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5" windowHeight="7680" activeTab="1"/>
  </bookViews>
  <sheets>
    <sheet name="Banner" sheetId="1" r:id="rId1"/>
    <sheet name="Banner_morethanquantity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2"/>
  <c r="X4"/>
  <c r="AA6" i="1"/>
  <c r="AA4"/>
  <c r="AI4" l="1"/>
  <c r="AI4" i="2"/>
  <c r="AG5"/>
  <c r="X5"/>
  <c r="AE5"/>
  <c r="Z5"/>
  <c r="AI11"/>
  <c r="AH11"/>
  <c r="AB11"/>
  <c r="AO11" s="1"/>
  <c r="AA11"/>
  <c r="AN11" s="1"/>
  <c r="Z11"/>
  <c r="AM11" s="1"/>
  <c r="W11"/>
  <c r="V11"/>
  <c r="U11"/>
  <c r="T11"/>
  <c r="S11"/>
  <c r="R11"/>
  <c r="AG11" s="1"/>
  <c r="AC11" s="1"/>
  <c r="AP11" s="1"/>
  <c r="AI10"/>
  <c r="AH10"/>
  <c r="AA10" s="1"/>
  <c r="AN10" s="1"/>
  <c r="AB10"/>
  <c r="AO10" s="1"/>
  <c r="Z10"/>
  <c r="AM10" s="1"/>
  <c r="W10"/>
  <c r="V10"/>
  <c r="U10"/>
  <c r="T10"/>
  <c r="S10"/>
  <c r="R10"/>
  <c r="AG10" s="1"/>
  <c r="AC10" s="1"/>
  <c r="AP10" s="1"/>
  <c r="AI9"/>
  <c r="AH9"/>
  <c r="AA9" s="1"/>
  <c r="AN9" s="1"/>
  <c r="AB9"/>
  <c r="AO9" s="1"/>
  <c r="Z9"/>
  <c r="AM9" s="1"/>
  <c r="W9"/>
  <c r="V9"/>
  <c r="U9"/>
  <c r="T9"/>
  <c r="S9"/>
  <c r="R9"/>
  <c r="AG9" s="1"/>
  <c r="AC9" s="1"/>
  <c r="AP9" s="1"/>
  <c r="AI8"/>
  <c r="AH8"/>
  <c r="AA8" s="1"/>
  <c r="AN8" s="1"/>
  <c r="AB8"/>
  <c r="AO8" s="1"/>
  <c r="Z8"/>
  <c r="AM8" s="1"/>
  <c r="W8"/>
  <c r="V8"/>
  <c r="U8"/>
  <c r="T8"/>
  <c r="S8"/>
  <c r="R8"/>
  <c r="AG8" s="1"/>
  <c r="AC8" s="1"/>
  <c r="AP8" s="1"/>
  <c r="AI7"/>
  <c r="AH7"/>
  <c r="AA7" s="1"/>
  <c r="AN7" s="1"/>
  <c r="AB7"/>
  <c r="AO7" s="1"/>
  <c r="Z7"/>
  <c r="AM7" s="1"/>
  <c r="W7"/>
  <c r="V7"/>
  <c r="U7"/>
  <c r="T7"/>
  <c r="S7"/>
  <c r="R7"/>
  <c r="AG7" s="1"/>
  <c r="AC7" s="1"/>
  <c r="AP7" s="1"/>
  <c r="AI6"/>
  <c r="AH6"/>
  <c r="AA6" s="1"/>
  <c r="AN6" s="1"/>
  <c r="AB6"/>
  <c r="AO6" s="1"/>
  <c r="Z6"/>
  <c r="AM6" s="1"/>
  <c r="W6"/>
  <c r="V6"/>
  <c r="U6"/>
  <c r="T6"/>
  <c r="S6"/>
  <c r="R6"/>
  <c r="AG6" s="1"/>
  <c r="AC6" s="1"/>
  <c r="AP6" s="1"/>
  <c r="AI5"/>
  <c r="AH5"/>
  <c r="AA5" s="1"/>
  <c r="AN5" s="1"/>
  <c r="AB5"/>
  <c r="AO5" s="1"/>
  <c r="AM5"/>
  <c r="W5"/>
  <c r="V5"/>
  <c r="U5"/>
  <c r="T5"/>
  <c r="S5"/>
  <c r="R5"/>
  <c r="R4"/>
  <c r="AB4"/>
  <c r="Z4"/>
  <c r="W4"/>
  <c r="V4"/>
  <c r="T4"/>
  <c r="U4"/>
  <c r="S4"/>
  <c r="AG380"/>
  <c r="AC380" s="1"/>
  <c r="AB380"/>
  <c r="AA380"/>
  <c r="Z380"/>
  <c r="W380"/>
  <c r="V380"/>
  <c r="U380"/>
  <c r="T380"/>
  <c r="S380"/>
  <c r="R380"/>
  <c r="AG379"/>
  <c r="AE379"/>
  <c r="Y379" s="1"/>
  <c r="AC379"/>
  <c r="AB379"/>
  <c r="AA379"/>
  <c r="Z379"/>
  <c r="W379"/>
  <c r="V379"/>
  <c r="U379"/>
  <c r="T379"/>
  <c r="S379"/>
  <c r="R379"/>
  <c r="AG378"/>
  <c r="AC378" s="1"/>
  <c r="AB378"/>
  <c r="AA378"/>
  <c r="Z378"/>
  <c r="W378"/>
  <c r="V378"/>
  <c r="U378"/>
  <c r="T378"/>
  <c r="S378"/>
  <c r="R378"/>
  <c r="AG377"/>
  <c r="AE377"/>
  <c r="Y377" s="1"/>
  <c r="AC377"/>
  <c r="AB377"/>
  <c r="AA377"/>
  <c r="Z377"/>
  <c r="W377"/>
  <c r="V377"/>
  <c r="U377"/>
  <c r="T377"/>
  <c r="S377"/>
  <c r="R377"/>
  <c r="AG376"/>
  <c r="AC376" s="1"/>
  <c r="AB376"/>
  <c r="AA376"/>
  <c r="Z376"/>
  <c r="W376"/>
  <c r="V376"/>
  <c r="U376"/>
  <c r="T376"/>
  <c r="S376"/>
  <c r="R376"/>
  <c r="AG375"/>
  <c r="AE375"/>
  <c r="Y375" s="1"/>
  <c r="AC375"/>
  <c r="AB375"/>
  <c r="AA375"/>
  <c r="Z375"/>
  <c r="W375"/>
  <c r="V375"/>
  <c r="U375"/>
  <c r="T375"/>
  <c r="S375"/>
  <c r="R375"/>
  <c r="AG374"/>
  <c r="AC374" s="1"/>
  <c r="AB374"/>
  <c r="AA374"/>
  <c r="Z374"/>
  <c r="W374"/>
  <c r="V374"/>
  <c r="U374"/>
  <c r="T374"/>
  <c r="S374"/>
  <c r="R374"/>
  <c r="AG373"/>
  <c r="AE373"/>
  <c r="Y373" s="1"/>
  <c r="AC373"/>
  <c r="AB373"/>
  <c r="AA373"/>
  <c r="Z373"/>
  <c r="W373"/>
  <c r="V373"/>
  <c r="U373"/>
  <c r="T373"/>
  <c r="S373"/>
  <c r="R373"/>
  <c r="AG371"/>
  <c r="AC371" s="1"/>
  <c r="AB371"/>
  <c r="AA371"/>
  <c r="Z371"/>
  <c r="W371"/>
  <c r="V371"/>
  <c r="U371"/>
  <c r="T371"/>
  <c r="S371"/>
  <c r="R371"/>
  <c r="AG370"/>
  <c r="AE370"/>
  <c r="Y370" s="1"/>
  <c r="AC370"/>
  <c r="AB370"/>
  <c r="AA370"/>
  <c r="Z370"/>
  <c r="W370"/>
  <c r="V370"/>
  <c r="U370"/>
  <c r="T370"/>
  <c r="S370"/>
  <c r="R370"/>
  <c r="AG369"/>
  <c r="AC369" s="1"/>
  <c r="AB369"/>
  <c r="AA369"/>
  <c r="Z369"/>
  <c r="W369"/>
  <c r="V369"/>
  <c r="U369"/>
  <c r="T369"/>
  <c r="S369"/>
  <c r="R369"/>
  <c r="AG368"/>
  <c r="AE368"/>
  <c r="Y368" s="1"/>
  <c r="AC368"/>
  <c r="AB368"/>
  <c r="AA368"/>
  <c r="Z368"/>
  <c r="W368"/>
  <c r="V368"/>
  <c r="U368"/>
  <c r="T368"/>
  <c r="S368"/>
  <c r="R368"/>
  <c r="AG367"/>
  <c r="AC367" s="1"/>
  <c r="AB367"/>
  <c r="AA367"/>
  <c r="Z367"/>
  <c r="W367"/>
  <c r="V367"/>
  <c r="U367"/>
  <c r="T367"/>
  <c r="S367"/>
  <c r="R367"/>
  <c r="AG366"/>
  <c r="AE366"/>
  <c r="Y366" s="1"/>
  <c r="AC366"/>
  <c r="AB366"/>
  <c r="AA366"/>
  <c r="Z366"/>
  <c r="W366"/>
  <c r="V366"/>
  <c r="U366"/>
  <c r="T366"/>
  <c r="S366"/>
  <c r="R366"/>
  <c r="AG365"/>
  <c r="AC365" s="1"/>
  <c r="AB365"/>
  <c r="AA365"/>
  <c r="Z365"/>
  <c r="W365"/>
  <c r="V365"/>
  <c r="U365"/>
  <c r="T365"/>
  <c r="S365"/>
  <c r="R365"/>
  <c r="AG364"/>
  <c r="AE364"/>
  <c r="Y364" s="1"/>
  <c r="AC364"/>
  <c r="AB364"/>
  <c r="AA364"/>
  <c r="Z364"/>
  <c r="W364"/>
  <c r="V364"/>
  <c r="U364"/>
  <c r="T364"/>
  <c r="S364"/>
  <c r="R364"/>
  <c r="AG362"/>
  <c r="AC362" s="1"/>
  <c r="AB362"/>
  <c r="AA362"/>
  <c r="Z362"/>
  <c r="W362"/>
  <c r="V362"/>
  <c r="U362"/>
  <c r="T362"/>
  <c r="S362"/>
  <c r="R362"/>
  <c r="AG361"/>
  <c r="AE361"/>
  <c r="Y361" s="1"/>
  <c r="AC361"/>
  <c r="AB361"/>
  <c r="AA361"/>
  <c r="Z361"/>
  <c r="W361"/>
  <c r="V361"/>
  <c r="U361"/>
  <c r="T361"/>
  <c r="S361"/>
  <c r="R361"/>
  <c r="AG360"/>
  <c r="AC360" s="1"/>
  <c r="AB360"/>
  <c r="AA360"/>
  <c r="Z360"/>
  <c r="W360"/>
  <c r="V360"/>
  <c r="U360"/>
  <c r="T360"/>
  <c r="S360"/>
  <c r="R360"/>
  <c r="AG359"/>
  <c r="AE359"/>
  <c r="Y359" s="1"/>
  <c r="AC359"/>
  <c r="AB359"/>
  <c r="AA359"/>
  <c r="Z359"/>
  <c r="W359"/>
  <c r="V359"/>
  <c r="U359"/>
  <c r="T359"/>
  <c r="S359"/>
  <c r="R359"/>
  <c r="AG358"/>
  <c r="AC358" s="1"/>
  <c r="AB358"/>
  <c r="AA358"/>
  <c r="Z358"/>
  <c r="W358"/>
  <c r="V358"/>
  <c r="U358"/>
  <c r="T358"/>
  <c r="S358"/>
  <c r="R358"/>
  <c r="AG357"/>
  <c r="AE357"/>
  <c r="Y357" s="1"/>
  <c r="AC357"/>
  <c r="AB357"/>
  <c r="AA357"/>
  <c r="Z357"/>
  <c r="W357"/>
  <c r="V357"/>
  <c r="U357"/>
  <c r="T357"/>
  <c r="S357"/>
  <c r="R357"/>
  <c r="AG356"/>
  <c r="AC356" s="1"/>
  <c r="AB356"/>
  <c r="AA356"/>
  <c r="Z356"/>
  <c r="W356"/>
  <c r="V356"/>
  <c r="U356"/>
  <c r="T356"/>
  <c r="S356"/>
  <c r="R356"/>
  <c r="AG355"/>
  <c r="AE355"/>
  <c r="Y355" s="1"/>
  <c r="AC355"/>
  <c r="AB355"/>
  <c r="AA355"/>
  <c r="Z355"/>
  <c r="W355"/>
  <c r="V355"/>
  <c r="U355"/>
  <c r="T355"/>
  <c r="S355"/>
  <c r="R355"/>
  <c r="AG353"/>
  <c r="AC353" s="1"/>
  <c r="AB353"/>
  <c r="AA353"/>
  <c r="Z353"/>
  <c r="W353"/>
  <c r="V353"/>
  <c r="U353"/>
  <c r="T353"/>
  <c r="S353"/>
  <c r="R353"/>
  <c r="AG352"/>
  <c r="AE352"/>
  <c r="Y352" s="1"/>
  <c r="AC352"/>
  <c r="AB352"/>
  <c r="AA352"/>
  <c r="Z352"/>
  <c r="W352"/>
  <c r="V352"/>
  <c r="U352"/>
  <c r="T352"/>
  <c r="S352"/>
  <c r="R352"/>
  <c r="AG351"/>
  <c r="AC351" s="1"/>
  <c r="AB351"/>
  <c r="AA351"/>
  <c r="Z351"/>
  <c r="W351"/>
  <c r="V351"/>
  <c r="U351"/>
  <c r="T351"/>
  <c r="S351"/>
  <c r="R351"/>
  <c r="AG350"/>
  <c r="AE350"/>
  <c r="Y350" s="1"/>
  <c r="AC350"/>
  <c r="AB350"/>
  <c r="AA350"/>
  <c r="Z350"/>
  <c r="W350"/>
  <c r="V350"/>
  <c r="U350"/>
  <c r="T350"/>
  <c r="S350"/>
  <c r="R350"/>
  <c r="AG349"/>
  <c r="AC349" s="1"/>
  <c r="AB349"/>
  <c r="AA349"/>
  <c r="Z349"/>
  <c r="W349"/>
  <c r="V349"/>
  <c r="U349"/>
  <c r="T349"/>
  <c r="S349"/>
  <c r="R349"/>
  <c r="AG348"/>
  <c r="AE348"/>
  <c r="Y348" s="1"/>
  <c r="AC348"/>
  <c r="AB348"/>
  <c r="AA348"/>
  <c r="Z348"/>
  <c r="W348"/>
  <c r="V348"/>
  <c r="U348"/>
  <c r="T348"/>
  <c r="S348"/>
  <c r="R348"/>
  <c r="AG347"/>
  <c r="AC347" s="1"/>
  <c r="AB347"/>
  <c r="AA347"/>
  <c r="Z347"/>
  <c r="W347"/>
  <c r="V347"/>
  <c r="U347"/>
  <c r="T347"/>
  <c r="S347"/>
  <c r="R347"/>
  <c r="AG346"/>
  <c r="AE346"/>
  <c r="Y346" s="1"/>
  <c r="AC346"/>
  <c r="AB346"/>
  <c r="AA346"/>
  <c r="Z346"/>
  <c r="W346"/>
  <c r="V346"/>
  <c r="U346"/>
  <c r="T346"/>
  <c r="S346"/>
  <c r="R346"/>
  <c r="AG344"/>
  <c r="AC344" s="1"/>
  <c r="AB344"/>
  <c r="AA344"/>
  <c r="Z344"/>
  <c r="W344"/>
  <c r="V344"/>
  <c r="U344"/>
  <c r="T344"/>
  <c r="S344"/>
  <c r="R344"/>
  <c r="AG343"/>
  <c r="AE343"/>
  <c r="Y343" s="1"/>
  <c r="AC343"/>
  <c r="AB343"/>
  <c r="AA343"/>
  <c r="Z343"/>
  <c r="W343"/>
  <c r="V343"/>
  <c r="U343"/>
  <c r="T343"/>
  <c r="S343"/>
  <c r="R343"/>
  <c r="AG342"/>
  <c r="AC342" s="1"/>
  <c r="AB342"/>
  <c r="AA342"/>
  <c r="Z342"/>
  <c r="W342"/>
  <c r="V342"/>
  <c r="U342"/>
  <c r="T342"/>
  <c r="S342"/>
  <c r="R342"/>
  <c r="AG341"/>
  <c r="AE341"/>
  <c r="Y341" s="1"/>
  <c r="AC341"/>
  <c r="AB341"/>
  <c r="AA341"/>
  <c r="Z341"/>
  <c r="W341"/>
  <c r="V341"/>
  <c r="U341"/>
  <c r="T341"/>
  <c r="S341"/>
  <c r="R341"/>
  <c r="AG340"/>
  <c r="AC340" s="1"/>
  <c r="AB340"/>
  <c r="AA340"/>
  <c r="Z340"/>
  <c r="W340"/>
  <c r="V340"/>
  <c r="U340"/>
  <c r="T340"/>
  <c r="S340"/>
  <c r="R340"/>
  <c r="AG339"/>
  <c r="AE339"/>
  <c r="Y339" s="1"/>
  <c r="AC339"/>
  <c r="AB339"/>
  <c r="AA339"/>
  <c r="Z339"/>
  <c r="W339"/>
  <c r="V339"/>
  <c r="U339"/>
  <c r="T339"/>
  <c r="S339"/>
  <c r="R339"/>
  <c r="AG338"/>
  <c r="AC338" s="1"/>
  <c r="AB338"/>
  <c r="AA338"/>
  <c r="Z338"/>
  <c r="W338"/>
  <c r="V338"/>
  <c r="U338"/>
  <c r="T338"/>
  <c r="S338"/>
  <c r="R338"/>
  <c r="AG337"/>
  <c r="AE337"/>
  <c r="Y337" s="1"/>
  <c r="AC337"/>
  <c r="AB337"/>
  <c r="AA337"/>
  <c r="Z337"/>
  <c r="W337"/>
  <c r="V337"/>
  <c r="U337"/>
  <c r="T337"/>
  <c r="S337"/>
  <c r="R337"/>
  <c r="AG335"/>
  <c r="AC335" s="1"/>
  <c r="AB335"/>
  <c r="AA335"/>
  <c r="Z335"/>
  <c r="W335"/>
  <c r="V335"/>
  <c r="U335"/>
  <c r="T335"/>
  <c r="S335"/>
  <c r="R335"/>
  <c r="AG334"/>
  <c r="AE334"/>
  <c r="Y334" s="1"/>
  <c r="AC334"/>
  <c r="AB334"/>
  <c r="AA334"/>
  <c r="Z334"/>
  <c r="W334"/>
  <c r="V334"/>
  <c r="U334"/>
  <c r="T334"/>
  <c r="S334"/>
  <c r="R334"/>
  <c r="AG333"/>
  <c r="AC333" s="1"/>
  <c r="AB333"/>
  <c r="AA333"/>
  <c r="Z333"/>
  <c r="W333"/>
  <c r="V333"/>
  <c r="U333"/>
  <c r="T333"/>
  <c r="S333"/>
  <c r="R333"/>
  <c r="AG332"/>
  <c r="AE332"/>
  <c r="Y332" s="1"/>
  <c r="AC332"/>
  <c r="AB332"/>
  <c r="AA332"/>
  <c r="Z332"/>
  <c r="W332"/>
  <c r="V332"/>
  <c r="U332"/>
  <c r="T332"/>
  <c r="S332"/>
  <c r="R332"/>
  <c r="AG331"/>
  <c r="AC331" s="1"/>
  <c r="AB331"/>
  <c r="AA331"/>
  <c r="Z331"/>
  <c r="W331"/>
  <c r="V331"/>
  <c r="U331"/>
  <c r="T331"/>
  <c r="S331"/>
  <c r="R331"/>
  <c r="AG330"/>
  <c r="AE330"/>
  <c r="Y330" s="1"/>
  <c r="AC330"/>
  <c r="AB330"/>
  <c r="AA330"/>
  <c r="Z330"/>
  <c r="W330"/>
  <c r="V330"/>
  <c r="U330"/>
  <c r="T330"/>
  <c r="S330"/>
  <c r="R330"/>
  <c r="AG329"/>
  <c r="AC329" s="1"/>
  <c r="AB329"/>
  <c r="AA329"/>
  <c r="Z329"/>
  <c r="W329"/>
  <c r="V329"/>
  <c r="U329"/>
  <c r="T329"/>
  <c r="S329"/>
  <c r="R329"/>
  <c r="AG328"/>
  <c r="AE328"/>
  <c r="Y328" s="1"/>
  <c r="AC328"/>
  <c r="AB328"/>
  <c r="AA328"/>
  <c r="Z328"/>
  <c r="W328"/>
  <c r="V328"/>
  <c r="U328"/>
  <c r="T328"/>
  <c r="S328"/>
  <c r="R328"/>
  <c r="AG326"/>
  <c r="AC326" s="1"/>
  <c r="AB326"/>
  <c r="AA326"/>
  <c r="Z326"/>
  <c r="W326"/>
  <c r="V326"/>
  <c r="U326"/>
  <c r="T326"/>
  <c r="S326"/>
  <c r="R326"/>
  <c r="AG325"/>
  <c r="AE325"/>
  <c r="Y325" s="1"/>
  <c r="AC325"/>
  <c r="AB325"/>
  <c r="AA325"/>
  <c r="Z325"/>
  <c r="W325"/>
  <c r="V325"/>
  <c r="U325"/>
  <c r="T325"/>
  <c r="S325"/>
  <c r="R325"/>
  <c r="AG324"/>
  <c r="AC324" s="1"/>
  <c r="AB324"/>
  <c r="AA324"/>
  <c r="Z324"/>
  <c r="W324"/>
  <c r="V324"/>
  <c r="U324"/>
  <c r="T324"/>
  <c r="S324"/>
  <c r="R324"/>
  <c r="AG323"/>
  <c r="AE323"/>
  <c r="Y323" s="1"/>
  <c r="AC323"/>
  <c r="AB323"/>
  <c r="AA323"/>
  <c r="Z323"/>
  <c r="W323"/>
  <c r="V323"/>
  <c r="U323"/>
  <c r="T323"/>
  <c r="S323"/>
  <c r="R323"/>
  <c r="AG322"/>
  <c r="AC322" s="1"/>
  <c r="AB322"/>
  <c r="AA322"/>
  <c r="Z322"/>
  <c r="W322"/>
  <c r="V322"/>
  <c r="U322"/>
  <c r="T322"/>
  <c r="S322"/>
  <c r="R322"/>
  <c r="AG321"/>
  <c r="AE321"/>
  <c r="Y321" s="1"/>
  <c r="AC321"/>
  <c r="AB321"/>
  <c r="AA321"/>
  <c r="Z321"/>
  <c r="W321"/>
  <c r="V321"/>
  <c r="U321"/>
  <c r="T321"/>
  <c r="S321"/>
  <c r="R321"/>
  <c r="AG320"/>
  <c r="AC320" s="1"/>
  <c r="AB320"/>
  <c r="AA320"/>
  <c r="Z320"/>
  <c r="W320"/>
  <c r="V320"/>
  <c r="U320"/>
  <c r="T320"/>
  <c r="S320"/>
  <c r="R320"/>
  <c r="AG319"/>
  <c r="AE319"/>
  <c r="Y319" s="1"/>
  <c r="AC319"/>
  <c r="AB319"/>
  <c r="AA319"/>
  <c r="Z319"/>
  <c r="W319"/>
  <c r="V319"/>
  <c r="U319"/>
  <c r="T319"/>
  <c r="S319"/>
  <c r="R319"/>
  <c r="AG317"/>
  <c r="AC317" s="1"/>
  <c r="AB317"/>
  <c r="AA317"/>
  <c r="Z317"/>
  <c r="W317"/>
  <c r="V317"/>
  <c r="U317"/>
  <c r="T317"/>
  <c r="S317"/>
  <c r="R317"/>
  <c r="AG316"/>
  <c r="AE316"/>
  <c r="Y316" s="1"/>
  <c r="AC316"/>
  <c r="AB316"/>
  <c r="AA316"/>
  <c r="Z316"/>
  <c r="W316"/>
  <c r="V316"/>
  <c r="U316"/>
  <c r="T316"/>
  <c r="S316"/>
  <c r="R316"/>
  <c r="AG315"/>
  <c r="AC315" s="1"/>
  <c r="AB315"/>
  <c r="AA315"/>
  <c r="Z315"/>
  <c r="W315"/>
  <c r="V315"/>
  <c r="U315"/>
  <c r="T315"/>
  <c r="S315"/>
  <c r="R315"/>
  <c r="AG314"/>
  <c r="AE314"/>
  <c r="Y314" s="1"/>
  <c r="AC314"/>
  <c r="AB314"/>
  <c r="AA314"/>
  <c r="Z314"/>
  <c r="W314"/>
  <c r="V314"/>
  <c r="U314"/>
  <c r="T314"/>
  <c r="S314"/>
  <c r="R314"/>
  <c r="AG313"/>
  <c r="AC313" s="1"/>
  <c r="AB313"/>
  <c r="AA313"/>
  <c r="Z313"/>
  <c r="W313"/>
  <c r="V313"/>
  <c r="U313"/>
  <c r="T313"/>
  <c r="S313"/>
  <c r="R313"/>
  <c r="AG312"/>
  <c r="AE312"/>
  <c r="Y312" s="1"/>
  <c r="AC312"/>
  <c r="AB312"/>
  <c r="AA312"/>
  <c r="Z312"/>
  <c r="W312"/>
  <c r="V312"/>
  <c r="U312"/>
  <c r="T312"/>
  <c r="S312"/>
  <c r="R312"/>
  <c r="AG311"/>
  <c r="AC311" s="1"/>
  <c r="AB311"/>
  <c r="AA311"/>
  <c r="Z311"/>
  <c r="W311"/>
  <c r="V311"/>
  <c r="U311"/>
  <c r="T311"/>
  <c r="S311"/>
  <c r="R311"/>
  <c r="AG310"/>
  <c r="AE310"/>
  <c r="Y310" s="1"/>
  <c r="AC310"/>
  <c r="AB310"/>
  <c r="AA310"/>
  <c r="Z310"/>
  <c r="W310"/>
  <c r="V310"/>
  <c r="U310"/>
  <c r="T310"/>
  <c r="S310"/>
  <c r="R310"/>
  <c r="AG308"/>
  <c r="AC308" s="1"/>
  <c r="AB308"/>
  <c r="AA308"/>
  <c r="Z308"/>
  <c r="W308"/>
  <c r="V308"/>
  <c r="U308"/>
  <c r="T308"/>
  <c r="S308"/>
  <c r="R308"/>
  <c r="AG307"/>
  <c r="AE307"/>
  <c r="Y307" s="1"/>
  <c r="AC307"/>
  <c r="AB307"/>
  <c r="AA307"/>
  <c r="Z307"/>
  <c r="W307"/>
  <c r="V307"/>
  <c r="U307"/>
  <c r="T307"/>
  <c r="S307"/>
  <c r="R307"/>
  <c r="AG306"/>
  <c r="AC306" s="1"/>
  <c r="AB306"/>
  <c r="AA306"/>
  <c r="Z306"/>
  <c r="W306"/>
  <c r="V306"/>
  <c r="U306"/>
  <c r="T306"/>
  <c r="S306"/>
  <c r="R306"/>
  <c r="AG305"/>
  <c r="AE305"/>
  <c r="Y305" s="1"/>
  <c r="AC305"/>
  <c r="AB305"/>
  <c r="AA305"/>
  <c r="Z305"/>
  <c r="W305"/>
  <c r="V305"/>
  <c r="U305"/>
  <c r="T305"/>
  <c r="S305"/>
  <c r="R305"/>
  <c r="AG304"/>
  <c r="AC304" s="1"/>
  <c r="AB304"/>
  <c r="AA304"/>
  <c r="Z304"/>
  <c r="W304"/>
  <c r="V304"/>
  <c r="U304"/>
  <c r="T304"/>
  <c r="S304"/>
  <c r="R304"/>
  <c r="AG303"/>
  <c r="AE303"/>
  <c r="Y303" s="1"/>
  <c r="AC303"/>
  <c r="AB303"/>
  <c r="AA303"/>
  <c r="Z303"/>
  <c r="W303"/>
  <c r="V303"/>
  <c r="U303"/>
  <c r="T303"/>
  <c r="S303"/>
  <c r="R303"/>
  <c r="AG302"/>
  <c r="AC302" s="1"/>
  <c r="AB302"/>
  <c r="AA302"/>
  <c r="Z302"/>
  <c r="W302"/>
  <c r="V302"/>
  <c r="U302"/>
  <c r="T302"/>
  <c r="S302"/>
  <c r="R302"/>
  <c r="AG301"/>
  <c r="AE301"/>
  <c r="Y301" s="1"/>
  <c r="AC301"/>
  <c r="AB301"/>
  <c r="AA301"/>
  <c r="Z301"/>
  <c r="W301"/>
  <c r="V301"/>
  <c r="U301"/>
  <c r="T301"/>
  <c r="S301"/>
  <c r="R301"/>
  <c r="AG299"/>
  <c r="AC299" s="1"/>
  <c r="AB299"/>
  <c r="AA299"/>
  <c r="Z299"/>
  <c r="W299"/>
  <c r="V299"/>
  <c r="U299"/>
  <c r="T299"/>
  <c r="S299"/>
  <c r="R299"/>
  <c r="AG298"/>
  <c r="AE298"/>
  <c r="Y298" s="1"/>
  <c r="AC298"/>
  <c r="AB298"/>
  <c r="AA298"/>
  <c r="Z298"/>
  <c r="W298"/>
  <c r="V298"/>
  <c r="U298"/>
  <c r="T298"/>
  <c r="S298"/>
  <c r="R298"/>
  <c r="AG297"/>
  <c r="AC297" s="1"/>
  <c r="AB297"/>
  <c r="AA297"/>
  <c r="Z297"/>
  <c r="W297"/>
  <c r="V297"/>
  <c r="U297"/>
  <c r="T297"/>
  <c r="S297"/>
  <c r="R297"/>
  <c r="AG296"/>
  <c r="AE296"/>
  <c r="Y296" s="1"/>
  <c r="AC296"/>
  <c r="AB296"/>
  <c r="AA296"/>
  <c r="Z296"/>
  <c r="W296"/>
  <c r="V296"/>
  <c r="U296"/>
  <c r="T296"/>
  <c r="S296"/>
  <c r="R296"/>
  <c r="AG295"/>
  <c r="AC295" s="1"/>
  <c r="AB295"/>
  <c r="AA295"/>
  <c r="Z295"/>
  <c r="W295"/>
  <c r="V295"/>
  <c r="U295"/>
  <c r="T295"/>
  <c r="S295"/>
  <c r="R295"/>
  <c r="AG294"/>
  <c r="AE294"/>
  <c r="Y294" s="1"/>
  <c r="AC294"/>
  <c r="AB294"/>
  <c r="AA294"/>
  <c r="Z294"/>
  <c r="W294"/>
  <c r="V294"/>
  <c r="U294"/>
  <c r="T294"/>
  <c r="S294"/>
  <c r="R294"/>
  <c r="AG293"/>
  <c r="AC293" s="1"/>
  <c r="AB293"/>
  <c r="AA293"/>
  <c r="Z293"/>
  <c r="W293"/>
  <c r="V293"/>
  <c r="U293"/>
  <c r="T293"/>
  <c r="S293"/>
  <c r="R293"/>
  <c r="AG292"/>
  <c r="AE292"/>
  <c r="Y292" s="1"/>
  <c r="AC292"/>
  <c r="AB292"/>
  <c r="AA292"/>
  <c r="Z292"/>
  <c r="W292"/>
  <c r="V292"/>
  <c r="U292"/>
  <c r="T292"/>
  <c r="S292"/>
  <c r="R292"/>
  <c r="AG290"/>
  <c r="AC290" s="1"/>
  <c r="AB290"/>
  <c r="AA290"/>
  <c r="Z290"/>
  <c r="W290"/>
  <c r="V290"/>
  <c r="U290"/>
  <c r="T290"/>
  <c r="S290"/>
  <c r="R290"/>
  <c r="AG289"/>
  <c r="AE289"/>
  <c r="Y289" s="1"/>
  <c r="AC289"/>
  <c r="AB289"/>
  <c r="AA289"/>
  <c r="Z289"/>
  <c r="W289"/>
  <c r="V289"/>
  <c r="U289"/>
  <c r="T289"/>
  <c r="S289"/>
  <c r="R289"/>
  <c r="AG288"/>
  <c r="AC288" s="1"/>
  <c r="AB288"/>
  <c r="AA288"/>
  <c r="Z288"/>
  <c r="W288"/>
  <c r="V288"/>
  <c r="U288"/>
  <c r="T288"/>
  <c r="S288"/>
  <c r="R288"/>
  <c r="AG287"/>
  <c r="AE287"/>
  <c r="Y287" s="1"/>
  <c r="AC287"/>
  <c r="AB287"/>
  <c r="AA287"/>
  <c r="Z287"/>
  <c r="W287"/>
  <c r="V287"/>
  <c r="U287"/>
  <c r="T287"/>
  <c r="S287"/>
  <c r="R287"/>
  <c r="AG286"/>
  <c r="AC286" s="1"/>
  <c r="AB286"/>
  <c r="AA286"/>
  <c r="Z286"/>
  <c r="W286"/>
  <c r="V286"/>
  <c r="U286"/>
  <c r="T286"/>
  <c r="S286"/>
  <c r="R286"/>
  <c r="AG285"/>
  <c r="AE285"/>
  <c r="Y285" s="1"/>
  <c r="AC285"/>
  <c r="AB285"/>
  <c r="AA285"/>
  <c r="Z285"/>
  <c r="W285"/>
  <c r="V285"/>
  <c r="U285"/>
  <c r="T285"/>
  <c r="S285"/>
  <c r="R285"/>
  <c r="AG284"/>
  <c r="AC284" s="1"/>
  <c r="AB284"/>
  <c r="AA284"/>
  <c r="Z284"/>
  <c r="W284"/>
  <c r="V284"/>
  <c r="U284"/>
  <c r="T284"/>
  <c r="S284"/>
  <c r="R284"/>
  <c r="AG283"/>
  <c r="AE283"/>
  <c r="Y283" s="1"/>
  <c r="AC283"/>
  <c r="AB283"/>
  <c r="AA283"/>
  <c r="Z283"/>
  <c r="W283"/>
  <c r="V283"/>
  <c r="U283"/>
  <c r="T283"/>
  <c r="S283"/>
  <c r="R283"/>
  <c r="AG281"/>
  <c r="AC281" s="1"/>
  <c r="AB281"/>
  <c r="AA281"/>
  <c r="Z281"/>
  <c r="W281"/>
  <c r="V281"/>
  <c r="U281"/>
  <c r="T281"/>
  <c r="S281"/>
  <c r="R281"/>
  <c r="AG280"/>
  <c r="AE280"/>
  <c r="Y280" s="1"/>
  <c r="AC280"/>
  <c r="AB280"/>
  <c r="AA280"/>
  <c r="Z280"/>
  <c r="W280"/>
  <c r="V280"/>
  <c r="U280"/>
  <c r="T280"/>
  <c r="S280"/>
  <c r="R280"/>
  <c r="AG279"/>
  <c r="AC279" s="1"/>
  <c r="AB279"/>
  <c r="AA279"/>
  <c r="Z279"/>
  <c r="W279"/>
  <c r="V279"/>
  <c r="U279"/>
  <c r="T279"/>
  <c r="S279"/>
  <c r="R279"/>
  <c r="AG278"/>
  <c r="AE278"/>
  <c r="Y278" s="1"/>
  <c r="AC278"/>
  <c r="AB278"/>
  <c r="AA278"/>
  <c r="Z278"/>
  <c r="W278"/>
  <c r="V278"/>
  <c r="U278"/>
  <c r="T278"/>
  <c r="S278"/>
  <c r="R278"/>
  <c r="AG277"/>
  <c r="AC277" s="1"/>
  <c r="AB277"/>
  <c r="AA277"/>
  <c r="Z277"/>
  <c r="W277"/>
  <c r="V277"/>
  <c r="U277"/>
  <c r="T277"/>
  <c r="S277"/>
  <c r="R277"/>
  <c r="AG276"/>
  <c r="AE276"/>
  <c r="Y276" s="1"/>
  <c r="AC276"/>
  <c r="AB276"/>
  <c r="AA276"/>
  <c r="Z276"/>
  <c r="W276"/>
  <c r="V276"/>
  <c r="U276"/>
  <c r="T276"/>
  <c r="S276"/>
  <c r="R276"/>
  <c r="AG275"/>
  <c r="AC275" s="1"/>
  <c r="AB275"/>
  <c r="AA275"/>
  <c r="Z275"/>
  <c r="W275"/>
  <c r="V275"/>
  <c r="U275"/>
  <c r="T275"/>
  <c r="S275"/>
  <c r="R275"/>
  <c r="AG274"/>
  <c r="AE274"/>
  <c r="Y274" s="1"/>
  <c r="AC274"/>
  <c r="AB274"/>
  <c r="AA274"/>
  <c r="Z274"/>
  <c r="W274"/>
  <c r="V274"/>
  <c r="U274"/>
  <c r="T274"/>
  <c r="S274"/>
  <c r="R274"/>
  <c r="AG272"/>
  <c r="AC272" s="1"/>
  <c r="AB272"/>
  <c r="AA272"/>
  <c r="Z272"/>
  <c r="W272"/>
  <c r="V272"/>
  <c r="U272"/>
  <c r="T272"/>
  <c r="S272"/>
  <c r="R272"/>
  <c r="AG271"/>
  <c r="AE271"/>
  <c r="Y271" s="1"/>
  <c r="AC271"/>
  <c r="AB271"/>
  <c r="AA271"/>
  <c r="Z271"/>
  <c r="W271"/>
  <c r="V271"/>
  <c r="U271"/>
  <c r="T271"/>
  <c r="S271"/>
  <c r="R271"/>
  <c r="AG270"/>
  <c r="AC270" s="1"/>
  <c r="AB270"/>
  <c r="AA270"/>
  <c r="Z270"/>
  <c r="W270"/>
  <c r="V270"/>
  <c r="U270"/>
  <c r="T270"/>
  <c r="S270"/>
  <c r="R270"/>
  <c r="AG269"/>
  <c r="AE269"/>
  <c r="Y269" s="1"/>
  <c r="AC269"/>
  <c r="AB269"/>
  <c r="AA269"/>
  <c r="Z269"/>
  <c r="W269"/>
  <c r="V269"/>
  <c r="U269"/>
  <c r="T269"/>
  <c r="S269"/>
  <c r="R269"/>
  <c r="AG268"/>
  <c r="AC268" s="1"/>
  <c r="AB268"/>
  <c r="AA268"/>
  <c r="Z268"/>
  <c r="W268"/>
  <c r="V268"/>
  <c r="U268"/>
  <c r="T268"/>
  <c r="S268"/>
  <c r="R268"/>
  <c r="AG267"/>
  <c r="AE267"/>
  <c r="Y267" s="1"/>
  <c r="AC267"/>
  <c r="AB267"/>
  <c r="AA267"/>
  <c r="Z267"/>
  <c r="W267"/>
  <c r="V267"/>
  <c r="U267"/>
  <c r="T267"/>
  <c r="S267"/>
  <c r="R267"/>
  <c r="AG266"/>
  <c r="AC266" s="1"/>
  <c r="AB266"/>
  <c r="AA266"/>
  <c r="Z266"/>
  <c r="W266"/>
  <c r="V266"/>
  <c r="U266"/>
  <c r="T266"/>
  <c r="S266"/>
  <c r="R266"/>
  <c r="AG265"/>
  <c r="AE265"/>
  <c r="Y265" s="1"/>
  <c r="AC265"/>
  <c r="AB265"/>
  <c r="AA265"/>
  <c r="Z265"/>
  <c r="W265"/>
  <c r="V265"/>
  <c r="U265"/>
  <c r="T265"/>
  <c r="S265"/>
  <c r="R265"/>
  <c r="AG263"/>
  <c r="AC263" s="1"/>
  <c r="AB263"/>
  <c r="AA263"/>
  <c r="Z263"/>
  <c r="W263"/>
  <c r="V263"/>
  <c r="U263"/>
  <c r="T263"/>
  <c r="S263"/>
  <c r="R263"/>
  <c r="AG262"/>
  <c r="AE262"/>
  <c r="Y262" s="1"/>
  <c r="AC262"/>
  <c r="AB262"/>
  <c r="AA262"/>
  <c r="Z262"/>
  <c r="W262"/>
  <c r="V262"/>
  <c r="U262"/>
  <c r="T262"/>
  <c r="S262"/>
  <c r="R262"/>
  <c r="AG261"/>
  <c r="AC261" s="1"/>
  <c r="AB261"/>
  <c r="AA261"/>
  <c r="Z261"/>
  <c r="W261"/>
  <c r="V261"/>
  <c r="U261"/>
  <c r="T261"/>
  <c r="S261"/>
  <c r="R261"/>
  <c r="AG260"/>
  <c r="AE260"/>
  <c r="Y260" s="1"/>
  <c r="AC260"/>
  <c r="AB260"/>
  <c r="AA260"/>
  <c r="Z260"/>
  <c r="W260"/>
  <c r="V260"/>
  <c r="U260"/>
  <c r="T260"/>
  <c r="S260"/>
  <c r="R260"/>
  <c r="AG259"/>
  <c r="AC259" s="1"/>
  <c r="AB259"/>
  <c r="AA259"/>
  <c r="Z259"/>
  <c r="W259"/>
  <c r="V259"/>
  <c r="U259"/>
  <c r="T259"/>
  <c r="S259"/>
  <c r="R259"/>
  <c r="AG258"/>
  <c r="AE258"/>
  <c r="Y258" s="1"/>
  <c r="AC258"/>
  <c r="AB258"/>
  <c r="AA258"/>
  <c r="Z258"/>
  <c r="W258"/>
  <c r="V258"/>
  <c r="U258"/>
  <c r="T258"/>
  <c r="S258"/>
  <c r="R258"/>
  <c r="AG257"/>
  <c r="AC257" s="1"/>
  <c r="AB257"/>
  <c r="AA257"/>
  <c r="Z257"/>
  <c r="W257"/>
  <c r="V257"/>
  <c r="U257"/>
  <c r="T257"/>
  <c r="S257"/>
  <c r="R257"/>
  <c r="AG256"/>
  <c r="AE256"/>
  <c r="Y256" s="1"/>
  <c r="AC256"/>
  <c r="AB256"/>
  <c r="AA256"/>
  <c r="Z256"/>
  <c r="W256"/>
  <c r="V256"/>
  <c r="U256"/>
  <c r="T256"/>
  <c r="S256"/>
  <c r="R256"/>
  <c r="AG254"/>
  <c r="AC254" s="1"/>
  <c r="AB254"/>
  <c r="AA254"/>
  <c r="Z254"/>
  <c r="W254"/>
  <c r="V254"/>
  <c r="U254"/>
  <c r="T254"/>
  <c r="S254"/>
  <c r="R254"/>
  <c r="AG253"/>
  <c r="AE253"/>
  <c r="Y253" s="1"/>
  <c r="AC253"/>
  <c r="AB253"/>
  <c r="AA253"/>
  <c r="Z253"/>
  <c r="W253"/>
  <c r="V253"/>
  <c r="U253"/>
  <c r="T253"/>
  <c r="S253"/>
  <c r="R253"/>
  <c r="AG252"/>
  <c r="AC252" s="1"/>
  <c r="AB252"/>
  <c r="AA252"/>
  <c r="Z252"/>
  <c r="W252"/>
  <c r="V252"/>
  <c r="U252"/>
  <c r="T252"/>
  <c r="S252"/>
  <c r="R252"/>
  <c r="AG251"/>
  <c r="AE251"/>
  <c r="Y251" s="1"/>
  <c r="AC251"/>
  <c r="AB251"/>
  <c r="AA251"/>
  <c r="Z251"/>
  <c r="W251"/>
  <c r="V251"/>
  <c r="U251"/>
  <c r="T251"/>
  <c r="S251"/>
  <c r="R251"/>
  <c r="AG250"/>
  <c r="AC250" s="1"/>
  <c r="AB250"/>
  <c r="AA250"/>
  <c r="Z250"/>
  <c r="W250"/>
  <c r="V250"/>
  <c r="U250"/>
  <c r="T250"/>
  <c r="S250"/>
  <c r="R250"/>
  <c r="AG249"/>
  <c r="AE249"/>
  <c r="Y249" s="1"/>
  <c r="AC249"/>
  <c r="AB249"/>
  <c r="AA249"/>
  <c r="Z249"/>
  <c r="W249"/>
  <c r="V249"/>
  <c r="U249"/>
  <c r="T249"/>
  <c r="S249"/>
  <c r="R249"/>
  <c r="AG248"/>
  <c r="AC248" s="1"/>
  <c r="AB248"/>
  <c r="AA248"/>
  <c r="Z248"/>
  <c r="W248"/>
  <c r="V248"/>
  <c r="U248"/>
  <c r="T248"/>
  <c r="S248"/>
  <c r="R248"/>
  <c r="AG247"/>
  <c r="AE247"/>
  <c r="Y247" s="1"/>
  <c r="AC247"/>
  <c r="AB247"/>
  <c r="AA247"/>
  <c r="Z247"/>
  <c r="W247"/>
  <c r="V247"/>
  <c r="U247"/>
  <c r="T247"/>
  <c r="S247"/>
  <c r="R247"/>
  <c r="AG245"/>
  <c r="AC245" s="1"/>
  <c r="AB245"/>
  <c r="AA245"/>
  <c r="Z245"/>
  <c r="W245"/>
  <c r="V245"/>
  <c r="U245"/>
  <c r="T245"/>
  <c r="S245"/>
  <c r="R245"/>
  <c r="AG244"/>
  <c r="AE244"/>
  <c r="Y244" s="1"/>
  <c r="AC244"/>
  <c r="AB244"/>
  <c r="AA244"/>
  <c r="Z244"/>
  <c r="W244"/>
  <c r="V244"/>
  <c r="U244"/>
  <c r="T244"/>
  <c r="S244"/>
  <c r="R244"/>
  <c r="AG243"/>
  <c r="AC243" s="1"/>
  <c r="AB243"/>
  <c r="AA243"/>
  <c r="Z243"/>
  <c r="W243"/>
  <c r="V243"/>
  <c r="U243"/>
  <c r="T243"/>
  <c r="S243"/>
  <c r="R243"/>
  <c r="AG242"/>
  <c r="AE242"/>
  <c r="Y242" s="1"/>
  <c r="AC242"/>
  <c r="AB242"/>
  <c r="AA242"/>
  <c r="Z242"/>
  <c r="W242"/>
  <c r="V242"/>
  <c r="U242"/>
  <c r="T242"/>
  <c r="S242"/>
  <c r="R242"/>
  <c r="AG241"/>
  <c r="AC241" s="1"/>
  <c r="AB241"/>
  <c r="AA241"/>
  <c r="Z241"/>
  <c r="W241"/>
  <c r="V241"/>
  <c r="U241"/>
  <c r="T241"/>
  <c r="S241"/>
  <c r="R241"/>
  <c r="AG240"/>
  <c r="AE240"/>
  <c r="Y240" s="1"/>
  <c r="AC240"/>
  <c r="AB240"/>
  <c r="AA240"/>
  <c r="Z240"/>
  <c r="W240"/>
  <c r="V240"/>
  <c r="U240"/>
  <c r="T240"/>
  <c r="S240"/>
  <c r="R240"/>
  <c r="AG239"/>
  <c r="AC239" s="1"/>
  <c r="AB239"/>
  <c r="AA239"/>
  <c r="Z239"/>
  <c r="W239"/>
  <c r="V239"/>
  <c r="U239"/>
  <c r="T239"/>
  <c r="S239"/>
  <c r="R239"/>
  <c r="AG238"/>
  <c r="AE238"/>
  <c r="Y238" s="1"/>
  <c r="AC238"/>
  <c r="AB238"/>
  <c r="AA238"/>
  <c r="Z238"/>
  <c r="W238"/>
  <c r="V238"/>
  <c r="U238"/>
  <c r="T238"/>
  <c r="S238"/>
  <c r="R238"/>
  <c r="AG236"/>
  <c r="AC236" s="1"/>
  <c r="AB236"/>
  <c r="AA236"/>
  <c r="Z236"/>
  <c r="W236"/>
  <c r="V236"/>
  <c r="U236"/>
  <c r="T236"/>
  <c r="S236"/>
  <c r="R236"/>
  <c r="AG235"/>
  <c r="AE235"/>
  <c r="Y235" s="1"/>
  <c r="AC235"/>
  <c r="AB235"/>
  <c r="AA235"/>
  <c r="Z235"/>
  <c r="W235"/>
  <c r="V235"/>
  <c r="U235"/>
  <c r="T235"/>
  <c r="S235"/>
  <c r="R235"/>
  <c r="AG234"/>
  <c r="AC234" s="1"/>
  <c r="AB234"/>
  <c r="AA234"/>
  <c r="Z234"/>
  <c r="W234"/>
  <c r="V234"/>
  <c r="U234"/>
  <c r="T234"/>
  <c r="S234"/>
  <c r="R234"/>
  <c r="AG233"/>
  <c r="AE233"/>
  <c r="Y233" s="1"/>
  <c r="AC233"/>
  <c r="AB233"/>
  <c r="AA233"/>
  <c r="Z233"/>
  <c r="W233"/>
  <c r="V233"/>
  <c r="U233"/>
  <c r="T233"/>
  <c r="S233"/>
  <c r="R233"/>
  <c r="AG232"/>
  <c r="AC232" s="1"/>
  <c r="AB232"/>
  <c r="AA232"/>
  <c r="Z232"/>
  <c r="W232"/>
  <c r="V232"/>
  <c r="U232"/>
  <c r="T232"/>
  <c r="S232"/>
  <c r="R232"/>
  <c r="AG231"/>
  <c r="AE231"/>
  <c r="Y231" s="1"/>
  <c r="AC231"/>
  <c r="AB231"/>
  <c r="AA231"/>
  <c r="Z231"/>
  <c r="W231"/>
  <c r="V231"/>
  <c r="U231"/>
  <c r="T231"/>
  <c r="S231"/>
  <c r="R231"/>
  <c r="AG230"/>
  <c r="AC230" s="1"/>
  <c r="AB230"/>
  <c r="AA230"/>
  <c r="Z230"/>
  <c r="W230"/>
  <c r="V230"/>
  <c r="U230"/>
  <c r="T230"/>
  <c r="S230"/>
  <c r="R230"/>
  <c r="AG229"/>
  <c r="AE229"/>
  <c r="Y229" s="1"/>
  <c r="AC229"/>
  <c r="AB229"/>
  <c r="AA229"/>
  <c r="Z229"/>
  <c r="W229"/>
  <c r="V229"/>
  <c r="U229"/>
  <c r="T229"/>
  <c r="S229"/>
  <c r="R229"/>
  <c r="AG227"/>
  <c r="AC227" s="1"/>
  <c r="AB227"/>
  <c r="AA227"/>
  <c r="Z227"/>
  <c r="W227"/>
  <c r="V227"/>
  <c r="U227"/>
  <c r="T227"/>
  <c r="S227"/>
  <c r="R227"/>
  <c r="AG226"/>
  <c r="AE226"/>
  <c r="Y226" s="1"/>
  <c r="AC226"/>
  <c r="AB226"/>
  <c r="AA226"/>
  <c r="Z226"/>
  <c r="W226"/>
  <c r="V226"/>
  <c r="U226"/>
  <c r="T226"/>
  <c r="S226"/>
  <c r="R226"/>
  <c r="AG225"/>
  <c r="AC225" s="1"/>
  <c r="AB225"/>
  <c r="AA225"/>
  <c r="Z225"/>
  <c r="W225"/>
  <c r="V225"/>
  <c r="U225"/>
  <c r="T225"/>
  <c r="S225"/>
  <c r="R225"/>
  <c r="AG224"/>
  <c r="AE224"/>
  <c r="Y224" s="1"/>
  <c r="AC224"/>
  <c r="AB224"/>
  <c r="AA224"/>
  <c r="Z224"/>
  <c r="W224"/>
  <c r="V224"/>
  <c r="U224"/>
  <c r="T224"/>
  <c r="S224"/>
  <c r="R224"/>
  <c r="AG223"/>
  <c r="AC223" s="1"/>
  <c r="AB223"/>
  <c r="AA223"/>
  <c r="Z223"/>
  <c r="W223"/>
  <c r="V223"/>
  <c r="U223"/>
  <c r="T223"/>
  <c r="S223"/>
  <c r="R223"/>
  <c r="AG222"/>
  <c r="AE222"/>
  <c r="Y222" s="1"/>
  <c r="AC222"/>
  <c r="AB222"/>
  <c r="AA222"/>
  <c r="Z222"/>
  <c r="W222"/>
  <c r="V222"/>
  <c r="U222"/>
  <c r="T222"/>
  <c r="S222"/>
  <c r="R222"/>
  <c r="AG221"/>
  <c r="AC221" s="1"/>
  <c r="AB221"/>
  <c r="AA221"/>
  <c r="Z221"/>
  <c r="W221"/>
  <c r="V221"/>
  <c r="U221"/>
  <c r="T221"/>
  <c r="S221"/>
  <c r="R221"/>
  <c r="AG220"/>
  <c r="AE220"/>
  <c r="Y220" s="1"/>
  <c r="AC220"/>
  <c r="AB220"/>
  <c r="AA220"/>
  <c r="Z220"/>
  <c r="W220"/>
  <c r="V220"/>
  <c r="U220"/>
  <c r="T220"/>
  <c r="S220"/>
  <c r="R220"/>
  <c r="AG218"/>
  <c r="AC218" s="1"/>
  <c r="AB218"/>
  <c r="AA218"/>
  <c r="Z218"/>
  <c r="W218"/>
  <c r="V218"/>
  <c r="U218"/>
  <c r="T218"/>
  <c r="S218"/>
  <c r="R218"/>
  <c r="AG217"/>
  <c r="AE217"/>
  <c r="Y217" s="1"/>
  <c r="AC217"/>
  <c r="AB217"/>
  <c r="AA217"/>
  <c r="Z217"/>
  <c r="W217"/>
  <c r="V217"/>
  <c r="U217"/>
  <c r="T217"/>
  <c r="S217"/>
  <c r="R217"/>
  <c r="AG216"/>
  <c r="AC216" s="1"/>
  <c r="AB216"/>
  <c r="AA216"/>
  <c r="Z216"/>
  <c r="W216"/>
  <c r="V216"/>
  <c r="U216"/>
  <c r="T216"/>
  <c r="S216"/>
  <c r="R216"/>
  <c r="AG215"/>
  <c r="AE215"/>
  <c r="Y215" s="1"/>
  <c r="AC215"/>
  <c r="AB215"/>
  <c r="AA215"/>
  <c r="Z215"/>
  <c r="W215"/>
  <c r="V215"/>
  <c r="U215"/>
  <c r="T215"/>
  <c r="S215"/>
  <c r="R215"/>
  <c r="AG214"/>
  <c r="AC214" s="1"/>
  <c r="AB214"/>
  <c r="AA214"/>
  <c r="Z214"/>
  <c r="W214"/>
  <c r="V214"/>
  <c r="U214"/>
  <c r="T214"/>
  <c r="S214"/>
  <c r="R214"/>
  <c r="AG213"/>
  <c r="AE213"/>
  <c r="Y213" s="1"/>
  <c r="AC213"/>
  <c r="AB213"/>
  <c r="AA213"/>
  <c r="Z213"/>
  <c r="W213"/>
  <c r="V213"/>
  <c r="U213"/>
  <c r="T213"/>
  <c r="S213"/>
  <c r="R213"/>
  <c r="AG212"/>
  <c r="AC212" s="1"/>
  <c r="AB212"/>
  <c r="AA212"/>
  <c r="Z212"/>
  <c r="W212"/>
  <c r="V212"/>
  <c r="U212"/>
  <c r="T212"/>
  <c r="S212"/>
  <c r="R212"/>
  <c r="AG211"/>
  <c r="AE211"/>
  <c r="Y211" s="1"/>
  <c r="AC211"/>
  <c r="AB211"/>
  <c r="AA211"/>
  <c r="Z211"/>
  <c r="W211"/>
  <c r="V211"/>
  <c r="U211"/>
  <c r="T211"/>
  <c r="S211"/>
  <c r="R211"/>
  <c r="AG209"/>
  <c r="AC209" s="1"/>
  <c r="AB209"/>
  <c r="AA209"/>
  <c r="Z209"/>
  <c r="W209"/>
  <c r="V209"/>
  <c r="U209"/>
  <c r="T209"/>
  <c r="S209"/>
  <c r="R209"/>
  <c r="AG208"/>
  <c r="AE208"/>
  <c r="Y208" s="1"/>
  <c r="AC208"/>
  <c r="AB208"/>
  <c r="AA208"/>
  <c r="Z208"/>
  <c r="W208"/>
  <c r="V208"/>
  <c r="U208"/>
  <c r="T208"/>
  <c r="S208"/>
  <c r="R208"/>
  <c r="AG207"/>
  <c r="AC207" s="1"/>
  <c r="AB207"/>
  <c r="AA207"/>
  <c r="Z207"/>
  <c r="W207"/>
  <c r="V207"/>
  <c r="U207"/>
  <c r="T207"/>
  <c r="S207"/>
  <c r="R207"/>
  <c r="AG206"/>
  <c r="AE206"/>
  <c r="Y206" s="1"/>
  <c r="AC206"/>
  <c r="AB206"/>
  <c r="AA206"/>
  <c r="Z206"/>
  <c r="W206"/>
  <c r="V206"/>
  <c r="U206"/>
  <c r="T206"/>
  <c r="S206"/>
  <c r="R206"/>
  <c r="AG205"/>
  <c r="AC205" s="1"/>
  <c r="AB205"/>
  <c r="AA205"/>
  <c r="Z205"/>
  <c r="W205"/>
  <c r="V205"/>
  <c r="U205"/>
  <c r="T205"/>
  <c r="S205"/>
  <c r="R205"/>
  <c r="AG204"/>
  <c r="AE204"/>
  <c r="Y204" s="1"/>
  <c r="AC204"/>
  <c r="AB204"/>
  <c r="AA204"/>
  <c r="Z204"/>
  <c r="W204"/>
  <c r="V204"/>
  <c r="U204"/>
  <c r="T204"/>
  <c r="S204"/>
  <c r="R204"/>
  <c r="AG203"/>
  <c r="AC203" s="1"/>
  <c r="AB203"/>
  <c r="AA203"/>
  <c r="Z203"/>
  <c r="W203"/>
  <c r="V203"/>
  <c r="U203"/>
  <c r="T203"/>
  <c r="S203"/>
  <c r="R203"/>
  <c r="AG202"/>
  <c r="AE202"/>
  <c r="Y202" s="1"/>
  <c r="AC202"/>
  <c r="AB202"/>
  <c r="AA202"/>
  <c r="Z202"/>
  <c r="W202"/>
  <c r="V202"/>
  <c r="U202"/>
  <c r="T202"/>
  <c r="S202"/>
  <c r="R202"/>
  <c r="AG200"/>
  <c r="AC200" s="1"/>
  <c r="AB200"/>
  <c r="AA200"/>
  <c r="Z200"/>
  <c r="W200"/>
  <c r="V200"/>
  <c r="U200"/>
  <c r="T200"/>
  <c r="S200"/>
  <c r="R200"/>
  <c r="AG199"/>
  <c r="AE199"/>
  <c r="Y199" s="1"/>
  <c r="AC199"/>
  <c r="AB199"/>
  <c r="AA199"/>
  <c r="Z199"/>
  <c r="W199"/>
  <c r="V199"/>
  <c r="U199"/>
  <c r="T199"/>
  <c r="S199"/>
  <c r="R199"/>
  <c r="AG198"/>
  <c r="AC198" s="1"/>
  <c r="AB198"/>
  <c r="AA198"/>
  <c r="Z198"/>
  <c r="W198"/>
  <c r="V198"/>
  <c r="U198"/>
  <c r="T198"/>
  <c r="S198"/>
  <c r="R198"/>
  <c r="AG197"/>
  <c r="AE197"/>
  <c r="Y197" s="1"/>
  <c r="AC197"/>
  <c r="AB197"/>
  <c r="AA197"/>
  <c r="Z197"/>
  <c r="W197"/>
  <c r="V197"/>
  <c r="U197"/>
  <c r="T197"/>
  <c r="S197"/>
  <c r="R197"/>
  <c r="AG196"/>
  <c r="AC196" s="1"/>
  <c r="AB196"/>
  <c r="AA196"/>
  <c r="Z196"/>
  <c r="W196"/>
  <c r="V196"/>
  <c r="U196"/>
  <c r="T196"/>
  <c r="S196"/>
  <c r="R196"/>
  <c r="AG195"/>
  <c r="AE195"/>
  <c r="Y195" s="1"/>
  <c r="AC195"/>
  <c r="AB195"/>
  <c r="AA195"/>
  <c r="Z195"/>
  <c r="W195"/>
  <c r="V195"/>
  <c r="U195"/>
  <c r="T195"/>
  <c r="S195"/>
  <c r="R195"/>
  <c r="AG194"/>
  <c r="AC194" s="1"/>
  <c r="AB194"/>
  <c r="AA194"/>
  <c r="Z194"/>
  <c r="W194"/>
  <c r="V194"/>
  <c r="U194"/>
  <c r="T194"/>
  <c r="S194"/>
  <c r="R194"/>
  <c r="AG193"/>
  <c r="AE193"/>
  <c r="Y193" s="1"/>
  <c r="AC193"/>
  <c r="AB193"/>
  <c r="AA193"/>
  <c r="Z193"/>
  <c r="W193"/>
  <c r="V193"/>
  <c r="U193"/>
  <c r="T193"/>
  <c r="S193"/>
  <c r="R193"/>
  <c r="AG191"/>
  <c r="AC191" s="1"/>
  <c r="AB191"/>
  <c r="AA191"/>
  <c r="Z191"/>
  <c r="W191"/>
  <c r="V191"/>
  <c r="U191"/>
  <c r="T191"/>
  <c r="S191"/>
  <c r="R191"/>
  <c r="AG190"/>
  <c r="AE190"/>
  <c r="Y190" s="1"/>
  <c r="AC190"/>
  <c r="AB190"/>
  <c r="AA190"/>
  <c r="Z190"/>
  <c r="W190"/>
  <c r="V190"/>
  <c r="U190"/>
  <c r="T190"/>
  <c r="S190"/>
  <c r="R190"/>
  <c r="AG189"/>
  <c r="AC189" s="1"/>
  <c r="AB189"/>
  <c r="AA189"/>
  <c r="Z189"/>
  <c r="W189"/>
  <c r="V189"/>
  <c r="U189"/>
  <c r="T189"/>
  <c r="S189"/>
  <c r="R189"/>
  <c r="AG188"/>
  <c r="AE188"/>
  <c r="Y188" s="1"/>
  <c r="AC188"/>
  <c r="AB188"/>
  <c r="AA188"/>
  <c r="Z188"/>
  <c r="W188"/>
  <c r="V188"/>
  <c r="U188"/>
  <c r="T188"/>
  <c r="S188"/>
  <c r="R188"/>
  <c r="AG187"/>
  <c r="AC187" s="1"/>
  <c r="AB187"/>
  <c r="AA187"/>
  <c r="Z187"/>
  <c r="W187"/>
  <c r="V187"/>
  <c r="U187"/>
  <c r="T187"/>
  <c r="S187"/>
  <c r="R187"/>
  <c r="AG186"/>
  <c r="AE186"/>
  <c r="Y186" s="1"/>
  <c r="AC186"/>
  <c r="AB186"/>
  <c r="AA186"/>
  <c r="Z186"/>
  <c r="W186"/>
  <c r="V186"/>
  <c r="U186"/>
  <c r="T186"/>
  <c r="S186"/>
  <c r="R186"/>
  <c r="AG185"/>
  <c r="AC185" s="1"/>
  <c r="AB185"/>
  <c r="AA185"/>
  <c r="Z185"/>
  <c r="W185"/>
  <c r="V185"/>
  <c r="U185"/>
  <c r="T185"/>
  <c r="S185"/>
  <c r="R185"/>
  <c r="AG184"/>
  <c r="AE184"/>
  <c r="Y184" s="1"/>
  <c r="AC184"/>
  <c r="AB184"/>
  <c r="AA184"/>
  <c r="Z184"/>
  <c r="W184"/>
  <c r="V184"/>
  <c r="U184"/>
  <c r="T184"/>
  <c r="S184"/>
  <c r="R184"/>
  <c r="AG182"/>
  <c r="AC182" s="1"/>
  <c r="AB182"/>
  <c r="AA182"/>
  <c r="Z182"/>
  <c r="W182"/>
  <c r="V182"/>
  <c r="U182"/>
  <c r="T182"/>
  <c r="S182"/>
  <c r="R182"/>
  <c r="AG181"/>
  <c r="AE181"/>
  <c r="Y181" s="1"/>
  <c r="AC181"/>
  <c r="AB181"/>
  <c r="AA181"/>
  <c r="Z181"/>
  <c r="W181"/>
  <c r="V181"/>
  <c r="U181"/>
  <c r="T181"/>
  <c r="S181"/>
  <c r="R181"/>
  <c r="AG180"/>
  <c r="AC180" s="1"/>
  <c r="AB180"/>
  <c r="AA180"/>
  <c r="Z180"/>
  <c r="W180"/>
  <c r="V180"/>
  <c r="U180"/>
  <c r="T180"/>
  <c r="S180"/>
  <c r="R180"/>
  <c r="AG179"/>
  <c r="AE179"/>
  <c r="Y179" s="1"/>
  <c r="AC179"/>
  <c r="AB179"/>
  <c r="AA179"/>
  <c r="Z179"/>
  <c r="W179"/>
  <c r="V179"/>
  <c r="U179"/>
  <c r="T179"/>
  <c r="S179"/>
  <c r="R179"/>
  <c r="AG178"/>
  <c r="AC178" s="1"/>
  <c r="AB178"/>
  <c r="AA178"/>
  <c r="Z178"/>
  <c r="W178"/>
  <c r="V178"/>
  <c r="U178"/>
  <c r="T178"/>
  <c r="S178"/>
  <c r="R178"/>
  <c r="AG177"/>
  <c r="AE177"/>
  <c r="Y177" s="1"/>
  <c r="AC177"/>
  <c r="AB177"/>
  <c r="AA177"/>
  <c r="Z177"/>
  <c r="W177"/>
  <c r="V177"/>
  <c r="U177"/>
  <c r="T177"/>
  <c r="S177"/>
  <c r="R177"/>
  <c r="AG176"/>
  <c r="AC176" s="1"/>
  <c r="AB176"/>
  <c r="AA176"/>
  <c r="Z176"/>
  <c r="W176"/>
  <c r="V176"/>
  <c r="U176"/>
  <c r="T176"/>
  <c r="S176"/>
  <c r="R176"/>
  <c r="AG175"/>
  <c r="AE175"/>
  <c r="Y175" s="1"/>
  <c r="AC175"/>
  <c r="AB175"/>
  <c r="AA175"/>
  <c r="Z175"/>
  <c r="W175"/>
  <c r="V175"/>
  <c r="U175"/>
  <c r="T175"/>
  <c r="S175"/>
  <c r="R175"/>
  <c r="AG173"/>
  <c r="AC173" s="1"/>
  <c r="AB173"/>
  <c r="AA173"/>
  <c r="Z173"/>
  <c r="W173"/>
  <c r="V173"/>
  <c r="U173"/>
  <c r="T173"/>
  <c r="S173"/>
  <c r="R173"/>
  <c r="AG172"/>
  <c r="AE172"/>
  <c r="Y172" s="1"/>
  <c r="AC172"/>
  <c r="AB172"/>
  <c r="AA172"/>
  <c r="Z172"/>
  <c r="W172"/>
  <c r="V172"/>
  <c r="U172"/>
  <c r="T172"/>
  <c r="S172"/>
  <c r="R172"/>
  <c r="AG171"/>
  <c r="AC171" s="1"/>
  <c r="AB171"/>
  <c r="AA171"/>
  <c r="Z171"/>
  <c r="W171"/>
  <c r="V171"/>
  <c r="U171"/>
  <c r="T171"/>
  <c r="S171"/>
  <c r="R171"/>
  <c r="AG170"/>
  <c r="AE170"/>
  <c r="Y170" s="1"/>
  <c r="AC170"/>
  <c r="AB170"/>
  <c r="AA170"/>
  <c r="Z170"/>
  <c r="W170"/>
  <c r="V170"/>
  <c r="U170"/>
  <c r="T170"/>
  <c r="S170"/>
  <c r="R170"/>
  <c r="AG169"/>
  <c r="AC169" s="1"/>
  <c r="AB169"/>
  <c r="AA169"/>
  <c r="Z169"/>
  <c r="W169"/>
  <c r="V169"/>
  <c r="U169"/>
  <c r="T169"/>
  <c r="S169"/>
  <c r="R169"/>
  <c r="AG168"/>
  <c r="AE168"/>
  <c r="Y168" s="1"/>
  <c r="AC168"/>
  <c r="AB168"/>
  <c r="AA168"/>
  <c r="Z168"/>
  <c r="W168"/>
  <c r="V168"/>
  <c r="U168"/>
  <c r="T168"/>
  <c r="S168"/>
  <c r="R168"/>
  <c r="AG167"/>
  <c r="AC167" s="1"/>
  <c r="AB167"/>
  <c r="AA167"/>
  <c r="Z167"/>
  <c r="W167"/>
  <c r="V167"/>
  <c r="U167"/>
  <c r="T167"/>
  <c r="S167"/>
  <c r="R167"/>
  <c r="AG166"/>
  <c r="AE166"/>
  <c r="Y166" s="1"/>
  <c r="AC166"/>
  <c r="AB166"/>
  <c r="AA166"/>
  <c r="Z166"/>
  <c r="W166"/>
  <c r="V166"/>
  <c r="U166"/>
  <c r="T166"/>
  <c r="S166"/>
  <c r="R166"/>
  <c r="AG164"/>
  <c r="AC164" s="1"/>
  <c r="AB164"/>
  <c r="AA164"/>
  <c r="Z164"/>
  <c r="W164"/>
  <c r="V164"/>
  <c r="U164"/>
  <c r="T164"/>
  <c r="S164"/>
  <c r="R164"/>
  <c r="AG163"/>
  <c r="AE163"/>
  <c r="Y163" s="1"/>
  <c r="AC163"/>
  <c r="AB163"/>
  <c r="AA163"/>
  <c r="Z163"/>
  <c r="W163"/>
  <c r="V163"/>
  <c r="U163"/>
  <c r="T163"/>
  <c r="S163"/>
  <c r="R163"/>
  <c r="AG162"/>
  <c r="AC162" s="1"/>
  <c r="AB162"/>
  <c r="AA162"/>
  <c r="Z162"/>
  <c r="W162"/>
  <c r="V162"/>
  <c r="U162"/>
  <c r="T162"/>
  <c r="S162"/>
  <c r="R162"/>
  <c r="AG161"/>
  <c r="AE161"/>
  <c r="Y161" s="1"/>
  <c r="AC161"/>
  <c r="AB161"/>
  <c r="AA161"/>
  <c r="Z161"/>
  <c r="W161"/>
  <c r="V161"/>
  <c r="U161"/>
  <c r="T161"/>
  <c r="S161"/>
  <c r="R161"/>
  <c r="AG160"/>
  <c r="AC160" s="1"/>
  <c r="AB160"/>
  <c r="AA160"/>
  <c r="Z160"/>
  <c r="W160"/>
  <c r="V160"/>
  <c r="U160"/>
  <c r="T160"/>
  <c r="S160"/>
  <c r="R160"/>
  <c r="AG159"/>
  <c r="AE159"/>
  <c r="Y159" s="1"/>
  <c r="AC159"/>
  <c r="AB159"/>
  <c r="AA159"/>
  <c r="Z159"/>
  <c r="W159"/>
  <c r="V159"/>
  <c r="U159"/>
  <c r="T159"/>
  <c r="S159"/>
  <c r="R159"/>
  <c r="AG158"/>
  <c r="AC158" s="1"/>
  <c r="AB158"/>
  <c r="AA158"/>
  <c r="Z158"/>
  <c r="W158"/>
  <c r="V158"/>
  <c r="U158"/>
  <c r="T158"/>
  <c r="S158"/>
  <c r="R158"/>
  <c r="AG157"/>
  <c r="AE157"/>
  <c r="Y157" s="1"/>
  <c r="AC157"/>
  <c r="AB157"/>
  <c r="AA157"/>
  <c r="Z157"/>
  <c r="W157"/>
  <c r="V157"/>
  <c r="U157"/>
  <c r="T157"/>
  <c r="S157"/>
  <c r="R157"/>
  <c r="AG155"/>
  <c r="AC155" s="1"/>
  <c r="AB155"/>
  <c r="AA155"/>
  <c r="Z155"/>
  <c r="W155"/>
  <c r="V155"/>
  <c r="U155"/>
  <c r="T155"/>
  <c r="S155"/>
  <c r="R155"/>
  <c r="AG154"/>
  <c r="AE154"/>
  <c r="Y154" s="1"/>
  <c r="AC154"/>
  <c r="AB154"/>
  <c r="AA154"/>
  <c r="Z154"/>
  <c r="W154"/>
  <c r="V154"/>
  <c r="U154"/>
  <c r="T154"/>
  <c r="S154"/>
  <c r="R154"/>
  <c r="AG153"/>
  <c r="AC153" s="1"/>
  <c r="AB153"/>
  <c r="AA153"/>
  <c r="Z153"/>
  <c r="W153"/>
  <c r="V153"/>
  <c r="U153"/>
  <c r="T153"/>
  <c r="S153"/>
  <c r="R153"/>
  <c r="AG152"/>
  <c r="AE152"/>
  <c r="Y152" s="1"/>
  <c r="AC152"/>
  <c r="AB152"/>
  <c r="AA152"/>
  <c r="Z152"/>
  <c r="W152"/>
  <c r="V152"/>
  <c r="U152"/>
  <c r="T152"/>
  <c r="S152"/>
  <c r="R152"/>
  <c r="AG151"/>
  <c r="AC151" s="1"/>
  <c r="AB151"/>
  <c r="AA151"/>
  <c r="Z151"/>
  <c r="W151"/>
  <c r="V151"/>
  <c r="U151"/>
  <c r="T151"/>
  <c r="S151"/>
  <c r="R151"/>
  <c r="AG150"/>
  <c r="AE150"/>
  <c r="Y150" s="1"/>
  <c r="AC150"/>
  <c r="AB150"/>
  <c r="AA150"/>
  <c r="Z150"/>
  <c r="W150"/>
  <c r="V150"/>
  <c r="U150"/>
  <c r="T150"/>
  <c r="S150"/>
  <c r="R150"/>
  <c r="AG149"/>
  <c r="AC149" s="1"/>
  <c r="AB149"/>
  <c r="AA149"/>
  <c r="Z149"/>
  <c r="W149"/>
  <c r="V149"/>
  <c r="U149"/>
  <c r="T149"/>
  <c r="S149"/>
  <c r="R149"/>
  <c r="AG148"/>
  <c r="AE148"/>
  <c r="Y148" s="1"/>
  <c r="AC148"/>
  <c r="AB148"/>
  <c r="AA148"/>
  <c r="Z148"/>
  <c r="W148"/>
  <c r="V148"/>
  <c r="U148"/>
  <c r="T148"/>
  <c r="S148"/>
  <c r="R148"/>
  <c r="AG146"/>
  <c r="AC146" s="1"/>
  <c r="AB146"/>
  <c r="AA146"/>
  <c r="Z146"/>
  <c r="W146"/>
  <c r="V146"/>
  <c r="U146"/>
  <c r="T146"/>
  <c r="S146"/>
  <c r="R146"/>
  <c r="AG145"/>
  <c r="AE145"/>
  <c r="Y145" s="1"/>
  <c r="AC145"/>
  <c r="AB145"/>
  <c r="AA145"/>
  <c r="Z145"/>
  <c r="W145"/>
  <c r="V145"/>
  <c r="U145"/>
  <c r="T145"/>
  <c r="S145"/>
  <c r="R145"/>
  <c r="AG144"/>
  <c r="AC144" s="1"/>
  <c r="AB144"/>
  <c r="AA144"/>
  <c r="Z144"/>
  <c r="W144"/>
  <c r="V144"/>
  <c r="U144"/>
  <c r="T144"/>
  <c r="S144"/>
  <c r="R144"/>
  <c r="AG143"/>
  <c r="AE143"/>
  <c r="Y143" s="1"/>
  <c r="AC143"/>
  <c r="AB143"/>
  <c r="AA143"/>
  <c r="Z143"/>
  <c r="W143"/>
  <c r="V143"/>
  <c r="U143"/>
  <c r="T143"/>
  <c r="S143"/>
  <c r="R143"/>
  <c r="AG142"/>
  <c r="AC142" s="1"/>
  <c r="AB142"/>
  <c r="AA142"/>
  <c r="Z142"/>
  <c r="W142"/>
  <c r="V142"/>
  <c r="U142"/>
  <c r="T142"/>
  <c r="S142"/>
  <c r="R142"/>
  <c r="AG141"/>
  <c r="AE141"/>
  <c r="Y141" s="1"/>
  <c r="AC141"/>
  <c r="AB141"/>
  <c r="AA141"/>
  <c r="Z141"/>
  <c r="W141"/>
  <c r="V141"/>
  <c r="U141"/>
  <c r="T141"/>
  <c r="S141"/>
  <c r="R141"/>
  <c r="AG140"/>
  <c r="AC140" s="1"/>
  <c r="AB140"/>
  <c r="AA140"/>
  <c r="Z140"/>
  <c r="W140"/>
  <c r="V140"/>
  <c r="U140"/>
  <c r="T140"/>
  <c r="S140"/>
  <c r="R140"/>
  <c r="AG139"/>
  <c r="AE139"/>
  <c r="Y139" s="1"/>
  <c r="AC139"/>
  <c r="AB139"/>
  <c r="AA139"/>
  <c r="Z139"/>
  <c r="W139"/>
  <c r="V139"/>
  <c r="U139"/>
  <c r="T139"/>
  <c r="S139"/>
  <c r="R139"/>
  <c r="AG137"/>
  <c r="AC137" s="1"/>
  <c r="AB137"/>
  <c r="AA137"/>
  <c r="Z137"/>
  <c r="W137"/>
  <c r="V137"/>
  <c r="U137"/>
  <c r="T137"/>
  <c r="S137"/>
  <c r="R137"/>
  <c r="AG136"/>
  <c r="AE136"/>
  <c r="Y136" s="1"/>
  <c r="AC136"/>
  <c r="AB136"/>
  <c r="AA136"/>
  <c r="Z136"/>
  <c r="W136"/>
  <c r="V136"/>
  <c r="U136"/>
  <c r="T136"/>
  <c r="S136"/>
  <c r="R136"/>
  <c r="AG135"/>
  <c r="AC135" s="1"/>
  <c r="AB135"/>
  <c r="AA135"/>
  <c r="Z135"/>
  <c r="W135"/>
  <c r="V135"/>
  <c r="U135"/>
  <c r="T135"/>
  <c r="S135"/>
  <c r="R135"/>
  <c r="AG134"/>
  <c r="AE134"/>
  <c r="Y134" s="1"/>
  <c r="AC134"/>
  <c r="AB134"/>
  <c r="AA134"/>
  <c r="Z134"/>
  <c r="W134"/>
  <c r="V134"/>
  <c r="U134"/>
  <c r="T134"/>
  <c r="S134"/>
  <c r="R134"/>
  <c r="AG133"/>
  <c r="AC133" s="1"/>
  <c r="AB133"/>
  <c r="AA133"/>
  <c r="Z133"/>
  <c r="W133"/>
  <c r="V133"/>
  <c r="U133"/>
  <c r="T133"/>
  <c r="S133"/>
  <c r="R133"/>
  <c r="AG132"/>
  <c r="AE132"/>
  <c r="Y132" s="1"/>
  <c r="AC132"/>
  <c r="AB132"/>
  <c r="AA132"/>
  <c r="Z132"/>
  <c r="W132"/>
  <c r="V132"/>
  <c r="U132"/>
  <c r="T132"/>
  <c r="S132"/>
  <c r="R132"/>
  <c r="AG131"/>
  <c r="AC131" s="1"/>
  <c r="AB131"/>
  <c r="AA131"/>
  <c r="Z131"/>
  <c r="W131"/>
  <c r="V131"/>
  <c r="U131"/>
  <c r="T131"/>
  <c r="S131"/>
  <c r="R131"/>
  <c r="AG130"/>
  <c r="AE130"/>
  <c r="Y130" s="1"/>
  <c r="AC130"/>
  <c r="AB130"/>
  <c r="AA130"/>
  <c r="Z130"/>
  <c r="W130"/>
  <c r="V130"/>
  <c r="U130"/>
  <c r="T130"/>
  <c r="S130"/>
  <c r="R130"/>
  <c r="AG128"/>
  <c r="AC128"/>
  <c r="AB128"/>
  <c r="AA128"/>
  <c r="Z128"/>
  <c r="W128"/>
  <c r="V128"/>
  <c r="U128"/>
  <c r="T128"/>
  <c r="S128"/>
  <c r="R128"/>
  <c r="AE128" s="1"/>
  <c r="Y128" s="1"/>
  <c r="AG127"/>
  <c r="AC127"/>
  <c r="AB127"/>
  <c r="AA127"/>
  <c r="Z127"/>
  <c r="W127"/>
  <c r="V127"/>
  <c r="U127"/>
  <c r="T127"/>
  <c r="S127"/>
  <c r="R127"/>
  <c r="AG126"/>
  <c r="AC126"/>
  <c r="AB126"/>
  <c r="AA126"/>
  <c r="Z126"/>
  <c r="W126"/>
  <c r="V126"/>
  <c r="U126"/>
  <c r="T126"/>
  <c r="S126"/>
  <c r="R126"/>
  <c r="AE126" s="1"/>
  <c r="Y126" s="1"/>
  <c r="AG125"/>
  <c r="AC125"/>
  <c r="AB125"/>
  <c r="AA125"/>
  <c r="Z125"/>
  <c r="W125"/>
  <c r="V125"/>
  <c r="U125"/>
  <c r="T125"/>
  <c r="S125"/>
  <c r="R125"/>
  <c r="AG124"/>
  <c r="AC124"/>
  <c r="AB124"/>
  <c r="AA124"/>
  <c r="Z124"/>
  <c r="W124"/>
  <c r="V124"/>
  <c r="U124"/>
  <c r="T124"/>
  <c r="S124"/>
  <c r="R124"/>
  <c r="AE124" s="1"/>
  <c r="Y124" s="1"/>
  <c r="AG123"/>
  <c r="AC123"/>
  <c r="AB123"/>
  <c r="AA123"/>
  <c r="Z123"/>
  <c r="W123"/>
  <c r="V123"/>
  <c r="U123"/>
  <c r="T123"/>
  <c r="S123"/>
  <c r="R123"/>
  <c r="AG122"/>
  <c r="AC122"/>
  <c r="AB122"/>
  <c r="AA122"/>
  <c r="Z122"/>
  <c r="W122"/>
  <c r="V122"/>
  <c r="U122"/>
  <c r="T122"/>
  <c r="S122"/>
  <c r="R122"/>
  <c r="AE122" s="1"/>
  <c r="Y122" s="1"/>
  <c r="AG121"/>
  <c r="AC121"/>
  <c r="AB121"/>
  <c r="AA121"/>
  <c r="Z121"/>
  <c r="W121"/>
  <c r="V121"/>
  <c r="U121"/>
  <c r="T121"/>
  <c r="S121"/>
  <c r="R121"/>
  <c r="AG119"/>
  <c r="AC119"/>
  <c r="AB119"/>
  <c r="AA119"/>
  <c r="Z119"/>
  <c r="W119"/>
  <c r="V119"/>
  <c r="U119"/>
  <c r="T119"/>
  <c r="S119"/>
  <c r="R119"/>
  <c r="AE119" s="1"/>
  <c r="Y119" s="1"/>
  <c r="AG118"/>
  <c r="AC118"/>
  <c r="AB118"/>
  <c r="AA118"/>
  <c r="Z118"/>
  <c r="W118"/>
  <c r="V118"/>
  <c r="U118"/>
  <c r="T118"/>
  <c r="S118"/>
  <c r="R118"/>
  <c r="AG117"/>
  <c r="AC117"/>
  <c r="AB117"/>
  <c r="AA117"/>
  <c r="Z117"/>
  <c r="W117"/>
  <c r="V117"/>
  <c r="U117"/>
  <c r="T117"/>
  <c r="S117"/>
  <c r="R117"/>
  <c r="AE117" s="1"/>
  <c r="Y117" s="1"/>
  <c r="AG116"/>
  <c r="AC116"/>
  <c r="AB116"/>
  <c r="AA116"/>
  <c r="Z116"/>
  <c r="W116"/>
  <c r="V116"/>
  <c r="U116"/>
  <c r="T116"/>
  <c r="S116"/>
  <c r="R116"/>
  <c r="AG115"/>
  <c r="AC115"/>
  <c r="AB115"/>
  <c r="AA115"/>
  <c r="Z115"/>
  <c r="W115"/>
  <c r="V115"/>
  <c r="U115"/>
  <c r="T115"/>
  <c r="S115"/>
  <c r="R115"/>
  <c r="AE115" s="1"/>
  <c r="Y115" s="1"/>
  <c r="AG114"/>
  <c r="AC114"/>
  <c r="AB114"/>
  <c r="AA114"/>
  <c r="Z114"/>
  <c r="W114"/>
  <c r="V114"/>
  <c r="U114"/>
  <c r="T114"/>
  <c r="S114"/>
  <c r="R114"/>
  <c r="AG113"/>
  <c r="AC113"/>
  <c r="AB113"/>
  <c r="AA113"/>
  <c r="Z113"/>
  <c r="W113"/>
  <c r="V113"/>
  <c r="U113"/>
  <c r="T113"/>
  <c r="S113"/>
  <c r="R113"/>
  <c r="AE113" s="1"/>
  <c r="Y113" s="1"/>
  <c r="AG112"/>
  <c r="AC112"/>
  <c r="AB112"/>
  <c r="AA112"/>
  <c r="Z112"/>
  <c r="W112"/>
  <c r="V112"/>
  <c r="U112"/>
  <c r="T112"/>
  <c r="S112"/>
  <c r="R112"/>
  <c r="AG110"/>
  <c r="AC110"/>
  <c r="AB110"/>
  <c r="AA110"/>
  <c r="Z110"/>
  <c r="W110"/>
  <c r="V110"/>
  <c r="U110"/>
  <c r="T110"/>
  <c r="S110"/>
  <c r="R110"/>
  <c r="AE110" s="1"/>
  <c r="Y110" s="1"/>
  <c r="AG109"/>
  <c r="AC109"/>
  <c r="AB109"/>
  <c r="AA109"/>
  <c r="Z109"/>
  <c r="W109"/>
  <c r="V109"/>
  <c r="U109"/>
  <c r="T109"/>
  <c r="S109"/>
  <c r="R109"/>
  <c r="AG108"/>
  <c r="AC108"/>
  <c r="AB108"/>
  <c r="AA108"/>
  <c r="Z108"/>
  <c r="W108"/>
  <c r="V108"/>
  <c r="U108"/>
  <c r="T108"/>
  <c r="S108"/>
  <c r="R108"/>
  <c r="AE108" s="1"/>
  <c r="Y108" s="1"/>
  <c r="AG107"/>
  <c r="AC107"/>
  <c r="AB107"/>
  <c r="AA107"/>
  <c r="Z107"/>
  <c r="W107"/>
  <c r="V107"/>
  <c r="U107"/>
  <c r="T107"/>
  <c r="S107"/>
  <c r="R107"/>
  <c r="AG106"/>
  <c r="AC106"/>
  <c r="AB106"/>
  <c r="AA106"/>
  <c r="Z106"/>
  <c r="W106"/>
  <c r="V106"/>
  <c r="U106"/>
  <c r="T106"/>
  <c r="S106"/>
  <c r="R106"/>
  <c r="AE106" s="1"/>
  <c r="Y106" s="1"/>
  <c r="AG105"/>
  <c r="AC105"/>
  <c r="AB105"/>
  <c r="AA105"/>
  <c r="Z105"/>
  <c r="W105"/>
  <c r="V105"/>
  <c r="U105"/>
  <c r="T105"/>
  <c r="S105"/>
  <c r="R105"/>
  <c r="AG104"/>
  <c r="AC104"/>
  <c r="AB104"/>
  <c r="AA104"/>
  <c r="Z104"/>
  <c r="W104"/>
  <c r="V104"/>
  <c r="U104"/>
  <c r="T104"/>
  <c r="S104"/>
  <c r="R104"/>
  <c r="AE104" s="1"/>
  <c r="Y104" s="1"/>
  <c r="AG103"/>
  <c r="AC103"/>
  <c r="AB103"/>
  <c r="AA103"/>
  <c r="Z103"/>
  <c r="W103"/>
  <c r="V103"/>
  <c r="U103"/>
  <c r="T103"/>
  <c r="S103"/>
  <c r="R103"/>
  <c r="AG101"/>
  <c r="AC101"/>
  <c r="AB101"/>
  <c r="AA101"/>
  <c r="Z101"/>
  <c r="W101"/>
  <c r="V101"/>
  <c r="U101"/>
  <c r="T101"/>
  <c r="S101"/>
  <c r="R101"/>
  <c r="AE101" s="1"/>
  <c r="Y101" s="1"/>
  <c r="AG100"/>
  <c r="AC100"/>
  <c r="AB100"/>
  <c r="AA100"/>
  <c r="Z100"/>
  <c r="W100"/>
  <c r="V100"/>
  <c r="U100"/>
  <c r="T100"/>
  <c r="S100"/>
  <c r="R100"/>
  <c r="AG99"/>
  <c r="AC99"/>
  <c r="AB99"/>
  <c r="AA99"/>
  <c r="Z99"/>
  <c r="W99"/>
  <c r="V99"/>
  <c r="U99"/>
  <c r="T99"/>
  <c r="S99"/>
  <c r="R99"/>
  <c r="AE99" s="1"/>
  <c r="Y99" s="1"/>
  <c r="AG98"/>
  <c r="AC98"/>
  <c r="AB98"/>
  <c r="AA98"/>
  <c r="Z98"/>
  <c r="W98"/>
  <c r="V98"/>
  <c r="U98"/>
  <c r="T98"/>
  <c r="S98"/>
  <c r="R98"/>
  <c r="AG97"/>
  <c r="AC97"/>
  <c r="AB97"/>
  <c r="AA97"/>
  <c r="Z97"/>
  <c r="W97"/>
  <c r="V97"/>
  <c r="U97"/>
  <c r="T97"/>
  <c r="S97"/>
  <c r="R97"/>
  <c r="AE97" s="1"/>
  <c r="Y97" s="1"/>
  <c r="AG96"/>
  <c r="AC96"/>
  <c r="AB96"/>
  <c r="AA96"/>
  <c r="Z96"/>
  <c r="W96"/>
  <c r="V96"/>
  <c r="U96"/>
  <c r="T96"/>
  <c r="S96"/>
  <c r="R96"/>
  <c r="AG95"/>
  <c r="AC95"/>
  <c r="AB95"/>
  <c r="AA95"/>
  <c r="Z95"/>
  <c r="W95"/>
  <c r="V95"/>
  <c r="U95"/>
  <c r="T95"/>
  <c r="S95"/>
  <c r="R95"/>
  <c r="AE95" s="1"/>
  <c r="Y95" s="1"/>
  <c r="AG94"/>
  <c r="AC94"/>
  <c r="AB94"/>
  <c r="AA94"/>
  <c r="Z94"/>
  <c r="W94"/>
  <c r="V94"/>
  <c r="U94"/>
  <c r="T94"/>
  <c r="S94"/>
  <c r="R94"/>
  <c r="AG92"/>
  <c r="AC92"/>
  <c r="AB92"/>
  <c r="AA92"/>
  <c r="Z92"/>
  <c r="W92"/>
  <c r="V92"/>
  <c r="U92"/>
  <c r="T92"/>
  <c r="S92"/>
  <c r="R92"/>
  <c r="AE92" s="1"/>
  <c r="Y92" s="1"/>
  <c r="AG91"/>
  <c r="AC91"/>
  <c r="AB91"/>
  <c r="AA91"/>
  <c r="Z91"/>
  <c r="W91"/>
  <c r="V91"/>
  <c r="U91"/>
  <c r="T91"/>
  <c r="S91"/>
  <c r="R91"/>
  <c r="AG90"/>
  <c r="AC90"/>
  <c r="AB90"/>
  <c r="AA90"/>
  <c r="Z90"/>
  <c r="W90"/>
  <c r="V90"/>
  <c r="U90"/>
  <c r="T90"/>
  <c r="S90"/>
  <c r="R90"/>
  <c r="AE90" s="1"/>
  <c r="Y90" s="1"/>
  <c r="AG89"/>
  <c r="AC89"/>
  <c r="AB89"/>
  <c r="AA89"/>
  <c r="Z89"/>
  <c r="W89"/>
  <c r="V89"/>
  <c r="U89"/>
  <c r="T89"/>
  <c r="S89"/>
  <c r="R89"/>
  <c r="AG88"/>
  <c r="AC88"/>
  <c r="AB88"/>
  <c r="AA88"/>
  <c r="Z88"/>
  <c r="W88"/>
  <c r="V88"/>
  <c r="U88"/>
  <c r="T88"/>
  <c r="S88"/>
  <c r="R88"/>
  <c r="AE88" s="1"/>
  <c r="Y88" s="1"/>
  <c r="AG87"/>
  <c r="AC87"/>
  <c r="AB87"/>
  <c r="AA87"/>
  <c r="Z87"/>
  <c r="W87"/>
  <c r="V87"/>
  <c r="U87"/>
  <c r="T87"/>
  <c r="S87"/>
  <c r="R87"/>
  <c r="AG86"/>
  <c r="AC86"/>
  <c r="AB86"/>
  <c r="AA86"/>
  <c r="Z86"/>
  <c r="W86"/>
  <c r="V86"/>
  <c r="U86"/>
  <c r="T86"/>
  <c r="S86"/>
  <c r="R86"/>
  <c r="AE86" s="1"/>
  <c r="Y86" s="1"/>
  <c r="AG85"/>
  <c r="AC85"/>
  <c r="AB85"/>
  <c r="AA85"/>
  <c r="Z85"/>
  <c r="W85"/>
  <c r="V85"/>
  <c r="U85"/>
  <c r="T85"/>
  <c r="S85"/>
  <c r="R85"/>
  <c r="AI83"/>
  <c r="Z83" s="1"/>
  <c r="AH83"/>
  <c r="AG83"/>
  <c r="AC83"/>
  <c r="AB83"/>
  <c r="AA83"/>
  <c r="W83"/>
  <c r="V83"/>
  <c r="U83"/>
  <c r="T83"/>
  <c r="S83"/>
  <c r="R83"/>
  <c r="AE83" s="1"/>
  <c r="Y83" s="1"/>
  <c r="AI82"/>
  <c r="AH82"/>
  <c r="AA82" s="1"/>
  <c r="AG82"/>
  <c r="AC82"/>
  <c r="AB82"/>
  <c r="Z82"/>
  <c r="W82"/>
  <c r="V82"/>
  <c r="U82"/>
  <c r="T82"/>
  <c r="S82"/>
  <c r="R82"/>
  <c r="AI81"/>
  <c r="Z81" s="1"/>
  <c r="AH81"/>
  <c r="AG81"/>
  <c r="AC81"/>
  <c r="AB81"/>
  <c r="AA81"/>
  <c r="W81"/>
  <c r="V81"/>
  <c r="U81"/>
  <c r="T81"/>
  <c r="S81"/>
  <c r="R81"/>
  <c r="AE81" s="1"/>
  <c r="Y81" s="1"/>
  <c r="AI80"/>
  <c r="AH80"/>
  <c r="AA80" s="1"/>
  <c r="AG80"/>
  <c r="AC80"/>
  <c r="AB80"/>
  <c r="Z80"/>
  <c r="W80"/>
  <c r="V80"/>
  <c r="U80"/>
  <c r="T80"/>
  <c r="S80"/>
  <c r="R80"/>
  <c r="AI79"/>
  <c r="Z79" s="1"/>
  <c r="AH79"/>
  <c r="AG79"/>
  <c r="AC79"/>
  <c r="AB79"/>
  <c r="AA79"/>
  <c r="W79"/>
  <c r="V79"/>
  <c r="U79"/>
  <c r="T79"/>
  <c r="S79"/>
  <c r="R79"/>
  <c r="AE79" s="1"/>
  <c r="Y79" s="1"/>
  <c r="AI78"/>
  <c r="AH78"/>
  <c r="AA78" s="1"/>
  <c r="AG78"/>
  <c r="AC78"/>
  <c r="AB78"/>
  <c r="Z78"/>
  <c r="W78"/>
  <c r="V78"/>
  <c r="U78"/>
  <c r="T78"/>
  <c r="S78"/>
  <c r="R78"/>
  <c r="AI77"/>
  <c r="Z77" s="1"/>
  <c r="AH77"/>
  <c r="AG77"/>
  <c r="AC77"/>
  <c r="AB77"/>
  <c r="AA77"/>
  <c r="W77"/>
  <c r="V77"/>
  <c r="U77"/>
  <c r="T77"/>
  <c r="S77"/>
  <c r="R77"/>
  <c r="AE77" s="1"/>
  <c r="Y77" s="1"/>
  <c r="AI76"/>
  <c r="AH76"/>
  <c r="AA76" s="1"/>
  <c r="AG76"/>
  <c r="AC76"/>
  <c r="AB76"/>
  <c r="Z76"/>
  <c r="W76"/>
  <c r="V76"/>
  <c r="U76"/>
  <c r="T76"/>
  <c r="S76"/>
  <c r="R76"/>
  <c r="AI74"/>
  <c r="Z74" s="1"/>
  <c r="AH74"/>
  <c r="AG74"/>
  <c r="AC74"/>
  <c r="AB74"/>
  <c r="AA74"/>
  <c r="W74"/>
  <c r="V74"/>
  <c r="U74"/>
  <c r="T74"/>
  <c r="S74"/>
  <c r="R74"/>
  <c r="AE74" s="1"/>
  <c r="Y74" s="1"/>
  <c r="AI73"/>
  <c r="AH73"/>
  <c r="AA73" s="1"/>
  <c r="AG73"/>
  <c r="AC73"/>
  <c r="AB73"/>
  <c r="Z73"/>
  <c r="W73"/>
  <c r="V73"/>
  <c r="U73"/>
  <c r="T73"/>
  <c r="S73"/>
  <c r="R73"/>
  <c r="AI72"/>
  <c r="Z72" s="1"/>
  <c r="AH72"/>
  <c r="AG72"/>
  <c r="AC72"/>
  <c r="AB72"/>
  <c r="AA72"/>
  <c r="W72"/>
  <c r="V72"/>
  <c r="U72"/>
  <c r="T72"/>
  <c r="S72"/>
  <c r="R72"/>
  <c r="AE72" s="1"/>
  <c r="Y72" s="1"/>
  <c r="AI71"/>
  <c r="AH71"/>
  <c r="AA71" s="1"/>
  <c r="AG71"/>
  <c r="AC71"/>
  <c r="AB71"/>
  <c r="Z71"/>
  <c r="W71"/>
  <c r="V71"/>
  <c r="U71"/>
  <c r="T71"/>
  <c r="S71"/>
  <c r="R71"/>
  <c r="AI70"/>
  <c r="Z70" s="1"/>
  <c r="AH70"/>
  <c r="AG70"/>
  <c r="AC70"/>
  <c r="AB70"/>
  <c r="AA70"/>
  <c r="W70"/>
  <c r="V70"/>
  <c r="U70"/>
  <c r="T70"/>
  <c r="S70"/>
  <c r="R70"/>
  <c r="AE70" s="1"/>
  <c r="Y70" s="1"/>
  <c r="AI69"/>
  <c r="AH69"/>
  <c r="AA69" s="1"/>
  <c r="AG69"/>
  <c r="AC69"/>
  <c r="AB69"/>
  <c r="Z69"/>
  <c r="W69"/>
  <c r="V69"/>
  <c r="U69"/>
  <c r="T69"/>
  <c r="S69"/>
  <c r="R69"/>
  <c r="AI68"/>
  <c r="Z68" s="1"/>
  <c r="AH68"/>
  <c r="AG68"/>
  <c r="AC68"/>
  <c r="AB68"/>
  <c r="AA68"/>
  <c r="W68"/>
  <c r="V68"/>
  <c r="U68"/>
  <c r="T68"/>
  <c r="S68"/>
  <c r="R68"/>
  <c r="AE68" s="1"/>
  <c r="Y68" s="1"/>
  <c r="AI67"/>
  <c r="AH67"/>
  <c r="AA67" s="1"/>
  <c r="AG67"/>
  <c r="AC67"/>
  <c r="AB67"/>
  <c r="Z67"/>
  <c r="W67"/>
  <c r="V67"/>
  <c r="U67"/>
  <c r="T67"/>
  <c r="S67"/>
  <c r="R67"/>
  <c r="AI65"/>
  <c r="Z65" s="1"/>
  <c r="AH65"/>
  <c r="AG65"/>
  <c r="AC65"/>
  <c r="AB65"/>
  <c r="AA65"/>
  <c r="W65"/>
  <c r="V65"/>
  <c r="U65"/>
  <c r="T65"/>
  <c r="S65"/>
  <c r="R65"/>
  <c r="AE65" s="1"/>
  <c r="Y65" s="1"/>
  <c r="AI64"/>
  <c r="AH64"/>
  <c r="AA64" s="1"/>
  <c r="AG64"/>
  <c r="AC64"/>
  <c r="AB64"/>
  <c r="Z64"/>
  <c r="W64"/>
  <c r="V64"/>
  <c r="U64"/>
  <c r="T64"/>
  <c r="S64"/>
  <c r="R64"/>
  <c r="AI63"/>
  <c r="Z63" s="1"/>
  <c r="AH63"/>
  <c r="AG63"/>
  <c r="AC63"/>
  <c r="AB63"/>
  <c r="AA63"/>
  <c r="W63"/>
  <c r="V63"/>
  <c r="U63"/>
  <c r="T63"/>
  <c r="S63"/>
  <c r="R63"/>
  <c r="AE63" s="1"/>
  <c r="Y63" s="1"/>
  <c r="AI62"/>
  <c r="AH62"/>
  <c r="AA62" s="1"/>
  <c r="AG62"/>
  <c r="AC62"/>
  <c r="AB62"/>
  <c r="Z62"/>
  <c r="W62"/>
  <c r="V62"/>
  <c r="U62"/>
  <c r="T62"/>
  <c r="S62"/>
  <c r="R62"/>
  <c r="AI61"/>
  <c r="Z61" s="1"/>
  <c r="AH61"/>
  <c r="AG61"/>
  <c r="AC61"/>
  <c r="AB61"/>
  <c r="AA61"/>
  <c r="W61"/>
  <c r="V61"/>
  <c r="U61"/>
  <c r="T61"/>
  <c r="S61"/>
  <c r="R61"/>
  <c r="AE61" s="1"/>
  <c r="Y61" s="1"/>
  <c r="AI60"/>
  <c r="AH60"/>
  <c r="AA60" s="1"/>
  <c r="AG60"/>
  <c r="AC60"/>
  <c r="AB60"/>
  <c r="Z60"/>
  <c r="W60"/>
  <c r="V60"/>
  <c r="U60"/>
  <c r="T60"/>
  <c r="S60"/>
  <c r="R60"/>
  <c r="AI59"/>
  <c r="Z59" s="1"/>
  <c r="AH59"/>
  <c r="AG59"/>
  <c r="AC59"/>
  <c r="AB59"/>
  <c r="AA59"/>
  <c r="W59"/>
  <c r="V59"/>
  <c r="U59"/>
  <c r="T59"/>
  <c r="S59"/>
  <c r="R59"/>
  <c r="AE59" s="1"/>
  <c r="Y59" s="1"/>
  <c r="AI58"/>
  <c r="AH58"/>
  <c r="AA58" s="1"/>
  <c r="AG58"/>
  <c r="AC58"/>
  <c r="AB58"/>
  <c r="Z58"/>
  <c r="W58"/>
  <c r="V58"/>
  <c r="U58"/>
  <c r="T58"/>
  <c r="S58"/>
  <c r="R58"/>
  <c r="AI56"/>
  <c r="Z56" s="1"/>
  <c r="AH56"/>
  <c r="AG56"/>
  <c r="AC56"/>
  <c r="AB56"/>
  <c r="AA56"/>
  <c r="W56"/>
  <c r="V56"/>
  <c r="U56"/>
  <c r="T56"/>
  <c r="S56"/>
  <c r="R56"/>
  <c r="AE56" s="1"/>
  <c r="Y56" s="1"/>
  <c r="AI55"/>
  <c r="AH55"/>
  <c r="AA55" s="1"/>
  <c r="AG55"/>
  <c r="AC55"/>
  <c r="AB55"/>
  <c r="Z55"/>
  <c r="W55"/>
  <c r="V55"/>
  <c r="U55"/>
  <c r="T55"/>
  <c r="S55"/>
  <c r="R55"/>
  <c r="AI54"/>
  <c r="Z54" s="1"/>
  <c r="AH54"/>
  <c r="AG54"/>
  <c r="AC54"/>
  <c r="AB54"/>
  <c r="AA54"/>
  <c r="W54"/>
  <c r="V54"/>
  <c r="U54"/>
  <c r="T54"/>
  <c r="S54"/>
  <c r="R54"/>
  <c r="AE54" s="1"/>
  <c r="Y54" s="1"/>
  <c r="AI53"/>
  <c r="AH53"/>
  <c r="AA53" s="1"/>
  <c r="AG53"/>
  <c r="AC53"/>
  <c r="AB53"/>
  <c r="Z53"/>
  <c r="W53"/>
  <c r="V53"/>
  <c r="U53"/>
  <c r="T53"/>
  <c r="S53"/>
  <c r="R53"/>
  <c r="AI52"/>
  <c r="Z52" s="1"/>
  <c r="AH52"/>
  <c r="AG52"/>
  <c r="AC52"/>
  <c r="AB52"/>
  <c r="AA52"/>
  <c r="W52"/>
  <c r="V52"/>
  <c r="U52"/>
  <c r="T52"/>
  <c r="S52"/>
  <c r="R52"/>
  <c r="AE52" s="1"/>
  <c r="Y52" s="1"/>
  <c r="AI51"/>
  <c r="AH51"/>
  <c r="AA51" s="1"/>
  <c r="AG51"/>
  <c r="AC51"/>
  <c r="AB51"/>
  <c r="Z51"/>
  <c r="W51"/>
  <c r="V51"/>
  <c r="U51"/>
  <c r="T51"/>
  <c r="S51"/>
  <c r="R51"/>
  <c r="AI50"/>
  <c r="Z50" s="1"/>
  <c r="AH50"/>
  <c r="AG50"/>
  <c r="AC50"/>
  <c r="AB50"/>
  <c r="AA50"/>
  <c r="W50"/>
  <c r="V50"/>
  <c r="U50"/>
  <c r="T50"/>
  <c r="S50"/>
  <c r="R50"/>
  <c r="AE50" s="1"/>
  <c r="Y50" s="1"/>
  <c r="AI49"/>
  <c r="AH49"/>
  <c r="AA49" s="1"/>
  <c r="AG49"/>
  <c r="AC49"/>
  <c r="AB49"/>
  <c r="Z49"/>
  <c r="W49"/>
  <c r="V49"/>
  <c r="U49"/>
  <c r="T49"/>
  <c r="S49"/>
  <c r="R49"/>
  <c r="AI47"/>
  <c r="Z47" s="1"/>
  <c r="AH47"/>
  <c r="AG47"/>
  <c r="AC47"/>
  <c r="AB47"/>
  <c r="AA47"/>
  <c r="W47"/>
  <c r="V47"/>
  <c r="U47"/>
  <c r="T47"/>
  <c r="S47"/>
  <c r="R47"/>
  <c r="AE47" s="1"/>
  <c r="Y47" s="1"/>
  <c r="AI46"/>
  <c r="AH46"/>
  <c r="AA46" s="1"/>
  <c r="AG46"/>
  <c r="AC46"/>
  <c r="AB46"/>
  <c r="Z46"/>
  <c r="W46"/>
  <c r="V46"/>
  <c r="U46"/>
  <c r="T46"/>
  <c r="S46"/>
  <c r="R46"/>
  <c r="AI45"/>
  <c r="Z45" s="1"/>
  <c r="AH45"/>
  <c r="AG45"/>
  <c r="AC45"/>
  <c r="AB45"/>
  <c r="AA45"/>
  <c r="W45"/>
  <c r="V45"/>
  <c r="U45"/>
  <c r="T45"/>
  <c r="S45"/>
  <c r="R45"/>
  <c r="AE45" s="1"/>
  <c r="Y45" s="1"/>
  <c r="AI44"/>
  <c r="AH44"/>
  <c r="AA44" s="1"/>
  <c r="AG44"/>
  <c r="AC44"/>
  <c r="AB44"/>
  <c r="Z44"/>
  <c r="W44"/>
  <c r="V44"/>
  <c r="U44"/>
  <c r="T44"/>
  <c r="S44"/>
  <c r="R44"/>
  <c r="AI43"/>
  <c r="Z43" s="1"/>
  <c r="AH43"/>
  <c r="AG43"/>
  <c r="AC43"/>
  <c r="AB43"/>
  <c r="AA43"/>
  <c r="W43"/>
  <c r="V43"/>
  <c r="U43"/>
  <c r="T43"/>
  <c r="S43"/>
  <c r="R43"/>
  <c r="AE43" s="1"/>
  <c r="Y43" s="1"/>
  <c r="AI42"/>
  <c r="AH42"/>
  <c r="AA42" s="1"/>
  <c r="AG42"/>
  <c r="AC42"/>
  <c r="AB42"/>
  <c r="Z42"/>
  <c r="W42"/>
  <c r="V42"/>
  <c r="U42"/>
  <c r="T42"/>
  <c r="S42"/>
  <c r="R42"/>
  <c r="AI41"/>
  <c r="Z41" s="1"/>
  <c r="AH41"/>
  <c r="AG41"/>
  <c r="AC41"/>
  <c r="AB41"/>
  <c r="AA41"/>
  <c r="W41"/>
  <c r="V41"/>
  <c r="U41"/>
  <c r="T41"/>
  <c r="S41"/>
  <c r="R41"/>
  <c r="AE41" s="1"/>
  <c r="Y41" s="1"/>
  <c r="AI40"/>
  <c r="AH40"/>
  <c r="AA40" s="1"/>
  <c r="AG40"/>
  <c r="AC40"/>
  <c r="AB40"/>
  <c r="Z40"/>
  <c r="W40"/>
  <c r="V40"/>
  <c r="U40"/>
  <c r="T40"/>
  <c r="S40"/>
  <c r="R40"/>
  <c r="AI38"/>
  <c r="Z38" s="1"/>
  <c r="AH38"/>
  <c r="AG38"/>
  <c r="AC38"/>
  <c r="AB38"/>
  <c r="AA38"/>
  <c r="W38"/>
  <c r="V38"/>
  <c r="U38"/>
  <c r="T38"/>
  <c r="S38"/>
  <c r="R38"/>
  <c r="AE38" s="1"/>
  <c r="Y38" s="1"/>
  <c r="AI37"/>
  <c r="AH37"/>
  <c r="AA37" s="1"/>
  <c r="AG37"/>
  <c r="AC37"/>
  <c r="AB37"/>
  <c r="Z37"/>
  <c r="W37"/>
  <c r="V37"/>
  <c r="U37"/>
  <c r="T37"/>
  <c r="S37"/>
  <c r="R37"/>
  <c r="AI36"/>
  <c r="Z36" s="1"/>
  <c r="AH36"/>
  <c r="AG36"/>
  <c r="AC36"/>
  <c r="AB36"/>
  <c r="AA36"/>
  <c r="W36"/>
  <c r="V36"/>
  <c r="U36"/>
  <c r="T36"/>
  <c r="S36"/>
  <c r="R36"/>
  <c r="AE36" s="1"/>
  <c r="Y36" s="1"/>
  <c r="AI35"/>
  <c r="AH35"/>
  <c r="AA35" s="1"/>
  <c r="AG35"/>
  <c r="AC35"/>
  <c r="AB35"/>
  <c r="Z35"/>
  <c r="W35"/>
  <c r="V35"/>
  <c r="U35"/>
  <c r="T35"/>
  <c r="S35"/>
  <c r="R35"/>
  <c r="AI34"/>
  <c r="Z34" s="1"/>
  <c r="AH34"/>
  <c r="AG34"/>
  <c r="AC34"/>
  <c r="AB34"/>
  <c r="AA34"/>
  <c r="W34"/>
  <c r="V34"/>
  <c r="U34"/>
  <c r="T34"/>
  <c r="S34"/>
  <c r="R34"/>
  <c r="AE34" s="1"/>
  <c r="Y34" s="1"/>
  <c r="AI33"/>
  <c r="AH33"/>
  <c r="AA33" s="1"/>
  <c r="AG33"/>
  <c r="AC33"/>
  <c r="AB33"/>
  <c r="Z33"/>
  <c r="W33"/>
  <c r="V33"/>
  <c r="U33"/>
  <c r="T33"/>
  <c r="S33"/>
  <c r="R33"/>
  <c r="AI32"/>
  <c r="Z32" s="1"/>
  <c r="AH32"/>
  <c r="AG32"/>
  <c r="AC32"/>
  <c r="AB32"/>
  <c r="AA32"/>
  <c r="W32"/>
  <c r="V32"/>
  <c r="U32"/>
  <c r="T32"/>
  <c r="S32"/>
  <c r="R32"/>
  <c r="AE32" s="1"/>
  <c r="Y32" s="1"/>
  <c r="AI31"/>
  <c r="AH31"/>
  <c r="AA31" s="1"/>
  <c r="AG31"/>
  <c r="AC31"/>
  <c r="AB31"/>
  <c r="Z31"/>
  <c r="W31"/>
  <c r="V31"/>
  <c r="U31"/>
  <c r="T31"/>
  <c r="S31"/>
  <c r="R31"/>
  <c r="AI29"/>
  <c r="Z29" s="1"/>
  <c r="AM29" s="1"/>
  <c r="AH29"/>
  <c r="AG29"/>
  <c r="AC29"/>
  <c r="AP29" s="1"/>
  <c r="AB29"/>
  <c r="AO29" s="1"/>
  <c r="AA29"/>
  <c r="AN29" s="1"/>
  <c r="W29"/>
  <c r="V29"/>
  <c r="U29"/>
  <c r="T29"/>
  <c r="S29"/>
  <c r="R29"/>
  <c r="AE29" s="1"/>
  <c r="Y29" s="1"/>
  <c r="AL29" s="1"/>
  <c r="AI28"/>
  <c r="AH28"/>
  <c r="AA28" s="1"/>
  <c r="AN28" s="1"/>
  <c r="AG28"/>
  <c r="AC28"/>
  <c r="AP28" s="1"/>
  <c r="AB28"/>
  <c r="AO28" s="1"/>
  <c r="Z28"/>
  <c r="AM28" s="1"/>
  <c r="W28"/>
  <c r="V28"/>
  <c r="U28"/>
  <c r="T28"/>
  <c r="S28"/>
  <c r="R28"/>
  <c r="AI27"/>
  <c r="Z27" s="1"/>
  <c r="AM27" s="1"/>
  <c r="AH27"/>
  <c r="AG27"/>
  <c r="AC27"/>
  <c r="AP27" s="1"/>
  <c r="AB27"/>
  <c r="AO27" s="1"/>
  <c r="AA27"/>
  <c r="AN27" s="1"/>
  <c r="W27"/>
  <c r="V27"/>
  <c r="U27"/>
  <c r="T27"/>
  <c r="S27"/>
  <c r="R27"/>
  <c r="AE27" s="1"/>
  <c r="Y27" s="1"/>
  <c r="AL27" s="1"/>
  <c r="AI26"/>
  <c r="AH26"/>
  <c r="AA26" s="1"/>
  <c r="AN26" s="1"/>
  <c r="AG26"/>
  <c r="AC26"/>
  <c r="AP26" s="1"/>
  <c r="AB26"/>
  <c r="AO26" s="1"/>
  <c r="Z26"/>
  <c r="AM26" s="1"/>
  <c r="W26"/>
  <c r="V26"/>
  <c r="U26"/>
  <c r="T26"/>
  <c r="S26"/>
  <c r="R26"/>
  <c r="AI25"/>
  <c r="Z25" s="1"/>
  <c r="AM25" s="1"/>
  <c r="AH25"/>
  <c r="AG25"/>
  <c r="AC25"/>
  <c r="AP25" s="1"/>
  <c r="AB25"/>
  <c r="AO25" s="1"/>
  <c r="AA25"/>
  <c r="AN25" s="1"/>
  <c r="W25"/>
  <c r="V25"/>
  <c r="U25"/>
  <c r="T25"/>
  <c r="S25"/>
  <c r="R25"/>
  <c r="AE25" s="1"/>
  <c r="Y25" s="1"/>
  <c r="AL25" s="1"/>
  <c r="AI24"/>
  <c r="AH24"/>
  <c r="AA24" s="1"/>
  <c r="AN24" s="1"/>
  <c r="AG24"/>
  <c r="AC24"/>
  <c r="AP24" s="1"/>
  <c r="AB24"/>
  <c r="AO24" s="1"/>
  <c r="Z24"/>
  <c r="AM24" s="1"/>
  <c r="W24"/>
  <c r="V24"/>
  <c r="U24"/>
  <c r="T24"/>
  <c r="S24"/>
  <c r="R24"/>
  <c r="AI23"/>
  <c r="Z23" s="1"/>
  <c r="AM23" s="1"/>
  <c r="AH23"/>
  <c r="AG23"/>
  <c r="AC23"/>
  <c r="AP23" s="1"/>
  <c r="AB23"/>
  <c r="AO23" s="1"/>
  <c r="AA23"/>
  <c r="AN23" s="1"/>
  <c r="W23"/>
  <c r="V23"/>
  <c r="U23"/>
  <c r="T23"/>
  <c r="S23"/>
  <c r="R23"/>
  <c r="AE23" s="1"/>
  <c r="Y23" s="1"/>
  <c r="AL23" s="1"/>
  <c r="AI22"/>
  <c r="AH22"/>
  <c r="AA22" s="1"/>
  <c r="AN22" s="1"/>
  <c r="AG22"/>
  <c r="AC22"/>
  <c r="AP22" s="1"/>
  <c r="AB22"/>
  <c r="AO22" s="1"/>
  <c r="Z22"/>
  <c r="AM22" s="1"/>
  <c r="W22"/>
  <c r="V22"/>
  <c r="U22"/>
  <c r="T22"/>
  <c r="S22"/>
  <c r="R22"/>
  <c r="AI20"/>
  <c r="Z20" s="1"/>
  <c r="AM20" s="1"/>
  <c r="AH20"/>
  <c r="AG20"/>
  <c r="AC20"/>
  <c r="AP20" s="1"/>
  <c r="AB20"/>
  <c r="AO20" s="1"/>
  <c r="AA20"/>
  <c r="AN20" s="1"/>
  <c r="W20"/>
  <c r="V20"/>
  <c r="U20"/>
  <c r="T20"/>
  <c r="S20"/>
  <c r="R20"/>
  <c r="AE20" s="1"/>
  <c r="Y20" s="1"/>
  <c r="AL20" s="1"/>
  <c r="AI19"/>
  <c r="AH19"/>
  <c r="AA19" s="1"/>
  <c r="AN19" s="1"/>
  <c r="AG19"/>
  <c r="AC19"/>
  <c r="AP19" s="1"/>
  <c r="AB19"/>
  <c r="AO19" s="1"/>
  <c r="Z19"/>
  <c r="AM19" s="1"/>
  <c r="W19"/>
  <c r="V19"/>
  <c r="U19"/>
  <c r="T19"/>
  <c r="S19"/>
  <c r="R19"/>
  <c r="AI18"/>
  <c r="Z18" s="1"/>
  <c r="AM18" s="1"/>
  <c r="AH18"/>
  <c r="AG18"/>
  <c r="AC18"/>
  <c r="AP18" s="1"/>
  <c r="AB18"/>
  <c r="AO18" s="1"/>
  <c r="AA18"/>
  <c r="AN18" s="1"/>
  <c r="W18"/>
  <c r="V18"/>
  <c r="U18"/>
  <c r="T18"/>
  <c r="S18"/>
  <c r="R18"/>
  <c r="AE18" s="1"/>
  <c r="Y18" s="1"/>
  <c r="AL18" s="1"/>
  <c r="AI17"/>
  <c r="AH17"/>
  <c r="AA17" s="1"/>
  <c r="AN17" s="1"/>
  <c r="AG17"/>
  <c r="AC17"/>
  <c r="AP17" s="1"/>
  <c r="AB17"/>
  <c r="AO17" s="1"/>
  <c r="Z17"/>
  <c r="AM17" s="1"/>
  <c r="W17"/>
  <c r="V17"/>
  <c r="U17"/>
  <c r="T17"/>
  <c r="S17"/>
  <c r="R17"/>
  <c r="AI16"/>
  <c r="Z16" s="1"/>
  <c r="AM16" s="1"/>
  <c r="AH16"/>
  <c r="AG16"/>
  <c r="AC16"/>
  <c r="AP16" s="1"/>
  <c r="AB16"/>
  <c r="AO16" s="1"/>
  <c r="AA16"/>
  <c r="AN16" s="1"/>
  <c r="W16"/>
  <c r="V16"/>
  <c r="U16"/>
  <c r="T16"/>
  <c r="S16"/>
  <c r="R16"/>
  <c r="AE16" s="1"/>
  <c r="Y16" s="1"/>
  <c r="AL16" s="1"/>
  <c r="AI15"/>
  <c r="AH15"/>
  <c r="AA15" s="1"/>
  <c r="AN15" s="1"/>
  <c r="AG15"/>
  <c r="AC15"/>
  <c r="AP15" s="1"/>
  <c r="AB15"/>
  <c r="AO15" s="1"/>
  <c r="Z15"/>
  <c r="AM15" s="1"/>
  <c r="W15"/>
  <c r="V15"/>
  <c r="U15"/>
  <c r="T15"/>
  <c r="S15"/>
  <c r="R15"/>
  <c r="AI14"/>
  <c r="Z14" s="1"/>
  <c r="AM14" s="1"/>
  <c r="AH14"/>
  <c r="AG14"/>
  <c r="AC14"/>
  <c r="AP14" s="1"/>
  <c r="AB14"/>
  <c r="AO14" s="1"/>
  <c r="AA14"/>
  <c r="AN14" s="1"/>
  <c r="W14"/>
  <c r="V14"/>
  <c r="U14"/>
  <c r="T14"/>
  <c r="S14"/>
  <c r="R14"/>
  <c r="AE14" s="1"/>
  <c r="Y14" s="1"/>
  <c r="AL14" s="1"/>
  <c r="AI13"/>
  <c r="AH13"/>
  <c r="AA13" s="1"/>
  <c r="AN13" s="1"/>
  <c r="AG13"/>
  <c r="AC13"/>
  <c r="AP13" s="1"/>
  <c r="AB13"/>
  <c r="AO13" s="1"/>
  <c r="Z13"/>
  <c r="AM13" s="1"/>
  <c r="W13"/>
  <c r="V13"/>
  <c r="U13"/>
  <c r="T13"/>
  <c r="S13"/>
  <c r="R13"/>
  <c r="AE13" s="1"/>
  <c r="Y13" s="1"/>
  <c r="AL13" s="1"/>
  <c r="AH4"/>
  <c r="O24" i="1"/>
  <c r="O23"/>
  <c r="O25"/>
  <c r="O26"/>
  <c r="O27"/>
  <c r="O28"/>
  <c r="O29"/>
  <c r="AI22"/>
  <c r="AH22"/>
  <c r="AG22"/>
  <c r="AC22"/>
  <c r="AP22" s="1"/>
  <c r="AB22"/>
  <c r="AO22" s="1"/>
  <c r="AA22"/>
  <c r="AN22" s="1"/>
  <c r="Z22"/>
  <c r="AM22" s="1"/>
  <c r="W22"/>
  <c r="V22"/>
  <c r="U22"/>
  <c r="T22"/>
  <c r="S22"/>
  <c r="R22"/>
  <c r="AE22" s="1"/>
  <c r="Y22" s="1"/>
  <c r="AL22" s="1"/>
  <c r="O31"/>
  <c r="AI29"/>
  <c r="AH29"/>
  <c r="AG29"/>
  <c r="AC29"/>
  <c r="AP29" s="1"/>
  <c r="AB29"/>
  <c r="AO29" s="1"/>
  <c r="AA29"/>
  <c r="AN29" s="1"/>
  <c r="Z29"/>
  <c r="AM29" s="1"/>
  <c r="W29"/>
  <c r="V29"/>
  <c r="U29"/>
  <c r="T29"/>
  <c r="S29"/>
  <c r="R29"/>
  <c r="AE29" s="1"/>
  <c r="Y29" s="1"/>
  <c r="AL29" s="1"/>
  <c r="AI28"/>
  <c r="AH28"/>
  <c r="AG28"/>
  <c r="AC28"/>
  <c r="AP28" s="1"/>
  <c r="AB28"/>
  <c r="AO28" s="1"/>
  <c r="AA28"/>
  <c r="AN28" s="1"/>
  <c r="Z28"/>
  <c r="AM28" s="1"/>
  <c r="W28"/>
  <c r="V28"/>
  <c r="U28"/>
  <c r="T28"/>
  <c r="S28"/>
  <c r="R28"/>
  <c r="AI27"/>
  <c r="AH27"/>
  <c r="AG27"/>
  <c r="AC27"/>
  <c r="AP27" s="1"/>
  <c r="AB27"/>
  <c r="AO27" s="1"/>
  <c r="AA27"/>
  <c r="AN27" s="1"/>
  <c r="Z27"/>
  <c r="AM27" s="1"/>
  <c r="W27"/>
  <c r="V27"/>
  <c r="U27"/>
  <c r="T27"/>
  <c r="S27"/>
  <c r="R27"/>
  <c r="AE27" s="1"/>
  <c r="Y27" s="1"/>
  <c r="AL27" s="1"/>
  <c r="AI26"/>
  <c r="AH26"/>
  <c r="AG26"/>
  <c r="AC26"/>
  <c r="AP26" s="1"/>
  <c r="AB26"/>
  <c r="AO26" s="1"/>
  <c r="AA26"/>
  <c r="AN26" s="1"/>
  <c r="Z26"/>
  <c r="AM26" s="1"/>
  <c r="W26"/>
  <c r="V26"/>
  <c r="U26"/>
  <c r="T26"/>
  <c r="S26"/>
  <c r="R26"/>
  <c r="AE26" s="1"/>
  <c r="Y26" s="1"/>
  <c r="AL26" s="1"/>
  <c r="AI25"/>
  <c r="AH25"/>
  <c r="AG25"/>
  <c r="AC25"/>
  <c r="AP25" s="1"/>
  <c r="AB25"/>
  <c r="AO25" s="1"/>
  <c r="AA25"/>
  <c r="AN25" s="1"/>
  <c r="Z25"/>
  <c r="AM25" s="1"/>
  <c r="W25"/>
  <c r="V25"/>
  <c r="U25"/>
  <c r="T25"/>
  <c r="S25"/>
  <c r="R25"/>
  <c r="AE25" s="1"/>
  <c r="Y25" s="1"/>
  <c r="AL25" s="1"/>
  <c r="AI24"/>
  <c r="AH24"/>
  <c r="AG24"/>
  <c r="AC24"/>
  <c r="AP24" s="1"/>
  <c r="AB24"/>
  <c r="AO24" s="1"/>
  <c r="AA24"/>
  <c r="AN24" s="1"/>
  <c r="Z24"/>
  <c r="AM24" s="1"/>
  <c r="W24"/>
  <c r="V24"/>
  <c r="U24"/>
  <c r="T24"/>
  <c r="S24"/>
  <c r="R24"/>
  <c r="AE24" s="1"/>
  <c r="Y24" s="1"/>
  <c r="AL24" s="1"/>
  <c r="AI23"/>
  <c r="AH23"/>
  <c r="AG23"/>
  <c r="AC23"/>
  <c r="AP23" s="1"/>
  <c r="AB23"/>
  <c r="AO23" s="1"/>
  <c r="AA23"/>
  <c r="AN23" s="1"/>
  <c r="Z23"/>
  <c r="AM23" s="1"/>
  <c r="W23"/>
  <c r="V23"/>
  <c r="U23"/>
  <c r="T23"/>
  <c r="S23"/>
  <c r="R23"/>
  <c r="AE23" s="1"/>
  <c r="Y23" s="1"/>
  <c r="AL23" s="1"/>
  <c r="O17"/>
  <c r="O18"/>
  <c r="O19"/>
  <c r="O20"/>
  <c r="O16"/>
  <c r="O15"/>
  <c r="O14"/>
  <c r="AI20"/>
  <c r="AH20"/>
  <c r="AG20"/>
  <c r="AE20"/>
  <c r="AC20"/>
  <c r="AP20" s="1"/>
  <c r="AB20"/>
  <c r="AO20" s="1"/>
  <c r="AA20"/>
  <c r="AN20" s="1"/>
  <c r="Z20"/>
  <c r="AM20" s="1"/>
  <c r="Y20"/>
  <c r="AL20" s="1"/>
  <c r="X20"/>
  <c r="AK20" s="1"/>
  <c r="AI19"/>
  <c r="AH19"/>
  <c r="AG19"/>
  <c r="AE19"/>
  <c r="AC19"/>
  <c r="AP19" s="1"/>
  <c r="AB19"/>
  <c r="AO19" s="1"/>
  <c r="AA19"/>
  <c r="AN19" s="1"/>
  <c r="Z19"/>
  <c r="AM19" s="1"/>
  <c r="Y19"/>
  <c r="AL19" s="1"/>
  <c r="X19"/>
  <c r="AK19" s="1"/>
  <c r="AI18"/>
  <c r="AH18"/>
  <c r="AG18"/>
  <c r="AE18"/>
  <c r="AC18"/>
  <c r="AP18" s="1"/>
  <c r="AB18"/>
  <c r="AO18" s="1"/>
  <c r="AA18"/>
  <c r="AN18" s="1"/>
  <c r="Z18"/>
  <c r="AM18" s="1"/>
  <c r="Y18"/>
  <c r="AL18" s="1"/>
  <c r="X18"/>
  <c r="AK18" s="1"/>
  <c r="AI17"/>
  <c r="AH17"/>
  <c r="AG17"/>
  <c r="AE17"/>
  <c r="AC17"/>
  <c r="AP17" s="1"/>
  <c r="AB17"/>
  <c r="AO17" s="1"/>
  <c r="AA17"/>
  <c r="AN17" s="1"/>
  <c r="Z17"/>
  <c r="AM17" s="1"/>
  <c r="Y17"/>
  <c r="AL17" s="1"/>
  <c r="X17"/>
  <c r="AK17" s="1"/>
  <c r="AI16"/>
  <c r="AH16"/>
  <c r="AG16"/>
  <c r="AE16"/>
  <c r="AC16"/>
  <c r="AP16" s="1"/>
  <c r="AB16"/>
  <c r="AO16" s="1"/>
  <c r="AA16"/>
  <c r="AN16" s="1"/>
  <c r="Z16"/>
  <c r="AM16" s="1"/>
  <c r="Y16"/>
  <c r="AL16" s="1"/>
  <c r="X16"/>
  <c r="AK16" s="1"/>
  <c r="AI15"/>
  <c r="AH15"/>
  <c r="AG15"/>
  <c r="AE15"/>
  <c r="AC15"/>
  <c r="AP15" s="1"/>
  <c r="AB15"/>
  <c r="AO15" s="1"/>
  <c r="AA15"/>
  <c r="AN15" s="1"/>
  <c r="Z15"/>
  <c r="AM15" s="1"/>
  <c r="Y15"/>
  <c r="AL15" s="1"/>
  <c r="X15"/>
  <c r="AK15" s="1"/>
  <c r="AI14"/>
  <c r="AH14"/>
  <c r="AG14"/>
  <c r="AE14"/>
  <c r="AC14"/>
  <c r="AP14" s="1"/>
  <c r="AB14"/>
  <c r="AO14" s="1"/>
  <c r="AA14"/>
  <c r="AN14" s="1"/>
  <c r="Z14"/>
  <c r="AM14" s="1"/>
  <c r="Y14"/>
  <c r="AL14" s="1"/>
  <c r="X14"/>
  <c r="AK14" s="1"/>
  <c r="AB8"/>
  <c r="AI13"/>
  <c r="AH13"/>
  <c r="AG13"/>
  <c r="AE13"/>
  <c r="AC13"/>
  <c r="AP13" s="1"/>
  <c r="AB13"/>
  <c r="AO13" s="1"/>
  <c r="AA13"/>
  <c r="AN13" s="1"/>
  <c r="Z13"/>
  <c r="AM13" s="1"/>
  <c r="Y13"/>
  <c r="AL13" s="1"/>
  <c r="X13"/>
  <c r="AK13" s="1"/>
  <c r="Y6"/>
  <c r="AC8"/>
  <c r="S8"/>
  <c r="AB11"/>
  <c r="AO11" s="1"/>
  <c r="AB10"/>
  <c r="AO10" s="1"/>
  <c r="AB9"/>
  <c r="AO9" s="1"/>
  <c r="AO8"/>
  <c r="AB7"/>
  <c r="AO7" s="1"/>
  <c r="AB6"/>
  <c r="AO6" s="1"/>
  <c r="AB5"/>
  <c r="AO5" s="1"/>
  <c r="AB4"/>
  <c r="AO4" s="1"/>
  <c r="R4"/>
  <c r="AA83"/>
  <c r="AA82"/>
  <c r="AA81"/>
  <c r="AA80"/>
  <c r="AA79"/>
  <c r="AA78"/>
  <c r="AA77"/>
  <c r="AA76"/>
  <c r="AI83"/>
  <c r="Z83" s="1"/>
  <c r="AH83"/>
  <c r="AI82"/>
  <c r="Z82" s="1"/>
  <c r="AH82"/>
  <c r="AI81"/>
  <c r="Z81" s="1"/>
  <c r="AH81"/>
  <c r="AI80"/>
  <c r="Z80" s="1"/>
  <c r="AH80"/>
  <c r="AI79"/>
  <c r="Z79" s="1"/>
  <c r="AH79"/>
  <c r="AI78"/>
  <c r="Z78" s="1"/>
  <c r="AH78"/>
  <c r="AI77"/>
  <c r="Z77" s="1"/>
  <c r="AH77"/>
  <c r="AI76"/>
  <c r="Z76" s="1"/>
  <c r="AH76"/>
  <c r="AA74"/>
  <c r="AA73"/>
  <c r="AA72"/>
  <c r="AA71"/>
  <c r="AA70"/>
  <c r="AA69"/>
  <c r="AA68"/>
  <c r="AA67"/>
  <c r="AI74"/>
  <c r="Z74" s="1"/>
  <c r="AH74"/>
  <c r="AI73"/>
  <c r="Z73" s="1"/>
  <c r="AH73"/>
  <c r="AI72"/>
  <c r="Z72" s="1"/>
  <c r="AH72"/>
  <c r="AI71"/>
  <c r="Z71" s="1"/>
  <c r="AH71"/>
  <c r="AI70"/>
  <c r="Z70" s="1"/>
  <c r="AH70"/>
  <c r="AI69"/>
  <c r="Z69" s="1"/>
  <c r="AH69"/>
  <c r="AI68"/>
  <c r="Z68" s="1"/>
  <c r="AH68"/>
  <c r="AI67"/>
  <c r="Z67" s="1"/>
  <c r="AH67"/>
  <c r="AA65"/>
  <c r="AA64"/>
  <c r="AA63"/>
  <c r="AA62"/>
  <c r="AA61"/>
  <c r="AA60"/>
  <c r="AA59"/>
  <c r="AA58"/>
  <c r="AI65"/>
  <c r="Z65" s="1"/>
  <c r="AH65"/>
  <c r="AI64"/>
  <c r="Z64" s="1"/>
  <c r="AH64"/>
  <c r="AI63"/>
  <c r="Z63" s="1"/>
  <c r="AH63"/>
  <c r="AI62"/>
  <c r="Z62" s="1"/>
  <c r="AH62"/>
  <c r="AI61"/>
  <c r="Z61" s="1"/>
  <c r="AH61"/>
  <c r="AI60"/>
  <c r="Z60" s="1"/>
  <c r="AH60"/>
  <c r="AI59"/>
  <c r="Z59" s="1"/>
  <c r="AH59"/>
  <c r="AI58"/>
  <c r="Z58" s="1"/>
  <c r="AH58"/>
  <c r="AA56"/>
  <c r="AA55"/>
  <c r="AA54"/>
  <c r="AA53"/>
  <c r="AA52"/>
  <c r="AA51"/>
  <c r="AA50"/>
  <c r="AA49"/>
  <c r="AI56"/>
  <c r="Z56" s="1"/>
  <c r="AH56"/>
  <c r="AI55"/>
  <c r="Z55" s="1"/>
  <c r="AH55"/>
  <c r="AI54"/>
  <c r="Z54" s="1"/>
  <c r="AH54"/>
  <c r="AI53"/>
  <c r="Z53" s="1"/>
  <c r="AH53"/>
  <c r="AI52"/>
  <c r="Z52" s="1"/>
  <c r="AH52"/>
  <c r="AI51"/>
  <c r="Z51" s="1"/>
  <c r="AH51"/>
  <c r="AI50"/>
  <c r="Z50" s="1"/>
  <c r="AH50"/>
  <c r="AI49"/>
  <c r="Z49" s="1"/>
  <c r="AH49"/>
  <c r="AA47"/>
  <c r="AA46"/>
  <c r="AA45"/>
  <c r="AA44"/>
  <c r="AA43"/>
  <c r="AA42"/>
  <c r="AA41"/>
  <c r="AA40"/>
  <c r="AI47"/>
  <c r="Z47" s="1"/>
  <c r="AH47"/>
  <c r="AI46"/>
  <c r="Z46" s="1"/>
  <c r="AH46"/>
  <c r="AI45"/>
  <c r="Z45" s="1"/>
  <c r="AH45"/>
  <c r="AI44"/>
  <c r="Z44" s="1"/>
  <c r="AH44"/>
  <c r="AI43"/>
  <c r="Z43" s="1"/>
  <c r="AH43"/>
  <c r="AI42"/>
  <c r="Z42" s="1"/>
  <c r="AH42"/>
  <c r="AI41"/>
  <c r="Z41" s="1"/>
  <c r="AH41"/>
  <c r="AI40"/>
  <c r="Z40" s="1"/>
  <c r="AH40"/>
  <c r="AA38"/>
  <c r="AA37"/>
  <c r="AA36"/>
  <c r="AA35"/>
  <c r="AA34"/>
  <c r="AA33"/>
  <c r="AA32"/>
  <c r="AA31"/>
  <c r="AI38"/>
  <c r="Z38" s="1"/>
  <c r="AH38"/>
  <c r="AI37"/>
  <c r="Z37" s="1"/>
  <c r="AH37"/>
  <c r="AI36"/>
  <c r="Z36" s="1"/>
  <c r="AH36"/>
  <c r="AI35"/>
  <c r="Z35" s="1"/>
  <c r="AH35"/>
  <c r="AI34"/>
  <c r="Z34" s="1"/>
  <c r="AH34"/>
  <c r="AI33"/>
  <c r="Z33" s="1"/>
  <c r="AH33"/>
  <c r="AI32"/>
  <c r="Z32" s="1"/>
  <c r="AH32"/>
  <c r="AI31"/>
  <c r="Z31" s="1"/>
  <c r="AH31"/>
  <c r="AI11"/>
  <c r="Z11" s="1"/>
  <c r="AM11" s="1"/>
  <c r="AH11"/>
  <c r="AA11" s="1"/>
  <c r="AN11" s="1"/>
  <c r="AI10"/>
  <c r="Z10" s="1"/>
  <c r="AM10" s="1"/>
  <c r="AH10"/>
  <c r="AA10" s="1"/>
  <c r="AN10" s="1"/>
  <c r="Z4"/>
  <c r="AM4" s="1"/>
  <c r="AH4"/>
  <c r="AI9"/>
  <c r="Z9" s="1"/>
  <c r="AM9" s="1"/>
  <c r="AH9"/>
  <c r="AA9" s="1"/>
  <c r="AN9" s="1"/>
  <c r="AI8"/>
  <c r="Z8" s="1"/>
  <c r="AM8" s="1"/>
  <c r="AH8"/>
  <c r="AA8" s="1"/>
  <c r="AN8" s="1"/>
  <c r="AI7"/>
  <c r="Z7" s="1"/>
  <c r="AM7" s="1"/>
  <c r="AH7"/>
  <c r="AA7" s="1"/>
  <c r="AN7" s="1"/>
  <c r="AI6"/>
  <c r="Z6" s="1"/>
  <c r="AM6" s="1"/>
  <c r="AH6"/>
  <c r="AN6" s="1"/>
  <c r="O6" s="1"/>
  <c r="AI5"/>
  <c r="Z5" s="1"/>
  <c r="AM5" s="1"/>
  <c r="AH5"/>
  <c r="AA5" s="1"/>
  <c r="AN5" s="1"/>
  <c r="AE4" i="2" l="1"/>
  <c r="O13" i="1"/>
  <c r="AG4" i="2"/>
  <c r="AC5"/>
  <c r="AP5" s="1"/>
  <c r="AK5"/>
  <c r="Y5"/>
  <c r="AL5" s="1"/>
  <c r="AQ5" s="1"/>
  <c r="O5" s="1"/>
  <c r="X6"/>
  <c r="AK6" s="1"/>
  <c r="AE6"/>
  <c r="Y6" s="1"/>
  <c r="AL6" s="1"/>
  <c r="AQ6"/>
  <c r="O6" s="1"/>
  <c r="X7"/>
  <c r="AK7" s="1"/>
  <c r="AE7"/>
  <c r="Y7" s="1"/>
  <c r="AL7" s="1"/>
  <c r="AQ7" s="1"/>
  <c r="O7" s="1"/>
  <c r="X8"/>
  <c r="AK8" s="1"/>
  <c r="AE8"/>
  <c r="Y8" s="1"/>
  <c r="AL8" s="1"/>
  <c r="AQ8"/>
  <c r="O8" s="1"/>
  <c r="X9"/>
  <c r="AK9" s="1"/>
  <c r="AE9"/>
  <c r="Y9" s="1"/>
  <c r="AL9" s="1"/>
  <c r="AQ9" s="1"/>
  <c r="O9" s="1"/>
  <c r="X10"/>
  <c r="AK10" s="1"/>
  <c r="AE10"/>
  <c r="Y10" s="1"/>
  <c r="AL10" s="1"/>
  <c r="AQ10"/>
  <c r="O10" s="1"/>
  <c r="X11"/>
  <c r="AK11" s="1"/>
  <c r="AE11"/>
  <c r="Y11" s="1"/>
  <c r="AL11" s="1"/>
  <c r="AQ11" s="1"/>
  <c r="O11" s="1"/>
  <c r="X13"/>
  <c r="AK13" s="1"/>
  <c r="X15"/>
  <c r="AK15" s="1"/>
  <c r="O15" s="1"/>
  <c r="AE15"/>
  <c r="Y15" s="1"/>
  <c r="AL15" s="1"/>
  <c r="X17"/>
  <c r="AK17" s="1"/>
  <c r="O17" s="1"/>
  <c r="AE17"/>
  <c r="Y17" s="1"/>
  <c r="AL17" s="1"/>
  <c r="X19"/>
  <c r="AK19" s="1"/>
  <c r="O19" s="1"/>
  <c r="AE19"/>
  <c r="Y19" s="1"/>
  <c r="AL19" s="1"/>
  <c r="X22"/>
  <c r="AK22" s="1"/>
  <c r="O22" s="1"/>
  <c r="AE22"/>
  <c r="Y22" s="1"/>
  <c r="AL22" s="1"/>
  <c r="X24"/>
  <c r="AK24" s="1"/>
  <c r="O24" s="1"/>
  <c r="AE24"/>
  <c r="Y24" s="1"/>
  <c r="AL24" s="1"/>
  <c r="X26"/>
  <c r="AK26" s="1"/>
  <c r="O26" s="1"/>
  <c r="AE26"/>
  <c r="Y26" s="1"/>
  <c r="AL26" s="1"/>
  <c r="X28"/>
  <c r="AK28" s="1"/>
  <c r="O28" s="1"/>
  <c r="AE28"/>
  <c r="Y28" s="1"/>
  <c r="AL28" s="1"/>
  <c r="X31"/>
  <c r="O31" s="1"/>
  <c r="AE31"/>
  <c r="Y31" s="1"/>
  <c r="X33"/>
  <c r="O33" s="1"/>
  <c r="AE33"/>
  <c r="Y33" s="1"/>
  <c r="X35"/>
  <c r="O35" s="1"/>
  <c r="AE35"/>
  <c r="Y35" s="1"/>
  <c r="X37"/>
  <c r="O37" s="1"/>
  <c r="AE37"/>
  <c r="Y37" s="1"/>
  <c r="X40"/>
  <c r="O40" s="1"/>
  <c r="AE40"/>
  <c r="Y40" s="1"/>
  <c r="X42"/>
  <c r="O42" s="1"/>
  <c r="AE42"/>
  <c r="Y42" s="1"/>
  <c r="X44"/>
  <c r="O44" s="1"/>
  <c r="AE44"/>
  <c r="Y44" s="1"/>
  <c r="X46"/>
  <c r="O46" s="1"/>
  <c r="AE46"/>
  <c r="Y46" s="1"/>
  <c r="X49"/>
  <c r="O49" s="1"/>
  <c r="AE49"/>
  <c r="Y49" s="1"/>
  <c r="X51"/>
  <c r="O51" s="1"/>
  <c r="AE51"/>
  <c r="Y51" s="1"/>
  <c r="X53"/>
  <c r="O53" s="1"/>
  <c r="AE53"/>
  <c r="Y53" s="1"/>
  <c r="X55"/>
  <c r="O55" s="1"/>
  <c r="AE55"/>
  <c r="Y55" s="1"/>
  <c r="X58"/>
  <c r="O58" s="1"/>
  <c r="AE58"/>
  <c r="Y58" s="1"/>
  <c r="X60"/>
  <c r="O60" s="1"/>
  <c r="AE60"/>
  <c r="Y60" s="1"/>
  <c r="X62"/>
  <c r="O62" s="1"/>
  <c r="AE62"/>
  <c r="Y62" s="1"/>
  <c r="X64"/>
  <c r="O64" s="1"/>
  <c r="AE64"/>
  <c r="Y64" s="1"/>
  <c r="X67"/>
  <c r="O67" s="1"/>
  <c r="AE67"/>
  <c r="Y67" s="1"/>
  <c r="X69"/>
  <c r="O69" s="1"/>
  <c r="AE69"/>
  <c r="Y69" s="1"/>
  <c r="X71"/>
  <c r="O71" s="1"/>
  <c r="AE71"/>
  <c r="Y71" s="1"/>
  <c r="X73"/>
  <c r="O73" s="1"/>
  <c r="AE73"/>
  <c r="Y73" s="1"/>
  <c r="X76"/>
  <c r="O76" s="1"/>
  <c r="AE76"/>
  <c r="Y76" s="1"/>
  <c r="X78"/>
  <c r="O78" s="1"/>
  <c r="AE78"/>
  <c r="Y78" s="1"/>
  <c r="X80"/>
  <c r="O80" s="1"/>
  <c r="AE80"/>
  <c r="Y80" s="1"/>
  <c r="X82"/>
  <c r="O82" s="1"/>
  <c r="AE82"/>
  <c r="Y82" s="1"/>
  <c r="X85"/>
  <c r="O85" s="1"/>
  <c r="AE85"/>
  <c r="Y85" s="1"/>
  <c r="X87"/>
  <c r="O87" s="1"/>
  <c r="AE87"/>
  <c r="Y87" s="1"/>
  <c r="X89"/>
  <c r="O89" s="1"/>
  <c r="AE89"/>
  <c r="Y89" s="1"/>
  <c r="X91"/>
  <c r="O91" s="1"/>
  <c r="AE91"/>
  <c r="Y91" s="1"/>
  <c r="X94"/>
  <c r="O94" s="1"/>
  <c r="AE94"/>
  <c r="Y94" s="1"/>
  <c r="X96"/>
  <c r="O96" s="1"/>
  <c r="AE96"/>
  <c r="Y96" s="1"/>
  <c r="X98"/>
  <c r="O98" s="1"/>
  <c r="AE98"/>
  <c r="Y98" s="1"/>
  <c r="X100"/>
  <c r="O100" s="1"/>
  <c r="AE100"/>
  <c r="Y100" s="1"/>
  <c r="X103"/>
  <c r="O103" s="1"/>
  <c r="AE103"/>
  <c r="Y103" s="1"/>
  <c r="X105"/>
  <c r="O105" s="1"/>
  <c r="AE105"/>
  <c r="Y105" s="1"/>
  <c r="X107"/>
  <c r="O107" s="1"/>
  <c r="AE107"/>
  <c r="Y107" s="1"/>
  <c r="X109"/>
  <c r="O109" s="1"/>
  <c r="AE109"/>
  <c r="Y109" s="1"/>
  <c r="X112"/>
  <c r="O112" s="1"/>
  <c r="AE112"/>
  <c r="Y112" s="1"/>
  <c r="X114"/>
  <c r="O114" s="1"/>
  <c r="AE114"/>
  <c r="Y114" s="1"/>
  <c r="X116"/>
  <c r="O116" s="1"/>
  <c r="AE116"/>
  <c r="Y116" s="1"/>
  <c r="X118"/>
  <c r="O118" s="1"/>
  <c r="AE118"/>
  <c r="Y118" s="1"/>
  <c r="X121"/>
  <c r="O121" s="1"/>
  <c r="AE121"/>
  <c r="Y121" s="1"/>
  <c r="X123"/>
  <c r="O123" s="1"/>
  <c r="AE123"/>
  <c r="Y123" s="1"/>
  <c r="X125"/>
  <c r="O125" s="1"/>
  <c r="AE125"/>
  <c r="Y125" s="1"/>
  <c r="X127"/>
  <c r="O127" s="1"/>
  <c r="AE127"/>
  <c r="Y127" s="1"/>
  <c r="X14"/>
  <c r="AK14" s="1"/>
  <c r="O14" s="1"/>
  <c r="X16"/>
  <c r="AK16" s="1"/>
  <c r="O16" s="1"/>
  <c r="X18"/>
  <c r="AK18" s="1"/>
  <c r="O18" s="1"/>
  <c r="X20"/>
  <c r="AK20" s="1"/>
  <c r="O20" s="1"/>
  <c r="X23"/>
  <c r="AK23" s="1"/>
  <c r="O23" s="1"/>
  <c r="X25"/>
  <c r="AK25" s="1"/>
  <c r="O25" s="1"/>
  <c r="X27"/>
  <c r="AK27" s="1"/>
  <c r="O27" s="1"/>
  <c r="X29"/>
  <c r="AK29" s="1"/>
  <c r="O29" s="1"/>
  <c r="X32"/>
  <c r="O32" s="1"/>
  <c r="X34"/>
  <c r="O34" s="1"/>
  <c r="X36"/>
  <c r="O36" s="1"/>
  <c r="X38"/>
  <c r="O38" s="1"/>
  <c r="X41"/>
  <c r="O41" s="1"/>
  <c r="X43"/>
  <c r="O43" s="1"/>
  <c r="X45"/>
  <c r="O45" s="1"/>
  <c r="X47"/>
  <c r="O47" s="1"/>
  <c r="X50"/>
  <c r="O50" s="1"/>
  <c r="X52"/>
  <c r="O52" s="1"/>
  <c r="X54"/>
  <c r="O54" s="1"/>
  <c r="X56"/>
  <c r="O56" s="1"/>
  <c r="X59"/>
  <c r="O59" s="1"/>
  <c r="X61"/>
  <c r="O61" s="1"/>
  <c r="X63"/>
  <c r="O63" s="1"/>
  <c r="X65"/>
  <c r="O65" s="1"/>
  <c r="X68"/>
  <c r="O68" s="1"/>
  <c r="X70"/>
  <c r="O70" s="1"/>
  <c r="X72"/>
  <c r="O72" s="1"/>
  <c r="X74"/>
  <c r="O74" s="1"/>
  <c r="X77"/>
  <c r="O77" s="1"/>
  <c r="X79"/>
  <c r="O79" s="1"/>
  <c r="X81"/>
  <c r="O81" s="1"/>
  <c r="X83"/>
  <c r="O83" s="1"/>
  <c r="X86"/>
  <c r="O86" s="1"/>
  <c r="X88"/>
  <c r="O88" s="1"/>
  <c r="X90"/>
  <c r="O90" s="1"/>
  <c r="X92"/>
  <c r="O92" s="1"/>
  <c r="X95"/>
  <c r="O95" s="1"/>
  <c r="X97"/>
  <c r="O97" s="1"/>
  <c r="X99"/>
  <c r="O99" s="1"/>
  <c r="X101"/>
  <c r="O101" s="1"/>
  <c r="X104"/>
  <c r="O104" s="1"/>
  <c r="X106"/>
  <c r="O106" s="1"/>
  <c r="X108"/>
  <c r="O108" s="1"/>
  <c r="X110"/>
  <c r="O110" s="1"/>
  <c r="X113"/>
  <c r="O113" s="1"/>
  <c r="X115"/>
  <c r="O115" s="1"/>
  <c r="X117"/>
  <c r="O117" s="1"/>
  <c r="X119"/>
  <c r="O119" s="1"/>
  <c r="X122"/>
  <c r="O122" s="1"/>
  <c r="X124"/>
  <c r="O124" s="1"/>
  <c r="X126"/>
  <c r="O126" s="1"/>
  <c r="X128"/>
  <c r="O128" s="1"/>
  <c r="X130"/>
  <c r="O130" s="1"/>
  <c r="AE131"/>
  <c r="Y131" s="1"/>
  <c r="O132"/>
  <c r="X132"/>
  <c r="AE133"/>
  <c r="Y133" s="1"/>
  <c r="X134"/>
  <c r="O134" s="1"/>
  <c r="AE135"/>
  <c r="Y135" s="1"/>
  <c r="O136"/>
  <c r="X136"/>
  <c r="AE137"/>
  <c r="Y137" s="1"/>
  <c r="X139"/>
  <c r="O139" s="1"/>
  <c r="AE140"/>
  <c r="Y140" s="1"/>
  <c r="O141"/>
  <c r="X141"/>
  <c r="AE142"/>
  <c r="Y142" s="1"/>
  <c r="X143"/>
  <c r="O143" s="1"/>
  <c r="AE144"/>
  <c r="Y144" s="1"/>
  <c r="O145"/>
  <c r="X145"/>
  <c r="AE146"/>
  <c r="Y146" s="1"/>
  <c r="X148"/>
  <c r="O148" s="1"/>
  <c r="AE149"/>
  <c r="Y149" s="1"/>
  <c r="O150"/>
  <c r="X150"/>
  <c r="AE151"/>
  <c r="Y151" s="1"/>
  <c r="X152"/>
  <c r="O152" s="1"/>
  <c r="AE153"/>
  <c r="Y153" s="1"/>
  <c r="O154"/>
  <c r="X154"/>
  <c r="AE155"/>
  <c r="Y155" s="1"/>
  <c r="X157"/>
  <c r="O157" s="1"/>
  <c r="AE158"/>
  <c r="Y158" s="1"/>
  <c r="O159"/>
  <c r="X159"/>
  <c r="AE160"/>
  <c r="Y160" s="1"/>
  <c r="X161"/>
  <c r="O161" s="1"/>
  <c r="AE162"/>
  <c r="Y162" s="1"/>
  <c r="O163"/>
  <c r="X163"/>
  <c r="AE164"/>
  <c r="Y164" s="1"/>
  <c r="X166"/>
  <c r="O166" s="1"/>
  <c r="AE167"/>
  <c r="Y167" s="1"/>
  <c r="O168"/>
  <c r="X168"/>
  <c r="AE169"/>
  <c r="Y169" s="1"/>
  <c r="X170"/>
  <c r="O170" s="1"/>
  <c r="AE171"/>
  <c r="Y171" s="1"/>
  <c r="O172"/>
  <c r="X172"/>
  <c r="AE173"/>
  <c r="Y173" s="1"/>
  <c r="X175"/>
  <c r="O175" s="1"/>
  <c r="AE176"/>
  <c r="Y176" s="1"/>
  <c r="O177"/>
  <c r="X177"/>
  <c r="AE178"/>
  <c r="Y178" s="1"/>
  <c r="X179"/>
  <c r="O179" s="1"/>
  <c r="AE180"/>
  <c r="Y180" s="1"/>
  <c r="O181"/>
  <c r="X181"/>
  <c r="AE182"/>
  <c r="Y182" s="1"/>
  <c r="X184"/>
  <c r="O184" s="1"/>
  <c r="AE185"/>
  <c r="Y185" s="1"/>
  <c r="O186"/>
  <c r="X186"/>
  <c r="AE187"/>
  <c r="Y187" s="1"/>
  <c r="X188"/>
  <c r="O188" s="1"/>
  <c r="AE189"/>
  <c r="Y189" s="1"/>
  <c r="O190"/>
  <c r="X190"/>
  <c r="AE191"/>
  <c r="Y191" s="1"/>
  <c r="X193"/>
  <c r="O193" s="1"/>
  <c r="AE194"/>
  <c r="Y194" s="1"/>
  <c r="O195"/>
  <c r="X195"/>
  <c r="AE196"/>
  <c r="Y196" s="1"/>
  <c r="X197"/>
  <c r="O197" s="1"/>
  <c r="AE198"/>
  <c r="Y198" s="1"/>
  <c r="O199"/>
  <c r="X199"/>
  <c r="AE200"/>
  <c r="Y200" s="1"/>
  <c r="X202"/>
  <c r="O202" s="1"/>
  <c r="AE203"/>
  <c r="Y203" s="1"/>
  <c r="O204"/>
  <c r="X204"/>
  <c r="AE205"/>
  <c r="Y205" s="1"/>
  <c r="X206"/>
  <c r="O206" s="1"/>
  <c r="AE207"/>
  <c r="Y207" s="1"/>
  <c r="O208"/>
  <c r="X208"/>
  <c r="AE209"/>
  <c r="Y209" s="1"/>
  <c r="X211"/>
  <c r="O211" s="1"/>
  <c r="AE212"/>
  <c r="Y212" s="1"/>
  <c r="O213"/>
  <c r="X213"/>
  <c r="AE214"/>
  <c r="Y214" s="1"/>
  <c r="X215"/>
  <c r="O215" s="1"/>
  <c r="AE216"/>
  <c r="Y216" s="1"/>
  <c r="O217"/>
  <c r="X217"/>
  <c r="AE218"/>
  <c r="Y218" s="1"/>
  <c r="X220"/>
  <c r="O220" s="1"/>
  <c r="AE221"/>
  <c r="Y221" s="1"/>
  <c r="O222"/>
  <c r="X222"/>
  <c r="AE223"/>
  <c r="Y223" s="1"/>
  <c r="X224"/>
  <c r="O224" s="1"/>
  <c r="AE225"/>
  <c r="Y225" s="1"/>
  <c r="O226"/>
  <c r="X226"/>
  <c r="AE227"/>
  <c r="Y227" s="1"/>
  <c r="X229"/>
  <c r="O229" s="1"/>
  <c r="AE230"/>
  <c r="Y230" s="1"/>
  <c r="O231"/>
  <c r="X231"/>
  <c r="AE232"/>
  <c r="Y232" s="1"/>
  <c r="X233"/>
  <c r="O233" s="1"/>
  <c r="AE234"/>
  <c r="Y234" s="1"/>
  <c r="O235"/>
  <c r="X235"/>
  <c r="AE236"/>
  <c r="Y236" s="1"/>
  <c r="X131"/>
  <c r="O131" s="1"/>
  <c r="X133"/>
  <c r="O133" s="1"/>
  <c r="X135"/>
  <c r="O135" s="1"/>
  <c r="X137"/>
  <c r="O137" s="1"/>
  <c r="X140"/>
  <c r="O140" s="1"/>
  <c r="X142"/>
  <c r="O142" s="1"/>
  <c r="X144"/>
  <c r="O144" s="1"/>
  <c r="X146"/>
  <c r="O146" s="1"/>
  <c r="X149"/>
  <c r="O149" s="1"/>
  <c r="X151"/>
  <c r="O151" s="1"/>
  <c r="X153"/>
  <c r="O153" s="1"/>
  <c r="X155"/>
  <c r="O155" s="1"/>
  <c r="X158"/>
  <c r="O158" s="1"/>
  <c r="X160"/>
  <c r="O160" s="1"/>
  <c r="X162"/>
  <c r="O162" s="1"/>
  <c r="X164"/>
  <c r="O164" s="1"/>
  <c r="X167"/>
  <c r="O167" s="1"/>
  <c r="X169"/>
  <c r="O169" s="1"/>
  <c r="X171"/>
  <c r="O171" s="1"/>
  <c r="X173"/>
  <c r="O173" s="1"/>
  <c r="X176"/>
  <c r="O176" s="1"/>
  <c r="X178"/>
  <c r="O178" s="1"/>
  <c r="X180"/>
  <c r="O180" s="1"/>
  <c r="X182"/>
  <c r="O182" s="1"/>
  <c r="X185"/>
  <c r="O185" s="1"/>
  <c r="X187"/>
  <c r="O187" s="1"/>
  <c r="X189"/>
  <c r="O189" s="1"/>
  <c r="X191"/>
  <c r="O191" s="1"/>
  <c r="X194"/>
  <c r="O194" s="1"/>
  <c r="X196"/>
  <c r="O196" s="1"/>
  <c r="X198"/>
  <c r="O198" s="1"/>
  <c r="X200"/>
  <c r="O200" s="1"/>
  <c r="X203"/>
  <c r="O203" s="1"/>
  <c r="X205"/>
  <c r="O205" s="1"/>
  <c r="X207"/>
  <c r="O207" s="1"/>
  <c r="X209"/>
  <c r="O209" s="1"/>
  <c r="X212"/>
  <c r="O212" s="1"/>
  <c r="X214"/>
  <c r="O214" s="1"/>
  <c r="X216"/>
  <c r="O216" s="1"/>
  <c r="X218"/>
  <c r="O218" s="1"/>
  <c r="X221"/>
  <c r="O221" s="1"/>
  <c r="X223"/>
  <c r="O223" s="1"/>
  <c r="X225"/>
  <c r="O225" s="1"/>
  <c r="X227"/>
  <c r="O227" s="1"/>
  <c r="X230"/>
  <c r="O230" s="1"/>
  <c r="X232"/>
  <c r="O232" s="1"/>
  <c r="X234"/>
  <c r="O234" s="1"/>
  <c r="X236"/>
  <c r="O236" s="1"/>
  <c r="X238"/>
  <c r="O238" s="1"/>
  <c r="AE239"/>
  <c r="Y239" s="1"/>
  <c r="O240"/>
  <c r="X240"/>
  <c r="AE241"/>
  <c r="Y241" s="1"/>
  <c r="X242"/>
  <c r="O242" s="1"/>
  <c r="AE243"/>
  <c r="Y243" s="1"/>
  <c r="O244"/>
  <c r="X244"/>
  <c r="AE245"/>
  <c r="Y245" s="1"/>
  <c r="X247"/>
  <c r="O247" s="1"/>
  <c r="AE248"/>
  <c r="Y248" s="1"/>
  <c r="O249"/>
  <c r="X249"/>
  <c r="AE250"/>
  <c r="Y250" s="1"/>
  <c r="X251"/>
  <c r="O251" s="1"/>
  <c r="AE252"/>
  <c r="Y252" s="1"/>
  <c r="O253"/>
  <c r="X253"/>
  <c r="AE254"/>
  <c r="Y254" s="1"/>
  <c r="X256"/>
  <c r="O256" s="1"/>
  <c r="AE257"/>
  <c r="Y257" s="1"/>
  <c r="O258"/>
  <c r="X258"/>
  <c r="AE259"/>
  <c r="Y259" s="1"/>
  <c r="X260"/>
  <c r="O260" s="1"/>
  <c r="AE261"/>
  <c r="Y261" s="1"/>
  <c r="O262"/>
  <c r="X262"/>
  <c r="AE263"/>
  <c r="Y263" s="1"/>
  <c r="X265"/>
  <c r="O265" s="1"/>
  <c r="AE266"/>
  <c r="Y266" s="1"/>
  <c r="O267"/>
  <c r="X267"/>
  <c r="AE268"/>
  <c r="Y268" s="1"/>
  <c r="X269"/>
  <c r="O269" s="1"/>
  <c r="AE270"/>
  <c r="Y270" s="1"/>
  <c r="O271"/>
  <c r="X271"/>
  <c r="AE272"/>
  <c r="Y272" s="1"/>
  <c r="X274"/>
  <c r="O274" s="1"/>
  <c r="AE275"/>
  <c r="Y275" s="1"/>
  <c r="O276"/>
  <c r="X276"/>
  <c r="AE277"/>
  <c r="Y277" s="1"/>
  <c r="X278"/>
  <c r="O278" s="1"/>
  <c r="AE279"/>
  <c r="Y279" s="1"/>
  <c r="O280"/>
  <c r="X280"/>
  <c r="AE281"/>
  <c r="Y281" s="1"/>
  <c r="X283"/>
  <c r="O283" s="1"/>
  <c r="AE284"/>
  <c r="Y284" s="1"/>
  <c r="O285"/>
  <c r="X285"/>
  <c r="AE286"/>
  <c r="Y286" s="1"/>
  <c r="X287"/>
  <c r="O287" s="1"/>
  <c r="AE288"/>
  <c r="Y288" s="1"/>
  <c r="O289"/>
  <c r="X289"/>
  <c r="AE290"/>
  <c r="Y290" s="1"/>
  <c r="X292"/>
  <c r="O292" s="1"/>
  <c r="AE293"/>
  <c r="Y293" s="1"/>
  <c r="O294"/>
  <c r="X294"/>
  <c r="AE295"/>
  <c r="Y295" s="1"/>
  <c r="X296"/>
  <c r="O296" s="1"/>
  <c r="AE297"/>
  <c r="Y297" s="1"/>
  <c r="O298"/>
  <c r="X298"/>
  <c r="AE299"/>
  <c r="Y299" s="1"/>
  <c r="X301"/>
  <c r="O301" s="1"/>
  <c r="AE302"/>
  <c r="Y302" s="1"/>
  <c r="O303"/>
  <c r="X303"/>
  <c r="AE304"/>
  <c r="Y304" s="1"/>
  <c r="X305"/>
  <c r="O305" s="1"/>
  <c r="AE306"/>
  <c r="Y306" s="1"/>
  <c r="O307"/>
  <c r="X307"/>
  <c r="AE308"/>
  <c r="Y308" s="1"/>
  <c r="X310"/>
  <c r="O310" s="1"/>
  <c r="AE311"/>
  <c r="Y311" s="1"/>
  <c r="O312"/>
  <c r="X312"/>
  <c r="AE313"/>
  <c r="Y313" s="1"/>
  <c r="X314"/>
  <c r="O314" s="1"/>
  <c r="AE315"/>
  <c r="Y315" s="1"/>
  <c r="O316"/>
  <c r="X316"/>
  <c r="AE317"/>
  <c r="Y317" s="1"/>
  <c r="X319"/>
  <c r="O319" s="1"/>
  <c r="AE320"/>
  <c r="Y320" s="1"/>
  <c r="O321"/>
  <c r="X321"/>
  <c r="AE322"/>
  <c r="Y322" s="1"/>
  <c r="X323"/>
  <c r="O323" s="1"/>
  <c r="AE324"/>
  <c r="Y324" s="1"/>
  <c r="O325"/>
  <c r="X325"/>
  <c r="AE326"/>
  <c r="Y326" s="1"/>
  <c r="X328"/>
  <c r="O328" s="1"/>
  <c r="AE329"/>
  <c r="Y329" s="1"/>
  <c r="O330"/>
  <c r="X330"/>
  <c r="AE331"/>
  <c r="Y331" s="1"/>
  <c r="X332"/>
  <c r="O332" s="1"/>
  <c r="AE333"/>
  <c r="Y333" s="1"/>
  <c r="O334"/>
  <c r="X334"/>
  <c r="AE335"/>
  <c r="Y335" s="1"/>
  <c r="X337"/>
  <c r="O337" s="1"/>
  <c r="AE338"/>
  <c r="Y338" s="1"/>
  <c r="O339"/>
  <c r="X339"/>
  <c r="AE340"/>
  <c r="Y340" s="1"/>
  <c r="X341"/>
  <c r="O341" s="1"/>
  <c r="AE342"/>
  <c r="Y342" s="1"/>
  <c r="O343"/>
  <c r="X343"/>
  <c r="AE344"/>
  <c r="Y344" s="1"/>
  <c r="X346"/>
  <c r="O346" s="1"/>
  <c r="AE347"/>
  <c r="Y347" s="1"/>
  <c r="O348"/>
  <c r="X348"/>
  <c r="AE349"/>
  <c r="Y349" s="1"/>
  <c r="X350"/>
  <c r="O350" s="1"/>
  <c r="AE351"/>
  <c r="Y351" s="1"/>
  <c r="O352"/>
  <c r="X352"/>
  <c r="AE353"/>
  <c r="Y353" s="1"/>
  <c r="X355"/>
  <c r="O355" s="1"/>
  <c r="AE356"/>
  <c r="Y356" s="1"/>
  <c r="O357"/>
  <c r="X357"/>
  <c r="AE358"/>
  <c r="Y358" s="1"/>
  <c r="X359"/>
  <c r="O359" s="1"/>
  <c r="AE360"/>
  <c r="Y360" s="1"/>
  <c r="O361"/>
  <c r="X361"/>
  <c r="AE362"/>
  <c r="Y362" s="1"/>
  <c r="X364"/>
  <c r="O364" s="1"/>
  <c r="AE365"/>
  <c r="Y365" s="1"/>
  <c r="O366"/>
  <c r="X366"/>
  <c r="AE367"/>
  <c r="Y367" s="1"/>
  <c r="X368"/>
  <c r="O368" s="1"/>
  <c r="AE369"/>
  <c r="Y369" s="1"/>
  <c r="O370"/>
  <c r="X370"/>
  <c r="AE371"/>
  <c r="Y371" s="1"/>
  <c r="X373"/>
  <c r="O373" s="1"/>
  <c r="AE374"/>
  <c r="Y374" s="1"/>
  <c r="O375"/>
  <c r="X375"/>
  <c r="AE376"/>
  <c r="Y376" s="1"/>
  <c r="X377"/>
  <c r="O377" s="1"/>
  <c r="AE378"/>
  <c r="Y378" s="1"/>
  <c r="O379"/>
  <c r="X379"/>
  <c r="AE380"/>
  <c r="Y380" s="1"/>
  <c r="X239"/>
  <c r="O239" s="1"/>
  <c r="X241"/>
  <c r="O241" s="1"/>
  <c r="X243"/>
  <c r="O243" s="1"/>
  <c r="X245"/>
  <c r="O245" s="1"/>
  <c r="X248"/>
  <c r="O248" s="1"/>
  <c r="X250"/>
  <c r="O250" s="1"/>
  <c r="X252"/>
  <c r="O252" s="1"/>
  <c r="X254"/>
  <c r="O254" s="1"/>
  <c r="X257"/>
  <c r="O257" s="1"/>
  <c r="X259"/>
  <c r="O259" s="1"/>
  <c r="X261"/>
  <c r="O261" s="1"/>
  <c r="X263"/>
  <c r="O263" s="1"/>
  <c r="X266"/>
  <c r="O266" s="1"/>
  <c r="X268"/>
  <c r="O268" s="1"/>
  <c r="X270"/>
  <c r="O270" s="1"/>
  <c r="X272"/>
  <c r="O272" s="1"/>
  <c r="X275"/>
  <c r="O275" s="1"/>
  <c r="X277"/>
  <c r="O277" s="1"/>
  <c r="X279"/>
  <c r="O279" s="1"/>
  <c r="X281"/>
  <c r="O281" s="1"/>
  <c r="X284"/>
  <c r="O284" s="1"/>
  <c r="X286"/>
  <c r="O286" s="1"/>
  <c r="X288"/>
  <c r="O288" s="1"/>
  <c r="X290"/>
  <c r="O290" s="1"/>
  <c r="X293"/>
  <c r="O293" s="1"/>
  <c r="X295"/>
  <c r="O295" s="1"/>
  <c r="X297"/>
  <c r="O297" s="1"/>
  <c r="X299"/>
  <c r="O299" s="1"/>
  <c r="X302"/>
  <c r="O302" s="1"/>
  <c r="X304"/>
  <c r="O304" s="1"/>
  <c r="X306"/>
  <c r="O306" s="1"/>
  <c r="X308"/>
  <c r="O308" s="1"/>
  <c r="X311"/>
  <c r="O311" s="1"/>
  <c r="X313"/>
  <c r="O313" s="1"/>
  <c r="X315"/>
  <c r="O315" s="1"/>
  <c r="X317"/>
  <c r="O317" s="1"/>
  <c r="X320"/>
  <c r="O320" s="1"/>
  <c r="X322"/>
  <c r="O322" s="1"/>
  <c r="X324"/>
  <c r="O324" s="1"/>
  <c r="X326"/>
  <c r="O326" s="1"/>
  <c r="X329"/>
  <c r="O329" s="1"/>
  <c r="X331"/>
  <c r="O331" s="1"/>
  <c r="X333"/>
  <c r="O333" s="1"/>
  <c r="X335"/>
  <c r="O335" s="1"/>
  <c r="X338"/>
  <c r="O338" s="1"/>
  <c r="X340"/>
  <c r="O340" s="1"/>
  <c r="X342"/>
  <c r="O342" s="1"/>
  <c r="X344"/>
  <c r="O344" s="1"/>
  <c r="X347"/>
  <c r="O347" s="1"/>
  <c r="X349"/>
  <c r="O349" s="1"/>
  <c r="X351"/>
  <c r="O351" s="1"/>
  <c r="X353"/>
  <c r="O353" s="1"/>
  <c r="X356"/>
  <c r="O356" s="1"/>
  <c r="X358"/>
  <c r="O358" s="1"/>
  <c r="X360"/>
  <c r="O360" s="1"/>
  <c r="X362"/>
  <c r="O362" s="1"/>
  <c r="X365"/>
  <c r="O365" s="1"/>
  <c r="X367"/>
  <c r="O367" s="1"/>
  <c r="X369"/>
  <c r="O369" s="1"/>
  <c r="X371"/>
  <c r="O371" s="1"/>
  <c r="X374"/>
  <c r="O374" s="1"/>
  <c r="X376"/>
  <c r="O376" s="1"/>
  <c r="X378"/>
  <c r="O378" s="1"/>
  <c r="X380"/>
  <c r="O380" s="1"/>
  <c r="X22" i="1"/>
  <c r="AK22" s="1"/>
  <c r="O22" s="1"/>
  <c r="X24"/>
  <c r="AK24" s="1"/>
  <c r="X26"/>
  <c r="AK26" s="1"/>
  <c r="X28"/>
  <c r="AK28" s="1"/>
  <c r="AE28"/>
  <c r="Y28" s="1"/>
  <c r="AL28" s="1"/>
  <c r="X23"/>
  <c r="AK23" s="1"/>
  <c r="X25"/>
  <c r="AK25" s="1"/>
  <c r="X27"/>
  <c r="AK27" s="1"/>
  <c r="X29"/>
  <c r="AK29" s="1"/>
  <c r="AN4"/>
  <c r="AG380"/>
  <c r="AC380" s="1"/>
  <c r="AB380"/>
  <c r="AA380"/>
  <c r="Z380"/>
  <c r="W380"/>
  <c r="V380"/>
  <c r="U380"/>
  <c r="T380"/>
  <c r="S380"/>
  <c r="X380" s="1"/>
  <c r="R380"/>
  <c r="AG379"/>
  <c r="AC379" s="1"/>
  <c r="AB379"/>
  <c r="AA379"/>
  <c r="Z379"/>
  <c r="W379"/>
  <c r="V379"/>
  <c r="U379"/>
  <c r="T379"/>
  <c r="S379"/>
  <c r="R379"/>
  <c r="AE379" s="1"/>
  <c r="Y379" s="1"/>
  <c r="AG378"/>
  <c r="AC378"/>
  <c r="AB378"/>
  <c r="AA378"/>
  <c r="Z378"/>
  <c r="W378"/>
  <c r="V378"/>
  <c r="U378"/>
  <c r="T378"/>
  <c r="S378"/>
  <c r="R378"/>
  <c r="AE378" s="1"/>
  <c r="Y378" s="1"/>
  <c r="AG377"/>
  <c r="AC377" s="1"/>
  <c r="AB377"/>
  <c r="AA377"/>
  <c r="Z377"/>
  <c r="W377"/>
  <c r="V377"/>
  <c r="U377"/>
  <c r="T377"/>
  <c r="S377"/>
  <c r="R377"/>
  <c r="AE377" s="1"/>
  <c r="Y377" s="1"/>
  <c r="AG376"/>
  <c r="AC376"/>
  <c r="AB376"/>
  <c r="AA376"/>
  <c r="Z376"/>
  <c r="W376"/>
  <c r="V376"/>
  <c r="U376"/>
  <c r="T376"/>
  <c r="S376"/>
  <c r="R376"/>
  <c r="AG375"/>
  <c r="AC375" s="1"/>
  <c r="AB375"/>
  <c r="AA375"/>
  <c r="Z375"/>
  <c r="W375"/>
  <c r="V375"/>
  <c r="U375"/>
  <c r="T375"/>
  <c r="S375"/>
  <c r="R375"/>
  <c r="AG374"/>
  <c r="AC374" s="1"/>
  <c r="AB374"/>
  <c r="AA374"/>
  <c r="Z374"/>
  <c r="W374"/>
  <c r="V374"/>
  <c r="U374"/>
  <c r="T374"/>
  <c r="S374"/>
  <c r="R374"/>
  <c r="AE374" s="1"/>
  <c r="Y374" s="1"/>
  <c r="AG373"/>
  <c r="AC373" s="1"/>
  <c r="AB373"/>
  <c r="AA373"/>
  <c r="Z373"/>
  <c r="W373"/>
  <c r="V373"/>
  <c r="U373"/>
  <c r="T373"/>
  <c r="S373"/>
  <c r="R373"/>
  <c r="R366"/>
  <c r="S366"/>
  <c r="T366"/>
  <c r="U366"/>
  <c r="V366"/>
  <c r="W366"/>
  <c r="Z366"/>
  <c r="AA366"/>
  <c r="AB366"/>
  <c r="AG366"/>
  <c r="AC366" s="1"/>
  <c r="R367"/>
  <c r="S367"/>
  <c r="T367"/>
  <c r="U367"/>
  <c r="V367"/>
  <c r="W367"/>
  <c r="Z367"/>
  <c r="AA367"/>
  <c r="AB367"/>
  <c r="AG367"/>
  <c r="AC367" s="1"/>
  <c r="R368"/>
  <c r="S368"/>
  <c r="T368"/>
  <c r="U368"/>
  <c r="V368"/>
  <c r="W368"/>
  <c r="Z368"/>
  <c r="AA368"/>
  <c r="AB368"/>
  <c r="AC368"/>
  <c r="AG368"/>
  <c r="R369"/>
  <c r="S369"/>
  <c r="T369"/>
  <c r="U369"/>
  <c r="V369"/>
  <c r="W369"/>
  <c r="Z369"/>
  <c r="AA369"/>
  <c r="AB369"/>
  <c r="AG369"/>
  <c r="AC369" s="1"/>
  <c r="R370"/>
  <c r="S370"/>
  <c r="T370"/>
  <c r="U370"/>
  <c r="V370"/>
  <c r="W370"/>
  <c r="Z370"/>
  <c r="AA370"/>
  <c r="AB370"/>
  <c r="AG370"/>
  <c r="AC370" s="1"/>
  <c r="R371"/>
  <c r="S371"/>
  <c r="T371"/>
  <c r="U371"/>
  <c r="V371"/>
  <c r="W371"/>
  <c r="Z371"/>
  <c r="AA371"/>
  <c r="AB371"/>
  <c r="AG371"/>
  <c r="AC371" s="1"/>
  <c r="AG365"/>
  <c r="AC365"/>
  <c r="AB365"/>
  <c r="AA365"/>
  <c r="Z365"/>
  <c r="W365"/>
  <c r="V365"/>
  <c r="U365"/>
  <c r="T365"/>
  <c r="S365"/>
  <c r="R365"/>
  <c r="AG364"/>
  <c r="AC364" s="1"/>
  <c r="AB364"/>
  <c r="AA364"/>
  <c r="Z364"/>
  <c r="W364"/>
  <c r="V364"/>
  <c r="U364"/>
  <c r="T364"/>
  <c r="S364"/>
  <c r="R364"/>
  <c r="AG362"/>
  <c r="AC362" s="1"/>
  <c r="AB362"/>
  <c r="AA362"/>
  <c r="Z362"/>
  <c r="W362"/>
  <c r="V362"/>
  <c r="U362"/>
  <c r="T362"/>
  <c r="S362"/>
  <c r="R362"/>
  <c r="AE362" s="1"/>
  <c r="Y362" s="1"/>
  <c r="AG361"/>
  <c r="AC361" s="1"/>
  <c r="AB361"/>
  <c r="AA361"/>
  <c r="Z361"/>
  <c r="W361"/>
  <c r="V361"/>
  <c r="U361"/>
  <c r="T361"/>
  <c r="S361"/>
  <c r="R361"/>
  <c r="AE361" s="1"/>
  <c r="Y361" s="1"/>
  <c r="AG360"/>
  <c r="AC360"/>
  <c r="AB360"/>
  <c r="AA360"/>
  <c r="Z360"/>
  <c r="W360"/>
  <c r="V360"/>
  <c r="U360"/>
  <c r="T360"/>
  <c r="S360"/>
  <c r="R360"/>
  <c r="AG359"/>
  <c r="AC359" s="1"/>
  <c r="AB359"/>
  <c r="AA359"/>
  <c r="Z359"/>
  <c r="W359"/>
  <c r="V359"/>
  <c r="U359"/>
  <c r="T359"/>
  <c r="S359"/>
  <c r="R359"/>
  <c r="AE359" s="1"/>
  <c r="Y359" s="1"/>
  <c r="AG358"/>
  <c r="AC358"/>
  <c r="AB358"/>
  <c r="AA358"/>
  <c r="Z358"/>
  <c r="W358"/>
  <c r="V358"/>
  <c r="U358"/>
  <c r="T358"/>
  <c r="S358"/>
  <c r="R358"/>
  <c r="AG357"/>
  <c r="AC357" s="1"/>
  <c r="AB357"/>
  <c r="AA357"/>
  <c r="Z357"/>
  <c r="W357"/>
  <c r="V357"/>
  <c r="U357"/>
  <c r="T357"/>
  <c r="S357"/>
  <c r="R357"/>
  <c r="AE357" s="1"/>
  <c r="Y357" s="1"/>
  <c r="AG356"/>
  <c r="AC356" s="1"/>
  <c r="AB356"/>
  <c r="AA356"/>
  <c r="Z356"/>
  <c r="W356"/>
  <c r="V356"/>
  <c r="U356"/>
  <c r="T356"/>
  <c r="S356"/>
  <c r="R356"/>
  <c r="AE356" s="1"/>
  <c r="Y356" s="1"/>
  <c r="AG355"/>
  <c r="AC355" s="1"/>
  <c r="AB355"/>
  <c r="AA355"/>
  <c r="Z355"/>
  <c r="W355"/>
  <c r="V355"/>
  <c r="U355"/>
  <c r="T355"/>
  <c r="S355"/>
  <c r="R355"/>
  <c r="AG353"/>
  <c r="AC353" s="1"/>
  <c r="AB353"/>
  <c r="AA353"/>
  <c r="Z353"/>
  <c r="W353"/>
  <c r="V353"/>
  <c r="U353"/>
  <c r="T353"/>
  <c r="S353"/>
  <c r="R353"/>
  <c r="AG352"/>
  <c r="AC352" s="1"/>
  <c r="AB352"/>
  <c r="AA352"/>
  <c r="Z352"/>
  <c r="W352"/>
  <c r="V352"/>
  <c r="U352"/>
  <c r="T352"/>
  <c r="S352"/>
  <c r="R352"/>
  <c r="AG351"/>
  <c r="AC351" s="1"/>
  <c r="AB351"/>
  <c r="AA351"/>
  <c r="Z351"/>
  <c r="W351"/>
  <c r="V351"/>
  <c r="U351"/>
  <c r="T351"/>
  <c r="S351"/>
  <c r="R351"/>
  <c r="AE351" s="1"/>
  <c r="Y351" s="1"/>
  <c r="AG350"/>
  <c r="AC350" s="1"/>
  <c r="AB350"/>
  <c r="AA350"/>
  <c r="Z350"/>
  <c r="W350"/>
  <c r="V350"/>
  <c r="U350"/>
  <c r="T350"/>
  <c r="S350"/>
  <c r="R350"/>
  <c r="AE350" s="1"/>
  <c r="Y350" s="1"/>
  <c r="AG349"/>
  <c r="AC349"/>
  <c r="AB349"/>
  <c r="AA349"/>
  <c r="Z349"/>
  <c r="W349"/>
  <c r="V349"/>
  <c r="U349"/>
  <c r="T349"/>
  <c r="S349"/>
  <c r="R349"/>
  <c r="AG348"/>
  <c r="AC348" s="1"/>
  <c r="AB348"/>
  <c r="AA348"/>
  <c r="Z348"/>
  <c r="W348"/>
  <c r="V348"/>
  <c r="U348"/>
  <c r="T348"/>
  <c r="S348"/>
  <c r="R348"/>
  <c r="AG347"/>
  <c r="AC347" s="1"/>
  <c r="AB347"/>
  <c r="AA347"/>
  <c r="Z347"/>
  <c r="W347"/>
  <c r="V347"/>
  <c r="U347"/>
  <c r="T347"/>
  <c r="S347"/>
  <c r="R347"/>
  <c r="AE347" s="1"/>
  <c r="Y347" s="1"/>
  <c r="AG346"/>
  <c r="AC346" s="1"/>
  <c r="AB346"/>
  <c r="AA346"/>
  <c r="Z346"/>
  <c r="W346"/>
  <c r="V346"/>
  <c r="U346"/>
  <c r="T346"/>
  <c r="S346"/>
  <c r="R346"/>
  <c r="AG344"/>
  <c r="AC344" s="1"/>
  <c r="AB344"/>
  <c r="AA344"/>
  <c r="Z344"/>
  <c r="W344"/>
  <c r="V344"/>
  <c r="U344"/>
  <c r="T344"/>
  <c r="S344"/>
  <c r="R344"/>
  <c r="AE344" s="1"/>
  <c r="Y344" s="1"/>
  <c r="AG343"/>
  <c r="AC343"/>
  <c r="AB343"/>
  <c r="AA343"/>
  <c r="Z343"/>
  <c r="W343"/>
  <c r="V343"/>
  <c r="U343"/>
  <c r="T343"/>
  <c r="S343"/>
  <c r="R343"/>
  <c r="AE343" s="1"/>
  <c r="Y343" s="1"/>
  <c r="AG342"/>
  <c r="AC342"/>
  <c r="AB342"/>
  <c r="AA342"/>
  <c r="Z342"/>
  <c r="W342"/>
  <c r="V342"/>
  <c r="U342"/>
  <c r="T342"/>
  <c r="S342"/>
  <c r="R342"/>
  <c r="AG341"/>
  <c r="AC341" s="1"/>
  <c r="AB341"/>
  <c r="AA341"/>
  <c r="Z341"/>
  <c r="W341"/>
  <c r="V341"/>
  <c r="U341"/>
  <c r="T341"/>
  <c r="S341"/>
  <c r="R341"/>
  <c r="AG340"/>
  <c r="AC340" s="1"/>
  <c r="AB340"/>
  <c r="AA340"/>
  <c r="Z340"/>
  <c r="W340"/>
  <c r="V340"/>
  <c r="U340"/>
  <c r="T340"/>
  <c r="S340"/>
  <c r="R340"/>
  <c r="AE340" s="1"/>
  <c r="Y340" s="1"/>
  <c r="AG339"/>
  <c r="AC339" s="1"/>
  <c r="AB339"/>
  <c r="AA339"/>
  <c r="Z339"/>
  <c r="W339"/>
  <c r="V339"/>
  <c r="U339"/>
  <c r="T339"/>
  <c r="S339"/>
  <c r="R339"/>
  <c r="AG338"/>
  <c r="AC338" s="1"/>
  <c r="AB338"/>
  <c r="AA338"/>
  <c r="Z338"/>
  <c r="W338"/>
  <c r="V338"/>
  <c r="U338"/>
  <c r="T338"/>
  <c r="S338"/>
  <c r="R338"/>
  <c r="AG337"/>
  <c r="AC337" s="1"/>
  <c r="AB337"/>
  <c r="AA337"/>
  <c r="Z337"/>
  <c r="W337"/>
  <c r="V337"/>
  <c r="U337"/>
  <c r="T337"/>
  <c r="S337"/>
  <c r="R337"/>
  <c r="AG334"/>
  <c r="AC334"/>
  <c r="AB334"/>
  <c r="AA334"/>
  <c r="Z334"/>
  <c r="W334"/>
  <c r="V334"/>
  <c r="U334"/>
  <c r="T334"/>
  <c r="S334"/>
  <c r="R334"/>
  <c r="AE334" s="1"/>
  <c r="Y334" s="1"/>
  <c r="AG335"/>
  <c r="AC335"/>
  <c r="AB335"/>
  <c r="AA335"/>
  <c r="Z335"/>
  <c r="W335"/>
  <c r="V335"/>
  <c r="U335"/>
  <c r="T335"/>
  <c r="S335"/>
  <c r="R335"/>
  <c r="AG333"/>
  <c r="AC333" s="1"/>
  <c r="AB333"/>
  <c r="AA333"/>
  <c r="Z333"/>
  <c r="W333"/>
  <c r="V333"/>
  <c r="U333"/>
  <c r="T333"/>
  <c r="S333"/>
  <c r="R333"/>
  <c r="AE333" s="1"/>
  <c r="Y333" s="1"/>
  <c r="AG332"/>
  <c r="AC332" s="1"/>
  <c r="AB332"/>
  <c r="AA332"/>
  <c r="Z332"/>
  <c r="W332"/>
  <c r="V332"/>
  <c r="U332"/>
  <c r="T332"/>
  <c r="S332"/>
  <c r="R332"/>
  <c r="AE332" s="1"/>
  <c r="Y332" s="1"/>
  <c r="AG331"/>
  <c r="AC331"/>
  <c r="AB331"/>
  <c r="AA331"/>
  <c r="Z331"/>
  <c r="W331"/>
  <c r="V331"/>
  <c r="U331"/>
  <c r="T331"/>
  <c r="S331"/>
  <c r="R331"/>
  <c r="AG330"/>
  <c r="AC330" s="1"/>
  <c r="AB330"/>
  <c r="AA330"/>
  <c r="Z330"/>
  <c r="W330"/>
  <c r="V330"/>
  <c r="U330"/>
  <c r="T330"/>
  <c r="S330"/>
  <c r="R330"/>
  <c r="AE330" s="1"/>
  <c r="Y330" s="1"/>
  <c r="AG329"/>
  <c r="AC329" s="1"/>
  <c r="AB329"/>
  <c r="AA329"/>
  <c r="Z329"/>
  <c r="W329"/>
  <c r="V329"/>
  <c r="U329"/>
  <c r="T329"/>
  <c r="S329"/>
  <c r="R329"/>
  <c r="AG328"/>
  <c r="AC328" s="1"/>
  <c r="AB328"/>
  <c r="AA328"/>
  <c r="Z328"/>
  <c r="W328"/>
  <c r="V328"/>
  <c r="U328"/>
  <c r="T328"/>
  <c r="S328"/>
  <c r="R328"/>
  <c r="AG326"/>
  <c r="AC326"/>
  <c r="AB326"/>
  <c r="AA326"/>
  <c r="Z326"/>
  <c r="W326"/>
  <c r="V326"/>
  <c r="U326"/>
  <c r="T326"/>
  <c r="S326"/>
  <c r="R326"/>
  <c r="AE326" s="1"/>
  <c r="Y326" s="1"/>
  <c r="AG325"/>
  <c r="AC325" s="1"/>
  <c r="AB325"/>
  <c r="AA325"/>
  <c r="Z325"/>
  <c r="W325"/>
  <c r="V325"/>
  <c r="U325"/>
  <c r="T325"/>
  <c r="S325"/>
  <c r="R325"/>
  <c r="AG324"/>
  <c r="AC324" s="1"/>
  <c r="AB324"/>
  <c r="AA324"/>
  <c r="Z324"/>
  <c r="W324"/>
  <c r="V324"/>
  <c r="U324"/>
  <c r="T324"/>
  <c r="S324"/>
  <c r="X324" s="1"/>
  <c r="R324"/>
  <c r="AG323"/>
  <c r="AC323" s="1"/>
  <c r="AB323"/>
  <c r="AA323"/>
  <c r="Z323"/>
  <c r="W323"/>
  <c r="V323"/>
  <c r="U323"/>
  <c r="T323"/>
  <c r="S323"/>
  <c r="R323"/>
  <c r="AG322"/>
  <c r="AC322" s="1"/>
  <c r="AB322"/>
  <c r="AA322"/>
  <c r="Z322"/>
  <c r="W322"/>
  <c r="V322"/>
  <c r="U322"/>
  <c r="T322"/>
  <c r="S322"/>
  <c r="R322"/>
  <c r="AE322" s="1"/>
  <c r="Y322" s="1"/>
  <c r="AG321"/>
  <c r="AC321" s="1"/>
  <c r="AB321"/>
  <c r="AA321"/>
  <c r="Z321"/>
  <c r="W321"/>
  <c r="V321"/>
  <c r="U321"/>
  <c r="T321"/>
  <c r="S321"/>
  <c r="R321"/>
  <c r="AG320"/>
  <c r="AC320" s="1"/>
  <c r="AB320"/>
  <c r="AA320"/>
  <c r="Z320"/>
  <c r="W320"/>
  <c r="V320"/>
  <c r="U320"/>
  <c r="T320"/>
  <c r="S320"/>
  <c r="R320"/>
  <c r="AG319"/>
  <c r="AC319" s="1"/>
  <c r="AB319"/>
  <c r="AA319"/>
  <c r="Z319"/>
  <c r="W319"/>
  <c r="V319"/>
  <c r="U319"/>
  <c r="T319"/>
  <c r="S319"/>
  <c r="R319"/>
  <c r="AG317"/>
  <c r="AC317"/>
  <c r="AB317"/>
  <c r="AA317"/>
  <c r="Z317"/>
  <c r="W317"/>
  <c r="V317"/>
  <c r="U317"/>
  <c r="T317"/>
  <c r="S317"/>
  <c r="R317"/>
  <c r="AG316"/>
  <c r="AC316" s="1"/>
  <c r="AB316"/>
  <c r="AA316"/>
  <c r="Z316"/>
  <c r="W316"/>
  <c r="V316"/>
  <c r="U316"/>
  <c r="T316"/>
  <c r="S316"/>
  <c r="R316"/>
  <c r="AG315"/>
  <c r="AC315" s="1"/>
  <c r="AB315"/>
  <c r="AA315"/>
  <c r="Z315"/>
  <c r="W315"/>
  <c r="V315"/>
  <c r="U315"/>
  <c r="T315"/>
  <c r="S315"/>
  <c r="R315"/>
  <c r="AG314"/>
  <c r="AC314" s="1"/>
  <c r="AB314"/>
  <c r="AA314"/>
  <c r="Z314"/>
  <c r="W314"/>
  <c r="V314"/>
  <c r="U314"/>
  <c r="T314"/>
  <c r="S314"/>
  <c r="R314"/>
  <c r="AG313"/>
  <c r="AC313" s="1"/>
  <c r="AB313"/>
  <c r="AA313"/>
  <c r="Z313"/>
  <c r="W313"/>
  <c r="V313"/>
  <c r="U313"/>
  <c r="T313"/>
  <c r="S313"/>
  <c r="R313"/>
  <c r="AE313" s="1"/>
  <c r="Y313" s="1"/>
  <c r="AG312"/>
  <c r="AC312" s="1"/>
  <c r="AB312"/>
  <c r="AA312"/>
  <c r="Z312"/>
  <c r="W312"/>
  <c r="V312"/>
  <c r="U312"/>
  <c r="T312"/>
  <c r="S312"/>
  <c r="R312"/>
  <c r="AE312" s="1"/>
  <c r="Y312" s="1"/>
  <c r="AG311"/>
  <c r="AC311"/>
  <c r="AB311"/>
  <c r="AA311"/>
  <c r="Z311"/>
  <c r="W311"/>
  <c r="V311"/>
  <c r="U311"/>
  <c r="T311"/>
  <c r="S311"/>
  <c r="R311"/>
  <c r="AG310"/>
  <c r="AC310" s="1"/>
  <c r="AB310"/>
  <c r="AA310"/>
  <c r="Z310"/>
  <c r="W310"/>
  <c r="V310"/>
  <c r="U310"/>
  <c r="T310"/>
  <c r="S310"/>
  <c r="R310"/>
  <c r="AG308"/>
  <c r="AC308" s="1"/>
  <c r="AB308"/>
  <c r="AA308"/>
  <c r="Z308"/>
  <c r="W308"/>
  <c r="V308"/>
  <c r="U308"/>
  <c r="T308"/>
  <c r="S308"/>
  <c r="R308"/>
  <c r="AE308" s="1"/>
  <c r="Y308" s="1"/>
  <c r="AG307"/>
  <c r="AC307" s="1"/>
  <c r="AB307"/>
  <c r="AA307"/>
  <c r="Z307"/>
  <c r="W307"/>
  <c r="V307"/>
  <c r="U307"/>
  <c r="T307"/>
  <c r="S307"/>
  <c r="R307"/>
  <c r="AE307" s="1"/>
  <c r="Y307" s="1"/>
  <c r="AG306"/>
  <c r="AC306"/>
  <c r="AB306"/>
  <c r="AA306"/>
  <c r="Z306"/>
  <c r="W306"/>
  <c r="V306"/>
  <c r="U306"/>
  <c r="T306"/>
  <c r="S306"/>
  <c r="R306"/>
  <c r="AG305"/>
  <c r="AC305" s="1"/>
  <c r="AB305"/>
  <c r="AA305"/>
  <c r="Z305"/>
  <c r="W305"/>
  <c r="V305"/>
  <c r="U305"/>
  <c r="T305"/>
  <c r="S305"/>
  <c r="R305"/>
  <c r="AG304"/>
  <c r="AC304" s="1"/>
  <c r="AB304"/>
  <c r="AA304"/>
  <c r="Z304"/>
  <c r="W304"/>
  <c r="V304"/>
  <c r="U304"/>
  <c r="T304"/>
  <c r="S304"/>
  <c r="X304" s="1"/>
  <c r="R304"/>
  <c r="AG303"/>
  <c r="AC303" s="1"/>
  <c r="AB303"/>
  <c r="AA303"/>
  <c r="Z303"/>
  <c r="W303"/>
  <c r="V303"/>
  <c r="U303"/>
  <c r="T303"/>
  <c r="S303"/>
  <c r="R303"/>
  <c r="AE303" s="1"/>
  <c r="Y303" s="1"/>
  <c r="AG302"/>
  <c r="AC302" s="1"/>
  <c r="AB302"/>
  <c r="AA302"/>
  <c r="Z302"/>
  <c r="W302"/>
  <c r="V302"/>
  <c r="U302"/>
  <c r="T302"/>
  <c r="S302"/>
  <c r="R302"/>
  <c r="AE302" s="1"/>
  <c r="Y302" s="1"/>
  <c r="AG301"/>
  <c r="AC301" s="1"/>
  <c r="AB301"/>
  <c r="AA301"/>
  <c r="Z301"/>
  <c r="W301"/>
  <c r="V301"/>
  <c r="U301"/>
  <c r="T301"/>
  <c r="S301"/>
  <c r="R301"/>
  <c r="AE301" s="1"/>
  <c r="Y301" s="1"/>
  <c r="AG299"/>
  <c r="AC299" s="1"/>
  <c r="AB299"/>
  <c r="AA299"/>
  <c r="Z299"/>
  <c r="W299"/>
  <c r="V299"/>
  <c r="U299"/>
  <c r="T299"/>
  <c r="S299"/>
  <c r="R299"/>
  <c r="AG298"/>
  <c r="AC298" s="1"/>
  <c r="AB298"/>
  <c r="AA298"/>
  <c r="Z298"/>
  <c r="W298"/>
  <c r="V298"/>
  <c r="U298"/>
  <c r="T298"/>
  <c r="S298"/>
  <c r="R298"/>
  <c r="AE298" s="1"/>
  <c r="Y298" s="1"/>
  <c r="AG297"/>
  <c r="AC297"/>
  <c r="AB297"/>
  <c r="AA297"/>
  <c r="Z297"/>
  <c r="W297"/>
  <c r="V297"/>
  <c r="U297"/>
  <c r="T297"/>
  <c r="S297"/>
  <c r="R297"/>
  <c r="AG296"/>
  <c r="AC296" s="1"/>
  <c r="AB296"/>
  <c r="AA296"/>
  <c r="Z296"/>
  <c r="W296"/>
  <c r="V296"/>
  <c r="U296"/>
  <c r="T296"/>
  <c r="S296"/>
  <c r="R296"/>
  <c r="AG295"/>
  <c r="AC295" s="1"/>
  <c r="AB295"/>
  <c r="AA295"/>
  <c r="Z295"/>
  <c r="W295"/>
  <c r="V295"/>
  <c r="U295"/>
  <c r="T295"/>
  <c r="S295"/>
  <c r="R295"/>
  <c r="AG294"/>
  <c r="AC294" s="1"/>
  <c r="AB294"/>
  <c r="AA294"/>
  <c r="Z294"/>
  <c r="W294"/>
  <c r="V294"/>
  <c r="U294"/>
  <c r="T294"/>
  <c r="S294"/>
  <c r="R294"/>
  <c r="AG293"/>
  <c r="AC293" s="1"/>
  <c r="AB293"/>
  <c r="AA293"/>
  <c r="Z293"/>
  <c r="W293"/>
  <c r="V293"/>
  <c r="U293"/>
  <c r="T293"/>
  <c r="S293"/>
  <c r="R293"/>
  <c r="AG292"/>
  <c r="AC292" s="1"/>
  <c r="AB292"/>
  <c r="AA292"/>
  <c r="Z292"/>
  <c r="W292"/>
  <c r="V292"/>
  <c r="U292"/>
  <c r="T292"/>
  <c r="S292"/>
  <c r="R292"/>
  <c r="AG290"/>
  <c r="AC290" s="1"/>
  <c r="AB290"/>
  <c r="AA290"/>
  <c r="Z290"/>
  <c r="W290"/>
  <c r="V290"/>
  <c r="U290"/>
  <c r="T290"/>
  <c r="S290"/>
  <c r="R290"/>
  <c r="AE290" s="1"/>
  <c r="Y290" s="1"/>
  <c r="AG289"/>
  <c r="AC289"/>
  <c r="AB289"/>
  <c r="AA289"/>
  <c r="Z289"/>
  <c r="W289"/>
  <c r="V289"/>
  <c r="U289"/>
  <c r="T289"/>
  <c r="S289"/>
  <c r="R289"/>
  <c r="AG288"/>
  <c r="AC288" s="1"/>
  <c r="AB288"/>
  <c r="AA288"/>
  <c r="Z288"/>
  <c r="W288"/>
  <c r="V288"/>
  <c r="U288"/>
  <c r="T288"/>
  <c r="S288"/>
  <c r="R288"/>
  <c r="AG287"/>
  <c r="AC287" s="1"/>
  <c r="AB287"/>
  <c r="AA287"/>
  <c r="Z287"/>
  <c r="W287"/>
  <c r="V287"/>
  <c r="U287"/>
  <c r="T287"/>
  <c r="S287"/>
  <c r="R287"/>
  <c r="AG286"/>
  <c r="AC286" s="1"/>
  <c r="AB286"/>
  <c r="AA286"/>
  <c r="Z286"/>
  <c r="W286"/>
  <c r="V286"/>
  <c r="U286"/>
  <c r="T286"/>
  <c r="S286"/>
  <c r="R286"/>
  <c r="AG285"/>
  <c r="AC285" s="1"/>
  <c r="AB285"/>
  <c r="AA285"/>
  <c r="Z285"/>
  <c r="W285"/>
  <c r="V285"/>
  <c r="U285"/>
  <c r="T285"/>
  <c r="S285"/>
  <c r="R285"/>
  <c r="AG284"/>
  <c r="AC284"/>
  <c r="AB284"/>
  <c r="AA284"/>
  <c r="Z284"/>
  <c r="W284"/>
  <c r="V284"/>
  <c r="U284"/>
  <c r="T284"/>
  <c r="S284"/>
  <c r="R284"/>
  <c r="AG283"/>
  <c r="AC283"/>
  <c r="AB283"/>
  <c r="AA283"/>
  <c r="Z283"/>
  <c r="W283"/>
  <c r="V283"/>
  <c r="U283"/>
  <c r="T283"/>
  <c r="S283"/>
  <c r="R283"/>
  <c r="AG281"/>
  <c r="AC281" s="1"/>
  <c r="AB281"/>
  <c r="AA281"/>
  <c r="Z281"/>
  <c r="W281"/>
  <c r="V281"/>
  <c r="U281"/>
  <c r="T281"/>
  <c r="S281"/>
  <c r="R281"/>
  <c r="AE281" s="1"/>
  <c r="Y281" s="1"/>
  <c r="AG280"/>
  <c r="AC280"/>
  <c r="AB280"/>
  <c r="AA280"/>
  <c r="Z280"/>
  <c r="W280"/>
  <c r="V280"/>
  <c r="U280"/>
  <c r="T280"/>
  <c r="S280"/>
  <c r="R280"/>
  <c r="AG279"/>
  <c r="AC279"/>
  <c r="AB279"/>
  <c r="AA279"/>
  <c r="Z279"/>
  <c r="W279"/>
  <c r="V279"/>
  <c r="U279"/>
  <c r="T279"/>
  <c r="S279"/>
  <c r="R279"/>
  <c r="AE279" s="1"/>
  <c r="Y279" s="1"/>
  <c r="AG278"/>
  <c r="AC278"/>
  <c r="AB278"/>
  <c r="AA278"/>
  <c r="Z278"/>
  <c r="W278"/>
  <c r="V278"/>
  <c r="U278"/>
  <c r="T278"/>
  <c r="S278"/>
  <c r="R278"/>
  <c r="AG277"/>
  <c r="AC277"/>
  <c r="AB277"/>
  <c r="AA277"/>
  <c r="Z277"/>
  <c r="W277"/>
  <c r="V277"/>
  <c r="U277"/>
  <c r="T277"/>
  <c r="S277"/>
  <c r="X277" s="1"/>
  <c r="R277"/>
  <c r="AG276"/>
  <c r="AC276" s="1"/>
  <c r="AB276"/>
  <c r="AA276"/>
  <c r="Z276"/>
  <c r="W276"/>
  <c r="V276"/>
  <c r="U276"/>
  <c r="T276"/>
  <c r="S276"/>
  <c r="R276"/>
  <c r="AG275"/>
  <c r="AC275"/>
  <c r="AB275"/>
  <c r="AA275"/>
  <c r="Z275"/>
  <c r="W275"/>
  <c r="V275"/>
  <c r="U275"/>
  <c r="T275"/>
  <c r="S275"/>
  <c r="R275"/>
  <c r="AG274"/>
  <c r="AC274" s="1"/>
  <c r="AB274"/>
  <c r="AA274"/>
  <c r="Z274"/>
  <c r="W274"/>
  <c r="V274"/>
  <c r="U274"/>
  <c r="T274"/>
  <c r="S274"/>
  <c r="R274"/>
  <c r="AG272"/>
  <c r="AC272" s="1"/>
  <c r="AB272"/>
  <c r="AA272"/>
  <c r="Z272"/>
  <c r="W272"/>
  <c r="V272"/>
  <c r="U272"/>
  <c r="T272"/>
  <c r="S272"/>
  <c r="X272" s="1"/>
  <c r="R272"/>
  <c r="AG271"/>
  <c r="AC271" s="1"/>
  <c r="AB271"/>
  <c r="AA271"/>
  <c r="Z271"/>
  <c r="W271"/>
  <c r="V271"/>
  <c r="U271"/>
  <c r="T271"/>
  <c r="S271"/>
  <c r="X271" s="1"/>
  <c r="R271"/>
  <c r="AG270"/>
  <c r="AC270" s="1"/>
  <c r="AB270"/>
  <c r="AA270"/>
  <c r="Z270"/>
  <c r="W270"/>
  <c r="V270"/>
  <c r="U270"/>
  <c r="T270"/>
  <c r="S270"/>
  <c r="R270"/>
  <c r="AG269"/>
  <c r="AC269" s="1"/>
  <c r="AB269"/>
  <c r="AA269"/>
  <c r="Z269"/>
  <c r="W269"/>
  <c r="V269"/>
  <c r="U269"/>
  <c r="T269"/>
  <c r="S269"/>
  <c r="R269"/>
  <c r="X269" s="1"/>
  <c r="AG268"/>
  <c r="AC268"/>
  <c r="AB268"/>
  <c r="AA268"/>
  <c r="Z268"/>
  <c r="W268"/>
  <c r="V268"/>
  <c r="U268"/>
  <c r="T268"/>
  <c r="S268"/>
  <c r="R268"/>
  <c r="AG267"/>
  <c r="AC267" s="1"/>
  <c r="AB267"/>
  <c r="AA267"/>
  <c r="Z267"/>
  <c r="W267"/>
  <c r="V267"/>
  <c r="U267"/>
  <c r="T267"/>
  <c r="S267"/>
  <c r="R267"/>
  <c r="AE267" s="1"/>
  <c r="Y267" s="1"/>
  <c r="AG266"/>
  <c r="AC266" s="1"/>
  <c r="AB266"/>
  <c r="AA266"/>
  <c r="Z266"/>
  <c r="W266"/>
  <c r="V266"/>
  <c r="U266"/>
  <c r="T266"/>
  <c r="S266"/>
  <c r="R266"/>
  <c r="AG265"/>
  <c r="AC265" s="1"/>
  <c r="AB265"/>
  <c r="AA265"/>
  <c r="Z265"/>
  <c r="W265"/>
  <c r="V265"/>
  <c r="U265"/>
  <c r="T265"/>
  <c r="S265"/>
  <c r="R265"/>
  <c r="AG263"/>
  <c r="AC263" s="1"/>
  <c r="AB263"/>
  <c r="AA263"/>
  <c r="Z263"/>
  <c r="W263"/>
  <c r="V263"/>
  <c r="U263"/>
  <c r="T263"/>
  <c r="S263"/>
  <c r="X263" s="1"/>
  <c r="R263"/>
  <c r="AG262"/>
  <c r="AC262" s="1"/>
  <c r="AB262"/>
  <c r="AA262"/>
  <c r="Z262"/>
  <c r="W262"/>
  <c r="V262"/>
  <c r="U262"/>
  <c r="T262"/>
  <c r="S262"/>
  <c r="R262"/>
  <c r="AE262" s="1"/>
  <c r="Y262" s="1"/>
  <c r="AG261"/>
  <c r="AC261" s="1"/>
  <c r="AB261"/>
  <c r="AA261"/>
  <c r="Z261"/>
  <c r="W261"/>
  <c r="V261"/>
  <c r="U261"/>
  <c r="T261"/>
  <c r="S261"/>
  <c r="R261"/>
  <c r="AG260"/>
  <c r="AC260" s="1"/>
  <c r="AB260"/>
  <c r="AA260"/>
  <c r="Z260"/>
  <c r="W260"/>
  <c r="V260"/>
  <c r="U260"/>
  <c r="T260"/>
  <c r="S260"/>
  <c r="R260"/>
  <c r="AE260" s="1"/>
  <c r="Y260" s="1"/>
  <c r="AG259"/>
  <c r="AC259"/>
  <c r="AB259"/>
  <c r="AA259"/>
  <c r="Z259"/>
  <c r="W259"/>
  <c r="V259"/>
  <c r="U259"/>
  <c r="T259"/>
  <c r="S259"/>
  <c r="R259"/>
  <c r="AG258"/>
  <c r="AC258" s="1"/>
  <c r="AB258"/>
  <c r="AA258"/>
  <c r="Z258"/>
  <c r="W258"/>
  <c r="V258"/>
  <c r="U258"/>
  <c r="T258"/>
  <c r="S258"/>
  <c r="R258"/>
  <c r="AE258" s="1"/>
  <c r="Y258" s="1"/>
  <c r="AG257"/>
  <c r="AC257"/>
  <c r="AB257"/>
  <c r="AA257"/>
  <c r="Z257"/>
  <c r="W257"/>
  <c r="V257"/>
  <c r="U257"/>
  <c r="T257"/>
  <c r="S257"/>
  <c r="R257"/>
  <c r="AG256"/>
  <c r="AC256" s="1"/>
  <c r="AB256"/>
  <c r="AA256"/>
  <c r="Z256"/>
  <c r="W256"/>
  <c r="V256"/>
  <c r="U256"/>
  <c r="T256"/>
  <c r="S256"/>
  <c r="R256"/>
  <c r="AG254"/>
  <c r="AC254" s="1"/>
  <c r="AB254"/>
  <c r="AA254"/>
  <c r="Z254"/>
  <c r="W254"/>
  <c r="V254"/>
  <c r="U254"/>
  <c r="T254"/>
  <c r="S254"/>
  <c r="X254" s="1"/>
  <c r="R254"/>
  <c r="AG253"/>
  <c r="AC253" s="1"/>
  <c r="AB253"/>
  <c r="AA253"/>
  <c r="Z253"/>
  <c r="W253"/>
  <c r="V253"/>
  <c r="U253"/>
  <c r="T253"/>
  <c r="S253"/>
  <c r="R253"/>
  <c r="AG252"/>
  <c r="AC252" s="1"/>
  <c r="AB252"/>
  <c r="AA252"/>
  <c r="Z252"/>
  <c r="W252"/>
  <c r="V252"/>
  <c r="U252"/>
  <c r="T252"/>
  <c r="S252"/>
  <c r="R252"/>
  <c r="AG251"/>
  <c r="AC251" s="1"/>
  <c r="AB251"/>
  <c r="AA251"/>
  <c r="Z251"/>
  <c r="W251"/>
  <c r="V251"/>
  <c r="U251"/>
  <c r="T251"/>
  <c r="S251"/>
  <c r="R251"/>
  <c r="AE251" s="1"/>
  <c r="Y251" s="1"/>
  <c r="AG250"/>
  <c r="AC250"/>
  <c r="AB250"/>
  <c r="AA250"/>
  <c r="Z250"/>
  <c r="W250"/>
  <c r="V250"/>
  <c r="U250"/>
  <c r="T250"/>
  <c r="S250"/>
  <c r="R250"/>
  <c r="AG249"/>
  <c r="AC249" s="1"/>
  <c r="AB249"/>
  <c r="AA249"/>
  <c r="Z249"/>
  <c r="W249"/>
  <c r="V249"/>
  <c r="U249"/>
  <c r="T249"/>
  <c r="S249"/>
  <c r="R249"/>
  <c r="AE249" s="1"/>
  <c r="Y249" s="1"/>
  <c r="AG248"/>
  <c r="AC248" s="1"/>
  <c r="AB248"/>
  <c r="AA248"/>
  <c r="Z248"/>
  <c r="W248"/>
  <c r="V248"/>
  <c r="U248"/>
  <c r="T248"/>
  <c r="S248"/>
  <c r="R248"/>
  <c r="AG247"/>
  <c r="AC247" s="1"/>
  <c r="AB247"/>
  <c r="AA247"/>
  <c r="Z247"/>
  <c r="W247"/>
  <c r="V247"/>
  <c r="U247"/>
  <c r="T247"/>
  <c r="S247"/>
  <c r="R247"/>
  <c r="AG245"/>
  <c r="AC245" s="1"/>
  <c r="AB245"/>
  <c r="AA245"/>
  <c r="Z245"/>
  <c r="W245"/>
  <c r="V245"/>
  <c r="U245"/>
  <c r="T245"/>
  <c r="S245"/>
  <c r="R245"/>
  <c r="AE245" s="1"/>
  <c r="Y245" s="1"/>
  <c r="AG244"/>
  <c r="AC244" s="1"/>
  <c r="AB244"/>
  <c r="AA244"/>
  <c r="Z244"/>
  <c r="W244"/>
  <c r="V244"/>
  <c r="U244"/>
  <c r="T244"/>
  <c r="S244"/>
  <c r="R244"/>
  <c r="AG243"/>
  <c r="AC243" s="1"/>
  <c r="AB243"/>
  <c r="AA243"/>
  <c r="Z243"/>
  <c r="W243"/>
  <c r="V243"/>
  <c r="U243"/>
  <c r="T243"/>
  <c r="S243"/>
  <c r="R243"/>
  <c r="AE243" s="1"/>
  <c r="Y243" s="1"/>
  <c r="AG242"/>
  <c r="AC242"/>
  <c r="AB242"/>
  <c r="AA242"/>
  <c r="Z242"/>
  <c r="W242"/>
  <c r="V242"/>
  <c r="U242"/>
  <c r="T242"/>
  <c r="S242"/>
  <c r="R242"/>
  <c r="AG241"/>
  <c r="AC241" s="1"/>
  <c r="AB241"/>
  <c r="AA241"/>
  <c r="Z241"/>
  <c r="W241"/>
  <c r="V241"/>
  <c r="U241"/>
  <c r="T241"/>
  <c r="S241"/>
  <c r="X241" s="1"/>
  <c r="R241"/>
  <c r="AG240"/>
  <c r="AC240" s="1"/>
  <c r="AB240"/>
  <c r="AA240"/>
  <c r="Z240"/>
  <c r="W240"/>
  <c r="V240"/>
  <c r="U240"/>
  <c r="T240"/>
  <c r="X240" s="1"/>
  <c r="S240"/>
  <c r="R240"/>
  <c r="AG239"/>
  <c r="AC239" s="1"/>
  <c r="AB239"/>
  <c r="AA239"/>
  <c r="Z239"/>
  <c r="W239"/>
  <c r="V239"/>
  <c r="U239"/>
  <c r="T239"/>
  <c r="S239"/>
  <c r="R239"/>
  <c r="X239" s="1"/>
  <c r="AG238"/>
  <c r="AC238" s="1"/>
  <c r="AB238"/>
  <c r="AA238"/>
  <c r="Z238"/>
  <c r="W238"/>
  <c r="V238"/>
  <c r="U238"/>
  <c r="T238"/>
  <c r="S238"/>
  <c r="R238"/>
  <c r="AG236"/>
  <c r="AC236" s="1"/>
  <c r="AB236"/>
  <c r="AA236"/>
  <c r="Z236"/>
  <c r="W236"/>
  <c r="V236"/>
  <c r="U236"/>
  <c r="T236"/>
  <c r="S236"/>
  <c r="X236" s="1"/>
  <c r="R236"/>
  <c r="AG234"/>
  <c r="AC234" s="1"/>
  <c r="AB234"/>
  <c r="AA234"/>
  <c r="Z234"/>
  <c r="W234"/>
  <c r="V234"/>
  <c r="U234"/>
  <c r="T234"/>
  <c r="S234"/>
  <c r="R234"/>
  <c r="AG235"/>
  <c r="AC235" s="1"/>
  <c r="AB235"/>
  <c r="AA235"/>
  <c r="Z235"/>
  <c r="W235"/>
  <c r="V235"/>
  <c r="U235"/>
  <c r="T235"/>
  <c r="S235"/>
  <c r="R235"/>
  <c r="AE235" s="1"/>
  <c r="Y235" s="1"/>
  <c r="AG233"/>
  <c r="AC233"/>
  <c r="AB233"/>
  <c r="AA233"/>
  <c r="Z233"/>
  <c r="W233"/>
  <c r="V233"/>
  <c r="U233"/>
  <c r="T233"/>
  <c r="S233"/>
  <c r="R233"/>
  <c r="AG232"/>
  <c r="AC232" s="1"/>
  <c r="AB232"/>
  <c r="AA232"/>
  <c r="Z232"/>
  <c r="W232"/>
  <c r="V232"/>
  <c r="U232"/>
  <c r="T232"/>
  <c r="S232"/>
  <c r="X232" s="1"/>
  <c r="R232"/>
  <c r="AG231"/>
  <c r="AC231" s="1"/>
  <c r="AB231"/>
  <c r="AA231"/>
  <c r="Z231"/>
  <c r="W231"/>
  <c r="V231"/>
  <c r="U231"/>
  <c r="T231"/>
  <c r="S231"/>
  <c r="R231"/>
  <c r="AG230"/>
  <c r="AC230" s="1"/>
  <c r="AB230"/>
  <c r="AA230"/>
  <c r="Z230"/>
  <c r="W230"/>
  <c r="V230"/>
  <c r="U230"/>
  <c r="T230"/>
  <c r="S230"/>
  <c r="R230"/>
  <c r="AG229"/>
  <c r="AC229" s="1"/>
  <c r="AB229"/>
  <c r="AA229"/>
  <c r="Z229"/>
  <c r="W229"/>
  <c r="V229"/>
  <c r="U229"/>
  <c r="T229"/>
  <c r="S229"/>
  <c r="R229"/>
  <c r="O13" i="2" l="1"/>
  <c r="AE240" i="1"/>
  <c r="Y240" s="1"/>
  <c r="O240" s="1"/>
  <c r="X234"/>
  <c r="O234" s="1"/>
  <c r="AE244"/>
  <c r="Y244" s="1"/>
  <c r="X252"/>
  <c r="O252" s="1"/>
  <c r="AE276"/>
  <c r="Y276" s="1"/>
  <c r="AE284"/>
  <c r="Y284" s="1"/>
  <c r="AE285"/>
  <c r="Y285" s="1"/>
  <c r="AE287"/>
  <c r="Y287" s="1"/>
  <c r="X249"/>
  <c r="X251"/>
  <c r="O251" s="1"/>
  <c r="O249"/>
  <c r="X266"/>
  <c r="X267"/>
  <c r="O267"/>
  <c r="X276"/>
  <c r="O276" s="1"/>
  <c r="X284"/>
  <c r="O284" s="1"/>
  <c r="X285"/>
  <c r="O285" s="1"/>
  <c r="AE257"/>
  <c r="Y257" s="1"/>
  <c r="AE259"/>
  <c r="Y259" s="1"/>
  <c r="AE261"/>
  <c r="Y261" s="1"/>
  <c r="AE270"/>
  <c r="Y270" s="1"/>
  <c r="AE278"/>
  <c r="Y278" s="1"/>
  <c r="AE280"/>
  <c r="Y280" s="1"/>
  <c r="X257"/>
  <c r="O257" s="1"/>
  <c r="X258"/>
  <c r="X259"/>
  <c r="O259" s="1"/>
  <c r="X260"/>
  <c r="O260" s="1"/>
  <c r="X261"/>
  <c r="O261" s="1"/>
  <c r="X262"/>
  <c r="O262"/>
  <c r="O258"/>
  <c r="X270"/>
  <c r="O270" s="1"/>
  <c r="X278"/>
  <c r="O278" s="1"/>
  <c r="X279"/>
  <c r="O279" s="1"/>
  <c r="X280"/>
  <c r="O280" s="1"/>
  <c r="X287"/>
  <c r="O287" s="1"/>
  <c r="X298"/>
  <c r="O298"/>
  <c r="X302"/>
  <c r="X303"/>
  <c r="X308"/>
  <c r="O308"/>
  <c r="O302"/>
  <c r="X312"/>
  <c r="X313"/>
  <c r="O313" s="1"/>
  <c r="X322"/>
  <c r="X326"/>
  <c r="O326"/>
  <c r="O322"/>
  <c r="X330"/>
  <c r="X332"/>
  <c r="X333"/>
  <c r="X334"/>
  <c r="O333"/>
  <c r="X340"/>
  <c r="X343"/>
  <c r="X344"/>
  <c r="O343"/>
  <c r="X347"/>
  <c r="X350"/>
  <c r="X351"/>
  <c r="O350"/>
  <c r="X356"/>
  <c r="O356" s="1"/>
  <c r="X357"/>
  <c r="X359"/>
  <c r="X362"/>
  <c r="O362"/>
  <c r="X371"/>
  <c r="O371" s="1"/>
  <c r="X370"/>
  <c r="AE368"/>
  <c r="Y368" s="1"/>
  <c r="X367"/>
  <c r="O367" s="1"/>
  <c r="X366"/>
  <c r="O366" s="1"/>
  <c r="X374"/>
  <c r="X377"/>
  <c r="AE230"/>
  <c r="Y230" s="1"/>
  <c r="O230" s="1"/>
  <c r="X230"/>
  <c r="AE231"/>
  <c r="Y231" s="1"/>
  <c r="AE232"/>
  <c r="Y232" s="1"/>
  <c r="X233"/>
  <c r="X235"/>
  <c r="O235" s="1"/>
  <c r="AE236"/>
  <c r="Y236" s="1"/>
  <c r="O236" s="1"/>
  <c r="O232"/>
  <c r="AE241"/>
  <c r="Y241" s="1"/>
  <c r="O241" s="1"/>
  <c r="AE242"/>
  <c r="Y242" s="1"/>
  <c r="X242"/>
  <c r="O242" s="1"/>
  <c r="X243"/>
  <c r="O243" s="1"/>
  <c r="X245"/>
  <c r="O245" s="1"/>
  <c r="AE248"/>
  <c r="Y248" s="1"/>
  <c r="X248"/>
  <c r="X250"/>
  <c r="O250" s="1"/>
  <c r="AE253"/>
  <c r="Y253" s="1"/>
  <c r="X253"/>
  <c r="O253" s="1"/>
  <c r="AE254"/>
  <c r="Y254" s="1"/>
  <c r="O254"/>
  <c r="O248"/>
  <c r="AE263"/>
  <c r="Y263" s="1"/>
  <c r="O263"/>
  <c r="X265"/>
  <c r="AE268"/>
  <c r="Y268" s="1"/>
  <c r="O268" s="1"/>
  <c r="X268"/>
  <c r="AE271"/>
  <c r="Y271" s="1"/>
  <c r="O271" s="1"/>
  <c r="AE272"/>
  <c r="Y272" s="1"/>
  <c r="O272"/>
  <c r="AE275"/>
  <c r="Y275" s="1"/>
  <c r="X275"/>
  <c r="O275" s="1"/>
  <c r="AE277"/>
  <c r="Y277" s="1"/>
  <c r="O277" s="1"/>
  <c r="AE286"/>
  <c r="Y286" s="1"/>
  <c r="X286"/>
  <c r="O286" s="1"/>
  <c r="AE288"/>
  <c r="Y288" s="1"/>
  <c r="X288"/>
  <c r="O288" s="1"/>
  <c r="AE289"/>
  <c r="Y289" s="1"/>
  <c r="X289"/>
  <c r="X290"/>
  <c r="O290" s="1"/>
  <c r="O289"/>
  <c r="AE292"/>
  <c r="Y292" s="1"/>
  <c r="AE293"/>
  <c r="Y293" s="1"/>
  <c r="X293"/>
  <c r="AE294"/>
  <c r="Y294" s="1"/>
  <c r="X294"/>
  <c r="O294" s="1"/>
  <c r="AE295"/>
  <c r="Y295" s="1"/>
  <c r="AE296"/>
  <c r="Y296" s="1"/>
  <c r="X296"/>
  <c r="O296" s="1"/>
  <c r="AE297"/>
  <c r="Y297" s="1"/>
  <c r="X297"/>
  <c r="AE299"/>
  <c r="Y299" s="1"/>
  <c r="X299"/>
  <c r="O299" s="1"/>
  <c r="O297"/>
  <c r="O293"/>
  <c r="AE304"/>
  <c r="Y304" s="1"/>
  <c r="O304" s="1"/>
  <c r="AE305"/>
  <c r="Y305" s="1"/>
  <c r="O305" s="1"/>
  <c r="X305"/>
  <c r="AE306"/>
  <c r="Y306" s="1"/>
  <c r="X306"/>
  <c r="O306" s="1"/>
  <c r="X307"/>
  <c r="O307"/>
  <c r="O303"/>
  <c r="AE310"/>
  <c r="Y310" s="1"/>
  <c r="AE311"/>
  <c r="Y311" s="1"/>
  <c r="X311"/>
  <c r="O311" s="1"/>
  <c r="X314"/>
  <c r="AE315"/>
  <c r="Y315" s="1"/>
  <c r="AE316"/>
  <c r="Y316" s="1"/>
  <c r="AE317"/>
  <c r="Y317" s="1"/>
  <c r="X317"/>
  <c r="O317" s="1"/>
  <c r="O312"/>
  <c r="X319"/>
  <c r="AE320"/>
  <c r="Y320" s="1"/>
  <c r="X320"/>
  <c r="O320" s="1"/>
  <c r="AE321"/>
  <c r="Y321" s="1"/>
  <c r="X321"/>
  <c r="AE323"/>
  <c r="Y323" s="1"/>
  <c r="X323"/>
  <c r="O323" s="1"/>
  <c r="AE324"/>
  <c r="Y324" s="1"/>
  <c r="O324" s="1"/>
  <c r="AE325"/>
  <c r="Y325" s="1"/>
  <c r="X325"/>
  <c r="O325"/>
  <c r="O321"/>
  <c r="AE329"/>
  <c r="Y329" s="1"/>
  <c r="X329"/>
  <c r="O329" s="1"/>
  <c r="AE331"/>
  <c r="Y331" s="1"/>
  <c r="X331"/>
  <c r="O331" s="1"/>
  <c r="AE335"/>
  <c r="Y335" s="1"/>
  <c r="X335"/>
  <c r="O335" s="1"/>
  <c r="O334"/>
  <c r="O332"/>
  <c r="O330"/>
  <c r="X337"/>
  <c r="AE338"/>
  <c r="Y338" s="1"/>
  <c r="X338"/>
  <c r="AE339"/>
  <c r="Y339" s="1"/>
  <c r="X339"/>
  <c r="AE341"/>
  <c r="Y341" s="1"/>
  <c r="X341"/>
  <c r="O341" s="1"/>
  <c r="AE342"/>
  <c r="Y342" s="1"/>
  <c r="X342"/>
  <c r="O344"/>
  <c r="O342"/>
  <c r="O340"/>
  <c r="X346"/>
  <c r="AE348"/>
  <c r="Y348" s="1"/>
  <c r="X348"/>
  <c r="O348" s="1"/>
  <c r="AE349"/>
  <c r="Y349" s="1"/>
  <c r="X349"/>
  <c r="AE352"/>
  <c r="Y352" s="1"/>
  <c r="X352"/>
  <c r="O352" s="1"/>
  <c r="AE353"/>
  <c r="Y353" s="1"/>
  <c r="O351"/>
  <c r="O349"/>
  <c r="O347"/>
  <c r="AE358"/>
  <c r="Y358" s="1"/>
  <c r="X358"/>
  <c r="O358" s="1"/>
  <c r="AE360"/>
  <c r="Y360" s="1"/>
  <c r="X360"/>
  <c r="O360" s="1"/>
  <c r="O359"/>
  <c r="O357"/>
  <c r="X364"/>
  <c r="AE365"/>
  <c r="Y365" s="1"/>
  <c r="X365"/>
  <c r="AE370"/>
  <c r="Y370" s="1"/>
  <c r="O370" s="1"/>
  <c r="X369"/>
  <c r="O369" s="1"/>
  <c r="X368"/>
  <c r="O368" s="1"/>
  <c r="AE366"/>
  <c r="Y366" s="1"/>
  <c r="O365"/>
  <c r="X373"/>
  <c r="AE375"/>
  <c r="Y375" s="1"/>
  <c r="X375"/>
  <c r="AE376"/>
  <c r="Y376" s="1"/>
  <c r="O376" s="1"/>
  <c r="X376"/>
  <c r="X378"/>
  <c r="X379"/>
  <c r="O379"/>
  <c r="O377"/>
  <c r="O375"/>
  <c r="AE380"/>
  <c r="Y380" s="1"/>
  <c r="O380" s="1"/>
  <c r="O378"/>
  <c r="O374"/>
  <c r="AE373"/>
  <c r="Y373" s="1"/>
  <c r="O373"/>
  <c r="AE371"/>
  <c r="Y371" s="1"/>
  <c r="AE369"/>
  <c r="Y369" s="1"/>
  <c r="AE367"/>
  <c r="Y367" s="1"/>
  <c r="AE364"/>
  <c r="Y364" s="1"/>
  <c r="O364" s="1"/>
  <c r="X361"/>
  <c r="O361" s="1"/>
  <c r="AE355"/>
  <c r="Y355" s="1"/>
  <c r="X355"/>
  <c r="X353"/>
  <c r="O353" s="1"/>
  <c r="AE346"/>
  <c r="Y346" s="1"/>
  <c r="O346" s="1"/>
  <c r="O339"/>
  <c r="O338"/>
  <c r="AE337"/>
  <c r="Y337" s="1"/>
  <c r="O337" s="1"/>
  <c r="AE328"/>
  <c r="Y328" s="1"/>
  <c r="X328"/>
  <c r="AE319"/>
  <c r="Y319" s="1"/>
  <c r="O319" s="1"/>
  <c r="X316"/>
  <c r="O316" s="1"/>
  <c r="X315"/>
  <c r="O315" s="1"/>
  <c r="AE314"/>
  <c r="Y314" s="1"/>
  <c r="O314" s="1"/>
  <c r="X310"/>
  <c r="O310" s="1"/>
  <c r="X301"/>
  <c r="O301" s="1"/>
  <c r="X295"/>
  <c r="O295" s="1"/>
  <c r="X292"/>
  <c r="O292" s="1"/>
  <c r="AE283"/>
  <c r="Y283" s="1"/>
  <c r="X283"/>
  <c r="X281"/>
  <c r="O281" s="1"/>
  <c r="AE274"/>
  <c r="Y274" s="1"/>
  <c r="X274"/>
  <c r="AE269"/>
  <c r="Y269" s="1"/>
  <c r="O269" s="1"/>
  <c r="AE266"/>
  <c r="Y266" s="1"/>
  <c r="O266" s="1"/>
  <c r="AE265"/>
  <c r="Y265" s="1"/>
  <c r="O265"/>
  <c r="X256"/>
  <c r="AE256"/>
  <c r="Y256" s="1"/>
  <c r="AE250"/>
  <c r="Y250" s="1"/>
  <c r="AE252"/>
  <c r="Y252" s="1"/>
  <c r="AE247"/>
  <c r="Y247" s="1"/>
  <c r="X247"/>
  <c r="X244"/>
  <c r="O244" s="1"/>
  <c r="AE239"/>
  <c r="Y239" s="1"/>
  <c r="O239" s="1"/>
  <c r="AE238"/>
  <c r="Y238" s="1"/>
  <c r="X238"/>
  <c r="AE234"/>
  <c r="Y234" s="1"/>
  <c r="AE233"/>
  <c r="Y233" s="1"/>
  <c r="X231"/>
  <c r="O231" s="1"/>
  <c r="AE229"/>
  <c r="Y229" s="1"/>
  <c r="X229"/>
  <c r="AG227"/>
  <c r="AC227" s="1"/>
  <c r="AB227"/>
  <c r="AA227"/>
  <c r="Z227"/>
  <c r="W227"/>
  <c r="V227"/>
  <c r="U227"/>
  <c r="T227"/>
  <c r="S227"/>
  <c r="R227"/>
  <c r="AE227" s="1"/>
  <c r="Y227" s="1"/>
  <c r="AG226"/>
  <c r="AC226"/>
  <c r="AB226"/>
  <c r="AA226"/>
  <c r="Z226"/>
  <c r="W226"/>
  <c r="V226"/>
  <c r="U226"/>
  <c r="T226"/>
  <c r="S226"/>
  <c r="R226"/>
  <c r="AG225"/>
  <c r="AC225" s="1"/>
  <c r="AB225"/>
  <c r="AA225"/>
  <c r="Z225"/>
  <c r="W225"/>
  <c r="V225"/>
  <c r="U225"/>
  <c r="T225"/>
  <c r="S225"/>
  <c r="R225"/>
  <c r="AE225" s="1"/>
  <c r="Y225" s="1"/>
  <c r="AG224"/>
  <c r="AC224"/>
  <c r="AB224"/>
  <c r="AA224"/>
  <c r="Z224"/>
  <c r="W224"/>
  <c r="V224"/>
  <c r="U224"/>
  <c r="T224"/>
  <c r="S224"/>
  <c r="R224"/>
  <c r="AG223"/>
  <c r="AC223" s="1"/>
  <c r="AB223"/>
  <c r="AA223"/>
  <c r="Z223"/>
  <c r="W223"/>
  <c r="V223"/>
  <c r="U223"/>
  <c r="T223"/>
  <c r="S223"/>
  <c r="R223"/>
  <c r="AE223" s="1"/>
  <c r="Y223" s="1"/>
  <c r="AG222"/>
  <c r="AC222"/>
  <c r="AB222"/>
  <c r="AA222"/>
  <c r="Z222"/>
  <c r="W222"/>
  <c r="V222"/>
  <c r="U222"/>
  <c r="T222"/>
  <c r="S222"/>
  <c r="R222"/>
  <c r="AG221"/>
  <c r="AC221" s="1"/>
  <c r="AB221"/>
  <c r="AA221"/>
  <c r="Z221"/>
  <c r="W221"/>
  <c r="V221"/>
  <c r="U221"/>
  <c r="T221"/>
  <c r="S221"/>
  <c r="R221"/>
  <c r="AE221" s="1"/>
  <c r="Y221" s="1"/>
  <c r="AG220"/>
  <c r="AC220" s="1"/>
  <c r="AB220"/>
  <c r="AA220"/>
  <c r="Z220"/>
  <c r="W220"/>
  <c r="V220"/>
  <c r="U220"/>
  <c r="T220"/>
  <c r="S220"/>
  <c r="R220"/>
  <c r="AE220" s="1"/>
  <c r="Y220" s="1"/>
  <c r="AG218"/>
  <c r="AC218" s="1"/>
  <c r="AB218"/>
  <c r="AA218"/>
  <c r="Z218"/>
  <c r="W218"/>
  <c r="V218"/>
  <c r="U218"/>
  <c r="T218"/>
  <c r="S218"/>
  <c r="R218"/>
  <c r="AG217"/>
  <c r="AC217" s="1"/>
  <c r="AB217"/>
  <c r="AA217"/>
  <c r="Z217"/>
  <c r="W217"/>
  <c r="V217"/>
  <c r="U217"/>
  <c r="T217"/>
  <c r="S217"/>
  <c r="R217"/>
  <c r="AE217" s="1"/>
  <c r="Y217" s="1"/>
  <c r="AG216"/>
  <c r="AC216"/>
  <c r="AB216"/>
  <c r="AA216"/>
  <c r="Z216"/>
  <c r="W216"/>
  <c r="V216"/>
  <c r="U216"/>
  <c r="T216"/>
  <c r="S216"/>
  <c r="R216"/>
  <c r="AE216" s="1"/>
  <c r="Y216" s="1"/>
  <c r="AG215"/>
  <c r="AC215"/>
  <c r="AB215"/>
  <c r="AA215"/>
  <c r="Z215"/>
  <c r="W215"/>
  <c r="V215"/>
  <c r="U215"/>
  <c r="T215"/>
  <c r="S215"/>
  <c r="R215"/>
  <c r="AG214"/>
  <c r="AC214" s="1"/>
  <c r="AB214"/>
  <c r="AA214"/>
  <c r="Z214"/>
  <c r="W214"/>
  <c r="V214"/>
  <c r="U214"/>
  <c r="T214"/>
  <c r="S214"/>
  <c r="R214"/>
  <c r="AE214" s="1"/>
  <c r="Y214" s="1"/>
  <c r="AG213"/>
  <c r="AC213"/>
  <c r="AB213"/>
  <c r="AA213"/>
  <c r="Z213"/>
  <c r="W213"/>
  <c r="V213"/>
  <c r="U213"/>
  <c r="T213"/>
  <c r="S213"/>
  <c r="R213"/>
  <c r="AE213" s="1"/>
  <c r="Y213" s="1"/>
  <c r="AG212"/>
  <c r="AC212" s="1"/>
  <c r="AB212"/>
  <c r="AA212"/>
  <c r="Z212"/>
  <c r="W212"/>
  <c r="V212"/>
  <c r="U212"/>
  <c r="T212"/>
  <c r="S212"/>
  <c r="R212"/>
  <c r="AG211"/>
  <c r="AC211" s="1"/>
  <c r="AB211"/>
  <c r="AA211"/>
  <c r="Z211"/>
  <c r="W211"/>
  <c r="V211"/>
  <c r="U211"/>
  <c r="T211"/>
  <c r="S211"/>
  <c r="R211"/>
  <c r="AG209"/>
  <c r="AC209"/>
  <c r="AB209"/>
  <c r="AA209"/>
  <c r="Z209"/>
  <c r="W209"/>
  <c r="V209"/>
  <c r="U209"/>
  <c r="T209"/>
  <c r="S209"/>
  <c r="R209"/>
  <c r="AE209" s="1"/>
  <c r="Y209" s="1"/>
  <c r="AG208"/>
  <c r="AC208" s="1"/>
  <c r="AB208"/>
  <c r="AA208"/>
  <c r="Z208"/>
  <c r="W208"/>
  <c r="V208"/>
  <c r="U208"/>
  <c r="T208"/>
  <c r="S208"/>
  <c r="R208"/>
  <c r="AG207"/>
  <c r="AC207" s="1"/>
  <c r="AB207"/>
  <c r="AA207"/>
  <c r="Z207"/>
  <c r="W207"/>
  <c r="V207"/>
  <c r="U207"/>
  <c r="T207"/>
  <c r="S207"/>
  <c r="R207"/>
  <c r="AE207" s="1"/>
  <c r="Y207" s="1"/>
  <c r="AG206"/>
  <c r="AC206" s="1"/>
  <c r="AB206"/>
  <c r="AA206"/>
  <c r="Z206"/>
  <c r="W206"/>
  <c r="V206"/>
  <c r="U206"/>
  <c r="T206"/>
  <c r="S206"/>
  <c r="R206"/>
  <c r="AG205"/>
  <c r="AC205" s="1"/>
  <c r="AB205"/>
  <c r="AA205"/>
  <c r="Z205"/>
  <c r="W205"/>
  <c r="V205"/>
  <c r="U205"/>
  <c r="T205"/>
  <c r="S205"/>
  <c r="R205"/>
  <c r="AG204"/>
  <c r="AC204" s="1"/>
  <c r="AB204"/>
  <c r="AA204"/>
  <c r="Z204"/>
  <c r="W204"/>
  <c r="V204"/>
  <c r="U204"/>
  <c r="T204"/>
  <c r="S204"/>
  <c r="R204"/>
  <c r="AG203"/>
  <c r="AC203" s="1"/>
  <c r="AB203"/>
  <c r="AA203"/>
  <c r="Z203"/>
  <c r="W203"/>
  <c r="V203"/>
  <c r="U203"/>
  <c r="T203"/>
  <c r="S203"/>
  <c r="R203"/>
  <c r="AE203" s="1"/>
  <c r="Y203" s="1"/>
  <c r="AG202"/>
  <c r="AC202" s="1"/>
  <c r="AB202"/>
  <c r="AA202"/>
  <c r="Z202"/>
  <c r="W202"/>
  <c r="V202"/>
  <c r="U202"/>
  <c r="T202"/>
  <c r="S202"/>
  <c r="R202"/>
  <c r="AG200"/>
  <c r="AC200"/>
  <c r="AB200"/>
  <c r="AA200"/>
  <c r="Z200"/>
  <c r="W200"/>
  <c r="V200"/>
  <c r="U200"/>
  <c r="T200"/>
  <c r="S200"/>
  <c r="R200"/>
  <c r="AE200" s="1"/>
  <c r="Y200" s="1"/>
  <c r="AG199"/>
  <c r="AC199" s="1"/>
  <c r="AB199"/>
  <c r="AA199"/>
  <c r="Z199"/>
  <c r="W199"/>
  <c r="V199"/>
  <c r="U199"/>
  <c r="T199"/>
  <c r="S199"/>
  <c r="R199"/>
  <c r="AE199" s="1"/>
  <c r="Y199" s="1"/>
  <c r="AG198"/>
  <c r="AC198" s="1"/>
  <c r="AB198"/>
  <c r="AA198"/>
  <c r="Z198"/>
  <c r="W198"/>
  <c r="V198"/>
  <c r="U198"/>
  <c r="T198"/>
  <c r="S198"/>
  <c r="R198"/>
  <c r="AE198" s="1"/>
  <c r="Y198" s="1"/>
  <c r="AG197"/>
  <c r="AC197" s="1"/>
  <c r="AB197"/>
  <c r="AA197"/>
  <c r="Z197"/>
  <c r="W197"/>
  <c r="V197"/>
  <c r="U197"/>
  <c r="T197"/>
  <c r="S197"/>
  <c r="R197"/>
  <c r="AG196"/>
  <c r="AC196" s="1"/>
  <c r="AB196"/>
  <c r="AA196"/>
  <c r="Z196"/>
  <c r="W196"/>
  <c r="V196"/>
  <c r="U196"/>
  <c r="T196"/>
  <c r="S196"/>
  <c r="R196"/>
  <c r="AE196" s="1"/>
  <c r="Y196" s="1"/>
  <c r="AG195"/>
  <c r="AC195"/>
  <c r="AB195"/>
  <c r="AA195"/>
  <c r="Z195"/>
  <c r="W195"/>
  <c r="V195"/>
  <c r="U195"/>
  <c r="T195"/>
  <c r="S195"/>
  <c r="R195"/>
  <c r="AG194"/>
  <c r="AC194" s="1"/>
  <c r="AB194"/>
  <c r="AA194"/>
  <c r="Z194"/>
  <c r="W194"/>
  <c r="V194"/>
  <c r="U194"/>
  <c r="T194"/>
  <c r="S194"/>
  <c r="R194"/>
  <c r="AE194" s="1"/>
  <c r="Y194" s="1"/>
  <c r="AG193"/>
  <c r="AC193"/>
  <c r="AB193"/>
  <c r="AA193"/>
  <c r="Z193"/>
  <c r="W193"/>
  <c r="V193"/>
  <c r="U193"/>
  <c r="T193"/>
  <c r="S193"/>
  <c r="R193"/>
  <c r="AG191"/>
  <c r="AC191" s="1"/>
  <c r="AB191"/>
  <c r="AA191"/>
  <c r="Z191"/>
  <c r="W191"/>
  <c r="V191"/>
  <c r="U191"/>
  <c r="T191"/>
  <c r="S191"/>
  <c r="R191"/>
  <c r="AG190"/>
  <c r="AC190" s="1"/>
  <c r="AB190"/>
  <c r="AA190"/>
  <c r="Z190"/>
  <c r="W190"/>
  <c r="V190"/>
  <c r="U190"/>
  <c r="T190"/>
  <c r="S190"/>
  <c r="R190"/>
  <c r="X190" s="1"/>
  <c r="AG189"/>
  <c r="AC189" s="1"/>
  <c r="AB189"/>
  <c r="AA189"/>
  <c r="Z189"/>
  <c r="W189"/>
  <c r="V189"/>
  <c r="U189"/>
  <c r="T189"/>
  <c r="S189"/>
  <c r="R189"/>
  <c r="AG188"/>
  <c r="AC188" s="1"/>
  <c r="AB188"/>
  <c r="AA188"/>
  <c r="Z188"/>
  <c r="W188"/>
  <c r="V188"/>
  <c r="U188"/>
  <c r="T188"/>
  <c r="S188"/>
  <c r="R188"/>
  <c r="AG187"/>
  <c r="AC187" s="1"/>
  <c r="AB187"/>
  <c r="AA187"/>
  <c r="Z187"/>
  <c r="W187"/>
  <c r="V187"/>
  <c r="U187"/>
  <c r="T187"/>
  <c r="S187"/>
  <c r="R187"/>
  <c r="AG186"/>
  <c r="AC186" s="1"/>
  <c r="AB186"/>
  <c r="AA186"/>
  <c r="Z186"/>
  <c r="W186"/>
  <c r="V186"/>
  <c r="U186"/>
  <c r="T186"/>
  <c r="S186"/>
  <c r="R186"/>
  <c r="AG185"/>
  <c r="AC185" s="1"/>
  <c r="AB185"/>
  <c r="AA185"/>
  <c r="Z185"/>
  <c r="W185"/>
  <c r="V185"/>
  <c r="U185"/>
  <c r="T185"/>
  <c r="S185"/>
  <c r="R185"/>
  <c r="X185" s="1"/>
  <c r="AG184"/>
  <c r="AC184" s="1"/>
  <c r="AB184"/>
  <c r="AA184"/>
  <c r="Z184"/>
  <c r="W184"/>
  <c r="V184"/>
  <c r="U184"/>
  <c r="T184"/>
  <c r="S184"/>
  <c r="R184"/>
  <c r="AG182"/>
  <c r="AC182" s="1"/>
  <c r="AB182"/>
  <c r="AA182"/>
  <c r="Z182"/>
  <c r="W182"/>
  <c r="V182"/>
  <c r="U182"/>
  <c r="T182"/>
  <c r="S182"/>
  <c r="R182"/>
  <c r="AG181"/>
  <c r="AC181" s="1"/>
  <c r="AB181"/>
  <c r="AA181"/>
  <c r="Z181"/>
  <c r="W181"/>
  <c r="V181"/>
  <c r="U181"/>
  <c r="T181"/>
  <c r="S181"/>
  <c r="R181"/>
  <c r="AG180"/>
  <c r="AC180" s="1"/>
  <c r="AB180"/>
  <c r="AA180"/>
  <c r="Z180"/>
  <c r="W180"/>
  <c r="V180"/>
  <c r="U180"/>
  <c r="T180"/>
  <c r="S180"/>
  <c r="R180"/>
  <c r="AG179"/>
  <c r="AC179" s="1"/>
  <c r="AB179"/>
  <c r="AA179"/>
  <c r="Z179"/>
  <c r="W179"/>
  <c r="V179"/>
  <c r="U179"/>
  <c r="T179"/>
  <c r="S179"/>
  <c r="R179"/>
  <c r="AG178"/>
  <c r="AC178" s="1"/>
  <c r="AB178"/>
  <c r="AA178"/>
  <c r="Z178"/>
  <c r="W178"/>
  <c r="V178"/>
  <c r="U178"/>
  <c r="T178"/>
  <c r="S178"/>
  <c r="R178"/>
  <c r="AG177"/>
  <c r="AC177" s="1"/>
  <c r="AB177"/>
  <c r="AA177"/>
  <c r="Z177"/>
  <c r="W177"/>
  <c r="V177"/>
  <c r="U177"/>
  <c r="T177"/>
  <c r="S177"/>
  <c r="R177"/>
  <c r="AE177" s="1"/>
  <c r="Y177" s="1"/>
  <c r="AG176"/>
  <c r="AC176" s="1"/>
  <c r="AB176"/>
  <c r="AA176"/>
  <c r="Z176"/>
  <c r="W176"/>
  <c r="V176"/>
  <c r="U176"/>
  <c r="T176"/>
  <c r="S176"/>
  <c r="R176"/>
  <c r="AG175"/>
  <c r="AC175" s="1"/>
  <c r="AB175"/>
  <c r="AA175"/>
  <c r="Z175"/>
  <c r="W175"/>
  <c r="V175"/>
  <c r="U175"/>
  <c r="T175"/>
  <c r="S175"/>
  <c r="R175"/>
  <c r="AG173"/>
  <c r="AC173" s="1"/>
  <c r="AB173"/>
  <c r="AA173"/>
  <c r="Z173"/>
  <c r="W173"/>
  <c r="V173"/>
  <c r="U173"/>
  <c r="T173"/>
  <c r="S173"/>
  <c r="R173"/>
  <c r="AE173" s="1"/>
  <c r="Y173" s="1"/>
  <c r="AG172"/>
  <c r="AC172"/>
  <c r="AB172"/>
  <c r="AA172"/>
  <c r="Z172"/>
  <c r="W172"/>
  <c r="V172"/>
  <c r="U172"/>
  <c r="T172"/>
  <c r="S172"/>
  <c r="R172"/>
  <c r="AG171"/>
  <c r="AC171" s="1"/>
  <c r="AB171"/>
  <c r="AA171"/>
  <c r="Z171"/>
  <c r="W171"/>
  <c r="V171"/>
  <c r="U171"/>
  <c r="T171"/>
  <c r="S171"/>
  <c r="R171"/>
  <c r="AG170"/>
  <c r="AC170" s="1"/>
  <c r="AB170"/>
  <c r="AA170"/>
  <c r="Z170"/>
  <c r="W170"/>
  <c r="V170"/>
  <c r="U170"/>
  <c r="T170"/>
  <c r="S170"/>
  <c r="R170"/>
  <c r="X170" s="1"/>
  <c r="AG169"/>
  <c r="AC169" s="1"/>
  <c r="AB169"/>
  <c r="AA169"/>
  <c r="Z169"/>
  <c r="W169"/>
  <c r="V169"/>
  <c r="U169"/>
  <c r="T169"/>
  <c r="S169"/>
  <c r="R169"/>
  <c r="AG168"/>
  <c r="AC168" s="1"/>
  <c r="AB168"/>
  <c r="AA168"/>
  <c r="Z168"/>
  <c r="W168"/>
  <c r="V168"/>
  <c r="U168"/>
  <c r="T168"/>
  <c r="S168"/>
  <c r="X168" s="1"/>
  <c r="R168"/>
  <c r="AG167"/>
  <c r="AC167" s="1"/>
  <c r="AB167"/>
  <c r="AA167"/>
  <c r="Z167"/>
  <c r="W167"/>
  <c r="V167"/>
  <c r="U167"/>
  <c r="T167"/>
  <c r="S167"/>
  <c r="R167"/>
  <c r="AG166"/>
  <c r="AC166" s="1"/>
  <c r="AB166"/>
  <c r="AA166"/>
  <c r="Z166"/>
  <c r="W166"/>
  <c r="V166"/>
  <c r="U166"/>
  <c r="T166"/>
  <c r="S166"/>
  <c r="R166"/>
  <c r="AG164"/>
  <c r="AC164" s="1"/>
  <c r="AB164"/>
  <c r="AA164"/>
  <c r="Z164"/>
  <c r="W164"/>
  <c r="V164"/>
  <c r="U164"/>
  <c r="T164"/>
  <c r="S164"/>
  <c r="R164"/>
  <c r="AG163"/>
  <c r="AC163" s="1"/>
  <c r="AB163"/>
  <c r="AA163"/>
  <c r="Z163"/>
  <c r="W163"/>
  <c r="V163"/>
  <c r="U163"/>
  <c r="T163"/>
  <c r="S163"/>
  <c r="R163"/>
  <c r="AG162"/>
  <c r="AC162" s="1"/>
  <c r="AB162"/>
  <c r="AA162"/>
  <c r="Z162"/>
  <c r="W162"/>
  <c r="V162"/>
  <c r="U162"/>
  <c r="T162"/>
  <c r="S162"/>
  <c r="R162"/>
  <c r="AG161"/>
  <c r="AC161" s="1"/>
  <c r="AB161"/>
  <c r="AA161"/>
  <c r="Z161"/>
  <c r="W161"/>
  <c r="V161"/>
  <c r="U161"/>
  <c r="T161"/>
  <c r="S161"/>
  <c r="R161"/>
  <c r="AG160"/>
  <c r="AC160" s="1"/>
  <c r="AB160"/>
  <c r="AA160"/>
  <c r="Z160"/>
  <c r="W160"/>
  <c r="V160"/>
  <c r="U160"/>
  <c r="T160"/>
  <c r="S160"/>
  <c r="R160"/>
  <c r="AE160" s="1"/>
  <c r="Y160" s="1"/>
  <c r="AG159"/>
  <c r="AC159" s="1"/>
  <c r="AB159"/>
  <c r="AA159"/>
  <c r="Z159"/>
  <c r="W159"/>
  <c r="V159"/>
  <c r="U159"/>
  <c r="T159"/>
  <c r="S159"/>
  <c r="R159"/>
  <c r="AG158"/>
  <c r="AC158" s="1"/>
  <c r="AB158"/>
  <c r="AA158"/>
  <c r="Z158"/>
  <c r="W158"/>
  <c r="V158"/>
  <c r="U158"/>
  <c r="T158"/>
  <c r="S158"/>
  <c r="R158"/>
  <c r="AE158" s="1"/>
  <c r="Y158" s="1"/>
  <c r="AG157"/>
  <c r="AC157" s="1"/>
  <c r="AB157"/>
  <c r="AA157"/>
  <c r="Z157"/>
  <c r="W157"/>
  <c r="V157"/>
  <c r="U157"/>
  <c r="T157"/>
  <c r="S157"/>
  <c r="R157"/>
  <c r="AG155"/>
  <c r="AC155"/>
  <c r="AB155"/>
  <c r="AA155"/>
  <c r="Z155"/>
  <c r="W155"/>
  <c r="V155"/>
  <c r="U155"/>
  <c r="T155"/>
  <c r="S155"/>
  <c r="X155" s="1"/>
  <c r="R155"/>
  <c r="AG154"/>
  <c r="AC154" s="1"/>
  <c r="AB154"/>
  <c r="AA154"/>
  <c r="Z154"/>
  <c r="W154"/>
  <c r="V154"/>
  <c r="U154"/>
  <c r="T154"/>
  <c r="S154"/>
  <c r="R154"/>
  <c r="AE154" s="1"/>
  <c r="Y154" s="1"/>
  <c r="AG153"/>
  <c r="AC153" s="1"/>
  <c r="AB153"/>
  <c r="AA153"/>
  <c r="Z153"/>
  <c r="W153"/>
  <c r="V153"/>
  <c r="U153"/>
  <c r="T153"/>
  <c r="S153"/>
  <c r="R153"/>
  <c r="AG152"/>
  <c r="AC152"/>
  <c r="AB152"/>
  <c r="AA152"/>
  <c r="Z152"/>
  <c r="W152"/>
  <c r="V152"/>
  <c r="U152"/>
  <c r="T152"/>
  <c r="S152"/>
  <c r="R152"/>
  <c r="AG151"/>
  <c r="AC151" s="1"/>
  <c r="AB151"/>
  <c r="AA151"/>
  <c r="Z151"/>
  <c r="W151"/>
  <c r="V151"/>
  <c r="U151"/>
  <c r="T151"/>
  <c r="S151"/>
  <c r="R151"/>
  <c r="AG150"/>
  <c r="AC150" s="1"/>
  <c r="AB150"/>
  <c r="AA150"/>
  <c r="Z150"/>
  <c r="W150"/>
  <c r="V150"/>
  <c r="U150"/>
  <c r="T150"/>
  <c r="S150"/>
  <c r="R150"/>
  <c r="AG149"/>
  <c r="AC149" s="1"/>
  <c r="AB149"/>
  <c r="AA149"/>
  <c r="Z149"/>
  <c r="W149"/>
  <c r="V149"/>
  <c r="U149"/>
  <c r="T149"/>
  <c r="S149"/>
  <c r="R149"/>
  <c r="AG148"/>
  <c r="AC148" s="1"/>
  <c r="AB148"/>
  <c r="AA148"/>
  <c r="Z148"/>
  <c r="W148"/>
  <c r="V148"/>
  <c r="U148"/>
  <c r="T148"/>
  <c r="S148"/>
  <c r="R148"/>
  <c r="AG146"/>
  <c r="AC146" s="1"/>
  <c r="AB146"/>
  <c r="AA146"/>
  <c r="Z146"/>
  <c r="W146"/>
  <c r="V146"/>
  <c r="U146"/>
  <c r="T146"/>
  <c r="S146"/>
  <c r="R146"/>
  <c r="AG145"/>
  <c r="AC145" s="1"/>
  <c r="AB145"/>
  <c r="AA145"/>
  <c r="Z145"/>
  <c r="W145"/>
  <c r="V145"/>
  <c r="U145"/>
  <c r="T145"/>
  <c r="S145"/>
  <c r="R145"/>
  <c r="AG144"/>
  <c r="AC144" s="1"/>
  <c r="AB144"/>
  <c r="AA144"/>
  <c r="Z144"/>
  <c r="W144"/>
  <c r="V144"/>
  <c r="U144"/>
  <c r="T144"/>
  <c r="S144"/>
  <c r="R144"/>
  <c r="AG143"/>
  <c r="AC143" s="1"/>
  <c r="AB143"/>
  <c r="AA143"/>
  <c r="Z143"/>
  <c r="W143"/>
  <c r="V143"/>
  <c r="U143"/>
  <c r="T143"/>
  <c r="S143"/>
  <c r="R143"/>
  <c r="AG142"/>
  <c r="AC142" s="1"/>
  <c r="AB142"/>
  <c r="AA142"/>
  <c r="Z142"/>
  <c r="W142"/>
  <c r="V142"/>
  <c r="U142"/>
  <c r="T142"/>
  <c r="S142"/>
  <c r="R142"/>
  <c r="AG141"/>
  <c r="AC141"/>
  <c r="AB141"/>
  <c r="AA141"/>
  <c r="Z141"/>
  <c r="W141"/>
  <c r="V141"/>
  <c r="U141"/>
  <c r="T141"/>
  <c r="S141"/>
  <c r="R141"/>
  <c r="AG140"/>
  <c r="AC140" s="1"/>
  <c r="AB140"/>
  <c r="AA140"/>
  <c r="Z140"/>
  <c r="W140"/>
  <c r="V140"/>
  <c r="U140"/>
  <c r="T140"/>
  <c r="S140"/>
  <c r="R140"/>
  <c r="AE140" s="1"/>
  <c r="Y140" s="1"/>
  <c r="AG139"/>
  <c r="AC139" s="1"/>
  <c r="AB139"/>
  <c r="AA139"/>
  <c r="Z139"/>
  <c r="W139"/>
  <c r="V139"/>
  <c r="U139"/>
  <c r="T139"/>
  <c r="S139"/>
  <c r="R139"/>
  <c r="AG137"/>
  <c r="AC137"/>
  <c r="AB137"/>
  <c r="AA137"/>
  <c r="Z137"/>
  <c r="W137"/>
  <c r="V137"/>
  <c r="U137"/>
  <c r="T137"/>
  <c r="S137"/>
  <c r="R137"/>
  <c r="AG136"/>
  <c r="AC136" s="1"/>
  <c r="AB136"/>
  <c r="AA136"/>
  <c r="Z136"/>
  <c r="W136"/>
  <c r="V136"/>
  <c r="U136"/>
  <c r="T136"/>
  <c r="S136"/>
  <c r="R136"/>
  <c r="AG135"/>
  <c r="AC135"/>
  <c r="AB135"/>
  <c r="AA135"/>
  <c r="Z135"/>
  <c r="W135"/>
  <c r="V135"/>
  <c r="U135"/>
  <c r="T135"/>
  <c r="S135"/>
  <c r="X135" s="1"/>
  <c r="R135"/>
  <c r="AG134"/>
  <c r="AC134" s="1"/>
  <c r="AB134"/>
  <c r="AA134"/>
  <c r="Z134"/>
  <c r="W134"/>
  <c r="V134"/>
  <c r="U134"/>
  <c r="T134"/>
  <c r="S134"/>
  <c r="R134"/>
  <c r="AG133"/>
  <c r="AC133" s="1"/>
  <c r="AB133"/>
  <c r="AA133"/>
  <c r="Z133"/>
  <c r="W133"/>
  <c r="V133"/>
  <c r="U133"/>
  <c r="T133"/>
  <c r="S133"/>
  <c r="R133"/>
  <c r="AG132"/>
  <c r="AC132" s="1"/>
  <c r="AB132"/>
  <c r="AA132"/>
  <c r="Z132"/>
  <c r="W132"/>
  <c r="V132"/>
  <c r="U132"/>
  <c r="T132"/>
  <c r="S132"/>
  <c r="R132"/>
  <c r="AG131"/>
  <c r="AC131" s="1"/>
  <c r="AB131"/>
  <c r="AA131"/>
  <c r="Z131"/>
  <c r="W131"/>
  <c r="V131"/>
  <c r="U131"/>
  <c r="T131"/>
  <c r="S131"/>
  <c r="R131"/>
  <c r="AG130"/>
  <c r="AC130" s="1"/>
  <c r="AB130"/>
  <c r="AA130"/>
  <c r="Z130"/>
  <c r="W130"/>
  <c r="V130"/>
  <c r="U130"/>
  <c r="T130"/>
  <c r="S130"/>
  <c r="R130"/>
  <c r="AG128"/>
  <c r="AC128" s="1"/>
  <c r="AB128"/>
  <c r="AA128"/>
  <c r="Z128"/>
  <c r="W128"/>
  <c r="V128"/>
  <c r="U128"/>
  <c r="T128"/>
  <c r="S128"/>
  <c r="R128"/>
  <c r="AE128" s="1"/>
  <c r="Y128" s="1"/>
  <c r="AG127"/>
  <c r="AC127"/>
  <c r="AB127"/>
  <c r="AA127"/>
  <c r="Z127"/>
  <c r="W127"/>
  <c r="V127"/>
  <c r="U127"/>
  <c r="T127"/>
  <c r="S127"/>
  <c r="R127"/>
  <c r="AG126"/>
  <c r="AC126" s="1"/>
  <c r="AB126"/>
  <c r="AA126"/>
  <c r="Z126"/>
  <c r="W126"/>
  <c r="V126"/>
  <c r="U126"/>
  <c r="T126"/>
  <c r="S126"/>
  <c r="R126"/>
  <c r="X126" s="1"/>
  <c r="AG125"/>
  <c r="AC125" s="1"/>
  <c r="AB125"/>
  <c r="AA125"/>
  <c r="Z125"/>
  <c r="W125"/>
  <c r="V125"/>
  <c r="U125"/>
  <c r="T125"/>
  <c r="S125"/>
  <c r="R125"/>
  <c r="AG124"/>
  <c r="AC124" s="1"/>
  <c r="AB124"/>
  <c r="AA124"/>
  <c r="Z124"/>
  <c r="W124"/>
  <c r="V124"/>
  <c r="U124"/>
  <c r="T124"/>
  <c r="S124"/>
  <c r="R124"/>
  <c r="AG123"/>
  <c r="AC123" s="1"/>
  <c r="AB123"/>
  <c r="AA123"/>
  <c r="Z123"/>
  <c r="W123"/>
  <c r="V123"/>
  <c r="U123"/>
  <c r="T123"/>
  <c r="S123"/>
  <c r="R123"/>
  <c r="AG122"/>
  <c r="AC122" s="1"/>
  <c r="AB122"/>
  <c r="AA122"/>
  <c r="Z122"/>
  <c r="W122"/>
  <c r="V122"/>
  <c r="U122"/>
  <c r="T122"/>
  <c r="S122"/>
  <c r="R122"/>
  <c r="AG121"/>
  <c r="AC121" s="1"/>
  <c r="AB121"/>
  <c r="AA121"/>
  <c r="Z121"/>
  <c r="W121"/>
  <c r="V121"/>
  <c r="U121"/>
  <c r="T121"/>
  <c r="S121"/>
  <c r="R121"/>
  <c r="AG119"/>
  <c r="AC119" s="1"/>
  <c r="AB119"/>
  <c r="AA119"/>
  <c r="Z119"/>
  <c r="W119"/>
  <c r="V119"/>
  <c r="U119"/>
  <c r="T119"/>
  <c r="S119"/>
  <c r="R119"/>
  <c r="AG118"/>
  <c r="AC118" s="1"/>
  <c r="AB118"/>
  <c r="AA118"/>
  <c r="Z118"/>
  <c r="W118"/>
  <c r="V118"/>
  <c r="U118"/>
  <c r="T118"/>
  <c r="S118"/>
  <c r="R118"/>
  <c r="AG117"/>
  <c r="AC117" s="1"/>
  <c r="AB117"/>
  <c r="AA117"/>
  <c r="Z117"/>
  <c r="W117"/>
  <c r="V117"/>
  <c r="U117"/>
  <c r="T117"/>
  <c r="S117"/>
  <c r="R117"/>
  <c r="AG116"/>
  <c r="AC116" s="1"/>
  <c r="AB116"/>
  <c r="AA116"/>
  <c r="Z116"/>
  <c r="W116"/>
  <c r="V116"/>
  <c r="U116"/>
  <c r="T116"/>
  <c r="S116"/>
  <c r="R116"/>
  <c r="AG115"/>
  <c r="AC115" s="1"/>
  <c r="AB115"/>
  <c r="AA115"/>
  <c r="Z115"/>
  <c r="W115"/>
  <c r="V115"/>
  <c r="U115"/>
  <c r="T115"/>
  <c r="S115"/>
  <c r="R115"/>
  <c r="AG114"/>
  <c r="AC114" s="1"/>
  <c r="AB114"/>
  <c r="AA114"/>
  <c r="Z114"/>
  <c r="W114"/>
  <c r="V114"/>
  <c r="U114"/>
  <c r="T114"/>
  <c r="S114"/>
  <c r="R114"/>
  <c r="AG113"/>
  <c r="AC113" s="1"/>
  <c r="AB113"/>
  <c r="AA113"/>
  <c r="Z113"/>
  <c r="W113"/>
  <c r="V113"/>
  <c r="U113"/>
  <c r="T113"/>
  <c r="S113"/>
  <c r="R113"/>
  <c r="AG112"/>
  <c r="AC112" s="1"/>
  <c r="AB112"/>
  <c r="AA112"/>
  <c r="Z112"/>
  <c r="W112"/>
  <c r="V112"/>
  <c r="U112"/>
  <c r="T112"/>
  <c r="S112"/>
  <c r="R112"/>
  <c r="AG110"/>
  <c r="AC110" s="1"/>
  <c r="AB110"/>
  <c r="AA110"/>
  <c r="Z110"/>
  <c r="W110"/>
  <c r="V110"/>
  <c r="U110"/>
  <c r="T110"/>
  <c r="S110"/>
  <c r="R110"/>
  <c r="AG109"/>
  <c r="AC109" s="1"/>
  <c r="AB109"/>
  <c r="AA109"/>
  <c r="Z109"/>
  <c r="W109"/>
  <c r="V109"/>
  <c r="U109"/>
  <c r="T109"/>
  <c r="S109"/>
  <c r="R109"/>
  <c r="R107"/>
  <c r="S107"/>
  <c r="T107"/>
  <c r="U107"/>
  <c r="V107"/>
  <c r="W107"/>
  <c r="Z107"/>
  <c r="AA107"/>
  <c r="AB107"/>
  <c r="AG107"/>
  <c r="AC107" s="1"/>
  <c r="R108"/>
  <c r="S108"/>
  <c r="T108"/>
  <c r="U108"/>
  <c r="V108"/>
  <c r="W108"/>
  <c r="Z108"/>
  <c r="AA108"/>
  <c r="AB108"/>
  <c r="AG108"/>
  <c r="AC108" s="1"/>
  <c r="AG106"/>
  <c r="AC106" s="1"/>
  <c r="AB106"/>
  <c r="AA106"/>
  <c r="Z106"/>
  <c r="W106"/>
  <c r="V106"/>
  <c r="U106"/>
  <c r="T106"/>
  <c r="S106"/>
  <c r="R106"/>
  <c r="AG105"/>
  <c r="AC105"/>
  <c r="AB105"/>
  <c r="AA105"/>
  <c r="Z105"/>
  <c r="W105"/>
  <c r="V105"/>
  <c r="U105"/>
  <c r="T105"/>
  <c r="S105"/>
  <c r="R105"/>
  <c r="AG104"/>
  <c r="AC104" s="1"/>
  <c r="AB104"/>
  <c r="AA104"/>
  <c r="Z104"/>
  <c r="W104"/>
  <c r="V104"/>
  <c r="U104"/>
  <c r="T104"/>
  <c r="S104"/>
  <c r="R104"/>
  <c r="AG103"/>
  <c r="AC103" s="1"/>
  <c r="AB103"/>
  <c r="AA103"/>
  <c r="Z103"/>
  <c r="W103"/>
  <c r="V103"/>
  <c r="U103"/>
  <c r="T103"/>
  <c r="S103"/>
  <c r="R103"/>
  <c r="AG101"/>
  <c r="AC101" s="1"/>
  <c r="AB101"/>
  <c r="AA101"/>
  <c r="Z101"/>
  <c r="W101"/>
  <c r="V101"/>
  <c r="U101"/>
  <c r="T101"/>
  <c r="S101"/>
  <c r="R101"/>
  <c r="AG100"/>
  <c r="AC100" s="1"/>
  <c r="AB100"/>
  <c r="AA100"/>
  <c r="Z100"/>
  <c r="W100"/>
  <c r="V100"/>
  <c r="U100"/>
  <c r="T100"/>
  <c r="S100"/>
  <c r="R100"/>
  <c r="AG99"/>
  <c r="AC99" s="1"/>
  <c r="AB99"/>
  <c r="AA99"/>
  <c r="Z99"/>
  <c r="W99"/>
  <c r="V99"/>
  <c r="U99"/>
  <c r="T99"/>
  <c r="S99"/>
  <c r="R99"/>
  <c r="AG98"/>
  <c r="AC98"/>
  <c r="AB98"/>
  <c r="AA98"/>
  <c r="Z98"/>
  <c r="W98"/>
  <c r="V98"/>
  <c r="U98"/>
  <c r="T98"/>
  <c r="S98"/>
  <c r="R98"/>
  <c r="AG97"/>
  <c r="AC97" s="1"/>
  <c r="AB97"/>
  <c r="AA97"/>
  <c r="Z97"/>
  <c r="W97"/>
  <c r="V97"/>
  <c r="U97"/>
  <c r="T97"/>
  <c r="S97"/>
  <c r="R97"/>
  <c r="AG96"/>
  <c r="AC96" s="1"/>
  <c r="AB96"/>
  <c r="AA96"/>
  <c r="Z96"/>
  <c r="W96"/>
  <c r="V96"/>
  <c r="U96"/>
  <c r="T96"/>
  <c r="S96"/>
  <c r="R96"/>
  <c r="AG95"/>
  <c r="AC95" s="1"/>
  <c r="AB95"/>
  <c r="AA95"/>
  <c r="Z95"/>
  <c r="W95"/>
  <c r="V95"/>
  <c r="U95"/>
  <c r="T95"/>
  <c r="S95"/>
  <c r="R95"/>
  <c r="AG94"/>
  <c r="AC94" s="1"/>
  <c r="AB94"/>
  <c r="AA94"/>
  <c r="Z94"/>
  <c r="W94"/>
  <c r="V94"/>
  <c r="U94"/>
  <c r="T94"/>
  <c r="S94"/>
  <c r="R94"/>
  <c r="AE94" s="1"/>
  <c r="Y94" s="1"/>
  <c r="AG92"/>
  <c r="AC92" s="1"/>
  <c r="AB92"/>
  <c r="AA92"/>
  <c r="Z92"/>
  <c r="W92"/>
  <c r="V92"/>
  <c r="U92"/>
  <c r="T92"/>
  <c r="S92"/>
  <c r="R92"/>
  <c r="AG91"/>
  <c r="AC91"/>
  <c r="AB91"/>
  <c r="AA91"/>
  <c r="Z91"/>
  <c r="W91"/>
  <c r="V91"/>
  <c r="U91"/>
  <c r="T91"/>
  <c r="S91"/>
  <c r="R91"/>
  <c r="AG90"/>
  <c r="AC90" s="1"/>
  <c r="AB90"/>
  <c r="AA90"/>
  <c r="Z90"/>
  <c r="W90"/>
  <c r="V90"/>
  <c r="U90"/>
  <c r="T90"/>
  <c r="S90"/>
  <c r="R90"/>
  <c r="AG89"/>
  <c r="AC89" s="1"/>
  <c r="AB89"/>
  <c r="AA89"/>
  <c r="Z89"/>
  <c r="W89"/>
  <c r="V89"/>
  <c r="U89"/>
  <c r="T89"/>
  <c r="S89"/>
  <c r="R89"/>
  <c r="AG88"/>
  <c r="AC88" s="1"/>
  <c r="AB88"/>
  <c r="AA88"/>
  <c r="Z88"/>
  <c r="W88"/>
  <c r="V88"/>
  <c r="U88"/>
  <c r="T88"/>
  <c r="S88"/>
  <c r="R88"/>
  <c r="AG87"/>
  <c r="AC87" s="1"/>
  <c r="AB87"/>
  <c r="AA87"/>
  <c r="Z87"/>
  <c r="W87"/>
  <c r="V87"/>
  <c r="U87"/>
  <c r="T87"/>
  <c r="S87"/>
  <c r="R87"/>
  <c r="AG86"/>
  <c r="AC86" s="1"/>
  <c r="AB86"/>
  <c r="AA86"/>
  <c r="Z86"/>
  <c r="W86"/>
  <c r="V86"/>
  <c r="U86"/>
  <c r="T86"/>
  <c r="S86"/>
  <c r="R86"/>
  <c r="AG85"/>
  <c r="AC85" s="1"/>
  <c r="AB85"/>
  <c r="AA85"/>
  <c r="Z85"/>
  <c r="W85"/>
  <c r="V85"/>
  <c r="U85"/>
  <c r="T85"/>
  <c r="S85"/>
  <c r="R85"/>
  <c r="AG83"/>
  <c r="AC83" s="1"/>
  <c r="AB83"/>
  <c r="W83"/>
  <c r="V83"/>
  <c r="U83"/>
  <c r="T83"/>
  <c r="S83"/>
  <c r="R83"/>
  <c r="AE83" s="1"/>
  <c r="Y83" s="1"/>
  <c r="AG82"/>
  <c r="AC82" s="1"/>
  <c r="AB82"/>
  <c r="W82"/>
  <c r="V82"/>
  <c r="U82"/>
  <c r="T82"/>
  <c r="S82"/>
  <c r="R82"/>
  <c r="AG81"/>
  <c r="AC81" s="1"/>
  <c r="AB81"/>
  <c r="W81"/>
  <c r="V81"/>
  <c r="U81"/>
  <c r="T81"/>
  <c r="S81"/>
  <c r="R81"/>
  <c r="AG80"/>
  <c r="AC80" s="1"/>
  <c r="AB80"/>
  <c r="W80"/>
  <c r="V80"/>
  <c r="U80"/>
  <c r="T80"/>
  <c r="S80"/>
  <c r="R80"/>
  <c r="AG79"/>
  <c r="AC79" s="1"/>
  <c r="AB79"/>
  <c r="W79"/>
  <c r="V79"/>
  <c r="U79"/>
  <c r="T79"/>
  <c r="S79"/>
  <c r="R79"/>
  <c r="AE79" s="1"/>
  <c r="Y79" s="1"/>
  <c r="AG78"/>
  <c r="AC78" s="1"/>
  <c r="AB78"/>
  <c r="W78"/>
  <c r="V78"/>
  <c r="U78"/>
  <c r="T78"/>
  <c r="S78"/>
  <c r="R78"/>
  <c r="AG77"/>
  <c r="AC77" s="1"/>
  <c r="AB77"/>
  <c r="W77"/>
  <c r="V77"/>
  <c r="U77"/>
  <c r="T77"/>
  <c r="S77"/>
  <c r="R77"/>
  <c r="AG76"/>
  <c r="AC76" s="1"/>
  <c r="AB76"/>
  <c r="W76"/>
  <c r="V76"/>
  <c r="U76"/>
  <c r="T76"/>
  <c r="S76"/>
  <c r="R76"/>
  <c r="AG74"/>
  <c r="AC74" s="1"/>
  <c r="AB74"/>
  <c r="W74"/>
  <c r="V74"/>
  <c r="U74"/>
  <c r="T74"/>
  <c r="S74"/>
  <c r="R74"/>
  <c r="AG73"/>
  <c r="AC73" s="1"/>
  <c r="AB73"/>
  <c r="W73"/>
  <c r="V73"/>
  <c r="U73"/>
  <c r="T73"/>
  <c r="S73"/>
  <c r="R73"/>
  <c r="AG72"/>
  <c r="AC72" s="1"/>
  <c r="AB72"/>
  <c r="W72"/>
  <c r="V72"/>
  <c r="U72"/>
  <c r="T72"/>
  <c r="S72"/>
  <c r="R72"/>
  <c r="AG71"/>
  <c r="AC71" s="1"/>
  <c r="AB71"/>
  <c r="W71"/>
  <c r="V71"/>
  <c r="U71"/>
  <c r="T71"/>
  <c r="S71"/>
  <c r="R71"/>
  <c r="AG70"/>
  <c r="AC70" s="1"/>
  <c r="AB70"/>
  <c r="W70"/>
  <c r="V70"/>
  <c r="U70"/>
  <c r="T70"/>
  <c r="S70"/>
  <c r="R70"/>
  <c r="AG69"/>
  <c r="AC69" s="1"/>
  <c r="AB69"/>
  <c r="W69"/>
  <c r="V69"/>
  <c r="U69"/>
  <c r="T69"/>
  <c r="S69"/>
  <c r="R69"/>
  <c r="AE69" s="1"/>
  <c r="Y69" s="1"/>
  <c r="AG68"/>
  <c r="AC68" s="1"/>
  <c r="AB68"/>
  <c r="W68"/>
  <c r="V68"/>
  <c r="U68"/>
  <c r="T68"/>
  <c r="S68"/>
  <c r="R68"/>
  <c r="AG67"/>
  <c r="AC67"/>
  <c r="AB67"/>
  <c r="W67"/>
  <c r="V67"/>
  <c r="U67"/>
  <c r="T67"/>
  <c r="S67"/>
  <c r="R67"/>
  <c r="AG65"/>
  <c r="AC65" s="1"/>
  <c r="AB65"/>
  <c r="W65"/>
  <c r="V65"/>
  <c r="U65"/>
  <c r="T65"/>
  <c r="S65"/>
  <c r="R65"/>
  <c r="AG64"/>
  <c r="AC64" s="1"/>
  <c r="AB64"/>
  <c r="W64"/>
  <c r="V64"/>
  <c r="U64"/>
  <c r="T64"/>
  <c r="S64"/>
  <c r="R64"/>
  <c r="AG63"/>
  <c r="AC63" s="1"/>
  <c r="AB63"/>
  <c r="W63"/>
  <c r="V63"/>
  <c r="U63"/>
  <c r="T63"/>
  <c r="S63"/>
  <c r="R63"/>
  <c r="AG62"/>
  <c r="AC62" s="1"/>
  <c r="AB62"/>
  <c r="W62"/>
  <c r="V62"/>
  <c r="U62"/>
  <c r="T62"/>
  <c r="S62"/>
  <c r="R62"/>
  <c r="AG61"/>
  <c r="AC61"/>
  <c r="AB61"/>
  <c r="W61"/>
  <c r="V61"/>
  <c r="U61"/>
  <c r="T61"/>
  <c r="S61"/>
  <c r="R61"/>
  <c r="AG60"/>
  <c r="AC60" s="1"/>
  <c r="AB60"/>
  <c r="W60"/>
  <c r="V60"/>
  <c r="U60"/>
  <c r="T60"/>
  <c r="S60"/>
  <c r="R60"/>
  <c r="AG59"/>
  <c r="AC59" s="1"/>
  <c r="AB59"/>
  <c r="W59"/>
  <c r="V59"/>
  <c r="U59"/>
  <c r="T59"/>
  <c r="S59"/>
  <c r="R59"/>
  <c r="X59" s="1"/>
  <c r="AG58"/>
  <c r="AC58" s="1"/>
  <c r="AB58"/>
  <c r="W58"/>
  <c r="V58"/>
  <c r="U58"/>
  <c r="T58"/>
  <c r="S58"/>
  <c r="R58"/>
  <c r="AG56"/>
  <c r="AC56" s="1"/>
  <c r="AB56"/>
  <c r="W56"/>
  <c r="V56"/>
  <c r="U56"/>
  <c r="T56"/>
  <c r="S56"/>
  <c r="R56"/>
  <c r="AG55"/>
  <c r="AC55"/>
  <c r="AB55"/>
  <c r="W55"/>
  <c r="V55"/>
  <c r="U55"/>
  <c r="T55"/>
  <c r="S55"/>
  <c r="R55"/>
  <c r="AG54"/>
  <c r="AC54" s="1"/>
  <c r="AB54"/>
  <c r="W54"/>
  <c r="V54"/>
  <c r="U54"/>
  <c r="T54"/>
  <c r="S54"/>
  <c r="R54"/>
  <c r="AG53"/>
  <c r="AC53" s="1"/>
  <c r="AB53"/>
  <c r="W53"/>
  <c r="V53"/>
  <c r="U53"/>
  <c r="T53"/>
  <c r="S53"/>
  <c r="R53"/>
  <c r="AG52"/>
  <c r="AC52" s="1"/>
  <c r="AB52"/>
  <c r="W52"/>
  <c r="V52"/>
  <c r="U52"/>
  <c r="T52"/>
  <c r="S52"/>
  <c r="R52"/>
  <c r="AE52" s="1"/>
  <c r="Y52" s="1"/>
  <c r="AG51"/>
  <c r="AC51" s="1"/>
  <c r="AB51"/>
  <c r="W51"/>
  <c r="V51"/>
  <c r="U51"/>
  <c r="T51"/>
  <c r="S51"/>
  <c r="R51"/>
  <c r="AE51" s="1"/>
  <c r="Y51" s="1"/>
  <c r="AG50"/>
  <c r="AC50"/>
  <c r="AB50"/>
  <c r="W50"/>
  <c r="V50"/>
  <c r="U50"/>
  <c r="T50"/>
  <c r="S50"/>
  <c r="R50"/>
  <c r="AG49"/>
  <c r="AC49" s="1"/>
  <c r="AB49"/>
  <c r="W49"/>
  <c r="V49"/>
  <c r="U49"/>
  <c r="T49"/>
  <c r="S49"/>
  <c r="R49"/>
  <c r="AE49" s="1"/>
  <c r="Y49" s="1"/>
  <c r="AG47"/>
  <c r="AC47" s="1"/>
  <c r="AB47"/>
  <c r="W47"/>
  <c r="V47"/>
  <c r="U47"/>
  <c r="T47"/>
  <c r="S47"/>
  <c r="R47"/>
  <c r="X47" s="1"/>
  <c r="AG46"/>
  <c r="AC46" s="1"/>
  <c r="AB46"/>
  <c r="W46"/>
  <c r="V46"/>
  <c r="U46"/>
  <c r="T46"/>
  <c r="S46"/>
  <c r="R46"/>
  <c r="AG45"/>
  <c r="AC45" s="1"/>
  <c r="AB45"/>
  <c r="W45"/>
  <c r="V45"/>
  <c r="U45"/>
  <c r="T45"/>
  <c r="S45"/>
  <c r="R45"/>
  <c r="AG44"/>
  <c r="AC44" s="1"/>
  <c r="AB44"/>
  <c r="W44"/>
  <c r="V44"/>
  <c r="U44"/>
  <c r="T44"/>
  <c r="S44"/>
  <c r="R44"/>
  <c r="AG43"/>
  <c r="AC43" s="1"/>
  <c r="AB43"/>
  <c r="W43"/>
  <c r="V43"/>
  <c r="U43"/>
  <c r="T43"/>
  <c r="S43"/>
  <c r="R43"/>
  <c r="AG42"/>
  <c r="AC42" s="1"/>
  <c r="AB42"/>
  <c r="W42"/>
  <c r="V42"/>
  <c r="U42"/>
  <c r="T42"/>
  <c r="S42"/>
  <c r="R42"/>
  <c r="AG41"/>
  <c r="AC41" s="1"/>
  <c r="AB41"/>
  <c r="W41"/>
  <c r="V41"/>
  <c r="U41"/>
  <c r="T41"/>
  <c r="S41"/>
  <c r="R41"/>
  <c r="AG40"/>
  <c r="AC40" s="1"/>
  <c r="AB40"/>
  <c r="W40"/>
  <c r="V40"/>
  <c r="U40"/>
  <c r="T40"/>
  <c r="S40"/>
  <c r="R40"/>
  <c r="AG38"/>
  <c r="AC38" s="1"/>
  <c r="AB38"/>
  <c r="W38"/>
  <c r="V38"/>
  <c r="U38"/>
  <c r="T38"/>
  <c r="S38"/>
  <c r="R38"/>
  <c r="AG37"/>
  <c r="AC37"/>
  <c r="AB37"/>
  <c r="W37"/>
  <c r="V37"/>
  <c r="U37"/>
  <c r="T37"/>
  <c r="S37"/>
  <c r="R37"/>
  <c r="AG36"/>
  <c r="AC36" s="1"/>
  <c r="AB36"/>
  <c r="W36"/>
  <c r="V36"/>
  <c r="U36"/>
  <c r="T36"/>
  <c r="S36"/>
  <c r="R36"/>
  <c r="AG35"/>
  <c r="AC35" s="1"/>
  <c r="AB35"/>
  <c r="W35"/>
  <c r="V35"/>
  <c r="U35"/>
  <c r="T35"/>
  <c r="S35"/>
  <c r="R35"/>
  <c r="AG34"/>
  <c r="AC34" s="1"/>
  <c r="AB34"/>
  <c r="W34"/>
  <c r="V34"/>
  <c r="U34"/>
  <c r="T34"/>
  <c r="S34"/>
  <c r="R34"/>
  <c r="AG33"/>
  <c r="AC33" s="1"/>
  <c r="AB33"/>
  <c r="W33"/>
  <c r="V33"/>
  <c r="U33"/>
  <c r="T33"/>
  <c r="S33"/>
  <c r="R33"/>
  <c r="AG32"/>
  <c r="AC32" s="1"/>
  <c r="AB32"/>
  <c r="W32"/>
  <c r="V32"/>
  <c r="U32"/>
  <c r="T32"/>
  <c r="S32"/>
  <c r="R32"/>
  <c r="AG31"/>
  <c r="AC31" s="1"/>
  <c r="AB31"/>
  <c r="W31"/>
  <c r="V31"/>
  <c r="U31"/>
  <c r="T31"/>
  <c r="S31"/>
  <c r="R31"/>
  <c r="W20"/>
  <c r="V20"/>
  <c r="U20"/>
  <c r="T20"/>
  <c r="S20"/>
  <c r="R20"/>
  <c r="W19"/>
  <c r="V19"/>
  <c r="U19"/>
  <c r="T19"/>
  <c r="S19"/>
  <c r="R19"/>
  <c r="W18"/>
  <c r="V18"/>
  <c r="U18"/>
  <c r="T18"/>
  <c r="S18"/>
  <c r="R18"/>
  <c r="W17"/>
  <c r="V17"/>
  <c r="U17"/>
  <c r="T17"/>
  <c r="S17"/>
  <c r="R17"/>
  <c r="W16"/>
  <c r="V16"/>
  <c r="U16"/>
  <c r="T16"/>
  <c r="S16"/>
  <c r="R16"/>
  <c r="W15"/>
  <c r="V15"/>
  <c r="U15"/>
  <c r="T15"/>
  <c r="S15"/>
  <c r="R15"/>
  <c r="R14"/>
  <c r="S14"/>
  <c r="T14"/>
  <c r="U14"/>
  <c r="V14"/>
  <c r="W14"/>
  <c r="AG11"/>
  <c r="AC11" s="1"/>
  <c r="AP11" s="1"/>
  <c r="R11"/>
  <c r="S11"/>
  <c r="T11"/>
  <c r="U11"/>
  <c r="V11"/>
  <c r="W11"/>
  <c r="AG10"/>
  <c r="AC10" s="1"/>
  <c r="AP10" s="1"/>
  <c r="R10"/>
  <c r="S10"/>
  <c r="T10"/>
  <c r="U10"/>
  <c r="V10"/>
  <c r="W10"/>
  <c r="AG9"/>
  <c r="AC9" s="1"/>
  <c r="AP9" s="1"/>
  <c r="R9"/>
  <c r="S9"/>
  <c r="T9"/>
  <c r="U9"/>
  <c r="V9"/>
  <c r="W9"/>
  <c r="AG8"/>
  <c r="AP8" s="1"/>
  <c r="R8"/>
  <c r="T8"/>
  <c r="U8"/>
  <c r="V8"/>
  <c r="W8"/>
  <c r="R13"/>
  <c r="S13"/>
  <c r="T13"/>
  <c r="U13"/>
  <c r="V13"/>
  <c r="W13"/>
  <c r="AG7"/>
  <c r="AC7" s="1"/>
  <c r="AP7" s="1"/>
  <c r="R7"/>
  <c r="S7"/>
  <c r="T7"/>
  <c r="U7"/>
  <c r="V7"/>
  <c r="W7"/>
  <c r="AG5"/>
  <c r="AC5" s="1"/>
  <c r="AP5" s="1"/>
  <c r="AG6"/>
  <c r="AC6" s="1"/>
  <c r="AP6" s="1"/>
  <c r="AG4"/>
  <c r="AC4" s="1"/>
  <c r="AP4" s="1"/>
  <c r="X7" l="1"/>
  <c r="AK7" s="1"/>
  <c r="O7" s="1"/>
  <c r="X8"/>
  <c r="AK8" s="1"/>
  <c r="O8" s="1"/>
  <c r="X10"/>
  <c r="AK10" s="1"/>
  <c r="O10" s="1"/>
  <c r="X46"/>
  <c r="AE50"/>
  <c r="Y50" s="1"/>
  <c r="X53"/>
  <c r="AE61"/>
  <c r="Y61" s="1"/>
  <c r="AE64"/>
  <c r="Y64" s="1"/>
  <c r="X91"/>
  <c r="X97"/>
  <c r="AE105"/>
  <c r="Y105" s="1"/>
  <c r="AE107"/>
  <c r="Y107" s="1"/>
  <c r="X134"/>
  <c r="X152"/>
  <c r="X157"/>
  <c r="X163"/>
  <c r="AE164"/>
  <c r="Y164" s="1"/>
  <c r="X167"/>
  <c r="AE169"/>
  <c r="Y169" s="1"/>
  <c r="X171"/>
  <c r="X181"/>
  <c r="X191"/>
  <c r="AE195"/>
  <c r="Y195" s="1"/>
  <c r="O195" s="1"/>
  <c r="X195"/>
  <c r="AE197"/>
  <c r="Y197" s="1"/>
  <c r="X197"/>
  <c r="X199"/>
  <c r="O199" s="1"/>
  <c r="O197"/>
  <c r="AE202"/>
  <c r="Y202" s="1"/>
  <c r="X202"/>
  <c r="AE204"/>
  <c r="Y204" s="1"/>
  <c r="X204"/>
  <c r="AE205"/>
  <c r="Y205" s="1"/>
  <c r="X205"/>
  <c r="O205" s="1"/>
  <c r="AE206"/>
  <c r="Y206" s="1"/>
  <c r="O206" s="1"/>
  <c r="X206"/>
  <c r="AE208"/>
  <c r="Y208" s="1"/>
  <c r="X208"/>
  <c r="O208"/>
  <c r="O204"/>
  <c r="AE211"/>
  <c r="Y211" s="1"/>
  <c r="X211"/>
  <c r="AE212"/>
  <c r="Y212" s="1"/>
  <c r="X212"/>
  <c r="AE215"/>
  <c r="Y215" s="1"/>
  <c r="X215"/>
  <c r="O215" s="1"/>
  <c r="AE218"/>
  <c r="Y218" s="1"/>
  <c r="X218"/>
  <c r="O218" s="1"/>
  <c r="O212"/>
  <c r="AE222"/>
  <c r="Y222" s="1"/>
  <c r="X224"/>
  <c r="O224" s="1"/>
  <c r="X226"/>
  <c r="O328"/>
  <c r="X9"/>
  <c r="AK9" s="1"/>
  <c r="X11"/>
  <c r="AK11" s="1"/>
  <c r="AE10"/>
  <c r="Y10" s="1"/>
  <c r="AL10" s="1"/>
  <c r="X56"/>
  <c r="X58"/>
  <c r="X68"/>
  <c r="X70"/>
  <c r="X72"/>
  <c r="X80"/>
  <c r="X82"/>
  <c r="X86"/>
  <c r="X92"/>
  <c r="X99"/>
  <c r="X110"/>
  <c r="X142"/>
  <c r="X153"/>
  <c r="X178"/>
  <c r="X194"/>
  <c r="O194" s="1"/>
  <c r="X196"/>
  <c r="X198"/>
  <c r="O198" s="1"/>
  <c r="X200"/>
  <c r="O200"/>
  <c r="O196"/>
  <c r="X203"/>
  <c r="O203" s="1"/>
  <c r="X207"/>
  <c r="X209"/>
  <c r="O209" s="1"/>
  <c r="O207"/>
  <c r="X213"/>
  <c r="O213" s="1"/>
  <c r="X214"/>
  <c r="O214" s="1"/>
  <c r="X216"/>
  <c r="O216" s="1"/>
  <c r="X217"/>
  <c r="O217"/>
  <c r="X221"/>
  <c r="O221" s="1"/>
  <c r="X223"/>
  <c r="X225"/>
  <c r="O225" s="1"/>
  <c r="X227"/>
  <c r="O227"/>
  <c r="O223"/>
  <c r="O233"/>
  <c r="O355"/>
  <c r="O283"/>
  <c r="O274"/>
  <c r="O256"/>
  <c r="O247"/>
  <c r="O238"/>
  <c r="O229"/>
  <c r="AE224"/>
  <c r="Y224" s="1"/>
  <c r="AE226"/>
  <c r="Y226" s="1"/>
  <c r="O226" s="1"/>
  <c r="X222"/>
  <c r="O222" s="1"/>
  <c r="X220"/>
  <c r="O220"/>
  <c r="O211"/>
  <c r="O202"/>
  <c r="AE71"/>
  <c r="Y71" s="1"/>
  <c r="O71" s="1"/>
  <c r="X71"/>
  <c r="AE77"/>
  <c r="Y77" s="1"/>
  <c r="AE90"/>
  <c r="Y90" s="1"/>
  <c r="X51"/>
  <c r="AE87"/>
  <c r="Y87" s="1"/>
  <c r="X88"/>
  <c r="AE89"/>
  <c r="Y89" s="1"/>
  <c r="X95"/>
  <c r="AE100"/>
  <c r="Y100" s="1"/>
  <c r="X100"/>
  <c r="X106"/>
  <c r="X109"/>
  <c r="AE113"/>
  <c r="Y113" s="1"/>
  <c r="X114"/>
  <c r="AE115"/>
  <c r="Y115" s="1"/>
  <c r="X116"/>
  <c r="AE121"/>
  <c r="Y121" s="1"/>
  <c r="AE123"/>
  <c r="Y123" s="1"/>
  <c r="AE124"/>
  <c r="Y124" s="1"/>
  <c r="AE131"/>
  <c r="Y131" s="1"/>
  <c r="X132"/>
  <c r="O132" s="1"/>
  <c r="AE133"/>
  <c r="Y133" s="1"/>
  <c r="X136"/>
  <c r="X137"/>
  <c r="X143"/>
  <c r="AE148"/>
  <c r="Y148" s="1"/>
  <c r="X149"/>
  <c r="AE150"/>
  <c r="Y150" s="1"/>
  <c r="X151"/>
  <c r="AE176"/>
  <c r="Y176" s="1"/>
  <c r="AE179"/>
  <c r="Y179" s="1"/>
  <c r="X180"/>
  <c r="AE182"/>
  <c r="Y182" s="1"/>
  <c r="AE186"/>
  <c r="Y186" s="1"/>
  <c r="O186"/>
  <c r="X186"/>
  <c r="AE188"/>
  <c r="Y188" s="1"/>
  <c r="X188"/>
  <c r="AE193"/>
  <c r="Y193" s="1"/>
  <c r="AE125"/>
  <c r="Y125" s="1"/>
  <c r="X125"/>
  <c r="AE34"/>
  <c r="Y34" s="1"/>
  <c r="AE42"/>
  <c r="Y42" s="1"/>
  <c r="X43"/>
  <c r="X49"/>
  <c r="O49" s="1"/>
  <c r="X50"/>
  <c r="O51"/>
  <c r="AE53"/>
  <c r="Y53" s="1"/>
  <c r="AE56"/>
  <c r="Y56" s="1"/>
  <c r="O56" s="1"/>
  <c r="AE60"/>
  <c r="Y60" s="1"/>
  <c r="X62"/>
  <c r="X64"/>
  <c r="O64" s="1"/>
  <c r="AE68"/>
  <c r="Y68" s="1"/>
  <c r="O68" s="1"/>
  <c r="AE72"/>
  <c r="Y72" s="1"/>
  <c r="O72"/>
  <c r="AE76"/>
  <c r="Y76" s="1"/>
  <c r="AE82"/>
  <c r="Y82" s="1"/>
  <c r="O82" s="1"/>
  <c r="X83"/>
  <c r="X85"/>
  <c r="AE86"/>
  <c r="Y86" s="1"/>
  <c r="O86" s="1"/>
  <c r="X87"/>
  <c r="O87" s="1"/>
  <c r="X90"/>
  <c r="O90" s="1"/>
  <c r="AE91"/>
  <c r="Y91" s="1"/>
  <c r="O91" s="1"/>
  <c r="AE92"/>
  <c r="Y92" s="1"/>
  <c r="O92" s="1"/>
  <c r="AE96"/>
  <c r="Y96" s="1"/>
  <c r="X98"/>
  <c r="X104"/>
  <c r="AE108"/>
  <c r="Y108" s="1"/>
  <c r="AE110"/>
  <c r="Y110" s="1"/>
  <c r="AE119"/>
  <c r="Y119" s="1"/>
  <c r="AE126"/>
  <c r="Y126" s="1"/>
  <c r="O126" s="1"/>
  <c r="X128"/>
  <c r="O128"/>
  <c r="X141"/>
  <c r="AE144"/>
  <c r="Y144" s="1"/>
  <c r="X145"/>
  <c r="AE146"/>
  <c r="Y146" s="1"/>
  <c r="X159"/>
  <c r="X160"/>
  <c r="O160" s="1"/>
  <c r="X161"/>
  <c r="X162"/>
  <c r="AE167"/>
  <c r="Y167" s="1"/>
  <c r="O167" s="1"/>
  <c r="X169"/>
  <c r="O169" s="1"/>
  <c r="AE170"/>
  <c r="Y170" s="1"/>
  <c r="O170" s="1"/>
  <c r="AE171"/>
  <c r="Y171" s="1"/>
  <c r="O171" s="1"/>
  <c r="X173"/>
  <c r="O173" s="1"/>
  <c r="AE185"/>
  <c r="Y185" s="1"/>
  <c r="O185" s="1"/>
  <c r="AE190"/>
  <c r="Y190" s="1"/>
  <c r="O190" s="1"/>
  <c r="AE191"/>
  <c r="Y191" s="1"/>
  <c r="O191" s="1"/>
  <c r="O188"/>
  <c r="O53"/>
  <c r="AE81"/>
  <c r="Y81" s="1"/>
  <c r="X81"/>
  <c r="O110"/>
  <c r="AE118"/>
  <c r="Y118" s="1"/>
  <c r="X118"/>
  <c r="O118" s="1"/>
  <c r="O125"/>
  <c r="AE166"/>
  <c r="Y166" s="1"/>
  <c r="X166"/>
  <c r="O166" s="1"/>
  <c r="X54"/>
  <c r="X55"/>
  <c r="O55" s="1"/>
  <c r="O50"/>
  <c r="X52"/>
  <c r="O52" s="1"/>
  <c r="AE55"/>
  <c r="Y55" s="1"/>
  <c r="X61"/>
  <c r="O61" s="1"/>
  <c r="AE63"/>
  <c r="Y63" s="1"/>
  <c r="AE65"/>
  <c r="Y65" s="1"/>
  <c r="AE74"/>
  <c r="Y74" s="1"/>
  <c r="O83"/>
  <c r="X94"/>
  <c r="AE95"/>
  <c r="Y95" s="1"/>
  <c r="AE99"/>
  <c r="Y99" s="1"/>
  <c r="AE101"/>
  <c r="Y101" s="1"/>
  <c r="X101"/>
  <c r="O101" s="1"/>
  <c r="O99"/>
  <c r="X113"/>
  <c r="O113" s="1"/>
  <c r="AE114"/>
  <c r="Y114" s="1"/>
  <c r="AE116"/>
  <c r="Y116" s="1"/>
  <c r="O114"/>
  <c r="AE122"/>
  <c r="Y122" s="1"/>
  <c r="X123"/>
  <c r="O123" s="1"/>
  <c r="X124"/>
  <c r="O124" s="1"/>
  <c r="X127"/>
  <c r="X131"/>
  <c r="O131" s="1"/>
  <c r="AE132"/>
  <c r="Y132" s="1"/>
  <c r="X133"/>
  <c r="O133" s="1"/>
  <c r="AE134"/>
  <c r="Y134" s="1"/>
  <c r="O134" s="1"/>
  <c r="AE135"/>
  <c r="Y135" s="1"/>
  <c r="AE136"/>
  <c r="Y136" s="1"/>
  <c r="AE137"/>
  <c r="Y137" s="1"/>
  <c r="O137" s="1"/>
  <c r="O135"/>
  <c r="X140"/>
  <c r="O140" s="1"/>
  <c r="AE142"/>
  <c r="Y142" s="1"/>
  <c r="O142" s="1"/>
  <c r="AE143"/>
  <c r="Y143" s="1"/>
  <c r="AE149"/>
  <c r="Y149" s="1"/>
  <c r="X150"/>
  <c r="O150" s="1"/>
  <c r="AE151"/>
  <c r="Y151" s="1"/>
  <c r="AE155"/>
  <c r="Y155" s="1"/>
  <c r="O155"/>
  <c r="AE163"/>
  <c r="Y163" s="1"/>
  <c r="O163" s="1"/>
  <c r="X164"/>
  <c r="O164" s="1"/>
  <c r="X172"/>
  <c r="AE175"/>
  <c r="Y175" s="1"/>
  <c r="X176"/>
  <c r="O176" s="1"/>
  <c r="X179"/>
  <c r="O179" s="1"/>
  <c r="AE180"/>
  <c r="Y180" s="1"/>
  <c r="X182"/>
  <c r="O182" s="1"/>
  <c r="AE187"/>
  <c r="Y187" s="1"/>
  <c r="X187"/>
  <c r="AE189"/>
  <c r="Y189" s="1"/>
  <c r="X60"/>
  <c r="O60" s="1"/>
  <c r="AE62"/>
  <c r="Y62" s="1"/>
  <c r="X65"/>
  <c r="O65" s="1"/>
  <c r="AE70"/>
  <c r="Y70" s="1"/>
  <c r="O70" s="1"/>
  <c r="AE73"/>
  <c r="Y73" s="1"/>
  <c r="X77"/>
  <c r="O77" s="1"/>
  <c r="AE78"/>
  <c r="Y78" s="1"/>
  <c r="AE80"/>
  <c r="Y80" s="1"/>
  <c r="O80" s="1"/>
  <c r="AE88"/>
  <c r="Y88" s="1"/>
  <c r="X89"/>
  <c r="O89" s="1"/>
  <c r="X96"/>
  <c r="O96" s="1"/>
  <c r="AE97"/>
  <c r="Y97" s="1"/>
  <c r="O97" s="1"/>
  <c r="AE98"/>
  <c r="Y98" s="1"/>
  <c r="AE103"/>
  <c r="Y103" s="1"/>
  <c r="AE106"/>
  <c r="Y106" s="1"/>
  <c r="X108"/>
  <c r="O108" s="1"/>
  <c r="X107"/>
  <c r="O107" s="1"/>
  <c r="AE109"/>
  <c r="Y109" s="1"/>
  <c r="AE112"/>
  <c r="Y112" s="1"/>
  <c r="X117"/>
  <c r="X119"/>
  <c r="O119" s="1"/>
  <c r="AE127"/>
  <c r="Y127" s="1"/>
  <c r="AE141"/>
  <c r="Y141" s="1"/>
  <c r="O141" s="1"/>
  <c r="AE145"/>
  <c r="Y145" s="1"/>
  <c r="X146"/>
  <c r="O146" s="1"/>
  <c r="AE152"/>
  <c r="Y152" s="1"/>
  <c r="O152" s="1"/>
  <c r="AE153"/>
  <c r="Y153" s="1"/>
  <c r="O153" s="1"/>
  <c r="X154"/>
  <c r="O154" s="1"/>
  <c r="AE157"/>
  <c r="Y157" s="1"/>
  <c r="AE162"/>
  <c r="Y162" s="1"/>
  <c r="AE168"/>
  <c r="Y168" s="1"/>
  <c r="O168" s="1"/>
  <c r="AE172"/>
  <c r="Y172" s="1"/>
  <c r="X177"/>
  <c r="O177" s="1"/>
  <c r="AE178"/>
  <c r="Y178" s="1"/>
  <c r="O178" s="1"/>
  <c r="AE181"/>
  <c r="Y181" s="1"/>
  <c r="O181" s="1"/>
  <c r="X189"/>
  <c r="O189" s="1"/>
  <c r="X193"/>
  <c r="AE184"/>
  <c r="Y184" s="1"/>
  <c r="X184"/>
  <c r="X175"/>
  <c r="O175" s="1"/>
  <c r="AE159"/>
  <c r="Y159" s="1"/>
  <c r="AE161"/>
  <c r="Y161" s="1"/>
  <c r="X158"/>
  <c r="O158" s="1"/>
  <c r="O157"/>
  <c r="X148"/>
  <c r="O148" s="1"/>
  <c r="X144"/>
  <c r="AE139"/>
  <c r="Y139" s="1"/>
  <c r="X139"/>
  <c r="AE130"/>
  <c r="Y130" s="1"/>
  <c r="X130"/>
  <c r="X122"/>
  <c r="O122" s="1"/>
  <c r="X121"/>
  <c r="AE117"/>
  <c r="Y117" s="1"/>
  <c r="O117" s="1"/>
  <c r="X115"/>
  <c r="O115" s="1"/>
  <c r="X112"/>
  <c r="X105"/>
  <c r="O105" s="1"/>
  <c r="AE104"/>
  <c r="Y104" s="1"/>
  <c r="X103"/>
  <c r="O103" s="1"/>
  <c r="O94"/>
  <c r="AE85"/>
  <c r="Y85" s="1"/>
  <c r="O85" s="1"/>
  <c r="X79"/>
  <c r="O79" s="1"/>
  <c r="X78"/>
  <c r="O78" s="1"/>
  <c r="X76"/>
  <c r="O76" s="1"/>
  <c r="X74"/>
  <c r="O74" s="1"/>
  <c r="X73"/>
  <c r="O73" s="1"/>
  <c r="X69"/>
  <c r="O69" s="1"/>
  <c r="AE67"/>
  <c r="Y67" s="1"/>
  <c r="X67"/>
  <c r="X63"/>
  <c r="O63" s="1"/>
  <c r="AE59"/>
  <c r="Y59" s="1"/>
  <c r="O59" s="1"/>
  <c r="AE58"/>
  <c r="Y58" s="1"/>
  <c r="O58" s="1"/>
  <c r="AE54"/>
  <c r="Y54" s="1"/>
  <c r="O54" s="1"/>
  <c r="AE44"/>
  <c r="Y44" s="1"/>
  <c r="AE11"/>
  <c r="Y11" s="1"/>
  <c r="AL11" s="1"/>
  <c r="O11" s="1"/>
  <c r="AE38"/>
  <c r="Y38" s="1"/>
  <c r="AE41"/>
  <c r="Y41" s="1"/>
  <c r="X42"/>
  <c r="O42" s="1"/>
  <c r="AE47"/>
  <c r="Y47" s="1"/>
  <c r="O47" s="1"/>
  <c r="AE45"/>
  <c r="Y45" s="1"/>
  <c r="AE35"/>
  <c r="Y35" s="1"/>
  <c r="X36"/>
  <c r="X41"/>
  <c r="AE43"/>
  <c r="Y43" s="1"/>
  <c r="X44"/>
  <c r="AE46"/>
  <c r="Y46" s="1"/>
  <c r="O46" s="1"/>
  <c r="X45"/>
  <c r="O45" s="1"/>
  <c r="X32"/>
  <c r="AE33"/>
  <c r="Y33" s="1"/>
  <c r="AE37"/>
  <c r="Y37" s="1"/>
  <c r="AE32"/>
  <c r="Y32" s="1"/>
  <c r="O32" s="1"/>
  <c r="X34"/>
  <c r="O34" s="1"/>
  <c r="X35"/>
  <c r="AE36"/>
  <c r="Y36" s="1"/>
  <c r="X38"/>
  <c r="O38" s="1"/>
  <c r="X33"/>
  <c r="X37"/>
  <c r="AE40"/>
  <c r="Y40" s="1"/>
  <c r="X40"/>
  <c r="AE31"/>
  <c r="Y31" s="1"/>
  <c r="X31"/>
  <c r="AE8"/>
  <c r="Y8" s="1"/>
  <c r="AL8" s="1"/>
  <c r="AE9"/>
  <c r="Y9" s="1"/>
  <c r="AL9" s="1"/>
  <c r="O9" s="1"/>
  <c r="AE7"/>
  <c r="Y7" s="1"/>
  <c r="AL7" s="1"/>
  <c r="R6"/>
  <c r="S6"/>
  <c r="T6"/>
  <c r="U6"/>
  <c r="V6"/>
  <c r="W6"/>
  <c r="R5"/>
  <c r="S5"/>
  <c r="T5"/>
  <c r="U5"/>
  <c r="V5"/>
  <c r="W5"/>
  <c r="W4"/>
  <c r="V4"/>
  <c r="U4"/>
  <c r="T4"/>
  <c r="S4"/>
  <c r="X5" l="1"/>
  <c r="AK5" s="1"/>
  <c r="O5" s="1"/>
  <c r="X6"/>
  <c r="AK6" s="1"/>
  <c r="O130"/>
  <c r="O187"/>
  <c r="O81"/>
  <c r="O161"/>
  <c r="O159"/>
  <c r="O98"/>
  <c r="O62"/>
  <c r="O180"/>
  <c r="O116"/>
  <c r="O109"/>
  <c r="O100"/>
  <c r="O95"/>
  <c r="O88"/>
  <c r="X4"/>
  <c r="AK4" s="1"/>
  <c r="O4" s="1"/>
  <c r="O172"/>
  <c r="O127"/>
  <c r="O144"/>
  <c r="O104"/>
  <c r="O43"/>
  <c r="O151"/>
  <c r="O149"/>
  <c r="O143"/>
  <c r="O136"/>
  <c r="O106"/>
  <c r="O36"/>
  <c r="O121"/>
  <c r="O193"/>
  <c r="O44"/>
  <c r="O112"/>
  <c r="O139"/>
  <c r="O162"/>
  <c r="O184"/>
  <c r="O145"/>
  <c r="O67"/>
  <c r="O33"/>
  <c r="O37"/>
  <c r="O35"/>
  <c r="O41"/>
  <c r="O40"/>
  <c r="AE6"/>
  <c r="AL6" s="1"/>
  <c r="AE5"/>
  <c r="Y5" s="1"/>
  <c r="AL5" s="1"/>
  <c r="AE4"/>
  <c r="Y4" s="1"/>
  <c r="AL4" s="1"/>
  <c r="AM4" i="2"/>
  <c r="AA4"/>
  <c r="AN4" s="1"/>
  <c r="AO4"/>
  <c r="AC4"/>
  <c r="AP4" s="1"/>
  <c r="AL4"/>
  <c r="AK4" l="1"/>
  <c r="AQ4" s="1"/>
  <c r="O4" s="1"/>
</calcChain>
</file>

<file path=xl/sharedStrings.xml><?xml version="1.0" encoding="utf-8"?>
<sst xmlns="http://schemas.openxmlformats.org/spreadsheetml/2006/main" count="5653" uniqueCount="142">
  <si>
    <t xml:space="preserve">Product name </t>
  </si>
  <si>
    <t>Size</t>
  </si>
  <si>
    <t>3x2</t>
  </si>
  <si>
    <t>3x4</t>
  </si>
  <si>
    <t>2-10</t>
  </si>
  <si>
    <t>11-25</t>
  </si>
  <si>
    <t>26-50</t>
  </si>
  <si>
    <t>51-100</t>
  </si>
  <si>
    <t>101-500</t>
  </si>
  <si>
    <t>501</t>
  </si>
  <si>
    <t>Bulk qty discount formulla</t>
  </si>
  <si>
    <t>Wind Flaps</t>
  </si>
  <si>
    <t>Base Price</t>
  </si>
  <si>
    <t>Grandprice</t>
  </si>
  <si>
    <t>Quantity</t>
  </si>
  <si>
    <t>Twosided</t>
  </si>
  <si>
    <t>Yes</t>
  </si>
  <si>
    <t>16ozUpgrade</t>
  </si>
  <si>
    <t xml:space="preserve">FinishOpt
</t>
  </si>
  <si>
    <t>Flash Cut with Adhesive Grommets</t>
  </si>
  <si>
    <t>UVPrintOnly</t>
  </si>
  <si>
    <t>Length</t>
  </si>
  <si>
    <t>Height</t>
  </si>
  <si>
    <t>3x6</t>
  </si>
  <si>
    <t>UV</t>
  </si>
  <si>
    <t>UV Print Only</t>
  </si>
  <si>
    <t>URL</t>
  </si>
  <si>
    <t>https://www.bannerbuzz.com/custom-vinyl-banners/p</t>
  </si>
  <si>
    <t>Velcro Mat</t>
  </si>
  <si>
    <t>Four Sides</t>
  </si>
  <si>
    <t>16ozUp_Minimum</t>
  </si>
  <si>
    <t>16ozUp_Normal</t>
  </si>
  <si>
    <t>https://www.bannerbuzz.com/indoor-banners/p</t>
  </si>
  <si>
    <t>Qty:1</t>
  </si>
  <si>
    <t>Velcro Mat_minimum</t>
  </si>
  <si>
    <t>Velcro Mat_Normal</t>
  </si>
  <si>
    <t>4x6</t>
  </si>
  <si>
    <t>Status</t>
  </si>
  <si>
    <t>4x8</t>
  </si>
  <si>
    <t>4x10</t>
  </si>
  <si>
    <t>6x8</t>
  </si>
  <si>
    <t>6x10</t>
  </si>
  <si>
    <t>Indoor banner</t>
  </si>
  <si>
    <t>https://www.bannerbuzz.com/outdoor-banners/p</t>
  </si>
  <si>
    <t>Outdoor banner</t>
  </si>
  <si>
    <t>https://www.bannerbuzz.com/promotional-banners/p</t>
  </si>
  <si>
    <t>promotional  banner</t>
  </si>
  <si>
    <t>Real-estate banner</t>
  </si>
  <si>
    <t>Trade-show-banners</t>
  </si>
  <si>
    <t>https://www.bannerbuzz.com/trade-show-banners/p</t>
  </si>
  <si>
    <t>https://www.bannerbuzz.com/retail-banners/p</t>
  </si>
  <si>
    <t>Retail-banners</t>
  </si>
  <si>
    <t>Sales Banners</t>
  </si>
  <si>
    <t>https://www.bannerbuzz.com/sales-banners/p</t>
  </si>
  <si>
    <t>Advertising Banners</t>
  </si>
  <si>
    <t>https://www.bannerbuzz.com/advertising-banners/p</t>
  </si>
  <si>
    <t>https://www.bannerbuzz.com/company-banners/p</t>
  </si>
  <si>
    <t>Company  Banners</t>
  </si>
  <si>
    <t>https://www.bannerbuzz.com/sponsor-banners/p</t>
  </si>
  <si>
    <t>Sponsor Banners</t>
  </si>
  <si>
    <t>https://www.bannerbuzz.com/restaurant-banners/p</t>
  </si>
  <si>
    <t>Restaurant  Banners</t>
  </si>
  <si>
    <t>https://www.bannerbuzz.com/art-music-entertainment-banners/p</t>
  </si>
  <si>
    <t>Art-music-entertainment  Banners</t>
  </si>
  <si>
    <t>automotive-transportation-banners/p</t>
  </si>
  <si>
    <t>https://www.bannerbuzz.com/automotive-transportation-banners/p</t>
  </si>
  <si>
    <t>Business  banner(V.Banner)</t>
  </si>
  <si>
    <t>Interest Group Banners</t>
  </si>
  <si>
    <t>https://www.bannerbuzz.com/military-banners/p</t>
  </si>
  <si>
    <t>Church banners</t>
  </si>
  <si>
    <t>Military banners</t>
  </si>
  <si>
    <t>https://www.bannerbuzz.com/church-banners/p</t>
  </si>
  <si>
    <t>Street banners</t>
  </si>
  <si>
    <t>https://www.bannerbuzz.com/street-banners/p</t>
  </si>
  <si>
    <t>Political Banners</t>
  </si>
  <si>
    <t>https://www.bannerbuzz.com/political-banners/p</t>
  </si>
  <si>
    <t>School Banners</t>
  </si>
  <si>
    <t>https://www.bannerbuzz.com/school-banners/p</t>
  </si>
  <si>
    <t>Sports Banners</t>
  </si>
  <si>
    <t>https://www.bannerbuzz.com/sports-banners/p</t>
  </si>
  <si>
    <t>Team banners</t>
  </si>
  <si>
    <t>https://www.bannerbuzz.com/team-banners/p</t>
  </si>
  <si>
    <t>Soccer Banners</t>
  </si>
  <si>
    <t>https://www.bannerbuzz.com/soccer-banners/p</t>
  </si>
  <si>
    <t>Band Banners</t>
  </si>
  <si>
    <t>https://www.bannerbuzz.com/band-banners/p</t>
  </si>
  <si>
    <t>Holiday Banners</t>
  </si>
  <si>
    <t>https://www.bannerbuzz.com/holiday-banners/p</t>
  </si>
  <si>
    <t>Photo Banners</t>
  </si>
  <si>
    <t>https://www.bannerbuzz.com/photo-banners/p</t>
  </si>
  <si>
    <t>Event Banners</t>
  </si>
  <si>
    <t>Birthday Banners</t>
  </si>
  <si>
    <t>https://www.bannerbuzz.com/birthday-banners/p</t>
  </si>
  <si>
    <t>4th of July Banners</t>
  </si>
  <si>
    <t>https://www.bannerbuzz.com/4th-of-july-banners/p</t>
  </si>
  <si>
    <t>Thanksgiving Banners</t>
  </si>
  <si>
    <t>https://www.bannerbuzz.com/thanksgiving-banners/p</t>
  </si>
  <si>
    <t>Halloween Banners</t>
  </si>
  <si>
    <t>https://www.bannerbuzz.com/halloween-banners/p</t>
  </si>
  <si>
    <t>https://www.bannerbuzz.com/christmas-banners/p</t>
  </si>
  <si>
    <t>Christmas Banners</t>
  </si>
  <si>
    <t>New year Banners</t>
  </si>
  <si>
    <t>https://www.bannerbuzz.com/new-year-banners/p</t>
  </si>
  <si>
    <t>wedding-anniversary-banners</t>
  </si>
  <si>
    <t>https://www.bannerbuzz.com/wedding-anniversary-banners/p</t>
  </si>
  <si>
    <t>Baby shower Banners</t>
  </si>
  <si>
    <t>https://www.bannerbuzz.com/baby-shower-banners/p</t>
  </si>
  <si>
    <t>Welcome Home banners</t>
  </si>
  <si>
    <t>https://www.bannerbuzz.com/welcome-home-banners/p</t>
  </si>
  <si>
    <t>Homecoming banners</t>
  </si>
  <si>
    <t>https://www.bannerbuzz.com/homecoming-banners/p</t>
  </si>
  <si>
    <t>https://www.bannerbuzz.com/grand-opening-banners/p</t>
  </si>
  <si>
    <t>Grand opening banner</t>
  </si>
  <si>
    <t>Reunion banners</t>
  </si>
  <si>
    <t>https://www.bannerbuzz.com/reunion-banners/p</t>
  </si>
  <si>
    <t>Party banners</t>
  </si>
  <si>
    <t>https://www.bannerbuzz.com/party-banners/p</t>
  </si>
  <si>
    <t>Graduation Banners</t>
  </si>
  <si>
    <t>https://www.bannerbuzz.com/graduation-banners/p</t>
  </si>
  <si>
    <t>Special Banners</t>
  </si>
  <si>
    <t>Bill board printing</t>
  </si>
  <si>
    <t>https://www.bannerbuzz.com/billboard-printing/p</t>
  </si>
  <si>
    <t>https://www.bannerbuzz.com/matte-banners/p</t>
  </si>
  <si>
    <t>Matte - Banner</t>
  </si>
  <si>
    <t>https://www.bannerbuzz.com/pre-printed-vinyl-banners/p</t>
  </si>
  <si>
    <t>Pre-printed-vinyl-banners</t>
  </si>
  <si>
    <t>UVPrint_options</t>
  </si>
  <si>
    <t>Finish_options_selection</t>
  </si>
  <si>
    <t>Run(Yes/No)</t>
  </si>
  <si>
    <t>NA</t>
  </si>
  <si>
    <t>na</t>
  </si>
  <si>
    <t>3 x 4</t>
  </si>
  <si>
    <t>Pass</t>
  </si>
  <si>
    <t>3 x 6</t>
  </si>
  <si>
    <t>4 x 6</t>
  </si>
  <si>
    <t>4 x 8</t>
  </si>
  <si>
    <t>4 x 10</t>
  </si>
  <si>
    <t>6 x 8</t>
  </si>
  <si>
    <t>6 x 10</t>
  </si>
  <si>
    <t>3 x 2</t>
  </si>
  <si>
    <t>Hem with Metal Grommets</t>
  </si>
  <si>
    <t>Top and Bottom Pole Pocket</t>
  </si>
</sst>
</file>

<file path=xl/styles.xml><?xml version="1.0" encoding="utf-8"?>
<styleSheet xmlns="http://schemas.openxmlformats.org/spreadsheetml/2006/main">
  <numFmts count="1">
    <numFmt numFmtId="164" formatCode="0.00_);\(0.00\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  <font>
      <sz val="9"/>
      <color rgb="FFFB7B48"/>
      <name val="Arial"/>
      <family val="2"/>
    </font>
    <font>
      <sz val="9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1" xfId="0" applyFont="1" applyBorder="1" applyAlignment="1">
      <alignment horizontal="left"/>
    </xf>
    <xf numFmtId="0" fontId="0" fillId="4" borderId="0" xfId="0" applyFill="1"/>
    <xf numFmtId="0" fontId="1" fillId="2" borderId="0" xfId="0" applyFont="1" applyFill="1" applyAlignment="1">
      <alignment vertical="top"/>
    </xf>
    <xf numFmtId="0" fontId="0" fillId="4" borderId="0" xfId="0" quotePrefix="1" applyFill="1"/>
    <xf numFmtId="0" fontId="3" fillId="0" borderId="0" xfId="1" applyAlignment="1" applyProtection="1"/>
    <xf numFmtId="0" fontId="0" fillId="5" borderId="0" xfId="0" applyFill="1" applyAlignment="1">
      <alignment horizontal="right"/>
    </xf>
    <xf numFmtId="0" fontId="0" fillId="6" borderId="0" xfId="0" applyFill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0" fillId="0" borderId="2" xfId="0" applyBorder="1"/>
    <xf numFmtId="0" fontId="0" fillId="7" borderId="2" xfId="0" applyFill="1" applyBorder="1"/>
    <xf numFmtId="0" fontId="0" fillId="7" borderId="3" xfId="0" applyFill="1" applyBorder="1"/>
    <xf numFmtId="0" fontId="0" fillId="4" borderId="2" xfId="0" applyFill="1" applyBorder="1"/>
    <xf numFmtId="49" fontId="0" fillId="3" borderId="2" xfId="0" applyNumberFormat="1" applyFill="1" applyBorder="1" applyAlignment="1">
      <alignment vertical="top"/>
    </xf>
    <xf numFmtId="0" fontId="0" fillId="4" borderId="2" xfId="0" quotePrefix="1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8" borderId="0" xfId="0" applyFill="1"/>
    <xf numFmtId="0" fontId="0" fillId="8" borderId="2" xfId="0" applyFill="1" applyBorder="1"/>
    <xf numFmtId="0" fontId="1" fillId="8" borderId="3" xfId="0" applyFont="1" applyFill="1" applyBorder="1" applyAlignment="1">
      <alignment vertical="top"/>
    </xf>
    <xf numFmtId="0" fontId="0" fillId="8" borderId="3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0" fillId="9" borderId="0" xfId="0" applyFill="1"/>
    <xf numFmtId="0" fontId="4" fillId="0" borderId="0" xfId="0" applyFont="1" applyAlignment="1">
      <alignment horizontal="left" vertical="center" wrapText="1" indent="1"/>
    </xf>
    <xf numFmtId="0" fontId="0" fillId="7" borderId="0" xfId="0" applyFill="1" applyBorder="1"/>
    <xf numFmtId="0" fontId="0" fillId="10" borderId="0" xfId="0" applyFill="1"/>
    <xf numFmtId="0" fontId="0" fillId="11" borderId="0" xfId="0" applyFill="1"/>
    <xf numFmtId="0" fontId="0" fillId="11" borderId="0" xfId="0" quotePrefix="1" applyFill="1"/>
    <xf numFmtId="0" fontId="0" fillId="11" borderId="0" xfId="0" applyFill="1" applyAlignment="1">
      <alignment horizontal="right"/>
    </xf>
    <xf numFmtId="0" fontId="0" fillId="11" borderId="2" xfId="0" quotePrefix="1" applyFill="1" applyBorder="1"/>
    <xf numFmtId="0" fontId="0" fillId="11" borderId="2" xfId="0" applyFill="1" applyBorder="1"/>
    <xf numFmtId="0" fontId="0" fillId="7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0" borderId="0" xfId="0" applyFont="1"/>
    <xf numFmtId="2" fontId="0" fillId="11" borderId="2" xfId="0" applyNumberFormat="1" applyFill="1" applyBorder="1"/>
    <xf numFmtId="2" fontId="0" fillId="10" borderId="0" xfId="0" applyNumberFormat="1" applyFill="1"/>
    <xf numFmtId="2" fontId="0" fillId="11" borderId="2" xfId="0" quotePrefix="1" applyNumberFormat="1" applyFill="1" applyBorder="1"/>
    <xf numFmtId="2" fontId="0" fillId="11" borderId="0" xfId="0" applyNumberFormat="1" applyFill="1"/>
    <xf numFmtId="0" fontId="1" fillId="12" borderId="2" xfId="0" applyFont="1" applyFill="1" applyBorder="1" applyAlignment="1">
      <alignment vertical="top"/>
    </xf>
    <xf numFmtId="0" fontId="1" fillId="12" borderId="2" xfId="0" applyFont="1" applyFill="1" applyBorder="1" applyAlignment="1">
      <alignment vertical="top" wrapText="1"/>
    </xf>
    <xf numFmtId="39" fontId="0" fillId="10" borderId="0" xfId="0" applyNumberFormat="1" applyFill="1"/>
    <xf numFmtId="164" fontId="0" fillId="8" borderId="0" xfId="0" applyNumberFormat="1" applyFill="1"/>
    <xf numFmtId="4" fontId="0" fillId="11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nerbuzz.com/sales-banners/p" TargetMode="External"/><Relationship Id="rId18" Type="http://schemas.openxmlformats.org/officeDocument/2006/relationships/hyperlink" Target="https://www.bannerbuzz.com/sponsor-banners/p" TargetMode="External"/><Relationship Id="rId26" Type="http://schemas.openxmlformats.org/officeDocument/2006/relationships/hyperlink" Target="https://www.bannerbuzz.com/automotive-transportation-banners/p" TargetMode="External"/><Relationship Id="rId39" Type="http://schemas.openxmlformats.org/officeDocument/2006/relationships/hyperlink" Target="https://www.bannerbuzz.com/sports-banners/p" TargetMode="External"/><Relationship Id="rId21" Type="http://schemas.openxmlformats.org/officeDocument/2006/relationships/hyperlink" Target="https://www.bannerbuzz.com/restaurant-banners/p" TargetMode="External"/><Relationship Id="rId34" Type="http://schemas.openxmlformats.org/officeDocument/2006/relationships/hyperlink" Target="https://www.bannerbuzz.com/political-banners/p" TargetMode="External"/><Relationship Id="rId42" Type="http://schemas.openxmlformats.org/officeDocument/2006/relationships/hyperlink" Target="https://www.bannerbuzz.com/team-banners/p" TargetMode="External"/><Relationship Id="rId47" Type="http://schemas.openxmlformats.org/officeDocument/2006/relationships/hyperlink" Target="https://www.bannerbuzz.com/band-banners/p" TargetMode="External"/><Relationship Id="rId50" Type="http://schemas.openxmlformats.org/officeDocument/2006/relationships/hyperlink" Target="https://www.bannerbuzz.com/holiday-banners/p" TargetMode="External"/><Relationship Id="rId55" Type="http://schemas.openxmlformats.org/officeDocument/2006/relationships/hyperlink" Target="https://www.bannerbuzz.com/birthday-banners/p" TargetMode="External"/><Relationship Id="rId63" Type="http://schemas.openxmlformats.org/officeDocument/2006/relationships/hyperlink" Target="https://www.bannerbuzz.com/christmas-banners/p" TargetMode="External"/><Relationship Id="rId68" Type="http://schemas.openxmlformats.org/officeDocument/2006/relationships/hyperlink" Target="https://www.bannerbuzz.com/wedding-anniversary-banners/p" TargetMode="External"/><Relationship Id="rId76" Type="http://schemas.openxmlformats.org/officeDocument/2006/relationships/hyperlink" Target="https://www.bannerbuzz.com/homecoming-banners/p" TargetMode="External"/><Relationship Id="rId84" Type="http://schemas.openxmlformats.org/officeDocument/2006/relationships/hyperlink" Target="https://www.bannerbuzz.com/graduation-banners/p" TargetMode="External"/><Relationship Id="rId89" Type="http://schemas.openxmlformats.org/officeDocument/2006/relationships/hyperlink" Target="https://www.bannerbuzz.com/matte-banners/p" TargetMode="External"/><Relationship Id="rId7" Type="http://schemas.openxmlformats.org/officeDocument/2006/relationships/hyperlink" Target="https://www.bannerbuzz.com/trade-show-banners/p" TargetMode="External"/><Relationship Id="rId71" Type="http://schemas.openxmlformats.org/officeDocument/2006/relationships/hyperlink" Target="https://www.bannerbuzz.com/baby-shower-banners/p" TargetMode="External"/><Relationship Id="rId92" Type="http://schemas.openxmlformats.org/officeDocument/2006/relationships/hyperlink" Target="https://www.bannerbuzz.com/pre-printed-vinyl-banners/p" TargetMode="External"/><Relationship Id="rId2" Type="http://schemas.openxmlformats.org/officeDocument/2006/relationships/hyperlink" Target="https://www.bannerbuzz.com/promotional-banners/p" TargetMode="External"/><Relationship Id="rId16" Type="http://schemas.openxmlformats.org/officeDocument/2006/relationships/hyperlink" Target="https://www.bannerbuzz.com/company-banners/p" TargetMode="External"/><Relationship Id="rId29" Type="http://schemas.openxmlformats.org/officeDocument/2006/relationships/hyperlink" Target="https://www.bannerbuzz.com/church-banners/p" TargetMode="External"/><Relationship Id="rId11" Type="http://schemas.openxmlformats.org/officeDocument/2006/relationships/hyperlink" Target="https://www.bannerbuzz.com/outdoor-banners/p" TargetMode="External"/><Relationship Id="rId24" Type="http://schemas.openxmlformats.org/officeDocument/2006/relationships/hyperlink" Target="https://www.bannerbuzz.com/automotive-transportation-banners/p" TargetMode="External"/><Relationship Id="rId32" Type="http://schemas.openxmlformats.org/officeDocument/2006/relationships/hyperlink" Target="https://www.bannerbuzz.com/street-banners/p" TargetMode="External"/><Relationship Id="rId37" Type="http://schemas.openxmlformats.org/officeDocument/2006/relationships/hyperlink" Target="https://www.bannerbuzz.com/school-banners/p" TargetMode="External"/><Relationship Id="rId40" Type="http://schemas.openxmlformats.org/officeDocument/2006/relationships/hyperlink" Target="https://www.bannerbuzz.com/team-banners/p" TargetMode="External"/><Relationship Id="rId45" Type="http://schemas.openxmlformats.org/officeDocument/2006/relationships/hyperlink" Target="https://www.bannerbuzz.com/band-banners/p" TargetMode="External"/><Relationship Id="rId53" Type="http://schemas.openxmlformats.org/officeDocument/2006/relationships/hyperlink" Target="https://www.bannerbuzz.com/photo-banners/p" TargetMode="External"/><Relationship Id="rId58" Type="http://schemas.openxmlformats.org/officeDocument/2006/relationships/hyperlink" Target="https://www.bannerbuzz.com/4th-of-july-banners/p" TargetMode="External"/><Relationship Id="rId66" Type="http://schemas.openxmlformats.org/officeDocument/2006/relationships/hyperlink" Target="https://www.bannerbuzz.com/new-year-banners/p" TargetMode="External"/><Relationship Id="rId74" Type="http://schemas.openxmlformats.org/officeDocument/2006/relationships/hyperlink" Target="https://www.bannerbuzz.com/welcome-home-banners/p" TargetMode="External"/><Relationship Id="rId79" Type="http://schemas.openxmlformats.org/officeDocument/2006/relationships/hyperlink" Target="https://www.bannerbuzz.com/reunion-banners/p" TargetMode="External"/><Relationship Id="rId87" Type="http://schemas.openxmlformats.org/officeDocument/2006/relationships/hyperlink" Target="https://www.bannerbuzz.com/billboard-printing/p" TargetMode="External"/><Relationship Id="rId5" Type="http://schemas.openxmlformats.org/officeDocument/2006/relationships/hyperlink" Target="https://www.bannerbuzz.com/promotional-banners/p" TargetMode="External"/><Relationship Id="rId61" Type="http://schemas.openxmlformats.org/officeDocument/2006/relationships/hyperlink" Target="https://www.bannerbuzz.com/thanksgiving-banners/p" TargetMode="External"/><Relationship Id="rId82" Type="http://schemas.openxmlformats.org/officeDocument/2006/relationships/hyperlink" Target="https://www.bannerbuzz.com/party-banners/p" TargetMode="External"/><Relationship Id="rId90" Type="http://schemas.openxmlformats.org/officeDocument/2006/relationships/hyperlink" Target="https://www.bannerbuzz.com/matte-banners/p" TargetMode="External"/><Relationship Id="rId19" Type="http://schemas.openxmlformats.org/officeDocument/2006/relationships/hyperlink" Target="https://www.bannerbuzz.com/sponsor-banners/p" TargetMode="External"/><Relationship Id="rId14" Type="http://schemas.openxmlformats.org/officeDocument/2006/relationships/hyperlink" Target="https://www.bannerbuzz.com/sales-banners/p" TargetMode="External"/><Relationship Id="rId22" Type="http://schemas.openxmlformats.org/officeDocument/2006/relationships/hyperlink" Target="https://www.bannerbuzz.com/art-music-entertainment-banners/p" TargetMode="External"/><Relationship Id="rId27" Type="http://schemas.openxmlformats.org/officeDocument/2006/relationships/hyperlink" Target="https://www.bannerbuzz.com/military-banners/p" TargetMode="External"/><Relationship Id="rId30" Type="http://schemas.openxmlformats.org/officeDocument/2006/relationships/hyperlink" Target="https://www.bannerbuzz.com/church-banners/p" TargetMode="External"/><Relationship Id="rId35" Type="http://schemas.openxmlformats.org/officeDocument/2006/relationships/hyperlink" Target="https://www.bannerbuzz.com/school-banners/p" TargetMode="External"/><Relationship Id="rId43" Type="http://schemas.openxmlformats.org/officeDocument/2006/relationships/hyperlink" Target="https://www.bannerbuzz.com/soccer-banners/p" TargetMode="External"/><Relationship Id="rId48" Type="http://schemas.openxmlformats.org/officeDocument/2006/relationships/hyperlink" Target="https://www.bannerbuzz.com/band-banners/p" TargetMode="External"/><Relationship Id="rId56" Type="http://schemas.openxmlformats.org/officeDocument/2006/relationships/hyperlink" Target="https://www.bannerbuzz.com/4th-of-july-banners/p" TargetMode="External"/><Relationship Id="rId64" Type="http://schemas.openxmlformats.org/officeDocument/2006/relationships/hyperlink" Target="https://www.bannerbuzz.com/christmas-banners/p" TargetMode="External"/><Relationship Id="rId69" Type="http://schemas.openxmlformats.org/officeDocument/2006/relationships/hyperlink" Target="https://www.bannerbuzz.com/wedding-anniversary-banners/p" TargetMode="External"/><Relationship Id="rId77" Type="http://schemas.openxmlformats.org/officeDocument/2006/relationships/hyperlink" Target="https://www.bannerbuzz.com/grand-opening-banners/p" TargetMode="External"/><Relationship Id="rId8" Type="http://schemas.openxmlformats.org/officeDocument/2006/relationships/hyperlink" Target="https://www.bannerbuzz.com/trade-show-banners/p" TargetMode="External"/><Relationship Id="rId51" Type="http://schemas.openxmlformats.org/officeDocument/2006/relationships/hyperlink" Target="https://www.bannerbuzz.com/holiday-banners/p" TargetMode="External"/><Relationship Id="rId72" Type="http://schemas.openxmlformats.org/officeDocument/2006/relationships/hyperlink" Target="https://www.bannerbuzz.com/welcome-home-banners/p" TargetMode="External"/><Relationship Id="rId80" Type="http://schemas.openxmlformats.org/officeDocument/2006/relationships/hyperlink" Target="https://www.bannerbuzz.com/reunion-banners/p" TargetMode="External"/><Relationship Id="rId85" Type="http://schemas.openxmlformats.org/officeDocument/2006/relationships/hyperlink" Target="https://www.bannerbuzz.com/graduation-banners/p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ww.bannerbuzz.com/promotional-banners/p" TargetMode="External"/><Relationship Id="rId12" Type="http://schemas.openxmlformats.org/officeDocument/2006/relationships/hyperlink" Target="https://www.bannerbuzz.com/outdoor-banners/p" TargetMode="External"/><Relationship Id="rId17" Type="http://schemas.openxmlformats.org/officeDocument/2006/relationships/hyperlink" Target="https://www.bannerbuzz.com/company-banners/p" TargetMode="External"/><Relationship Id="rId25" Type="http://schemas.openxmlformats.org/officeDocument/2006/relationships/hyperlink" Target="https://www.bannerbuzz.com/automotive-transportation-banners/p" TargetMode="External"/><Relationship Id="rId33" Type="http://schemas.openxmlformats.org/officeDocument/2006/relationships/hyperlink" Target="https://www.bannerbuzz.com/political-banners/p" TargetMode="External"/><Relationship Id="rId38" Type="http://schemas.openxmlformats.org/officeDocument/2006/relationships/hyperlink" Target="https://www.bannerbuzz.com/sports-banners/p" TargetMode="External"/><Relationship Id="rId46" Type="http://schemas.openxmlformats.org/officeDocument/2006/relationships/hyperlink" Target="https://www.bannerbuzz.com/band-banners/p" TargetMode="External"/><Relationship Id="rId59" Type="http://schemas.openxmlformats.org/officeDocument/2006/relationships/hyperlink" Target="https://www.bannerbuzz.com/4th-of-july-banners/p" TargetMode="External"/><Relationship Id="rId67" Type="http://schemas.openxmlformats.org/officeDocument/2006/relationships/hyperlink" Target="https://www.bannerbuzz.com/new-year-banners/p" TargetMode="External"/><Relationship Id="rId20" Type="http://schemas.openxmlformats.org/officeDocument/2006/relationships/hyperlink" Target="https://www.bannerbuzz.com/sponsor-banners/p" TargetMode="External"/><Relationship Id="rId41" Type="http://schemas.openxmlformats.org/officeDocument/2006/relationships/hyperlink" Target="https://www.bannerbuzz.com/team-banners/p" TargetMode="External"/><Relationship Id="rId54" Type="http://schemas.openxmlformats.org/officeDocument/2006/relationships/hyperlink" Target="https://www.bannerbuzz.com/birthday-banners/p" TargetMode="External"/><Relationship Id="rId62" Type="http://schemas.openxmlformats.org/officeDocument/2006/relationships/hyperlink" Target="https://www.bannerbuzz.com/halloween-banners/p" TargetMode="External"/><Relationship Id="rId70" Type="http://schemas.openxmlformats.org/officeDocument/2006/relationships/hyperlink" Target="https://www.bannerbuzz.com/baby-shower-banners/p" TargetMode="External"/><Relationship Id="rId75" Type="http://schemas.openxmlformats.org/officeDocument/2006/relationships/hyperlink" Target="https://www.bannerbuzz.com/homecoming-banners/p" TargetMode="External"/><Relationship Id="rId83" Type="http://schemas.openxmlformats.org/officeDocument/2006/relationships/hyperlink" Target="https://www.bannerbuzz.com/graduation-banners/p" TargetMode="External"/><Relationship Id="rId88" Type="http://schemas.openxmlformats.org/officeDocument/2006/relationships/hyperlink" Target="https://www.bannerbuzz.com/billboard-printing/p" TargetMode="External"/><Relationship Id="rId91" Type="http://schemas.openxmlformats.org/officeDocument/2006/relationships/hyperlink" Target="https://www.bannerbuzz.com/pre-printed-vinyl-banners/p" TargetMode="External"/><Relationship Id="rId1" Type="http://schemas.openxmlformats.org/officeDocument/2006/relationships/hyperlink" Target="https://www.bannerbuzz.com/outdoor-banners/p" TargetMode="External"/><Relationship Id="rId6" Type="http://schemas.openxmlformats.org/officeDocument/2006/relationships/hyperlink" Target="https://www.bannerbuzz.com/trade-show-banners/p" TargetMode="External"/><Relationship Id="rId15" Type="http://schemas.openxmlformats.org/officeDocument/2006/relationships/hyperlink" Target="https://www.bannerbuzz.com/advertising-banners/p" TargetMode="External"/><Relationship Id="rId23" Type="http://schemas.openxmlformats.org/officeDocument/2006/relationships/hyperlink" Target="https://www.bannerbuzz.com/art-music-entertainment-banners/p" TargetMode="External"/><Relationship Id="rId28" Type="http://schemas.openxmlformats.org/officeDocument/2006/relationships/hyperlink" Target="https://www.bannerbuzz.com/military-banners/p" TargetMode="External"/><Relationship Id="rId36" Type="http://schemas.openxmlformats.org/officeDocument/2006/relationships/hyperlink" Target="https://www.bannerbuzz.com/school-banners/p" TargetMode="External"/><Relationship Id="rId49" Type="http://schemas.openxmlformats.org/officeDocument/2006/relationships/hyperlink" Target="https://www.bannerbuzz.com/band-banners/p" TargetMode="External"/><Relationship Id="rId57" Type="http://schemas.openxmlformats.org/officeDocument/2006/relationships/hyperlink" Target="https://www.bannerbuzz.com/4th-of-july-banners/p" TargetMode="External"/><Relationship Id="rId10" Type="http://schemas.openxmlformats.org/officeDocument/2006/relationships/hyperlink" Target="https://www.bannerbuzz.com/retail-banners/p" TargetMode="External"/><Relationship Id="rId31" Type="http://schemas.openxmlformats.org/officeDocument/2006/relationships/hyperlink" Target="https://www.bannerbuzz.com/street-banners/p" TargetMode="External"/><Relationship Id="rId44" Type="http://schemas.openxmlformats.org/officeDocument/2006/relationships/hyperlink" Target="https://www.bannerbuzz.com/soccer-banners/p" TargetMode="External"/><Relationship Id="rId52" Type="http://schemas.openxmlformats.org/officeDocument/2006/relationships/hyperlink" Target="https://www.bannerbuzz.com/photo-banners/p" TargetMode="External"/><Relationship Id="rId60" Type="http://schemas.openxmlformats.org/officeDocument/2006/relationships/hyperlink" Target="https://www.bannerbuzz.com/thanksgiving-banners/p" TargetMode="External"/><Relationship Id="rId65" Type="http://schemas.openxmlformats.org/officeDocument/2006/relationships/hyperlink" Target="https://www.bannerbuzz.com/christmas-banners/p" TargetMode="External"/><Relationship Id="rId73" Type="http://schemas.openxmlformats.org/officeDocument/2006/relationships/hyperlink" Target="https://www.bannerbuzz.com/welcome-home-banners/p" TargetMode="External"/><Relationship Id="rId78" Type="http://schemas.openxmlformats.org/officeDocument/2006/relationships/hyperlink" Target="https://www.bannerbuzz.com/grand-opening-banners/p" TargetMode="External"/><Relationship Id="rId81" Type="http://schemas.openxmlformats.org/officeDocument/2006/relationships/hyperlink" Target="https://www.bannerbuzz.com/party-banners/p" TargetMode="External"/><Relationship Id="rId86" Type="http://schemas.openxmlformats.org/officeDocument/2006/relationships/hyperlink" Target="https://www.bannerbuzz.com/billboard-printing/p" TargetMode="External"/><Relationship Id="rId4" Type="http://schemas.openxmlformats.org/officeDocument/2006/relationships/hyperlink" Target="https://www.bannerbuzz.com/promotional-banners/p" TargetMode="External"/><Relationship Id="rId9" Type="http://schemas.openxmlformats.org/officeDocument/2006/relationships/hyperlink" Target="https://www.bannerbuzz.com/retail-banners/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nerbuzz.com/sales-banners/p" TargetMode="External"/><Relationship Id="rId18" Type="http://schemas.openxmlformats.org/officeDocument/2006/relationships/hyperlink" Target="https://www.bannerbuzz.com/sponsor-banners/p" TargetMode="External"/><Relationship Id="rId26" Type="http://schemas.openxmlformats.org/officeDocument/2006/relationships/hyperlink" Target="https://www.bannerbuzz.com/automotive-transportation-banners/p" TargetMode="External"/><Relationship Id="rId39" Type="http://schemas.openxmlformats.org/officeDocument/2006/relationships/hyperlink" Target="https://www.bannerbuzz.com/sports-banners/p" TargetMode="External"/><Relationship Id="rId21" Type="http://schemas.openxmlformats.org/officeDocument/2006/relationships/hyperlink" Target="https://www.bannerbuzz.com/restaurant-banners/p" TargetMode="External"/><Relationship Id="rId34" Type="http://schemas.openxmlformats.org/officeDocument/2006/relationships/hyperlink" Target="https://www.bannerbuzz.com/political-banners/p" TargetMode="External"/><Relationship Id="rId42" Type="http://schemas.openxmlformats.org/officeDocument/2006/relationships/hyperlink" Target="https://www.bannerbuzz.com/team-banners/p" TargetMode="External"/><Relationship Id="rId47" Type="http://schemas.openxmlformats.org/officeDocument/2006/relationships/hyperlink" Target="https://www.bannerbuzz.com/band-banners/p" TargetMode="External"/><Relationship Id="rId50" Type="http://schemas.openxmlformats.org/officeDocument/2006/relationships/hyperlink" Target="https://www.bannerbuzz.com/holiday-banners/p" TargetMode="External"/><Relationship Id="rId55" Type="http://schemas.openxmlformats.org/officeDocument/2006/relationships/hyperlink" Target="https://www.bannerbuzz.com/birthday-banners/p" TargetMode="External"/><Relationship Id="rId63" Type="http://schemas.openxmlformats.org/officeDocument/2006/relationships/hyperlink" Target="https://www.bannerbuzz.com/christmas-banners/p" TargetMode="External"/><Relationship Id="rId68" Type="http://schemas.openxmlformats.org/officeDocument/2006/relationships/hyperlink" Target="https://www.bannerbuzz.com/wedding-anniversary-banners/p" TargetMode="External"/><Relationship Id="rId76" Type="http://schemas.openxmlformats.org/officeDocument/2006/relationships/hyperlink" Target="https://www.bannerbuzz.com/homecoming-banners/p" TargetMode="External"/><Relationship Id="rId84" Type="http://schemas.openxmlformats.org/officeDocument/2006/relationships/hyperlink" Target="https://www.bannerbuzz.com/graduation-banners/p" TargetMode="External"/><Relationship Id="rId89" Type="http://schemas.openxmlformats.org/officeDocument/2006/relationships/hyperlink" Target="https://www.bannerbuzz.com/matte-banners/p" TargetMode="External"/><Relationship Id="rId7" Type="http://schemas.openxmlformats.org/officeDocument/2006/relationships/hyperlink" Target="https://www.bannerbuzz.com/trade-show-banners/p" TargetMode="External"/><Relationship Id="rId71" Type="http://schemas.openxmlformats.org/officeDocument/2006/relationships/hyperlink" Target="https://www.bannerbuzz.com/baby-shower-banners/p" TargetMode="External"/><Relationship Id="rId92" Type="http://schemas.openxmlformats.org/officeDocument/2006/relationships/hyperlink" Target="https://www.bannerbuzz.com/pre-printed-vinyl-banners/p" TargetMode="External"/><Relationship Id="rId2" Type="http://schemas.openxmlformats.org/officeDocument/2006/relationships/hyperlink" Target="https://www.bannerbuzz.com/promotional-banners/p" TargetMode="External"/><Relationship Id="rId16" Type="http://schemas.openxmlformats.org/officeDocument/2006/relationships/hyperlink" Target="https://www.bannerbuzz.com/company-banners/p" TargetMode="External"/><Relationship Id="rId29" Type="http://schemas.openxmlformats.org/officeDocument/2006/relationships/hyperlink" Target="https://www.bannerbuzz.com/church-banners/p" TargetMode="External"/><Relationship Id="rId11" Type="http://schemas.openxmlformats.org/officeDocument/2006/relationships/hyperlink" Target="https://www.bannerbuzz.com/outdoor-banners/p" TargetMode="External"/><Relationship Id="rId24" Type="http://schemas.openxmlformats.org/officeDocument/2006/relationships/hyperlink" Target="https://www.bannerbuzz.com/automotive-transportation-banners/p" TargetMode="External"/><Relationship Id="rId32" Type="http://schemas.openxmlformats.org/officeDocument/2006/relationships/hyperlink" Target="https://www.bannerbuzz.com/street-banners/p" TargetMode="External"/><Relationship Id="rId37" Type="http://schemas.openxmlformats.org/officeDocument/2006/relationships/hyperlink" Target="https://www.bannerbuzz.com/school-banners/p" TargetMode="External"/><Relationship Id="rId40" Type="http://schemas.openxmlformats.org/officeDocument/2006/relationships/hyperlink" Target="https://www.bannerbuzz.com/team-banners/p" TargetMode="External"/><Relationship Id="rId45" Type="http://schemas.openxmlformats.org/officeDocument/2006/relationships/hyperlink" Target="https://www.bannerbuzz.com/band-banners/p" TargetMode="External"/><Relationship Id="rId53" Type="http://schemas.openxmlformats.org/officeDocument/2006/relationships/hyperlink" Target="https://www.bannerbuzz.com/photo-banners/p" TargetMode="External"/><Relationship Id="rId58" Type="http://schemas.openxmlformats.org/officeDocument/2006/relationships/hyperlink" Target="https://www.bannerbuzz.com/4th-of-july-banners/p" TargetMode="External"/><Relationship Id="rId66" Type="http://schemas.openxmlformats.org/officeDocument/2006/relationships/hyperlink" Target="https://www.bannerbuzz.com/new-year-banners/p" TargetMode="External"/><Relationship Id="rId74" Type="http://schemas.openxmlformats.org/officeDocument/2006/relationships/hyperlink" Target="https://www.bannerbuzz.com/welcome-home-banners/p" TargetMode="External"/><Relationship Id="rId79" Type="http://schemas.openxmlformats.org/officeDocument/2006/relationships/hyperlink" Target="https://www.bannerbuzz.com/reunion-banners/p" TargetMode="External"/><Relationship Id="rId87" Type="http://schemas.openxmlformats.org/officeDocument/2006/relationships/hyperlink" Target="https://www.bannerbuzz.com/billboard-printing/p" TargetMode="External"/><Relationship Id="rId5" Type="http://schemas.openxmlformats.org/officeDocument/2006/relationships/hyperlink" Target="https://www.bannerbuzz.com/promotional-banners/p" TargetMode="External"/><Relationship Id="rId61" Type="http://schemas.openxmlformats.org/officeDocument/2006/relationships/hyperlink" Target="https://www.bannerbuzz.com/thanksgiving-banners/p" TargetMode="External"/><Relationship Id="rId82" Type="http://schemas.openxmlformats.org/officeDocument/2006/relationships/hyperlink" Target="https://www.bannerbuzz.com/party-banners/p" TargetMode="External"/><Relationship Id="rId90" Type="http://schemas.openxmlformats.org/officeDocument/2006/relationships/hyperlink" Target="https://www.bannerbuzz.com/matte-banners/p" TargetMode="External"/><Relationship Id="rId19" Type="http://schemas.openxmlformats.org/officeDocument/2006/relationships/hyperlink" Target="https://www.bannerbuzz.com/sponsor-banners/p" TargetMode="External"/><Relationship Id="rId14" Type="http://schemas.openxmlformats.org/officeDocument/2006/relationships/hyperlink" Target="https://www.bannerbuzz.com/sales-banners/p" TargetMode="External"/><Relationship Id="rId22" Type="http://schemas.openxmlformats.org/officeDocument/2006/relationships/hyperlink" Target="https://www.bannerbuzz.com/art-music-entertainment-banners/p" TargetMode="External"/><Relationship Id="rId27" Type="http://schemas.openxmlformats.org/officeDocument/2006/relationships/hyperlink" Target="https://www.bannerbuzz.com/military-banners/p" TargetMode="External"/><Relationship Id="rId30" Type="http://schemas.openxmlformats.org/officeDocument/2006/relationships/hyperlink" Target="https://www.bannerbuzz.com/church-banners/p" TargetMode="External"/><Relationship Id="rId35" Type="http://schemas.openxmlformats.org/officeDocument/2006/relationships/hyperlink" Target="https://www.bannerbuzz.com/school-banners/p" TargetMode="External"/><Relationship Id="rId43" Type="http://schemas.openxmlformats.org/officeDocument/2006/relationships/hyperlink" Target="https://www.bannerbuzz.com/soccer-banners/p" TargetMode="External"/><Relationship Id="rId48" Type="http://schemas.openxmlformats.org/officeDocument/2006/relationships/hyperlink" Target="https://www.bannerbuzz.com/band-banners/p" TargetMode="External"/><Relationship Id="rId56" Type="http://schemas.openxmlformats.org/officeDocument/2006/relationships/hyperlink" Target="https://www.bannerbuzz.com/4th-of-july-banners/p" TargetMode="External"/><Relationship Id="rId64" Type="http://schemas.openxmlformats.org/officeDocument/2006/relationships/hyperlink" Target="https://www.bannerbuzz.com/christmas-banners/p" TargetMode="External"/><Relationship Id="rId69" Type="http://schemas.openxmlformats.org/officeDocument/2006/relationships/hyperlink" Target="https://www.bannerbuzz.com/wedding-anniversary-banners/p" TargetMode="External"/><Relationship Id="rId77" Type="http://schemas.openxmlformats.org/officeDocument/2006/relationships/hyperlink" Target="https://www.bannerbuzz.com/grand-opening-banners/p" TargetMode="External"/><Relationship Id="rId8" Type="http://schemas.openxmlformats.org/officeDocument/2006/relationships/hyperlink" Target="https://www.bannerbuzz.com/trade-show-banners/p" TargetMode="External"/><Relationship Id="rId51" Type="http://schemas.openxmlformats.org/officeDocument/2006/relationships/hyperlink" Target="https://www.bannerbuzz.com/holiday-banners/p" TargetMode="External"/><Relationship Id="rId72" Type="http://schemas.openxmlformats.org/officeDocument/2006/relationships/hyperlink" Target="https://www.bannerbuzz.com/welcome-home-banners/p" TargetMode="External"/><Relationship Id="rId80" Type="http://schemas.openxmlformats.org/officeDocument/2006/relationships/hyperlink" Target="https://www.bannerbuzz.com/reunion-banners/p" TargetMode="External"/><Relationship Id="rId85" Type="http://schemas.openxmlformats.org/officeDocument/2006/relationships/hyperlink" Target="https://www.bannerbuzz.com/graduation-banners/p" TargetMode="External"/><Relationship Id="rId3" Type="http://schemas.openxmlformats.org/officeDocument/2006/relationships/hyperlink" Target="https://www.bannerbuzz.com/promotional-banners/p" TargetMode="External"/><Relationship Id="rId12" Type="http://schemas.openxmlformats.org/officeDocument/2006/relationships/hyperlink" Target="https://www.bannerbuzz.com/outdoor-banners/p" TargetMode="External"/><Relationship Id="rId17" Type="http://schemas.openxmlformats.org/officeDocument/2006/relationships/hyperlink" Target="https://www.bannerbuzz.com/company-banners/p" TargetMode="External"/><Relationship Id="rId25" Type="http://schemas.openxmlformats.org/officeDocument/2006/relationships/hyperlink" Target="https://www.bannerbuzz.com/automotive-transportation-banners/p" TargetMode="External"/><Relationship Id="rId33" Type="http://schemas.openxmlformats.org/officeDocument/2006/relationships/hyperlink" Target="https://www.bannerbuzz.com/political-banners/p" TargetMode="External"/><Relationship Id="rId38" Type="http://schemas.openxmlformats.org/officeDocument/2006/relationships/hyperlink" Target="https://www.bannerbuzz.com/sports-banners/p" TargetMode="External"/><Relationship Id="rId46" Type="http://schemas.openxmlformats.org/officeDocument/2006/relationships/hyperlink" Target="https://www.bannerbuzz.com/band-banners/p" TargetMode="External"/><Relationship Id="rId59" Type="http://schemas.openxmlformats.org/officeDocument/2006/relationships/hyperlink" Target="https://www.bannerbuzz.com/4th-of-july-banners/p" TargetMode="External"/><Relationship Id="rId67" Type="http://schemas.openxmlformats.org/officeDocument/2006/relationships/hyperlink" Target="https://www.bannerbuzz.com/new-year-banners/p" TargetMode="External"/><Relationship Id="rId20" Type="http://schemas.openxmlformats.org/officeDocument/2006/relationships/hyperlink" Target="https://www.bannerbuzz.com/sponsor-banners/p" TargetMode="External"/><Relationship Id="rId41" Type="http://schemas.openxmlformats.org/officeDocument/2006/relationships/hyperlink" Target="https://www.bannerbuzz.com/team-banners/p" TargetMode="External"/><Relationship Id="rId54" Type="http://schemas.openxmlformats.org/officeDocument/2006/relationships/hyperlink" Target="https://www.bannerbuzz.com/birthday-banners/p" TargetMode="External"/><Relationship Id="rId62" Type="http://schemas.openxmlformats.org/officeDocument/2006/relationships/hyperlink" Target="https://www.bannerbuzz.com/halloween-banners/p" TargetMode="External"/><Relationship Id="rId70" Type="http://schemas.openxmlformats.org/officeDocument/2006/relationships/hyperlink" Target="https://www.bannerbuzz.com/baby-shower-banners/p" TargetMode="External"/><Relationship Id="rId75" Type="http://schemas.openxmlformats.org/officeDocument/2006/relationships/hyperlink" Target="https://www.bannerbuzz.com/homecoming-banners/p" TargetMode="External"/><Relationship Id="rId83" Type="http://schemas.openxmlformats.org/officeDocument/2006/relationships/hyperlink" Target="https://www.bannerbuzz.com/graduation-banners/p" TargetMode="External"/><Relationship Id="rId88" Type="http://schemas.openxmlformats.org/officeDocument/2006/relationships/hyperlink" Target="https://www.bannerbuzz.com/billboard-printing/p" TargetMode="External"/><Relationship Id="rId91" Type="http://schemas.openxmlformats.org/officeDocument/2006/relationships/hyperlink" Target="https://www.bannerbuzz.com/pre-printed-vinyl-banners/p" TargetMode="External"/><Relationship Id="rId1" Type="http://schemas.openxmlformats.org/officeDocument/2006/relationships/hyperlink" Target="https://www.bannerbuzz.com/outdoor-banners/p" TargetMode="External"/><Relationship Id="rId6" Type="http://schemas.openxmlformats.org/officeDocument/2006/relationships/hyperlink" Target="https://www.bannerbuzz.com/trade-show-banners/p" TargetMode="External"/><Relationship Id="rId15" Type="http://schemas.openxmlformats.org/officeDocument/2006/relationships/hyperlink" Target="https://www.bannerbuzz.com/advertising-banners/p" TargetMode="External"/><Relationship Id="rId23" Type="http://schemas.openxmlformats.org/officeDocument/2006/relationships/hyperlink" Target="https://www.bannerbuzz.com/art-music-entertainment-banners/p" TargetMode="External"/><Relationship Id="rId28" Type="http://schemas.openxmlformats.org/officeDocument/2006/relationships/hyperlink" Target="https://www.bannerbuzz.com/military-banners/p" TargetMode="External"/><Relationship Id="rId36" Type="http://schemas.openxmlformats.org/officeDocument/2006/relationships/hyperlink" Target="https://www.bannerbuzz.com/school-banners/p" TargetMode="External"/><Relationship Id="rId49" Type="http://schemas.openxmlformats.org/officeDocument/2006/relationships/hyperlink" Target="https://www.bannerbuzz.com/band-banners/p" TargetMode="External"/><Relationship Id="rId57" Type="http://schemas.openxmlformats.org/officeDocument/2006/relationships/hyperlink" Target="https://www.bannerbuzz.com/4th-of-july-banners/p" TargetMode="External"/><Relationship Id="rId10" Type="http://schemas.openxmlformats.org/officeDocument/2006/relationships/hyperlink" Target="https://www.bannerbuzz.com/retail-banners/p" TargetMode="External"/><Relationship Id="rId31" Type="http://schemas.openxmlformats.org/officeDocument/2006/relationships/hyperlink" Target="https://www.bannerbuzz.com/street-banners/p" TargetMode="External"/><Relationship Id="rId44" Type="http://schemas.openxmlformats.org/officeDocument/2006/relationships/hyperlink" Target="https://www.bannerbuzz.com/soccer-banners/p" TargetMode="External"/><Relationship Id="rId52" Type="http://schemas.openxmlformats.org/officeDocument/2006/relationships/hyperlink" Target="https://www.bannerbuzz.com/photo-banners/p" TargetMode="External"/><Relationship Id="rId60" Type="http://schemas.openxmlformats.org/officeDocument/2006/relationships/hyperlink" Target="https://www.bannerbuzz.com/thanksgiving-banners/p" TargetMode="External"/><Relationship Id="rId65" Type="http://schemas.openxmlformats.org/officeDocument/2006/relationships/hyperlink" Target="https://www.bannerbuzz.com/christmas-banners/p" TargetMode="External"/><Relationship Id="rId73" Type="http://schemas.openxmlformats.org/officeDocument/2006/relationships/hyperlink" Target="https://www.bannerbuzz.com/welcome-home-banners/p" TargetMode="External"/><Relationship Id="rId78" Type="http://schemas.openxmlformats.org/officeDocument/2006/relationships/hyperlink" Target="https://www.bannerbuzz.com/grand-opening-banners/p" TargetMode="External"/><Relationship Id="rId81" Type="http://schemas.openxmlformats.org/officeDocument/2006/relationships/hyperlink" Target="https://www.bannerbuzz.com/party-banners/p" TargetMode="External"/><Relationship Id="rId86" Type="http://schemas.openxmlformats.org/officeDocument/2006/relationships/hyperlink" Target="https://www.bannerbuzz.com/billboard-printing/p" TargetMode="External"/><Relationship Id="rId4" Type="http://schemas.openxmlformats.org/officeDocument/2006/relationships/hyperlink" Target="https://www.bannerbuzz.com/promotional-banners/p" TargetMode="External"/><Relationship Id="rId9" Type="http://schemas.openxmlformats.org/officeDocument/2006/relationships/hyperlink" Target="https://www.bannerbuzz.com/retail-banners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80"/>
  <sheetViews>
    <sheetView workbookViewId="0">
      <selection activeCell="A4" sqref="A4"/>
    </sheetView>
  </sheetViews>
  <sheetFormatPr defaultRowHeight="15"/>
  <cols>
    <col min="1" max="1" width="22.5703125" customWidth="1" collapsed="1"/>
    <col min="2" max="2" width="36.28515625" customWidth="1" collapsed="1"/>
    <col min="3" max="3" width="10.140625" customWidth="1" collapsed="1"/>
    <col min="4" max="4" width="6.5703125" customWidth="1" collapsed="1"/>
    <col min="5" max="6" width="6.7109375" customWidth="1" collapsed="1"/>
    <col min="8" max="8" width="8.7109375" style="7" collapsed="1"/>
    <col min="13" max="14" width="10.42578125" customWidth="1" collapsed="1"/>
  </cols>
  <sheetData>
    <row r="1" spans="1:42">
      <c r="A1" t="s">
        <v>10</v>
      </c>
    </row>
    <row r="2" spans="1:42" s="3" customFormat="1" ht="21" customHeight="1">
      <c r="A2" s="8" t="s">
        <v>0</v>
      </c>
      <c r="B2" s="8" t="s">
        <v>26</v>
      </c>
      <c r="C2" s="8" t="s">
        <v>128</v>
      </c>
      <c r="D2" s="8" t="s">
        <v>1</v>
      </c>
      <c r="E2" s="8" t="s">
        <v>21</v>
      </c>
      <c r="F2" s="8" t="s">
        <v>22</v>
      </c>
      <c r="G2" s="8" t="s">
        <v>12</v>
      </c>
      <c r="H2" s="9" t="s">
        <v>14</v>
      </c>
      <c r="I2" s="8" t="s">
        <v>15</v>
      </c>
      <c r="J2" s="8" t="s">
        <v>17</v>
      </c>
      <c r="K2" s="10" t="s">
        <v>18</v>
      </c>
      <c r="L2" s="10" t="s">
        <v>24</v>
      </c>
      <c r="M2" s="10" t="s">
        <v>11</v>
      </c>
      <c r="N2" s="10" t="s">
        <v>28</v>
      </c>
      <c r="O2" s="8" t="s">
        <v>13</v>
      </c>
      <c r="P2" s="22" t="s">
        <v>37</v>
      </c>
      <c r="Q2" s="14" t="s">
        <v>33</v>
      </c>
      <c r="R2" s="15" t="s">
        <v>4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8" t="s">
        <v>15</v>
      </c>
      <c r="Y2" s="8" t="s">
        <v>17</v>
      </c>
      <c r="Z2" s="10" t="s">
        <v>18</v>
      </c>
      <c r="AA2" s="8" t="s">
        <v>20</v>
      </c>
      <c r="AB2" s="10" t="s">
        <v>11</v>
      </c>
      <c r="AC2" s="10" t="s">
        <v>28</v>
      </c>
      <c r="AD2" s="8" t="s">
        <v>30</v>
      </c>
      <c r="AE2" s="8" t="s">
        <v>31</v>
      </c>
      <c r="AF2" s="10" t="s">
        <v>34</v>
      </c>
      <c r="AG2" s="3" t="s">
        <v>35</v>
      </c>
      <c r="AH2" s="3" t="s">
        <v>126</v>
      </c>
      <c r="AI2" s="3" t="s">
        <v>127</v>
      </c>
      <c r="AK2" s="42" t="s">
        <v>15</v>
      </c>
      <c r="AL2" s="42" t="s">
        <v>17</v>
      </c>
      <c r="AM2" s="43" t="s">
        <v>18</v>
      </c>
      <c r="AN2" s="42" t="s">
        <v>20</v>
      </c>
      <c r="AO2" s="43" t="s">
        <v>11</v>
      </c>
      <c r="AP2" s="43" t="s">
        <v>28</v>
      </c>
    </row>
    <row r="3" spans="1:42">
      <c r="A3" s="11" t="s">
        <v>66</v>
      </c>
      <c r="B3" s="12"/>
      <c r="C3" s="35" t="s">
        <v>129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8"/>
      <c r="AI3" s="28"/>
      <c r="AK3" s="28"/>
      <c r="AL3" s="28"/>
      <c r="AM3" s="28"/>
      <c r="AN3" s="28"/>
      <c r="AO3" s="28"/>
      <c r="AP3" s="28"/>
    </row>
    <row r="4" spans="1:42" s="30" customFormat="1">
      <c r="B4" s="30" t="s">
        <v>27</v>
      </c>
      <c r="C4" s="36" t="s">
        <v>16</v>
      </c>
      <c r="D4" s="37" t="s">
        <v>131</v>
      </c>
      <c r="E4" s="31">
        <v>3</v>
      </c>
      <c r="F4" s="31">
        <v>4</v>
      </c>
      <c r="G4" s="30">
        <v>29.88</v>
      </c>
      <c r="H4" s="30">
        <v>1</v>
      </c>
      <c r="I4" s="30" t="s">
        <v>16</v>
      </c>
      <c r="J4" s="30" t="s">
        <v>16</v>
      </c>
      <c r="K4" s="30" t="s">
        <v>141</v>
      </c>
      <c r="L4" s="2" t="s">
        <v>25</v>
      </c>
      <c r="M4" s="30" t="s">
        <v>16</v>
      </c>
      <c r="N4" s="30" t="s">
        <v>29</v>
      </c>
      <c r="O4" s="32" t="str">
        <f>PROPER(SUM(Q4,R4,S4,T4,U4,V4,W4,AK4,AL4,AM4,AN4,AO4,AP4))</f>
        <v>90.19</v>
      </c>
      <c r="P4" t="s">
        <v>132</v>
      </c>
      <c r="Q4" s="33">
        <v>29.88</v>
      </c>
      <c r="R4" s="34" t="b">
        <f>IF(AND(H4&gt;=2,H4&lt;=10),ROUND(G4*H4*(1-0.07),2))</f>
        <v>0</v>
      </c>
      <c r="S4" s="34" t="b">
        <f t="shared" ref="S4:S11" si="0">IF(AND(H4&gt;=11,H4&lt;=25),ROUND(G4*H4*(1-0.11),2))</f>
        <v>0</v>
      </c>
      <c r="T4" s="34" t="b">
        <f t="shared" ref="T4:T11" si="1">IF(AND(H4&gt;=26,H4&lt;=50),ROUND(G4*H4*(1-0.18),2))</f>
        <v>0</v>
      </c>
      <c r="U4" s="34" t="b">
        <f t="shared" ref="U4:U11" si="2">IF(AND(H4&gt;=51,H4&lt;=100),ROUND(G4*H4*(1-0.25),2))</f>
        <v>0</v>
      </c>
      <c r="V4" s="34" t="b">
        <f t="shared" ref="V4:V11" si="3">IF(AND(H4&gt;=101,H4&lt;=500),ROUND(G4*H4*(1-0.33),2))</f>
        <v>0</v>
      </c>
      <c r="W4" s="34" t="b">
        <f t="shared" ref="W4:W11" si="4">IF(AND(H4&gt;=501),ROUND(G4*H4*(1-0.4),2))</f>
        <v>0</v>
      </c>
      <c r="X4" s="40" t="str">
        <f>PROPER(IF(I4="Yes",ROUND(SUM(Q4,R4,S4,T4,U4,V4,W4)*0.75,2),0))</f>
        <v>22.41</v>
      </c>
      <c r="Y4" s="38" t="str">
        <f>PROPER(IF(AE4&lt;6.99,AD4,AE4))</f>
        <v>6.99</v>
      </c>
      <c r="Z4" s="39" t="str">
        <f>PROPER(CHOOSE(AI4,0,ROUND(H4*4.99,2),0,0,ROUND(Q4*0.3,2),ROUND(Q4*0.3,2),ROUND(Q4*0.3,2)))</f>
        <v>8.96</v>
      </c>
      <c r="AA4" s="44" t="str">
        <f>PROPER(CHOOSE(AH4,(E4*F4)*0.25*H4,((E4*F4)*1*H4)))</f>
        <v>3</v>
      </c>
      <c r="AB4" s="38" t="str">
        <f>PROPER(IF(M4="Yes",ROUND(H4*9.99,2),0))</f>
        <v>9.99</v>
      </c>
      <c r="AC4" s="38" t="str">
        <f>PROPER(IF(AG4&lt;4.99,4.99,AG4))</f>
        <v>8.96</v>
      </c>
      <c r="AD4" s="34">
        <v>6.99</v>
      </c>
      <c r="AE4" s="34">
        <f t="shared" ref="AE4:AE8" si="5">IF(J4="Yes",ROUND(SUM(Q4,R4,S4,T4,U4,V4,W4)*0.2,2),0)</f>
        <v>5.98</v>
      </c>
      <c r="AF4" s="30">
        <v>4.99</v>
      </c>
      <c r="AG4" s="30">
        <f t="shared" ref="AG4:AG8" si="6">IF(N4="Four Sides",ROUND(G4*0.3*H4,2),0)</f>
        <v>8.9600000000000009</v>
      </c>
      <c r="AH4" s="29">
        <f>SUM(IF(L4="UV Print Only",1,0),IF(L4="Lamination Only",2,0))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5</v>
      </c>
      <c r="AK4">
        <f t="shared" ref="AK4:AP4" si="7">VALUE(X4)</f>
        <v>22.41</v>
      </c>
      <c r="AL4" s="41">
        <f t="shared" si="7"/>
        <v>6.99</v>
      </c>
      <c r="AM4" s="30">
        <f t="shared" si="7"/>
        <v>8.9600000000000009</v>
      </c>
      <c r="AN4" s="41">
        <f t="shared" si="7"/>
        <v>3</v>
      </c>
      <c r="AO4" s="30">
        <f t="shared" si="7"/>
        <v>9.99</v>
      </c>
      <c r="AP4" s="30">
        <f t="shared" si="7"/>
        <v>8.9600000000000009</v>
      </c>
    </row>
    <row r="5" spans="1:42">
      <c r="B5" t="s">
        <v>27</v>
      </c>
      <c r="C5" t="s">
        <v>16</v>
      </c>
      <c r="D5" s="37" t="s">
        <v>133</v>
      </c>
      <c r="E5" s="4">
        <v>3</v>
      </c>
      <c r="F5" s="4">
        <v>6</v>
      </c>
      <c r="G5" s="2">
        <v>44.82</v>
      </c>
      <c r="H5" s="7">
        <v>1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 t="str">
        <f t="shared" ref="O5:O11" si="8">PROPER(SUM(Q5,R5,S5,T5,U5,V5,W5,AK5,AL5,AM5,AN5,AO5,AP5))</f>
        <v>124.83</v>
      </c>
      <c r="P5" t="s">
        <v>132</v>
      </c>
      <c r="Q5" s="16">
        <v>44.82</v>
      </c>
      <c r="R5" s="11" t="b">
        <f t="shared" ref="R5:R11" si="9">IF(AND(H5&gt;=2,H5&lt;=10),ROUND(G5*H5*(1-0.07),2))</f>
        <v>0</v>
      </c>
      <c r="S5" s="11" t="b">
        <f t="shared" si="0"/>
        <v>0</v>
      </c>
      <c r="T5" s="11" t="b">
        <f t="shared" si="1"/>
        <v>0</v>
      </c>
      <c r="U5" s="11" t="b">
        <f t="shared" si="2"/>
        <v>0</v>
      </c>
      <c r="V5" s="11" t="b">
        <f t="shared" si="3"/>
        <v>0</v>
      </c>
      <c r="W5" s="11" t="b">
        <f t="shared" si="4"/>
        <v>0</v>
      </c>
      <c r="X5" s="40" t="str">
        <f t="shared" ref="X5:X11" si="10">PROPER(IF(I5="Yes",ROUND(SUM(Q5,R5,S5,T5,U5,V5,W5)*0.75,2),0))</f>
        <v>33.62</v>
      </c>
      <c r="Y5" s="38" t="str">
        <f t="shared" ref="Y5:Y11" si="11">PROPER(IF(AE5&lt;6.99,AD5,AE5))</f>
        <v>8.96</v>
      </c>
      <c r="Z5" s="39" t="str">
        <f t="shared" ref="Z5:Z11" si="12">PROPER(CHOOSE(AI5,0,ROUND(H5*4.99,2),0,0,ROUND(Q5*0.3,2),ROUND(Q5*0.3,2),ROUND(Q5*0.3,2)))</f>
        <v>4.99</v>
      </c>
      <c r="AA5" s="39" t="str">
        <f t="shared" ref="AA5:AA11" si="13">PROPER(CHOOSE(AH5,(E5*F5)*0.5*H5,((E5*F5)*1*H5)))</f>
        <v>9</v>
      </c>
      <c r="AB5" s="38" t="str">
        <f t="shared" ref="AB5:AB11" si="14">PROPER(IF(M5="Yes",ROUND(H5*9.99,2),0))</f>
        <v>9.99</v>
      </c>
      <c r="AC5" s="38" t="str">
        <f t="shared" ref="AC5:AC11" si="15">PROPER(IF(AG5&lt;4.99,4.99,AG5))</f>
        <v>13.45</v>
      </c>
      <c r="AD5" s="21">
        <v>6.99</v>
      </c>
      <c r="AE5" s="21">
        <f t="shared" si="5"/>
        <v>8.9600000000000009</v>
      </c>
      <c r="AF5" s="20">
        <v>4.99</v>
      </c>
      <c r="AG5" s="20">
        <f t="shared" si="6"/>
        <v>13.45</v>
      </c>
      <c r="AH5" s="29">
        <f t="shared" ref="AH5:AH11" si="16">SUM(IF(L5="UV Print Only",1,0),IF(L5="Lamination Only",2,0))</f>
        <v>1</v>
      </c>
      <c r="AI5" s="29">
        <f t="shared" ref="AI5:AI11" si="17"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K5">
        <f t="shared" ref="AK5:AK11" si="18">VALUE(X5)</f>
        <v>33.619999999999997</v>
      </c>
      <c r="AL5" s="41">
        <f t="shared" ref="AL5:AL11" si="19">VALUE(Y5)</f>
        <v>8.9600000000000009</v>
      </c>
      <c r="AM5" s="30">
        <f t="shared" ref="AM5:AM11" si="20">VALUE(Z5)</f>
        <v>4.99</v>
      </c>
      <c r="AN5" s="41">
        <f t="shared" ref="AN5:AN11" si="21">VALUE(AA5)</f>
        <v>9</v>
      </c>
      <c r="AO5" s="30">
        <f t="shared" ref="AO5:AO11" si="22">VALUE(AB5)</f>
        <v>9.99</v>
      </c>
      <c r="AP5" s="30">
        <f t="shared" ref="AP5:AP11" si="23">VALUE(AC5)</f>
        <v>13.45</v>
      </c>
    </row>
    <row r="6" spans="1:42">
      <c r="B6" t="s">
        <v>27</v>
      </c>
      <c r="C6" t="s">
        <v>16</v>
      </c>
      <c r="D6" s="37" t="s">
        <v>139</v>
      </c>
      <c r="E6">
        <v>3</v>
      </c>
      <c r="F6">
        <v>2</v>
      </c>
      <c r="G6">
        <v>6.99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 t="str">
        <f>PROPER(SUM(Q6,R6,S6,T6,U6,V6,W6,AK6,AL6,AM6,AN6,AO6,AP6))</f>
        <v>40.69</v>
      </c>
      <c r="P6" t="s">
        <v>132</v>
      </c>
      <c r="Q6" s="14">
        <v>6.99</v>
      </c>
      <c r="R6" s="11" t="b">
        <f t="shared" si="9"/>
        <v>0</v>
      </c>
      <c r="S6" s="11" t="b">
        <f t="shared" si="0"/>
        <v>0</v>
      </c>
      <c r="T6" s="11" t="b">
        <f t="shared" si="1"/>
        <v>0</v>
      </c>
      <c r="U6" s="11" t="b">
        <f t="shared" si="2"/>
        <v>0</v>
      </c>
      <c r="V6" s="11" t="b">
        <f t="shared" si="3"/>
        <v>0</v>
      </c>
      <c r="W6" s="11" t="b">
        <f t="shared" si="4"/>
        <v>0</v>
      </c>
      <c r="X6" s="40" t="str">
        <f t="shared" si="10"/>
        <v>5.24</v>
      </c>
      <c r="Y6" s="38" t="str">
        <f t="shared" si="11"/>
        <v>6.99</v>
      </c>
      <c r="Z6" s="39" t="str">
        <f t="shared" si="12"/>
        <v>4.99</v>
      </c>
      <c r="AA6" s="39" t="str">
        <f>PROPER(CHOOSE(AH6,(E6*F6)*0.25*H6,((E6*F6)*1*H6)))</f>
        <v>1.5</v>
      </c>
      <c r="AB6" s="38" t="str">
        <f t="shared" si="14"/>
        <v>9.99</v>
      </c>
      <c r="AC6" s="38" t="str">
        <f t="shared" si="15"/>
        <v>4.99</v>
      </c>
      <c r="AD6" s="21">
        <v>6.99</v>
      </c>
      <c r="AE6" s="21">
        <f t="shared" si="5"/>
        <v>1.4</v>
      </c>
      <c r="AF6" s="20">
        <v>4.99</v>
      </c>
      <c r="AG6" s="20">
        <f t="shared" si="6"/>
        <v>2.1</v>
      </c>
      <c r="AH6" s="29">
        <f t="shared" si="16"/>
        <v>1</v>
      </c>
      <c r="AI6" s="29">
        <f>SUM(IF(K6="Flash Cut with No Grommets",1,0),IF(K6="Flash Cut with Adhesive Grommets",2,0),IF(K6="Hem with No Grommets",3,0),IF(K6="Hem with Metal Grommets",4,0),IF(K6="Top and Bottom Pole Pocket",5,0),IF(K6="Top Pole Pocket",6,0),IF(K6="Left and Right Pole Pocket",7,0))</f>
        <v>2</v>
      </c>
      <c r="AK6">
        <f t="shared" si="18"/>
        <v>5.24</v>
      </c>
      <c r="AL6" s="41">
        <f t="shared" si="19"/>
        <v>6.99</v>
      </c>
      <c r="AM6" s="30">
        <f t="shared" si="20"/>
        <v>4.99</v>
      </c>
      <c r="AN6" s="41">
        <f t="shared" si="21"/>
        <v>1.5</v>
      </c>
      <c r="AO6" s="30">
        <f t="shared" si="22"/>
        <v>9.99</v>
      </c>
      <c r="AP6" s="30">
        <f t="shared" si="23"/>
        <v>4.99</v>
      </c>
    </row>
    <row r="7" spans="1:42">
      <c r="B7" t="s">
        <v>27</v>
      </c>
      <c r="C7" t="s">
        <v>16</v>
      </c>
      <c r="D7" s="37" t="s">
        <v>134</v>
      </c>
      <c r="E7" s="17">
        <v>4</v>
      </c>
      <c r="F7" s="17">
        <v>6</v>
      </c>
      <c r="G7" s="17">
        <v>59.76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 t="str">
        <f t="shared" si="8"/>
        <v>161.44</v>
      </c>
      <c r="P7" t="s">
        <v>132</v>
      </c>
      <c r="Q7" s="17">
        <v>59.76</v>
      </c>
      <c r="R7" s="1" t="b">
        <f t="shared" si="9"/>
        <v>0</v>
      </c>
      <c r="S7" s="1" t="b">
        <f t="shared" si="0"/>
        <v>0</v>
      </c>
      <c r="T7" s="18" t="b">
        <f t="shared" si="1"/>
        <v>0</v>
      </c>
      <c r="U7" s="18" t="b">
        <f t="shared" si="2"/>
        <v>0</v>
      </c>
      <c r="V7" s="18" t="b">
        <f t="shared" si="3"/>
        <v>0</v>
      </c>
      <c r="W7" s="18" t="b">
        <f t="shared" si="4"/>
        <v>0</v>
      </c>
      <c r="X7" s="40" t="str">
        <f t="shared" si="10"/>
        <v>44.82</v>
      </c>
      <c r="Y7" s="38" t="str">
        <f t="shared" si="11"/>
        <v>11.95</v>
      </c>
      <c r="Z7" s="39" t="str">
        <f t="shared" si="12"/>
        <v>4.99</v>
      </c>
      <c r="AA7" s="39" t="str">
        <f t="shared" si="13"/>
        <v>12</v>
      </c>
      <c r="AB7" s="38" t="str">
        <f t="shared" si="14"/>
        <v>9.99</v>
      </c>
      <c r="AC7" s="38" t="str">
        <f t="shared" si="15"/>
        <v>17.93</v>
      </c>
      <c r="AD7" s="21">
        <v>6.99</v>
      </c>
      <c r="AE7" s="21">
        <f t="shared" si="5"/>
        <v>11.95</v>
      </c>
      <c r="AF7" s="20">
        <v>4.99</v>
      </c>
      <c r="AG7" s="20">
        <f t="shared" si="6"/>
        <v>17.93</v>
      </c>
      <c r="AH7" s="29">
        <f t="shared" si="16"/>
        <v>1</v>
      </c>
      <c r="AI7" s="29">
        <f t="shared" si="17"/>
        <v>2</v>
      </c>
      <c r="AK7">
        <f t="shared" si="18"/>
        <v>44.82</v>
      </c>
      <c r="AL7" s="41">
        <f t="shared" si="19"/>
        <v>11.95</v>
      </c>
      <c r="AM7" s="30">
        <f t="shared" si="20"/>
        <v>4.99</v>
      </c>
      <c r="AN7" s="41">
        <f t="shared" si="21"/>
        <v>12</v>
      </c>
      <c r="AO7" s="30">
        <f t="shared" si="22"/>
        <v>9.99</v>
      </c>
      <c r="AP7" s="30">
        <f t="shared" si="23"/>
        <v>17.93</v>
      </c>
    </row>
    <row r="8" spans="1:42">
      <c r="B8" t="s">
        <v>27</v>
      </c>
      <c r="C8" t="s">
        <v>16</v>
      </c>
      <c r="D8" s="37" t="s">
        <v>135</v>
      </c>
      <c r="E8" s="2">
        <v>4</v>
      </c>
      <c r="F8" s="2">
        <v>8</v>
      </c>
      <c r="G8" s="17">
        <v>79.680000000000007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 t="str">
        <f t="shared" si="8"/>
        <v>210.26</v>
      </c>
      <c r="P8" t="s">
        <v>132</v>
      </c>
      <c r="Q8" s="17">
        <v>79.680000000000007</v>
      </c>
      <c r="R8" s="24" t="b">
        <f t="shared" si="9"/>
        <v>0</v>
      </c>
      <c r="S8" s="19" t="b">
        <f>IF(AND(H8&gt;=11,H8&lt;=25),ROUND(G8*H8*(1-0.11),2))</f>
        <v>0</v>
      </c>
      <c r="T8" s="19" t="b">
        <f t="shared" si="1"/>
        <v>0</v>
      </c>
      <c r="U8" s="18" t="b">
        <f t="shared" si="2"/>
        <v>0</v>
      </c>
      <c r="V8" s="18" t="b">
        <f t="shared" si="3"/>
        <v>0</v>
      </c>
      <c r="W8" s="18" t="b">
        <f t="shared" si="4"/>
        <v>0</v>
      </c>
      <c r="X8" s="40" t="str">
        <f t="shared" si="10"/>
        <v>59.76</v>
      </c>
      <c r="Y8" s="38" t="str">
        <f t="shared" si="11"/>
        <v>15.94</v>
      </c>
      <c r="Z8" s="39" t="str">
        <f t="shared" si="12"/>
        <v>4.99</v>
      </c>
      <c r="AA8" s="39" t="str">
        <f t="shared" si="13"/>
        <v>16</v>
      </c>
      <c r="AB8" s="38" t="str">
        <f>PROPER(IF(M8="Yes",ROUND(H8*9.99,2),0))</f>
        <v>9.99</v>
      </c>
      <c r="AC8" s="38" t="str">
        <f>PROPER(IF(AG8&lt;4.99,4.99,AG8))</f>
        <v>23.9</v>
      </c>
      <c r="AD8" s="21">
        <v>6.99</v>
      </c>
      <c r="AE8" s="21">
        <f t="shared" si="5"/>
        <v>15.94</v>
      </c>
      <c r="AF8" s="20">
        <v>4.99</v>
      </c>
      <c r="AG8" s="45">
        <f t="shared" si="6"/>
        <v>23.9</v>
      </c>
      <c r="AH8" s="29">
        <f t="shared" si="16"/>
        <v>1</v>
      </c>
      <c r="AI8" s="29">
        <f t="shared" si="17"/>
        <v>2</v>
      </c>
      <c r="AK8">
        <f t="shared" si="18"/>
        <v>59.76</v>
      </c>
      <c r="AL8" s="41">
        <f t="shared" si="19"/>
        <v>15.94</v>
      </c>
      <c r="AM8" s="30">
        <f t="shared" si="20"/>
        <v>4.99</v>
      </c>
      <c r="AN8" s="41">
        <f t="shared" si="21"/>
        <v>16</v>
      </c>
      <c r="AO8" s="30">
        <f t="shared" si="22"/>
        <v>9.99</v>
      </c>
      <c r="AP8" s="46">
        <f t="shared" si="23"/>
        <v>23.9</v>
      </c>
    </row>
    <row r="9" spans="1:42">
      <c r="B9" t="s">
        <v>27</v>
      </c>
      <c r="C9" t="s">
        <v>16</v>
      </c>
      <c r="D9" s="37" t="s">
        <v>136</v>
      </c>
      <c r="E9">
        <v>4</v>
      </c>
      <c r="F9">
        <v>10</v>
      </c>
      <c r="G9" s="17">
        <v>99.6</v>
      </c>
      <c r="H9" s="7">
        <v>1</v>
      </c>
      <c r="I9" s="2" t="s">
        <v>16</v>
      </c>
      <c r="J9" s="2" t="s">
        <v>16</v>
      </c>
      <c r="K9" s="2" t="s">
        <v>19</v>
      </c>
      <c r="L9" s="2" t="s">
        <v>25</v>
      </c>
      <c r="M9" s="2" t="s">
        <v>16</v>
      </c>
      <c r="N9" s="2" t="s">
        <v>29</v>
      </c>
      <c r="O9" s="32" t="str">
        <f t="shared" si="8"/>
        <v>259.08</v>
      </c>
      <c r="P9" t="s">
        <v>132</v>
      </c>
      <c r="Q9" s="17">
        <v>99.6</v>
      </c>
      <c r="R9" s="1" t="b">
        <f t="shared" si="9"/>
        <v>0</v>
      </c>
      <c r="S9" s="1" t="b">
        <f t="shared" si="0"/>
        <v>0</v>
      </c>
      <c r="T9" s="19" t="b">
        <f t="shared" si="1"/>
        <v>0</v>
      </c>
      <c r="U9" s="18" t="b">
        <f t="shared" si="2"/>
        <v>0</v>
      </c>
      <c r="V9" s="18" t="b">
        <f t="shared" si="3"/>
        <v>0</v>
      </c>
      <c r="W9" s="18" t="b">
        <f t="shared" si="4"/>
        <v>0</v>
      </c>
      <c r="X9" s="40" t="str">
        <f t="shared" si="10"/>
        <v>74.7</v>
      </c>
      <c r="Y9" s="38" t="str">
        <f t="shared" si="11"/>
        <v>19.92</v>
      </c>
      <c r="Z9" s="39" t="str">
        <f t="shared" si="12"/>
        <v>4.99</v>
      </c>
      <c r="AA9" s="39" t="str">
        <f t="shared" si="13"/>
        <v>20</v>
      </c>
      <c r="AB9" s="38" t="str">
        <f t="shared" si="14"/>
        <v>9.99</v>
      </c>
      <c r="AC9" s="38" t="str">
        <f t="shared" si="15"/>
        <v>29.88</v>
      </c>
      <c r="AD9" s="21">
        <v>6.99</v>
      </c>
      <c r="AE9" s="21">
        <f t="shared" ref="AE9" si="24">IF(J9="Yes",ROUND(SUM(Q9,R9,S9,T9,U9,V9,W9)*0.2,2),0)</f>
        <v>19.920000000000002</v>
      </c>
      <c r="AF9" s="20">
        <v>4.99</v>
      </c>
      <c r="AG9" s="20">
        <f t="shared" ref="AG9" si="25">IF(N9="Four Sides",ROUND(G9*0.3*H9,2),0)</f>
        <v>29.88</v>
      </c>
      <c r="AH9" s="29">
        <f t="shared" si="16"/>
        <v>1</v>
      </c>
      <c r="AI9" s="29">
        <f t="shared" si="17"/>
        <v>2</v>
      </c>
      <c r="AK9">
        <f t="shared" si="18"/>
        <v>74.7</v>
      </c>
      <c r="AL9" s="41">
        <f t="shared" si="19"/>
        <v>19.920000000000002</v>
      </c>
      <c r="AM9" s="30">
        <f t="shared" si="20"/>
        <v>4.99</v>
      </c>
      <c r="AN9" s="41">
        <f t="shared" si="21"/>
        <v>20</v>
      </c>
      <c r="AO9" s="30">
        <f t="shared" si="22"/>
        <v>9.99</v>
      </c>
      <c r="AP9" s="30">
        <f t="shared" si="23"/>
        <v>29.88</v>
      </c>
    </row>
    <row r="10" spans="1:42">
      <c r="B10" t="s">
        <v>27</v>
      </c>
      <c r="C10" t="s">
        <v>16</v>
      </c>
      <c r="D10" s="37" t="s">
        <v>137</v>
      </c>
      <c r="E10">
        <v>6</v>
      </c>
      <c r="F10">
        <v>8</v>
      </c>
      <c r="G10" s="17">
        <v>119.52</v>
      </c>
      <c r="H10" s="7">
        <v>1</v>
      </c>
      <c r="I10" s="2" t="s">
        <v>16</v>
      </c>
      <c r="J10" s="2" t="s">
        <v>16</v>
      </c>
      <c r="K10" s="2" t="s">
        <v>19</v>
      </c>
      <c r="L10" s="2" t="s">
        <v>25</v>
      </c>
      <c r="M10" s="2" t="s">
        <v>16</v>
      </c>
      <c r="N10" s="2" t="s">
        <v>29</v>
      </c>
      <c r="O10" s="32" t="str">
        <f t="shared" si="8"/>
        <v>307.9</v>
      </c>
      <c r="P10" t="s">
        <v>132</v>
      </c>
      <c r="Q10" s="17">
        <v>119.52</v>
      </c>
      <c r="R10" s="1" t="b">
        <f t="shared" si="9"/>
        <v>0</v>
      </c>
      <c r="S10" s="1" t="b">
        <f t="shared" si="0"/>
        <v>0</v>
      </c>
      <c r="T10" s="19" t="b">
        <f t="shared" si="1"/>
        <v>0</v>
      </c>
      <c r="U10" s="18" t="b">
        <f t="shared" si="2"/>
        <v>0</v>
      </c>
      <c r="V10" s="18" t="b">
        <f t="shared" si="3"/>
        <v>0</v>
      </c>
      <c r="W10" s="18" t="b">
        <f t="shared" si="4"/>
        <v>0</v>
      </c>
      <c r="X10" s="40" t="str">
        <f t="shared" si="10"/>
        <v>89.64</v>
      </c>
      <c r="Y10" s="38" t="str">
        <f t="shared" si="11"/>
        <v>23.9</v>
      </c>
      <c r="Z10" s="39" t="str">
        <f t="shared" si="12"/>
        <v>4.99</v>
      </c>
      <c r="AA10" s="39" t="str">
        <f t="shared" si="13"/>
        <v>24</v>
      </c>
      <c r="AB10" s="38" t="str">
        <f t="shared" si="14"/>
        <v>9.99</v>
      </c>
      <c r="AC10" s="38" t="str">
        <f t="shared" si="15"/>
        <v>35.86</v>
      </c>
      <c r="AD10" s="21">
        <v>6.99</v>
      </c>
      <c r="AE10" s="21">
        <f t="shared" ref="AE10" si="26">IF(J10="Yes",ROUND(SUM(Q10,R10,S10,T10,U10,V10,W10)*0.2,2),0)</f>
        <v>23.9</v>
      </c>
      <c r="AF10" s="20">
        <v>4.99</v>
      </c>
      <c r="AG10" s="20">
        <f t="shared" ref="AG10" si="27">IF(N10="Four Sides",ROUND(G10*0.3*H10,2),0)</f>
        <v>35.86</v>
      </c>
      <c r="AH10" s="29">
        <f t="shared" si="16"/>
        <v>1</v>
      </c>
      <c r="AI10" s="29">
        <f t="shared" si="17"/>
        <v>2</v>
      </c>
      <c r="AK10">
        <f t="shared" si="18"/>
        <v>89.64</v>
      </c>
      <c r="AL10" s="41">
        <f t="shared" si="19"/>
        <v>23.9</v>
      </c>
      <c r="AM10" s="30">
        <f t="shared" si="20"/>
        <v>4.99</v>
      </c>
      <c r="AN10" s="41">
        <f t="shared" si="21"/>
        <v>24</v>
      </c>
      <c r="AO10" s="30">
        <f t="shared" si="22"/>
        <v>9.99</v>
      </c>
      <c r="AP10" s="30">
        <f t="shared" si="23"/>
        <v>35.86</v>
      </c>
    </row>
    <row r="11" spans="1:42">
      <c r="B11" t="s">
        <v>27</v>
      </c>
      <c r="C11" t="s">
        <v>16</v>
      </c>
      <c r="D11" s="37" t="s">
        <v>138</v>
      </c>
      <c r="E11">
        <v>6</v>
      </c>
      <c r="F11">
        <v>10</v>
      </c>
      <c r="G11" s="17">
        <v>149.4</v>
      </c>
      <c r="H11" s="7">
        <v>1</v>
      </c>
      <c r="I11" s="2" t="s">
        <v>16</v>
      </c>
      <c r="J11" s="2" t="s">
        <v>16</v>
      </c>
      <c r="K11" s="2" t="s">
        <v>19</v>
      </c>
      <c r="L11" s="2" t="s">
        <v>25</v>
      </c>
      <c r="M11" s="2" t="s">
        <v>16</v>
      </c>
      <c r="N11" s="2" t="s">
        <v>29</v>
      </c>
      <c r="O11" s="32" t="str">
        <f t="shared" si="8"/>
        <v>381.13</v>
      </c>
      <c r="P11" t="s">
        <v>132</v>
      </c>
      <c r="Q11" s="17">
        <v>149.4</v>
      </c>
      <c r="R11" s="25" t="b">
        <f t="shared" si="9"/>
        <v>0</v>
      </c>
      <c r="S11" s="25" t="b">
        <f t="shared" si="0"/>
        <v>0</v>
      </c>
      <c r="T11" s="19" t="b">
        <f t="shared" si="1"/>
        <v>0</v>
      </c>
      <c r="U11" s="18" t="b">
        <f t="shared" si="2"/>
        <v>0</v>
      </c>
      <c r="V11" s="18" t="b">
        <f t="shared" si="3"/>
        <v>0</v>
      </c>
      <c r="W11" s="18" t="b">
        <f t="shared" si="4"/>
        <v>0</v>
      </c>
      <c r="X11" s="40" t="str">
        <f t="shared" si="10"/>
        <v>112.05</v>
      </c>
      <c r="Y11" s="38" t="str">
        <f t="shared" si="11"/>
        <v>29.88</v>
      </c>
      <c r="Z11" s="39" t="str">
        <f t="shared" si="12"/>
        <v>4.99</v>
      </c>
      <c r="AA11" s="39" t="str">
        <f t="shared" si="13"/>
        <v>30</v>
      </c>
      <c r="AB11" s="38" t="str">
        <f t="shared" si="14"/>
        <v>9.99</v>
      </c>
      <c r="AC11" s="38" t="str">
        <f t="shared" si="15"/>
        <v>44.82</v>
      </c>
      <c r="AD11" s="21">
        <v>6.99</v>
      </c>
      <c r="AE11" s="21">
        <f t="shared" ref="AE11" si="28">IF(J11="Yes",ROUND(SUM(Q11,R11,S11,T11,U11,V11,W11)*0.2,2),0)</f>
        <v>29.88</v>
      </c>
      <c r="AF11" s="20">
        <v>4.99</v>
      </c>
      <c r="AG11" s="20">
        <f t="shared" ref="AG11" si="29">IF(N11="Four Sides",ROUND(G11*0.3*H11,2),0)</f>
        <v>44.82</v>
      </c>
      <c r="AH11" s="29">
        <f t="shared" si="16"/>
        <v>1</v>
      </c>
      <c r="AI11" s="29">
        <f t="shared" si="17"/>
        <v>2</v>
      </c>
      <c r="AK11">
        <f t="shared" si="18"/>
        <v>112.05</v>
      </c>
      <c r="AL11" s="41">
        <f t="shared" si="19"/>
        <v>29.88</v>
      </c>
      <c r="AM11" s="30">
        <f t="shared" si="20"/>
        <v>4.99</v>
      </c>
      <c r="AN11" s="41">
        <f t="shared" si="21"/>
        <v>30</v>
      </c>
      <c r="AO11" s="30">
        <f t="shared" si="22"/>
        <v>9.99</v>
      </c>
      <c r="AP11" s="30">
        <f t="shared" si="23"/>
        <v>44.82</v>
      </c>
    </row>
    <row r="12" spans="1:42">
      <c r="B12" s="5"/>
      <c r="C12" s="5" t="s">
        <v>129</v>
      </c>
      <c r="G12" s="17"/>
      <c r="I12" s="2"/>
      <c r="J12" s="2"/>
      <c r="K12" s="2"/>
      <c r="L12" s="2"/>
      <c r="M12" s="2"/>
      <c r="N12" s="2"/>
      <c r="O12" s="6"/>
      <c r="Q12" s="17"/>
      <c r="R12" s="25"/>
      <c r="S12" s="25"/>
      <c r="T12" s="19"/>
      <c r="U12" s="18"/>
      <c r="V12" s="18"/>
      <c r="W12" s="18"/>
      <c r="X12" s="11"/>
      <c r="Y12" s="11"/>
      <c r="Z12" s="29"/>
      <c r="AA12" s="29"/>
      <c r="AB12" s="11"/>
      <c r="AC12" s="11"/>
      <c r="AD12" s="21"/>
      <c r="AE12" s="21"/>
      <c r="AF12" s="20"/>
      <c r="AG12" s="20"/>
      <c r="AH12" s="29"/>
      <c r="AI12" s="29"/>
    </row>
    <row r="13" spans="1:42">
      <c r="A13" t="s">
        <v>42</v>
      </c>
      <c r="B13" t="s">
        <v>32</v>
      </c>
      <c r="C13" t="s">
        <v>16</v>
      </c>
      <c r="D13" s="37" t="s">
        <v>139</v>
      </c>
      <c r="E13" s="2">
        <v>3</v>
      </c>
      <c r="F13" s="2">
        <v>2</v>
      </c>
      <c r="G13" s="17">
        <v>6.99</v>
      </c>
      <c r="H13" s="7">
        <v>1</v>
      </c>
      <c r="I13" s="2" t="s">
        <v>16</v>
      </c>
      <c r="J13" s="2" t="s">
        <v>16</v>
      </c>
      <c r="K13" s="2" t="s">
        <v>19</v>
      </c>
      <c r="L13" s="2" t="s">
        <v>25</v>
      </c>
      <c r="M13" s="2" t="s">
        <v>16</v>
      </c>
      <c r="N13" s="2" t="s">
        <v>29</v>
      </c>
      <c r="O13" s="6" t="str">
        <f>PROPER(SUM(Q6,R6,S6,T6,U6,V6,W6,AK6,AL6,AM6,AN6,AO6,AP6))</f>
        <v>40.69</v>
      </c>
      <c r="P13" t="s">
        <v>132</v>
      </c>
      <c r="Q13" s="17">
        <v>6.99</v>
      </c>
      <c r="R13" s="1" t="b">
        <f t="shared" ref="R13:R20" si="30">IF(AND(H13&gt;=2,H13&lt;=10),ROUND(G13*H13*(1-0.07),2))</f>
        <v>0</v>
      </c>
      <c r="S13" s="1" t="b">
        <f t="shared" ref="S13:S20" si="31">IF(AND(H13&gt;=11,H13&lt;=25),ROUND(G13*H13*(1-0.11),2))</f>
        <v>0</v>
      </c>
      <c r="T13" s="19" t="b">
        <f t="shared" ref="T13:T20" si="32">IF(AND(H13&gt;=26,H13&lt;=50),ROUND(G13*H13*(1-0.18),2))</f>
        <v>0</v>
      </c>
      <c r="U13" s="18" t="b">
        <f t="shared" ref="U13:U20" si="33">IF(AND(H13&gt;=51,H13&lt;=100),ROUND(G13*H13*(1-0.25),2))</f>
        <v>0</v>
      </c>
      <c r="V13" s="18" t="b">
        <f t="shared" ref="V13:V20" si="34">IF(AND(H13&gt;=101,H13&lt;=500),ROUND(G13*H13*(1-0.33),2))</f>
        <v>0</v>
      </c>
      <c r="W13" s="18" t="b">
        <f t="shared" ref="W13:W20" si="35">IF(AND(H13&gt;=501),ROUND(G13*H13*(1-0.4),2))</f>
        <v>0</v>
      </c>
      <c r="X13" s="40" t="str">
        <f t="shared" ref="X13" si="36">PROPER(IF(I13="Yes",ROUND(SUM(Q13,R13,S13,T13,U13,V13,W13)*0.75,2),0))</f>
        <v>5.24</v>
      </c>
      <c r="Y13" s="38" t="str">
        <f t="shared" ref="Y13" si="37">PROPER(IF(AE13&lt;6.99,AD13,AE13))</f>
        <v>6.99</v>
      </c>
      <c r="Z13" s="39" t="str">
        <f t="shared" ref="Z13" si="38">PROPER(CHOOSE(AI13,0,ROUND(H13*4.99,2),0,0,ROUND(Q13*0.3,2),ROUND(Q13*0.3,2),ROUND(Q13*0.3,2)))</f>
        <v>4.99</v>
      </c>
      <c r="AA13" s="39" t="str">
        <f t="shared" ref="AA13" si="39">PROPER(CHOOSE(AH13,(E13*F13)*0.5*H13,((E13*F13)*1*H13)))</f>
        <v>3</v>
      </c>
      <c r="AB13" s="38" t="str">
        <f t="shared" ref="AB13" si="40">PROPER(IF(M13="Yes",ROUND(H13*9.99,2),0))</f>
        <v>9.99</v>
      </c>
      <c r="AC13" s="38" t="str">
        <f t="shared" ref="AC13" si="41">PROPER(IF(AG13&lt;4.99,4.99,AG13))</f>
        <v>4.99</v>
      </c>
      <c r="AD13" s="21">
        <v>6.99</v>
      </c>
      <c r="AE13" s="21">
        <f t="shared" ref="AE13:AE20" si="42">IF(J13="Yes",ROUND(SUM(Q13,R13,S13,T13,U13,V13,W13)*0.2,2),0)</f>
        <v>1.4</v>
      </c>
      <c r="AF13" s="20">
        <v>4.99</v>
      </c>
      <c r="AG13" s="20">
        <f t="shared" ref="AG13:AG20" si="43">IF(N13="Four Sides",ROUND(G13*0.3*H13,2),0)</f>
        <v>2.1</v>
      </c>
      <c r="AH13" s="29">
        <f t="shared" ref="AH13" si="44">SUM(IF(L13="UV Print Only",1,0),IF(L13="Lamination Only",2,0))</f>
        <v>1</v>
      </c>
      <c r="AI13" s="29">
        <f>SUM(IF(K13="Flash Cut with No Grommets",1,0),IF(K13="Flash Cut with Adhesive Grommets",2,0),IF(K13="Hem with No Grommets",3,0),IF(K13="Hem with Metal Grommets",4,0),IF(K13="Top and Bottom Pole Pocket",5,0),IF(K13="Top Pole Pocket",6,0),IF(K13="Left and Right Pole Pocket",7,0))</f>
        <v>2</v>
      </c>
      <c r="AK13">
        <f t="shared" ref="AK13:AK20" si="45">VALUE(X13)</f>
        <v>5.24</v>
      </c>
      <c r="AL13" s="41">
        <f t="shared" ref="AL13:AL20" si="46">VALUE(Y13)</f>
        <v>6.99</v>
      </c>
      <c r="AM13" s="30">
        <f t="shared" ref="AM13:AM20" si="47">VALUE(Z13)</f>
        <v>4.99</v>
      </c>
      <c r="AN13" s="41">
        <f t="shared" ref="AN13:AN20" si="48">VALUE(AA13)</f>
        <v>3</v>
      </c>
      <c r="AO13" s="30">
        <f t="shared" ref="AO13:AO20" si="49">VALUE(AB13)</f>
        <v>9.99</v>
      </c>
      <c r="AP13" s="30">
        <f t="shared" ref="AP13:AP20" si="50">VALUE(AC13)</f>
        <v>4.99</v>
      </c>
    </row>
    <row r="14" spans="1:42">
      <c r="B14" t="s">
        <v>32</v>
      </c>
      <c r="C14" t="s">
        <v>16</v>
      </c>
      <c r="D14" s="37" t="s">
        <v>131</v>
      </c>
      <c r="E14">
        <v>3</v>
      </c>
      <c r="F14">
        <v>4</v>
      </c>
      <c r="G14" s="17">
        <v>29.88</v>
      </c>
      <c r="H14" s="7">
        <v>1</v>
      </c>
      <c r="I14" s="2" t="s">
        <v>16</v>
      </c>
      <c r="J14" s="2" t="s">
        <v>16</v>
      </c>
      <c r="K14" s="2" t="s">
        <v>19</v>
      </c>
      <c r="L14" s="2" t="s">
        <v>25</v>
      </c>
      <c r="M14" s="2" t="s">
        <v>16</v>
      </c>
      <c r="N14" s="2" t="s">
        <v>29</v>
      </c>
      <c r="O14" s="32" t="str">
        <f>PROPER(SUM(Q14,R14,S14,T14,U14,V14,W14,AK14,AL14,AM14,AN14,AO14,AP14))</f>
        <v>89.22</v>
      </c>
      <c r="P14" t="s">
        <v>132</v>
      </c>
      <c r="Q14" s="17">
        <v>29.88</v>
      </c>
      <c r="R14" s="25" t="b">
        <f t="shared" si="30"/>
        <v>0</v>
      </c>
      <c r="S14" s="25" t="b">
        <f t="shared" si="31"/>
        <v>0</v>
      </c>
      <c r="T14" s="19" t="b">
        <f t="shared" si="32"/>
        <v>0</v>
      </c>
      <c r="U14" s="18" t="b">
        <f t="shared" si="33"/>
        <v>0</v>
      </c>
      <c r="V14" s="18" t="b">
        <f t="shared" si="34"/>
        <v>0</v>
      </c>
      <c r="W14" s="18" t="b">
        <f t="shared" si="35"/>
        <v>0</v>
      </c>
      <c r="X14" s="40" t="str">
        <f>PROPER(IF(I14="Yes",ROUND(SUM(Q14,R14,S14,T14,U14,V14,W14)*0.75,2),0))</f>
        <v>22.41</v>
      </c>
      <c r="Y14" s="38" t="str">
        <f>PROPER(IF(AE14&lt;6.99,AD14,AE14))</f>
        <v>6.99</v>
      </c>
      <c r="Z14" s="39" t="str">
        <f>PROPER(CHOOSE(AI14,0,ROUND(H14*4.99,2),0,0,ROUND(Q14*0.3,2),ROUND(Q14*0.3,2),ROUND(Q14*0.3,2)))</f>
        <v>4.99</v>
      </c>
      <c r="AA14" s="44" t="str">
        <f>PROPER(CHOOSE(AH14,(E14*F14)*0.5*H14,((E14*F14)*1*H14)))</f>
        <v>6</v>
      </c>
      <c r="AB14" s="38" t="str">
        <f>PROPER(IF(M14="Yes",ROUND(H14*9.99,2),0))</f>
        <v>9.99</v>
      </c>
      <c r="AC14" s="38" t="str">
        <f>PROPER(IF(AG14&lt;4.99,4.99,AG14))</f>
        <v>8.96</v>
      </c>
      <c r="AD14" s="34">
        <v>6.99</v>
      </c>
      <c r="AE14" s="34">
        <f t="shared" si="42"/>
        <v>5.98</v>
      </c>
      <c r="AF14" s="30">
        <v>4.99</v>
      </c>
      <c r="AG14" s="30">
        <f t="shared" si="43"/>
        <v>8.9600000000000009</v>
      </c>
      <c r="AH14" s="29">
        <f>SUM(IF(L14="UV Print Only",1,0),IF(L14="Lamination Only",2,0))</f>
        <v>1</v>
      </c>
      <c r="AI14" s="29">
        <f>SUM(IF(K14="Flash Cut with No Grommets",1,0),IF(K14="Flash Cut with Adhesive Grommets",2,0),IF(K14="Hem with No Grommets",3,0),IF(K14="Hem with Metal Grommets",4,0),IF(K14="Top and Bottom Pole Pocket",5,0),IF(K14="Top Pole Pocket",6,0),IF(K14="Left and Right Pole Pocket",7,0))</f>
        <v>2</v>
      </c>
      <c r="AJ14" s="30"/>
      <c r="AK14">
        <f t="shared" si="45"/>
        <v>22.41</v>
      </c>
      <c r="AL14" s="41">
        <f t="shared" si="46"/>
        <v>6.99</v>
      </c>
      <c r="AM14" s="30">
        <f t="shared" si="47"/>
        <v>4.99</v>
      </c>
      <c r="AN14" s="41">
        <f t="shared" si="48"/>
        <v>6</v>
      </c>
      <c r="AO14" s="30">
        <f t="shared" si="49"/>
        <v>9.99</v>
      </c>
      <c r="AP14" s="30">
        <f t="shared" si="50"/>
        <v>8.9600000000000009</v>
      </c>
    </row>
    <row r="15" spans="1:42">
      <c r="B15" t="s">
        <v>32</v>
      </c>
      <c r="C15" t="s">
        <v>16</v>
      </c>
      <c r="D15" s="37" t="s">
        <v>133</v>
      </c>
      <c r="E15">
        <v>3</v>
      </c>
      <c r="F15">
        <v>6</v>
      </c>
      <c r="G15" s="17">
        <v>44.82</v>
      </c>
      <c r="H15" s="7">
        <v>1</v>
      </c>
      <c r="I15" s="2" t="s">
        <v>16</v>
      </c>
      <c r="J15" s="2" t="s">
        <v>16</v>
      </c>
      <c r="K15" s="2" t="s">
        <v>19</v>
      </c>
      <c r="L15" s="2" t="s">
        <v>25</v>
      </c>
      <c r="M15" s="2" t="s">
        <v>16</v>
      </c>
      <c r="N15" s="2" t="s">
        <v>29</v>
      </c>
      <c r="O15" s="32" t="str">
        <f t="shared" ref="O15:O20" si="51">PROPER(SUM(Q15,R15,S15,T15,U15,V15,W15,AK15,AL15,AM15,AN15,AO15,AP15))</f>
        <v>124.83</v>
      </c>
      <c r="P15" t="s">
        <v>132</v>
      </c>
      <c r="Q15" s="17">
        <v>44.82</v>
      </c>
      <c r="R15" s="25" t="b">
        <f t="shared" si="30"/>
        <v>0</v>
      </c>
      <c r="S15" s="25" t="b">
        <f t="shared" si="31"/>
        <v>0</v>
      </c>
      <c r="T15" s="19" t="b">
        <f t="shared" si="32"/>
        <v>0</v>
      </c>
      <c r="U15" s="18" t="b">
        <f t="shared" si="33"/>
        <v>0</v>
      </c>
      <c r="V15" s="18" t="b">
        <f t="shared" si="34"/>
        <v>0</v>
      </c>
      <c r="W15" s="18" t="b">
        <f t="shared" si="35"/>
        <v>0</v>
      </c>
      <c r="X15" s="40" t="str">
        <f t="shared" ref="X15:X20" si="52">PROPER(IF(I15="Yes",ROUND(SUM(Q15,R15,S15,T15,U15,V15,W15)*0.75,2),0))</f>
        <v>33.62</v>
      </c>
      <c r="Y15" s="38" t="str">
        <f t="shared" ref="Y15:Y20" si="53">PROPER(IF(AE15&lt;6.99,AD15,AE15))</f>
        <v>8.96</v>
      </c>
      <c r="Z15" s="39" t="str">
        <f t="shared" ref="Z15:Z20" si="54">PROPER(CHOOSE(AI15,0,ROUND(H15*4.99,2),0,0,ROUND(Q15*0.3,2),ROUND(Q15*0.3,2),ROUND(Q15*0.3,2)))</f>
        <v>4.99</v>
      </c>
      <c r="AA15" s="39" t="str">
        <f t="shared" ref="AA15:AA20" si="55">PROPER(CHOOSE(AH15,(E15*F15)*0.5*H15,((E15*F15)*1*H15)))</f>
        <v>9</v>
      </c>
      <c r="AB15" s="38" t="str">
        <f t="shared" ref="AB15:AB16" si="56">PROPER(IF(M15="Yes",ROUND(H15*9.99,2),0))</f>
        <v>9.99</v>
      </c>
      <c r="AC15" s="38" t="str">
        <f t="shared" ref="AC15:AC16" si="57">PROPER(IF(AG15&lt;4.99,4.99,AG15))</f>
        <v>13.45</v>
      </c>
      <c r="AD15" s="21">
        <v>6.99</v>
      </c>
      <c r="AE15" s="21">
        <f t="shared" si="42"/>
        <v>8.9600000000000009</v>
      </c>
      <c r="AF15" s="20">
        <v>4.99</v>
      </c>
      <c r="AG15" s="20">
        <f t="shared" si="43"/>
        <v>13.45</v>
      </c>
      <c r="AH15" s="29">
        <f t="shared" ref="AH15:AH20" si="58">SUM(IF(L15="UV Print Only",1,0),IF(L15="Lamination Only",2,0))</f>
        <v>1</v>
      </c>
      <c r="AI15" s="29">
        <f t="shared" ref="AI15:AI20" si="59">SUM(IF(K15="Flash Cut with No Grommets",1,0),IF(K15="Flash Cut with Adhesive Grommets",2,0),IF(K15="Hem with No Grommets",3,0),IF(K15="Hem with Metal Grommets",4,0),IF(K15="Top and Bottom Pole Pocket",5,0),IF(K15="Top Pole Pocket",6,0),IF(K15="Left and Right Pole Pocket",7,0))</f>
        <v>2</v>
      </c>
      <c r="AK15">
        <f t="shared" si="45"/>
        <v>33.619999999999997</v>
      </c>
      <c r="AL15" s="41">
        <f t="shared" si="46"/>
        <v>8.9600000000000009</v>
      </c>
      <c r="AM15" s="30">
        <f t="shared" si="47"/>
        <v>4.99</v>
      </c>
      <c r="AN15" s="41">
        <f t="shared" si="48"/>
        <v>9</v>
      </c>
      <c r="AO15" s="30">
        <f t="shared" si="49"/>
        <v>9.99</v>
      </c>
      <c r="AP15" s="30">
        <f t="shared" si="50"/>
        <v>13.45</v>
      </c>
    </row>
    <row r="16" spans="1:42">
      <c r="B16" t="s">
        <v>32</v>
      </c>
      <c r="C16" t="s">
        <v>16</v>
      </c>
      <c r="D16" s="37" t="s">
        <v>134</v>
      </c>
      <c r="E16">
        <v>4</v>
      </c>
      <c r="F16">
        <v>6</v>
      </c>
      <c r="G16" s="17">
        <v>59.76</v>
      </c>
      <c r="H16" s="7">
        <v>1</v>
      </c>
      <c r="I16" s="2" t="s">
        <v>16</v>
      </c>
      <c r="J16" s="2" t="s">
        <v>16</v>
      </c>
      <c r="K16" s="2" t="s">
        <v>19</v>
      </c>
      <c r="L16" s="2" t="s">
        <v>25</v>
      </c>
      <c r="M16" s="2" t="s">
        <v>16</v>
      </c>
      <c r="N16" s="2" t="s">
        <v>29</v>
      </c>
      <c r="O16" s="32" t="str">
        <f t="shared" si="51"/>
        <v>161.44</v>
      </c>
      <c r="P16" t="s">
        <v>132</v>
      </c>
      <c r="Q16" s="17">
        <v>59.76</v>
      </c>
      <c r="R16" s="25" t="b">
        <f t="shared" si="30"/>
        <v>0</v>
      </c>
      <c r="S16" s="25" t="b">
        <f t="shared" si="31"/>
        <v>0</v>
      </c>
      <c r="T16" s="19" t="b">
        <f t="shared" si="32"/>
        <v>0</v>
      </c>
      <c r="U16" s="18" t="b">
        <f t="shared" si="33"/>
        <v>0</v>
      </c>
      <c r="V16" s="18" t="b">
        <f t="shared" si="34"/>
        <v>0</v>
      </c>
      <c r="W16" s="18" t="b">
        <f t="shared" si="35"/>
        <v>0</v>
      </c>
      <c r="X16" s="40" t="str">
        <f t="shared" si="52"/>
        <v>44.82</v>
      </c>
      <c r="Y16" s="38" t="str">
        <f t="shared" si="53"/>
        <v>11.95</v>
      </c>
      <c r="Z16" s="39" t="str">
        <f t="shared" si="54"/>
        <v>4.99</v>
      </c>
      <c r="AA16" s="39" t="str">
        <f t="shared" si="55"/>
        <v>12</v>
      </c>
      <c r="AB16" s="38" t="str">
        <f t="shared" si="56"/>
        <v>9.99</v>
      </c>
      <c r="AC16" s="38" t="str">
        <f t="shared" si="57"/>
        <v>17.93</v>
      </c>
      <c r="AD16" s="21">
        <v>6.99</v>
      </c>
      <c r="AE16" s="21">
        <f t="shared" si="42"/>
        <v>11.95</v>
      </c>
      <c r="AF16" s="20">
        <v>4.99</v>
      </c>
      <c r="AG16" s="20">
        <f t="shared" si="43"/>
        <v>17.93</v>
      </c>
      <c r="AH16" s="29">
        <f t="shared" si="58"/>
        <v>1</v>
      </c>
      <c r="AI16" s="29">
        <f t="shared" si="59"/>
        <v>2</v>
      </c>
      <c r="AK16">
        <f t="shared" si="45"/>
        <v>44.82</v>
      </c>
      <c r="AL16" s="41">
        <f t="shared" si="46"/>
        <v>11.95</v>
      </c>
      <c r="AM16" s="30">
        <f t="shared" si="47"/>
        <v>4.99</v>
      </c>
      <c r="AN16" s="41">
        <f t="shared" si="48"/>
        <v>12</v>
      </c>
      <c r="AO16" s="30">
        <f t="shared" si="49"/>
        <v>9.99</v>
      </c>
      <c r="AP16" s="30">
        <f t="shared" si="50"/>
        <v>17.93</v>
      </c>
    </row>
    <row r="17" spans="1:42">
      <c r="B17" t="s">
        <v>32</v>
      </c>
      <c r="C17" t="s">
        <v>16</v>
      </c>
      <c r="D17" s="37" t="s">
        <v>135</v>
      </c>
      <c r="E17">
        <v>4</v>
      </c>
      <c r="F17">
        <v>8</v>
      </c>
      <c r="G17" s="17">
        <v>79.680000000000007</v>
      </c>
      <c r="H17" s="7">
        <v>1</v>
      </c>
      <c r="I17" s="2" t="s">
        <v>16</v>
      </c>
      <c r="J17" s="2" t="s">
        <v>16</v>
      </c>
      <c r="K17" s="2" t="s">
        <v>19</v>
      </c>
      <c r="L17" s="2" t="s">
        <v>25</v>
      </c>
      <c r="M17" s="2" t="s">
        <v>16</v>
      </c>
      <c r="N17" s="2" t="s">
        <v>29</v>
      </c>
      <c r="O17" s="32" t="str">
        <f t="shared" si="51"/>
        <v>210.26</v>
      </c>
      <c r="P17" t="s">
        <v>132</v>
      </c>
      <c r="Q17" s="17">
        <v>79.680000000000007</v>
      </c>
      <c r="R17" s="25" t="b">
        <f t="shared" si="30"/>
        <v>0</v>
      </c>
      <c r="S17" s="25" t="b">
        <f t="shared" si="31"/>
        <v>0</v>
      </c>
      <c r="T17" s="19" t="b">
        <f t="shared" si="32"/>
        <v>0</v>
      </c>
      <c r="U17" s="18" t="b">
        <f t="shared" si="33"/>
        <v>0</v>
      </c>
      <c r="V17" s="18" t="b">
        <f t="shared" si="34"/>
        <v>0</v>
      </c>
      <c r="W17" s="18" t="b">
        <f t="shared" si="35"/>
        <v>0</v>
      </c>
      <c r="X17" s="40" t="str">
        <f t="shared" si="52"/>
        <v>59.76</v>
      </c>
      <c r="Y17" s="38" t="str">
        <f t="shared" si="53"/>
        <v>15.94</v>
      </c>
      <c r="Z17" s="39" t="str">
        <f t="shared" si="54"/>
        <v>4.99</v>
      </c>
      <c r="AA17" s="39" t="str">
        <f t="shared" si="55"/>
        <v>16</v>
      </c>
      <c r="AB17" s="38" t="str">
        <f>PROPER(IF(M17="Yes",ROUND(H17*9.99,2),0))</f>
        <v>9.99</v>
      </c>
      <c r="AC17" s="38" t="str">
        <f>PROPER(IF(AG17&lt;4.99,4.99,AG17))</f>
        <v>23.9</v>
      </c>
      <c r="AD17" s="21">
        <v>6.99</v>
      </c>
      <c r="AE17" s="21">
        <f t="shared" si="42"/>
        <v>15.94</v>
      </c>
      <c r="AF17" s="20">
        <v>4.99</v>
      </c>
      <c r="AG17" s="45">
        <f t="shared" si="43"/>
        <v>23.9</v>
      </c>
      <c r="AH17" s="29">
        <f t="shared" si="58"/>
        <v>1</v>
      </c>
      <c r="AI17" s="29">
        <f t="shared" si="59"/>
        <v>2</v>
      </c>
      <c r="AK17">
        <f t="shared" si="45"/>
        <v>59.76</v>
      </c>
      <c r="AL17" s="41">
        <f t="shared" si="46"/>
        <v>15.94</v>
      </c>
      <c r="AM17" s="30">
        <f t="shared" si="47"/>
        <v>4.99</v>
      </c>
      <c r="AN17" s="41">
        <f t="shared" si="48"/>
        <v>16</v>
      </c>
      <c r="AO17" s="30">
        <f t="shared" si="49"/>
        <v>9.99</v>
      </c>
      <c r="AP17" s="46">
        <f t="shared" si="50"/>
        <v>23.9</v>
      </c>
    </row>
    <row r="18" spans="1:42">
      <c r="B18" t="s">
        <v>32</v>
      </c>
      <c r="C18" t="s">
        <v>16</v>
      </c>
      <c r="D18" s="37" t="s">
        <v>136</v>
      </c>
      <c r="E18">
        <v>4</v>
      </c>
      <c r="F18">
        <v>10</v>
      </c>
      <c r="G18" s="17">
        <v>99.6</v>
      </c>
      <c r="H18" s="7">
        <v>1</v>
      </c>
      <c r="I18" s="2" t="s">
        <v>16</v>
      </c>
      <c r="J18" s="2" t="s">
        <v>16</v>
      </c>
      <c r="K18" s="2" t="s">
        <v>19</v>
      </c>
      <c r="L18" s="2" t="s">
        <v>25</v>
      </c>
      <c r="M18" s="2" t="s">
        <v>16</v>
      </c>
      <c r="N18" s="2" t="s">
        <v>29</v>
      </c>
      <c r="O18" s="32" t="str">
        <f t="shared" si="51"/>
        <v>259.08</v>
      </c>
      <c r="P18" t="s">
        <v>132</v>
      </c>
      <c r="Q18" s="17">
        <v>99.6</v>
      </c>
      <c r="R18" s="25" t="b">
        <f t="shared" si="30"/>
        <v>0</v>
      </c>
      <c r="S18" s="25" t="b">
        <f t="shared" si="31"/>
        <v>0</v>
      </c>
      <c r="T18" s="19" t="b">
        <f t="shared" si="32"/>
        <v>0</v>
      </c>
      <c r="U18" s="18" t="b">
        <f t="shared" si="33"/>
        <v>0</v>
      </c>
      <c r="V18" s="18" t="b">
        <f t="shared" si="34"/>
        <v>0</v>
      </c>
      <c r="W18" s="18" t="b">
        <f t="shared" si="35"/>
        <v>0</v>
      </c>
      <c r="X18" s="40" t="str">
        <f t="shared" si="52"/>
        <v>74.7</v>
      </c>
      <c r="Y18" s="38" t="str">
        <f t="shared" si="53"/>
        <v>19.92</v>
      </c>
      <c r="Z18" s="39" t="str">
        <f t="shared" si="54"/>
        <v>4.99</v>
      </c>
      <c r="AA18" s="39" t="str">
        <f t="shared" si="55"/>
        <v>20</v>
      </c>
      <c r="AB18" s="38" t="str">
        <f t="shared" ref="AB18:AB20" si="60">PROPER(IF(M18="Yes",ROUND(H18*9.99,2),0))</f>
        <v>9.99</v>
      </c>
      <c r="AC18" s="38" t="str">
        <f t="shared" ref="AC18:AC20" si="61">PROPER(IF(AG18&lt;4.99,4.99,AG18))</f>
        <v>29.88</v>
      </c>
      <c r="AD18" s="21">
        <v>6.99</v>
      </c>
      <c r="AE18" s="21">
        <f t="shared" si="42"/>
        <v>19.920000000000002</v>
      </c>
      <c r="AF18" s="20">
        <v>4.99</v>
      </c>
      <c r="AG18" s="20">
        <f t="shared" si="43"/>
        <v>29.88</v>
      </c>
      <c r="AH18" s="29">
        <f t="shared" si="58"/>
        <v>1</v>
      </c>
      <c r="AI18" s="29">
        <f t="shared" si="59"/>
        <v>2</v>
      </c>
      <c r="AK18">
        <f t="shared" si="45"/>
        <v>74.7</v>
      </c>
      <c r="AL18" s="41">
        <f t="shared" si="46"/>
        <v>19.920000000000002</v>
      </c>
      <c r="AM18" s="30">
        <f t="shared" si="47"/>
        <v>4.99</v>
      </c>
      <c r="AN18" s="41">
        <f t="shared" si="48"/>
        <v>20</v>
      </c>
      <c r="AO18" s="30">
        <f t="shared" si="49"/>
        <v>9.99</v>
      </c>
      <c r="AP18" s="30">
        <f t="shared" si="50"/>
        <v>29.88</v>
      </c>
    </row>
    <row r="19" spans="1:42">
      <c r="B19" t="s">
        <v>32</v>
      </c>
      <c r="C19" t="s">
        <v>16</v>
      </c>
      <c r="D19" s="37" t="s">
        <v>137</v>
      </c>
      <c r="E19">
        <v>6</v>
      </c>
      <c r="F19">
        <v>8</v>
      </c>
      <c r="G19" s="17">
        <v>119.52</v>
      </c>
      <c r="H19" s="7">
        <v>1</v>
      </c>
      <c r="I19" s="2" t="s">
        <v>16</v>
      </c>
      <c r="J19" s="2" t="s">
        <v>16</v>
      </c>
      <c r="K19" s="2" t="s">
        <v>19</v>
      </c>
      <c r="L19" s="2" t="s">
        <v>25</v>
      </c>
      <c r="M19" s="2" t="s">
        <v>16</v>
      </c>
      <c r="N19" s="2" t="s">
        <v>29</v>
      </c>
      <c r="O19" s="32" t="str">
        <f t="shared" si="51"/>
        <v>307.9</v>
      </c>
      <c r="P19" t="s">
        <v>132</v>
      </c>
      <c r="Q19" s="17">
        <v>119.52</v>
      </c>
      <c r="R19" s="25" t="b">
        <f t="shared" si="30"/>
        <v>0</v>
      </c>
      <c r="S19" s="25" t="b">
        <f t="shared" si="31"/>
        <v>0</v>
      </c>
      <c r="T19" s="19" t="b">
        <f t="shared" si="32"/>
        <v>0</v>
      </c>
      <c r="U19" s="18" t="b">
        <f t="shared" si="33"/>
        <v>0</v>
      </c>
      <c r="V19" s="18" t="b">
        <f t="shared" si="34"/>
        <v>0</v>
      </c>
      <c r="W19" s="18" t="b">
        <f t="shared" si="35"/>
        <v>0</v>
      </c>
      <c r="X19" s="40" t="str">
        <f t="shared" si="52"/>
        <v>89.64</v>
      </c>
      <c r="Y19" s="38" t="str">
        <f t="shared" si="53"/>
        <v>23.9</v>
      </c>
      <c r="Z19" s="39" t="str">
        <f t="shared" si="54"/>
        <v>4.99</v>
      </c>
      <c r="AA19" s="39" t="str">
        <f t="shared" si="55"/>
        <v>24</v>
      </c>
      <c r="AB19" s="38" t="str">
        <f t="shared" si="60"/>
        <v>9.99</v>
      </c>
      <c r="AC19" s="38" t="str">
        <f t="shared" si="61"/>
        <v>35.86</v>
      </c>
      <c r="AD19" s="21">
        <v>6.99</v>
      </c>
      <c r="AE19" s="21">
        <f t="shared" si="42"/>
        <v>23.9</v>
      </c>
      <c r="AF19" s="20">
        <v>4.99</v>
      </c>
      <c r="AG19" s="20">
        <f t="shared" si="43"/>
        <v>35.86</v>
      </c>
      <c r="AH19" s="29">
        <f t="shared" si="58"/>
        <v>1</v>
      </c>
      <c r="AI19" s="29">
        <f t="shared" si="59"/>
        <v>2</v>
      </c>
      <c r="AK19">
        <f t="shared" si="45"/>
        <v>89.64</v>
      </c>
      <c r="AL19" s="41">
        <f t="shared" si="46"/>
        <v>23.9</v>
      </c>
      <c r="AM19" s="30">
        <f t="shared" si="47"/>
        <v>4.99</v>
      </c>
      <c r="AN19" s="41">
        <f t="shared" si="48"/>
        <v>24</v>
      </c>
      <c r="AO19" s="30">
        <f t="shared" si="49"/>
        <v>9.99</v>
      </c>
      <c r="AP19" s="30">
        <f t="shared" si="50"/>
        <v>35.86</v>
      </c>
    </row>
    <row r="20" spans="1:42">
      <c r="B20" t="s">
        <v>32</v>
      </c>
      <c r="C20" t="s">
        <v>16</v>
      </c>
      <c r="D20" s="37" t="s">
        <v>138</v>
      </c>
      <c r="E20">
        <v>6</v>
      </c>
      <c r="F20">
        <v>10</v>
      </c>
      <c r="G20" s="17">
        <v>149.4</v>
      </c>
      <c r="H20" s="7">
        <v>1</v>
      </c>
      <c r="I20" s="2" t="s">
        <v>16</v>
      </c>
      <c r="J20" s="2" t="s">
        <v>16</v>
      </c>
      <c r="K20" s="2" t="s">
        <v>19</v>
      </c>
      <c r="L20" s="2" t="s">
        <v>25</v>
      </c>
      <c r="M20" s="2" t="s">
        <v>16</v>
      </c>
      <c r="N20" s="2" t="s">
        <v>29</v>
      </c>
      <c r="O20" s="32" t="str">
        <f t="shared" si="51"/>
        <v>381.13</v>
      </c>
      <c r="P20" t="s">
        <v>132</v>
      </c>
      <c r="Q20" s="17">
        <v>149.4</v>
      </c>
      <c r="R20" s="25" t="b">
        <f t="shared" si="30"/>
        <v>0</v>
      </c>
      <c r="S20" s="25" t="b">
        <f t="shared" si="31"/>
        <v>0</v>
      </c>
      <c r="T20" s="19" t="b">
        <f t="shared" si="32"/>
        <v>0</v>
      </c>
      <c r="U20" s="18" t="b">
        <f t="shared" si="33"/>
        <v>0</v>
      </c>
      <c r="V20" s="18" t="b">
        <f t="shared" si="34"/>
        <v>0</v>
      </c>
      <c r="W20" s="18" t="b">
        <f t="shared" si="35"/>
        <v>0</v>
      </c>
      <c r="X20" s="40" t="str">
        <f t="shared" si="52"/>
        <v>112.05</v>
      </c>
      <c r="Y20" s="38" t="str">
        <f t="shared" si="53"/>
        <v>29.88</v>
      </c>
      <c r="Z20" s="39" t="str">
        <f t="shared" si="54"/>
        <v>4.99</v>
      </c>
      <c r="AA20" s="39" t="str">
        <f t="shared" si="55"/>
        <v>30</v>
      </c>
      <c r="AB20" s="38" t="str">
        <f t="shared" si="60"/>
        <v>9.99</v>
      </c>
      <c r="AC20" s="38" t="str">
        <f t="shared" si="61"/>
        <v>44.82</v>
      </c>
      <c r="AD20" s="21">
        <v>6.99</v>
      </c>
      <c r="AE20" s="21">
        <f t="shared" si="42"/>
        <v>29.88</v>
      </c>
      <c r="AF20" s="20">
        <v>4.99</v>
      </c>
      <c r="AG20" s="20">
        <f t="shared" si="43"/>
        <v>44.82</v>
      </c>
      <c r="AH20" s="29">
        <f t="shared" si="58"/>
        <v>1</v>
      </c>
      <c r="AI20" s="29">
        <f t="shared" si="59"/>
        <v>2</v>
      </c>
      <c r="AK20">
        <f t="shared" si="45"/>
        <v>112.05</v>
      </c>
      <c r="AL20" s="41">
        <f t="shared" si="46"/>
        <v>29.88</v>
      </c>
      <c r="AM20" s="30">
        <f t="shared" si="47"/>
        <v>4.99</v>
      </c>
      <c r="AN20" s="41">
        <f t="shared" si="48"/>
        <v>30</v>
      </c>
      <c r="AO20" s="30">
        <f t="shared" si="49"/>
        <v>9.99</v>
      </c>
      <c r="AP20" s="30">
        <f t="shared" si="50"/>
        <v>44.82</v>
      </c>
    </row>
    <row r="21" spans="1:42">
      <c r="C21" t="s">
        <v>129</v>
      </c>
    </row>
    <row r="22" spans="1:42">
      <c r="A22" t="s">
        <v>44</v>
      </c>
      <c r="B22" s="5" t="s">
        <v>43</v>
      </c>
      <c r="C22" t="s">
        <v>16</v>
      </c>
      <c r="D22" s="37" t="s">
        <v>139</v>
      </c>
      <c r="E22" s="2">
        <v>3</v>
      </c>
      <c r="F22" s="2">
        <v>2</v>
      </c>
      <c r="G22" s="17">
        <v>6.99</v>
      </c>
      <c r="H22" s="7">
        <v>1</v>
      </c>
      <c r="I22" s="2" t="s">
        <v>16</v>
      </c>
      <c r="J22" s="2" t="s">
        <v>16</v>
      </c>
      <c r="K22" s="2" t="s">
        <v>19</v>
      </c>
      <c r="L22" s="2" t="s">
        <v>25</v>
      </c>
      <c r="M22" s="2" t="s">
        <v>16</v>
      </c>
      <c r="N22" s="2" t="s">
        <v>29</v>
      </c>
      <c r="O22" s="32" t="str">
        <f>PROPER(SUM(Q22,R22,S22,T22,U22,V22,W22,AK22,AL22,AM22,AN22,AO22,AP22))</f>
        <v>42.19</v>
      </c>
      <c r="P22" t="s">
        <v>132</v>
      </c>
      <c r="Q22" s="14">
        <v>6.99</v>
      </c>
      <c r="R22" s="11" t="b">
        <f t="shared" ref="R22" si="62">IF(AND(H22&gt;=2,H22&lt;=10),ROUND(G22*H22*(1-0.07),2))</f>
        <v>0</v>
      </c>
      <c r="S22" s="11" t="b">
        <f t="shared" ref="S22" si="63">IF(AND(H22&gt;=11,H22&lt;=25),ROUND(G22*H22*(1-0.11),2))</f>
        <v>0</v>
      </c>
      <c r="T22" s="11" t="b">
        <f t="shared" ref="T22" si="64">IF(AND(H22&gt;=26,H22&lt;=50),ROUND(G22*H22*(1-0.18),2))</f>
        <v>0</v>
      </c>
      <c r="U22" s="11" t="b">
        <f t="shared" ref="U22" si="65">IF(AND(H22&gt;=51,H22&lt;=100),ROUND(G22*H22*(1-0.25),2))</f>
        <v>0</v>
      </c>
      <c r="V22" s="11" t="b">
        <f t="shared" ref="V22" si="66">IF(AND(H22&gt;=101,H22&lt;=500),ROUND(G22*H22*(1-0.33),2))</f>
        <v>0</v>
      </c>
      <c r="W22" s="11" t="b">
        <f t="shared" ref="W22" si="67">IF(AND(H22&gt;=501),ROUND(G22*H22*(1-0.4),2))</f>
        <v>0</v>
      </c>
      <c r="X22" s="40" t="str">
        <f t="shared" ref="X22" si="68">PROPER(IF(I22="Yes",ROUND(SUM(Q22,R22,S22,T22,U22,V22,W22)*0.75,2),0))</f>
        <v>5.24</v>
      </c>
      <c r="Y22" s="38" t="str">
        <f t="shared" ref="Y22" si="69">PROPER(IF(AE22&lt;6.99,AD22,AE22))</f>
        <v>6.99</v>
      </c>
      <c r="Z22" s="39" t="str">
        <f t="shared" ref="Z22" si="70">PROPER(CHOOSE(AI22,0,ROUND(H22*4.99,2),0,0,ROUND(Q22*0.3,2),ROUND(Q22*0.3,2),ROUND(Q22*0.3,2)))</f>
        <v>4.99</v>
      </c>
      <c r="AA22" s="39" t="str">
        <f t="shared" ref="AA22" si="71">PROPER(CHOOSE(AH22,(E22*F22)*0.5*H22,((E22*F22)*1*H22)))</f>
        <v>3</v>
      </c>
      <c r="AB22" s="38" t="str">
        <f t="shared" ref="AB22" si="72">PROPER(IF(M22="Yes",ROUND(H22*9.99,2),0))</f>
        <v>9.99</v>
      </c>
      <c r="AC22" s="38" t="str">
        <f t="shared" ref="AC22" si="73">PROPER(IF(AG22&lt;4.99,4.99,AG22))</f>
        <v>4.99</v>
      </c>
      <c r="AD22" s="21">
        <v>6.99</v>
      </c>
      <c r="AE22" s="21">
        <f t="shared" ref="AE22" si="74">IF(J22="Yes",ROUND(SUM(Q22,R22,S22,T22,U22,V22,W22)*0.2,2),0)</f>
        <v>1.4</v>
      </c>
      <c r="AF22" s="20">
        <v>4.99</v>
      </c>
      <c r="AG22" s="20">
        <f t="shared" ref="AG22" si="75">IF(N22="Four Sides",ROUND(G22*0.3*H22,2),0)</f>
        <v>2.1</v>
      </c>
      <c r="AH22" s="29">
        <f t="shared" ref="AH22" si="76">SUM(IF(L22="UV Print Only",1,0),IF(L22="Lamination Only",2,0))</f>
        <v>1</v>
      </c>
      <c r="AI22" s="29">
        <f>SUM(IF(K22="Flash Cut with No Grommets",1,0),IF(K22="Flash Cut with Adhesive Grommets",2,0),IF(K22="Hem with No Grommets",3,0),IF(K22="Hem with Metal Grommets",4,0),IF(K22="Top and Bottom Pole Pocket",5,0),IF(K22="Top Pole Pocket",6,0),IF(K22="Left and Right Pole Pocket",7,0))</f>
        <v>2</v>
      </c>
      <c r="AK22">
        <f t="shared" ref="AK22" si="77">VALUE(X22)</f>
        <v>5.24</v>
      </c>
      <c r="AL22" s="41">
        <f t="shared" ref="AL22" si="78">VALUE(Y22)</f>
        <v>6.99</v>
      </c>
      <c r="AM22" s="30">
        <f t="shared" ref="AM22" si="79">VALUE(Z22)</f>
        <v>4.99</v>
      </c>
      <c r="AN22" s="41">
        <f t="shared" ref="AN22" si="80">VALUE(AA22)</f>
        <v>3</v>
      </c>
      <c r="AO22" s="30">
        <f t="shared" ref="AO22" si="81">VALUE(AB22)</f>
        <v>9.99</v>
      </c>
      <c r="AP22" s="30">
        <f t="shared" ref="AP22" si="82">VALUE(AC22)</f>
        <v>4.99</v>
      </c>
    </row>
    <row r="23" spans="1:42">
      <c r="B23" s="5" t="s">
        <v>43</v>
      </c>
      <c r="C23" t="s">
        <v>16</v>
      </c>
      <c r="D23" s="37" t="s">
        <v>131</v>
      </c>
      <c r="E23">
        <v>3</v>
      </c>
      <c r="F23">
        <v>4</v>
      </c>
      <c r="G23" s="17">
        <v>29.88</v>
      </c>
      <c r="H23" s="7">
        <v>1</v>
      </c>
      <c r="I23" s="2" t="s">
        <v>16</v>
      </c>
      <c r="J23" s="2" t="s">
        <v>16</v>
      </c>
      <c r="K23" s="2" t="s">
        <v>19</v>
      </c>
      <c r="L23" s="2" t="s">
        <v>25</v>
      </c>
      <c r="M23" s="2" t="s">
        <v>16</v>
      </c>
      <c r="N23" s="2" t="s">
        <v>29</v>
      </c>
      <c r="O23" s="32" t="str">
        <f t="shared" ref="O23:O29" si="83">PROPER(SUM(Q23,R23,S23,T23,U23,V23,W23,AK23,AL23,AM23,AN23,AO23,AP23))</f>
        <v>89.22</v>
      </c>
      <c r="Q23" s="17">
        <v>29.88</v>
      </c>
      <c r="R23" s="25" t="b">
        <f t="shared" ref="R23:R29" si="84">IF(AND(H23&gt;=2,H23&lt;=10),ROUND(G23*H23*(1-0.07),2))</f>
        <v>0</v>
      </c>
      <c r="S23" s="25" t="b">
        <f t="shared" ref="S23:S29" si="85">IF(AND(H23&gt;=11,H23&lt;=25),ROUND(G23*H23*(1-0.11),2))</f>
        <v>0</v>
      </c>
      <c r="T23" s="19" t="b">
        <f t="shared" ref="T23:T29" si="86">IF(AND(H23&gt;=26,H23&lt;=50),ROUND(G23*H23*(1-0.18),2))</f>
        <v>0</v>
      </c>
      <c r="U23" s="18" t="b">
        <f t="shared" ref="U23:U29" si="87">IF(AND(H23&gt;=51,H23&lt;=100),ROUND(G23*H23*(1-0.25),2))</f>
        <v>0</v>
      </c>
      <c r="V23" s="18" t="b">
        <f t="shared" ref="V23:V29" si="88">IF(AND(H23&gt;=101,H23&lt;=500),ROUND(G23*H23*(1-0.33),2))</f>
        <v>0</v>
      </c>
      <c r="W23" s="18" t="b">
        <f t="shared" ref="W23:W29" si="89">IF(AND(H23&gt;=501),ROUND(G23*H23*(1-0.4),2))</f>
        <v>0</v>
      </c>
      <c r="X23" s="40" t="str">
        <f>PROPER(IF(I23="Yes",ROUND(SUM(Q23,R23,S23,T23,U23,V23,W23)*0.75,2),0))</f>
        <v>22.41</v>
      </c>
      <c r="Y23" s="38" t="str">
        <f>PROPER(IF(AE23&lt;6.99,AD23,AE23))</f>
        <v>6.99</v>
      </c>
      <c r="Z23" s="39" t="str">
        <f>PROPER(CHOOSE(AI23,0,ROUND(H23*4.99,2),0,0,ROUND(Q23*0.3,2),ROUND(Q23*0.3,2),ROUND(Q23*0.3,2)))</f>
        <v>4.99</v>
      </c>
      <c r="AA23" s="44" t="str">
        <f>PROPER(CHOOSE(AH23,(E23*F23)*0.5*H23,((E23*F23)*1*H23)))</f>
        <v>6</v>
      </c>
      <c r="AB23" s="38" t="str">
        <f>PROPER(IF(M23="Yes",ROUND(H23*9.99,2),0))</f>
        <v>9.99</v>
      </c>
      <c r="AC23" s="38" t="str">
        <f>PROPER(IF(AG23&lt;4.99,4.99,AG23))</f>
        <v>8.96</v>
      </c>
      <c r="AD23" s="34">
        <v>6.99</v>
      </c>
      <c r="AE23" s="34">
        <f t="shared" ref="AE23:AE29" si="90">IF(J23="Yes",ROUND(SUM(Q23,R23,S23,T23,U23,V23,W23)*0.2,2),0)</f>
        <v>5.98</v>
      </c>
      <c r="AF23" s="30">
        <v>4.99</v>
      </c>
      <c r="AG23" s="30">
        <f t="shared" ref="AG23:AG29" si="91">IF(N23="Four Sides",ROUND(G23*0.3*H23,2),0)</f>
        <v>8.9600000000000009</v>
      </c>
      <c r="AH23" s="29">
        <f>SUM(IF(L23="UV Print Only",1,0),IF(L23="Lamination Only",2,0))</f>
        <v>1</v>
      </c>
      <c r="AI23" s="29">
        <f>SUM(IF(K23="Flash Cut with No Grommets",1,0),IF(K23="Flash Cut with Adhesive Grommets",2,0),IF(K23="Hem with No Grommets",3,0),IF(K23="Hem with Metal Grommets",4,0),IF(K23="Top and Bottom Pole Pocket",5,0),IF(K23="Top Pole Pocket",6,0),IF(K23="Left and Right Pole Pocket",7,0))</f>
        <v>2</v>
      </c>
      <c r="AJ23" s="30"/>
      <c r="AK23">
        <f t="shared" ref="AK23:AK29" si="92">VALUE(X23)</f>
        <v>22.41</v>
      </c>
      <c r="AL23" s="41">
        <f t="shared" ref="AL23:AL29" si="93">VALUE(Y23)</f>
        <v>6.99</v>
      </c>
      <c r="AM23" s="30">
        <f t="shared" ref="AM23:AM29" si="94">VALUE(Z23)</f>
        <v>4.99</v>
      </c>
      <c r="AN23" s="41">
        <f t="shared" ref="AN23:AN29" si="95">VALUE(AA23)</f>
        <v>6</v>
      </c>
      <c r="AO23" s="30">
        <f t="shared" ref="AO23:AO29" si="96">VALUE(AB23)</f>
        <v>9.99</v>
      </c>
      <c r="AP23" s="30">
        <f t="shared" ref="AP23:AP29" si="97">VALUE(AC23)</f>
        <v>8.9600000000000009</v>
      </c>
    </row>
    <row r="24" spans="1:42">
      <c r="B24" s="5" t="s">
        <v>43</v>
      </c>
      <c r="C24" t="s">
        <v>16</v>
      </c>
      <c r="D24" s="37" t="s">
        <v>133</v>
      </c>
      <c r="E24">
        <v>3</v>
      </c>
      <c r="F24">
        <v>6</v>
      </c>
      <c r="G24" s="17">
        <v>44.82</v>
      </c>
      <c r="H24" s="7">
        <v>1</v>
      </c>
      <c r="I24" s="2" t="s">
        <v>16</v>
      </c>
      <c r="J24" s="2" t="s">
        <v>16</v>
      </c>
      <c r="K24" s="2" t="s">
        <v>19</v>
      </c>
      <c r="L24" s="2" t="s">
        <v>25</v>
      </c>
      <c r="M24" s="2" t="s">
        <v>16</v>
      </c>
      <c r="N24" s="2" t="s">
        <v>29</v>
      </c>
      <c r="O24" s="32" t="str">
        <f>PROPER(SUM(Q24,R24,S24,T24,U24,V24,W24,AK24,AL24,AM24,AN24,AO24,AP24))</f>
        <v>124.83</v>
      </c>
      <c r="Q24" s="17">
        <v>44.82</v>
      </c>
      <c r="R24" s="25" t="b">
        <f t="shared" si="84"/>
        <v>0</v>
      </c>
      <c r="S24" s="25" t="b">
        <f t="shared" si="85"/>
        <v>0</v>
      </c>
      <c r="T24" s="19" t="b">
        <f t="shared" si="86"/>
        <v>0</v>
      </c>
      <c r="U24" s="18" t="b">
        <f t="shared" si="87"/>
        <v>0</v>
      </c>
      <c r="V24" s="18" t="b">
        <f t="shared" si="88"/>
        <v>0</v>
      </c>
      <c r="W24" s="18" t="b">
        <f t="shared" si="89"/>
        <v>0</v>
      </c>
      <c r="X24" s="40" t="str">
        <f t="shared" ref="X24:X29" si="98">PROPER(IF(I24="Yes",ROUND(SUM(Q24,R24,S24,T24,U24,V24,W24)*0.75,2),0))</f>
        <v>33.62</v>
      </c>
      <c r="Y24" s="38" t="str">
        <f t="shared" ref="Y24:Y29" si="99">PROPER(IF(AE24&lt;6.99,AD24,AE24))</f>
        <v>8.96</v>
      </c>
      <c r="Z24" s="39" t="str">
        <f t="shared" ref="Z24:Z29" si="100">PROPER(CHOOSE(AI24,0,ROUND(H24*4.99,2),0,0,ROUND(Q24*0.3,2),ROUND(Q24*0.3,2),ROUND(Q24*0.3,2)))</f>
        <v>4.99</v>
      </c>
      <c r="AA24" s="39" t="str">
        <f t="shared" ref="AA24:AA29" si="101">PROPER(CHOOSE(AH24,(E24*F24)*0.5*H24,((E24*F24)*1*H24)))</f>
        <v>9</v>
      </c>
      <c r="AB24" s="38" t="str">
        <f t="shared" ref="AB24:AB25" si="102">PROPER(IF(M24="Yes",ROUND(H24*9.99,2),0))</f>
        <v>9.99</v>
      </c>
      <c r="AC24" s="38" t="str">
        <f t="shared" ref="AC24:AC25" si="103">PROPER(IF(AG24&lt;4.99,4.99,AG24))</f>
        <v>13.45</v>
      </c>
      <c r="AD24" s="21">
        <v>6.99</v>
      </c>
      <c r="AE24" s="21">
        <f t="shared" si="90"/>
        <v>8.9600000000000009</v>
      </c>
      <c r="AF24" s="20">
        <v>4.99</v>
      </c>
      <c r="AG24" s="20">
        <f t="shared" si="91"/>
        <v>13.45</v>
      </c>
      <c r="AH24" s="29">
        <f t="shared" ref="AH24:AH29" si="104">SUM(IF(L24="UV Print Only",1,0),IF(L24="Lamination Only",2,0))</f>
        <v>1</v>
      </c>
      <c r="AI24" s="29">
        <f t="shared" ref="AI24:AI29" si="105">SUM(IF(K24="Flash Cut with No Grommets",1,0),IF(K24="Flash Cut with Adhesive Grommets",2,0),IF(K24="Hem with No Grommets",3,0),IF(K24="Hem with Metal Grommets",4,0),IF(K24="Top and Bottom Pole Pocket",5,0),IF(K24="Top Pole Pocket",6,0),IF(K24="Left and Right Pole Pocket",7,0))</f>
        <v>2</v>
      </c>
      <c r="AK24">
        <f t="shared" si="92"/>
        <v>33.619999999999997</v>
      </c>
      <c r="AL24" s="41">
        <f t="shared" si="93"/>
        <v>8.9600000000000009</v>
      </c>
      <c r="AM24" s="30">
        <f t="shared" si="94"/>
        <v>4.99</v>
      </c>
      <c r="AN24" s="41">
        <f t="shared" si="95"/>
        <v>9</v>
      </c>
      <c r="AO24" s="30">
        <f t="shared" si="96"/>
        <v>9.99</v>
      </c>
      <c r="AP24" s="30">
        <f t="shared" si="97"/>
        <v>13.45</v>
      </c>
    </row>
    <row r="25" spans="1:42">
      <c r="B25" s="5" t="s">
        <v>43</v>
      </c>
      <c r="C25" t="s">
        <v>16</v>
      </c>
      <c r="D25" s="37" t="s">
        <v>134</v>
      </c>
      <c r="E25">
        <v>4</v>
      </c>
      <c r="F25">
        <v>6</v>
      </c>
      <c r="G25" s="17">
        <v>59.76</v>
      </c>
      <c r="H25" s="7">
        <v>1</v>
      </c>
      <c r="I25" s="2" t="s">
        <v>16</v>
      </c>
      <c r="J25" s="2" t="s">
        <v>16</v>
      </c>
      <c r="K25" s="2" t="s">
        <v>19</v>
      </c>
      <c r="L25" s="2" t="s">
        <v>25</v>
      </c>
      <c r="M25" s="2" t="s">
        <v>16</v>
      </c>
      <c r="N25" s="2" t="s">
        <v>29</v>
      </c>
      <c r="O25" s="32" t="str">
        <f t="shared" si="83"/>
        <v>161.44</v>
      </c>
      <c r="Q25" s="17">
        <v>59.76</v>
      </c>
      <c r="R25" s="25" t="b">
        <f t="shared" si="84"/>
        <v>0</v>
      </c>
      <c r="S25" s="25" t="b">
        <f t="shared" si="85"/>
        <v>0</v>
      </c>
      <c r="T25" s="19" t="b">
        <f t="shared" si="86"/>
        <v>0</v>
      </c>
      <c r="U25" s="18" t="b">
        <f t="shared" si="87"/>
        <v>0</v>
      </c>
      <c r="V25" s="18" t="b">
        <f t="shared" si="88"/>
        <v>0</v>
      </c>
      <c r="W25" s="18" t="b">
        <f t="shared" si="89"/>
        <v>0</v>
      </c>
      <c r="X25" s="40" t="str">
        <f t="shared" si="98"/>
        <v>44.82</v>
      </c>
      <c r="Y25" s="38" t="str">
        <f t="shared" si="99"/>
        <v>11.95</v>
      </c>
      <c r="Z25" s="39" t="str">
        <f t="shared" si="100"/>
        <v>4.99</v>
      </c>
      <c r="AA25" s="39" t="str">
        <f t="shared" si="101"/>
        <v>12</v>
      </c>
      <c r="AB25" s="38" t="str">
        <f t="shared" si="102"/>
        <v>9.99</v>
      </c>
      <c r="AC25" s="38" t="str">
        <f t="shared" si="103"/>
        <v>17.93</v>
      </c>
      <c r="AD25" s="21">
        <v>6.99</v>
      </c>
      <c r="AE25" s="21">
        <f t="shared" si="90"/>
        <v>11.95</v>
      </c>
      <c r="AF25" s="20">
        <v>4.99</v>
      </c>
      <c r="AG25" s="20">
        <f t="shared" si="91"/>
        <v>17.93</v>
      </c>
      <c r="AH25" s="29">
        <f t="shared" si="104"/>
        <v>1</v>
      </c>
      <c r="AI25" s="29">
        <f t="shared" si="105"/>
        <v>2</v>
      </c>
      <c r="AK25">
        <f t="shared" si="92"/>
        <v>44.82</v>
      </c>
      <c r="AL25" s="41">
        <f t="shared" si="93"/>
        <v>11.95</v>
      </c>
      <c r="AM25" s="30">
        <f t="shared" si="94"/>
        <v>4.99</v>
      </c>
      <c r="AN25" s="41">
        <f t="shared" si="95"/>
        <v>12</v>
      </c>
      <c r="AO25" s="30">
        <f t="shared" si="96"/>
        <v>9.99</v>
      </c>
      <c r="AP25" s="30">
        <f t="shared" si="97"/>
        <v>17.93</v>
      </c>
    </row>
    <row r="26" spans="1:42">
      <c r="B26" s="5" t="s">
        <v>43</v>
      </c>
      <c r="C26" t="s">
        <v>16</v>
      </c>
      <c r="D26" s="37" t="s">
        <v>135</v>
      </c>
      <c r="E26">
        <v>4</v>
      </c>
      <c r="F26">
        <v>8</v>
      </c>
      <c r="G26" s="17">
        <v>79.680000000000007</v>
      </c>
      <c r="H26" s="7">
        <v>1</v>
      </c>
      <c r="I26" s="2" t="s">
        <v>16</v>
      </c>
      <c r="J26" s="2" t="s">
        <v>16</v>
      </c>
      <c r="K26" s="2" t="s">
        <v>19</v>
      </c>
      <c r="L26" s="2" t="s">
        <v>25</v>
      </c>
      <c r="M26" s="2" t="s">
        <v>16</v>
      </c>
      <c r="N26" s="2" t="s">
        <v>29</v>
      </c>
      <c r="O26" s="32" t="str">
        <f t="shared" si="83"/>
        <v>210.26</v>
      </c>
      <c r="Q26" s="17">
        <v>79.680000000000007</v>
      </c>
      <c r="R26" s="25" t="b">
        <f t="shared" si="84"/>
        <v>0</v>
      </c>
      <c r="S26" s="25" t="b">
        <f t="shared" si="85"/>
        <v>0</v>
      </c>
      <c r="T26" s="19" t="b">
        <f t="shared" si="86"/>
        <v>0</v>
      </c>
      <c r="U26" s="18" t="b">
        <f t="shared" si="87"/>
        <v>0</v>
      </c>
      <c r="V26" s="18" t="b">
        <f t="shared" si="88"/>
        <v>0</v>
      </c>
      <c r="W26" s="18" t="b">
        <f t="shared" si="89"/>
        <v>0</v>
      </c>
      <c r="X26" s="40" t="str">
        <f t="shared" si="98"/>
        <v>59.76</v>
      </c>
      <c r="Y26" s="38" t="str">
        <f t="shared" si="99"/>
        <v>15.94</v>
      </c>
      <c r="Z26" s="39" t="str">
        <f t="shared" si="100"/>
        <v>4.99</v>
      </c>
      <c r="AA26" s="39" t="str">
        <f t="shared" si="101"/>
        <v>16</v>
      </c>
      <c r="AB26" s="38" t="str">
        <f>PROPER(IF(M26="Yes",ROUND(H26*9.99,2),0))</f>
        <v>9.99</v>
      </c>
      <c r="AC26" s="38" t="str">
        <f>PROPER(IF(AG26&lt;4.99,4.99,AG26))</f>
        <v>23.9</v>
      </c>
      <c r="AD26" s="21">
        <v>6.99</v>
      </c>
      <c r="AE26" s="21">
        <f t="shared" si="90"/>
        <v>15.94</v>
      </c>
      <c r="AF26" s="20">
        <v>4.99</v>
      </c>
      <c r="AG26" s="45">
        <f t="shared" si="91"/>
        <v>23.9</v>
      </c>
      <c r="AH26" s="29">
        <f t="shared" si="104"/>
        <v>1</v>
      </c>
      <c r="AI26" s="29">
        <f t="shared" si="105"/>
        <v>2</v>
      </c>
      <c r="AK26">
        <f t="shared" si="92"/>
        <v>59.76</v>
      </c>
      <c r="AL26" s="41">
        <f t="shared" si="93"/>
        <v>15.94</v>
      </c>
      <c r="AM26" s="30">
        <f t="shared" si="94"/>
        <v>4.99</v>
      </c>
      <c r="AN26" s="41">
        <f t="shared" si="95"/>
        <v>16</v>
      </c>
      <c r="AO26" s="30">
        <f t="shared" si="96"/>
        <v>9.99</v>
      </c>
      <c r="AP26" s="46">
        <f t="shared" si="97"/>
        <v>23.9</v>
      </c>
    </row>
    <row r="27" spans="1:42">
      <c r="B27" s="5" t="s">
        <v>43</v>
      </c>
      <c r="C27" t="s">
        <v>16</v>
      </c>
      <c r="D27" s="37" t="s">
        <v>136</v>
      </c>
      <c r="E27">
        <v>4</v>
      </c>
      <c r="F27">
        <v>10</v>
      </c>
      <c r="G27" s="17">
        <v>99.6</v>
      </c>
      <c r="H27" s="7">
        <v>1</v>
      </c>
      <c r="I27" s="2" t="s">
        <v>16</v>
      </c>
      <c r="J27" s="2" t="s">
        <v>16</v>
      </c>
      <c r="K27" s="2" t="s">
        <v>19</v>
      </c>
      <c r="L27" s="2" t="s">
        <v>25</v>
      </c>
      <c r="M27" s="2" t="s">
        <v>16</v>
      </c>
      <c r="N27" s="2" t="s">
        <v>29</v>
      </c>
      <c r="O27" s="32" t="str">
        <f t="shared" si="83"/>
        <v>259.08</v>
      </c>
      <c r="Q27" s="17">
        <v>99.6</v>
      </c>
      <c r="R27" s="25" t="b">
        <f t="shared" si="84"/>
        <v>0</v>
      </c>
      <c r="S27" s="25" t="b">
        <f t="shared" si="85"/>
        <v>0</v>
      </c>
      <c r="T27" s="19" t="b">
        <f t="shared" si="86"/>
        <v>0</v>
      </c>
      <c r="U27" s="18" t="b">
        <f t="shared" si="87"/>
        <v>0</v>
      </c>
      <c r="V27" s="18" t="b">
        <f t="shared" si="88"/>
        <v>0</v>
      </c>
      <c r="W27" s="18" t="b">
        <f t="shared" si="89"/>
        <v>0</v>
      </c>
      <c r="X27" s="40" t="str">
        <f t="shared" si="98"/>
        <v>74.7</v>
      </c>
      <c r="Y27" s="38" t="str">
        <f t="shared" si="99"/>
        <v>19.92</v>
      </c>
      <c r="Z27" s="39" t="str">
        <f t="shared" si="100"/>
        <v>4.99</v>
      </c>
      <c r="AA27" s="39" t="str">
        <f t="shared" si="101"/>
        <v>20</v>
      </c>
      <c r="AB27" s="38" t="str">
        <f t="shared" ref="AB27:AB29" si="106">PROPER(IF(M27="Yes",ROUND(H27*9.99,2),0))</f>
        <v>9.99</v>
      </c>
      <c r="AC27" s="38" t="str">
        <f t="shared" ref="AC27:AC29" si="107">PROPER(IF(AG27&lt;4.99,4.99,AG27))</f>
        <v>29.88</v>
      </c>
      <c r="AD27" s="21">
        <v>6.99</v>
      </c>
      <c r="AE27" s="21">
        <f t="shared" si="90"/>
        <v>19.920000000000002</v>
      </c>
      <c r="AF27" s="20">
        <v>4.99</v>
      </c>
      <c r="AG27" s="20">
        <f t="shared" si="91"/>
        <v>29.88</v>
      </c>
      <c r="AH27" s="29">
        <f t="shared" si="104"/>
        <v>1</v>
      </c>
      <c r="AI27" s="29">
        <f t="shared" si="105"/>
        <v>2</v>
      </c>
      <c r="AK27">
        <f t="shared" si="92"/>
        <v>74.7</v>
      </c>
      <c r="AL27" s="41">
        <f t="shared" si="93"/>
        <v>19.920000000000002</v>
      </c>
      <c r="AM27" s="30">
        <f t="shared" si="94"/>
        <v>4.99</v>
      </c>
      <c r="AN27" s="41">
        <f t="shared" si="95"/>
        <v>20</v>
      </c>
      <c r="AO27" s="30">
        <f t="shared" si="96"/>
        <v>9.99</v>
      </c>
      <c r="AP27" s="30">
        <f t="shared" si="97"/>
        <v>29.88</v>
      </c>
    </row>
    <row r="28" spans="1:42">
      <c r="B28" s="5" t="s">
        <v>43</v>
      </c>
      <c r="C28" t="s">
        <v>16</v>
      </c>
      <c r="D28" s="37" t="s">
        <v>137</v>
      </c>
      <c r="E28">
        <v>6</v>
      </c>
      <c r="F28">
        <v>8</v>
      </c>
      <c r="G28" s="17">
        <v>119.52</v>
      </c>
      <c r="H28" s="7">
        <v>1</v>
      </c>
      <c r="I28" s="2" t="s">
        <v>16</v>
      </c>
      <c r="J28" s="2" t="s">
        <v>16</v>
      </c>
      <c r="K28" s="2" t="s">
        <v>19</v>
      </c>
      <c r="L28" s="2" t="s">
        <v>25</v>
      </c>
      <c r="M28" s="2" t="s">
        <v>16</v>
      </c>
      <c r="N28" s="2" t="s">
        <v>29</v>
      </c>
      <c r="O28" s="32" t="str">
        <f t="shared" si="83"/>
        <v>307.9</v>
      </c>
      <c r="Q28" s="17">
        <v>119.52</v>
      </c>
      <c r="R28" s="25" t="b">
        <f t="shared" si="84"/>
        <v>0</v>
      </c>
      <c r="S28" s="25" t="b">
        <f t="shared" si="85"/>
        <v>0</v>
      </c>
      <c r="T28" s="19" t="b">
        <f t="shared" si="86"/>
        <v>0</v>
      </c>
      <c r="U28" s="18" t="b">
        <f t="shared" si="87"/>
        <v>0</v>
      </c>
      <c r="V28" s="18" t="b">
        <f t="shared" si="88"/>
        <v>0</v>
      </c>
      <c r="W28" s="18" t="b">
        <f t="shared" si="89"/>
        <v>0</v>
      </c>
      <c r="X28" s="40" t="str">
        <f t="shared" si="98"/>
        <v>89.64</v>
      </c>
      <c r="Y28" s="38" t="str">
        <f t="shared" si="99"/>
        <v>23.9</v>
      </c>
      <c r="Z28" s="39" t="str">
        <f t="shared" si="100"/>
        <v>4.99</v>
      </c>
      <c r="AA28" s="39" t="str">
        <f t="shared" si="101"/>
        <v>24</v>
      </c>
      <c r="AB28" s="38" t="str">
        <f t="shared" si="106"/>
        <v>9.99</v>
      </c>
      <c r="AC28" s="38" t="str">
        <f t="shared" si="107"/>
        <v>35.86</v>
      </c>
      <c r="AD28" s="21">
        <v>6.99</v>
      </c>
      <c r="AE28" s="21">
        <f t="shared" si="90"/>
        <v>23.9</v>
      </c>
      <c r="AF28" s="20">
        <v>4.99</v>
      </c>
      <c r="AG28" s="20">
        <f t="shared" si="91"/>
        <v>35.86</v>
      </c>
      <c r="AH28" s="29">
        <f t="shared" si="104"/>
        <v>1</v>
      </c>
      <c r="AI28" s="29">
        <f t="shared" si="105"/>
        <v>2</v>
      </c>
      <c r="AK28">
        <f t="shared" si="92"/>
        <v>89.64</v>
      </c>
      <c r="AL28" s="41">
        <f t="shared" si="93"/>
        <v>23.9</v>
      </c>
      <c r="AM28" s="30">
        <f t="shared" si="94"/>
        <v>4.99</v>
      </c>
      <c r="AN28" s="41">
        <f t="shared" si="95"/>
        <v>24</v>
      </c>
      <c r="AO28" s="30">
        <f t="shared" si="96"/>
        <v>9.99</v>
      </c>
      <c r="AP28" s="30">
        <f t="shared" si="97"/>
        <v>35.86</v>
      </c>
    </row>
    <row r="29" spans="1:42">
      <c r="B29" s="5" t="s">
        <v>43</v>
      </c>
      <c r="C29" t="s">
        <v>16</v>
      </c>
      <c r="D29" s="37" t="s">
        <v>138</v>
      </c>
      <c r="E29">
        <v>6</v>
      </c>
      <c r="F29">
        <v>10</v>
      </c>
      <c r="G29" s="17">
        <v>149.4</v>
      </c>
      <c r="H29" s="7">
        <v>1</v>
      </c>
      <c r="I29" s="2" t="s">
        <v>16</v>
      </c>
      <c r="J29" s="2" t="s">
        <v>16</v>
      </c>
      <c r="K29" s="2" t="s">
        <v>19</v>
      </c>
      <c r="L29" s="2" t="s">
        <v>25</v>
      </c>
      <c r="M29" s="2" t="s">
        <v>16</v>
      </c>
      <c r="N29" s="2" t="s">
        <v>29</v>
      </c>
      <c r="O29" s="32" t="str">
        <f t="shared" si="83"/>
        <v>381.13</v>
      </c>
      <c r="Q29" s="17">
        <v>149.4</v>
      </c>
      <c r="R29" s="25" t="b">
        <f t="shared" si="84"/>
        <v>0</v>
      </c>
      <c r="S29" s="25" t="b">
        <f t="shared" si="85"/>
        <v>0</v>
      </c>
      <c r="T29" s="19" t="b">
        <f t="shared" si="86"/>
        <v>0</v>
      </c>
      <c r="U29" s="18" t="b">
        <f t="shared" si="87"/>
        <v>0</v>
      </c>
      <c r="V29" s="18" t="b">
        <f t="shared" si="88"/>
        <v>0</v>
      </c>
      <c r="W29" s="18" t="b">
        <f t="shared" si="89"/>
        <v>0</v>
      </c>
      <c r="X29" s="40" t="str">
        <f t="shared" si="98"/>
        <v>112.05</v>
      </c>
      <c r="Y29" s="38" t="str">
        <f t="shared" si="99"/>
        <v>29.88</v>
      </c>
      <c r="Z29" s="39" t="str">
        <f t="shared" si="100"/>
        <v>4.99</v>
      </c>
      <c r="AA29" s="39" t="str">
        <f t="shared" si="101"/>
        <v>30</v>
      </c>
      <c r="AB29" s="38" t="str">
        <f t="shared" si="106"/>
        <v>9.99</v>
      </c>
      <c r="AC29" s="38" t="str">
        <f t="shared" si="107"/>
        <v>44.82</v>
      </c>
      <c r="AD29" s="21">
        <v>6.99</v>
      </c>
      <c r="AE29" s="21">
        <f t="shared" si="90"/>
        <v>29.88</v>
      </c>
      <c r="AF29" s="20">
        <v>4.99</v>
      </c>
      <c r="AG29" s="20">
        <f t="shared" si="91"/>
        <v>44.82</v>
      </c>
      <c r="AH29" s="29">
        <f t="shared" si="104"/>
        <v>1</v>
      </c>
      <c r="AI29" s="29">
        <f t="shared" si="105"/>
        <v>2</v>
      </c>
      <c r="AK29">
        <f t="shared" si="92"/>
        <v>112.05</v>
      </c>
      <c r="AL29" s="41">
        <f t="shared" si="93"/>
        <v>29.88</v>
      </c>
      <c r="AM29" s="30">
        <f t="shared" si="94"/>
        <v>4.99</v>
      </c>
      <c r="AN29" s="41">
        <f t="shared" si="95"/>
        <v>30</v>
      </c>
      <c r="AO29" s="30">
        <f t="shared" si="96"/>
        <v>9.99</v>
      </c>
      <c r="AP29" s="30">
        <f t="shared" si="97"/>
        <v>44.82</v>
      </c>
    </row>
    <row r="30" spans="1:42">
      <c r="C30" t="s">
        <v>129</v>
      </c>
      <c r="D30" s="17"/>
    </row>
    <row r="31" spans="1:42">
      <c r="A31" t="s">
        <v>46</v>
      </c>
      <c r="B31" s="5" t="s">
        <v>45</v>
      </c>
      <c r="C31" s="5"/>
      <c r="D31" s="17" t="s">
        <v>2</v>
      </c>
      <c r="E31" s="2">
        <v>3</v>
      </c>
      <c r="F31" s="2">
        <v>2</v>
      </c>
      <c r="G31" s="17">
        <v>6.99</v>
      </c>
      <c r="H31" s="7">
        <v>1</v>
      </c>
      <c r="I31" s="2" t="s">
        <v>16</v>
      </c>
      <c r="J31" s="2" t="s">
        <v>16</v>
      </c>
      <c r="K31" s="2" t="s">
        <v>19</v>
      </c>
      <c r="L31" s="2" t="s">
        <v>25</v>
      </c>
      <c r="M31" s="2" t="s">
        <v>16</v>
      </c>
      <c r="N31" s="2" t="s">
        <v>29</v>
      </c>
      <c r="O31" s="6">
        <f>SUM(Q31,R31,S31,T31,U31,V31,W31,X31,Y31,Z31,AA31,AB31,AC31)</f>
        <v>42.190000000000005</v>
      </c>
      <c r="Q31" s="17">
        <v>6.99</v>
      </c>
      <c r="R31" s="1" t="b">
        <f t="shared" ref="R31:R38" si="108">IF(AND(H31&gt;=2,H31&lt;=10),ROUND(G31*H31*(1-0.07),2))</f>
        <v>0</v>
      </c>
      <c r="S31" s="1" t="b">
        <f t="shared" ref="S31:S38" si="109">IF(AND(H31&gt;=11,H31&lt;=25),ROUND(G31*H31*(1-0.11),2))</f>
        <v>0</v>
      </c>
      <c r="T31" s="19" t="b">
        <f t="shared" ref="T31:T38" si="110">IF(AND(H31&gt;=26,H31&lt;=50),ROUND(G31*H31*(1-0.18),2))</f>
        <v>0</v>
      </c>
      <c r="U31" s="18" t="b">
        <f t="shared" ref="U31:U38" si="111">IF(AND(H31&gt;=51,H31&lt;=100),ROUND(G31*H31*(1-0.25),2))</f>
        <v>0</v>
      </c>
      <c r="V31" s="18" t="b">
        <f t="shared" ref="V31:V38" si="112">IF(AND(H31&gt;=101,H31&lt;=500),ROUND(G31*H31*(1-0.33),2))</f>
        <v>0</v>
      </c>
      <c r="W31" s="18" t="b">
        <f t="shared" ref="W31:W38" si="113">IF(AND(H31&gt;=501),ROUND(G31*H31*(1-0.4),2))</f>
        <v>0</v>
      </c>
      <c r="X31" s="11">
        <f t="shared" ref="X31:X38" si="114">IF(I31="Yes",ROUND(SUM(Q31,R31,S31,T31,U31,V31,W31)*0.75,2),0)</f>
        <v>5.24</v>
      </c>
      <c r="Y31" s="11">
        <f t="shared" ref="Y31" si="115">IF(AE31&lt;6.99,AD31,AE31)</f>
        <v>6.99</v>
      </c>
      <c r="Z31" s="29">
        <f t="shared" ref="Z31:Z38" si="116">CHOOSE(AI31,0,ROUND(H31*4.99,2),0,0,ROUND(Q31*0.3,2),ROUND(Q31*0.3,2),ROUND(Q31*0.3,2))</f>
        <v>4.99</v>
      </c>
      <c r="AA31" s="29">
        <f t="shared" ref="AA31:AA38" si="117">CHOOSE(AH31,(E31*F31)*0.5*H31,((E31*F31)*1*H31))</f>
        <v>3</v>
      </c>
      <c r="AB31" s="11">
        <f t="shared" ref="AB31:AB38" si="118">IF(M31="Yes",ROUND(H31*9.99,2),0)</f>
        <v>9.99</v>
      </c>
      <c r="AC31" s="11">
        <f t="shared" ref="AC31" si="119">IF(AG31&lt;4.99,4.99,AG31)</f>
        <v>4.99</v>
      </c>
      <c r="AD31" s="21">
        <v>6.99</v>
      </c>
      <c r="AE31" s="21">
        <f t="shared" ref="AE31:AE38" si="120">IF(J31="Yes",ROUND(SUM(Q31,R31,S31,T31,U31,V31,W31)*0.2,2),0)</f>
        <v>1.4</v>
      </c>
      <c r="AF31" s="20">
        <v>4.99</v>
      </c>
      <c r="AG31" s="20">
        <f t="shared" ref="AG31:AG38" si="121">IF(N31="Four Sides",ROUND(G31*0.3*H31,2),0)</f>
        <v>2.1</v>
      </c>
      <c r="AH31" s="29">
        <f t="shared" ref="AH31:AH38" si="122">SUM(IF(L31="UV Print Only",1,0),IF(L31="Lamination Only",2,0))</f>
        <v>1</v>
      </c>
      <c r="AI31" s="29">
        <f t="shared" ref="AI31:AI38" si="123">SUM(IF(K31="Flash Cut with No Grommets",1,0),IF(K31="Flash Cut with Adhesive Grommets",2,0),IF(K31="Hem with No Grommets",3,0),IF(K31="Hem with Metal Grommets",4,0),IF(K31="Top and Bottom Pole Pocket",5,0),IF(K31="Top Pole Pocket",6,0),IF(K31="Left and Right Pole Pocket",7,0))</f>
        <v>2</v>
      </c>
    </row>
    <row r="32" spans="1:42">
      <c r="B32" s="5" t="s">
        <v>45</v>
      </c>
      <c r="C32" s="5"/>
      <c r="D32" s="17" t="s">
        <v>3</v>
      </c>
      <c r="E32">
        <v>3</v>
      </c>
      <c r="F32">
        <v>4</v>
      </c>
      <c r="G32" s="17">
        <v>29.88</v>
      </c>
      <c r="H32" s="7">
        <v>1</v>
      </c>
      <c r="I32" s="2" t="s">
        <v>16</v>
      </c>
      <c r="J32" s="2" t="s">
        <v>16</v>
      </c>
      <c r="K32" s="2" t="s">
        <v>19</v>
      </c>
      <c r="L32" s="2" t="s">
        <v>25</v>
      </c>
      <c r="M32" s="2" t="s">
        <v>16</v>
      </c>
      <c r="N32" s="2" t="s">
        <v>29</v>
      </c>
      <c r="O32" s="6">
        <f t="shared" ref="O32:O38" si="124">SUM(Q32,R32,S32,T32,U32,V32,W32,X32,Y32,Z32,AA32,AB32,AC32)</f>
        <v>89.22</v>
      </c>
      <c r="Q32" s="17">
        <v>29.88</v>
      </c>
      <c r="R32" s="1" t="b">
        <f t="shared" si="108"/>
        <v>0</v>
      </c>
      <c r="S32" s="1" t="b">
        <f t="shared" si="109"/>
        <v>0</v>
      </c>
      <c r="T32" s="19" t="b">
        <f t="shared" si="110"/>
        <v>0</v>
      </c>
      <c r="U32" s="18" t="b">
        <f t="shared" si="111"/>
        <v>0</v>
      </c>
      <c r="V32" s="18" t="b">
        <f t="shared" si="112"/>
        <v>0</v>
      </c>
      <c r="W32" s="18" t="b">
        <f t="shared" si="113"/>
        <v>0</v>
      </c>
      <c r="X32" s="11">
        <f t="shared" si="114"/>
        <v>22.41</v>
      </c>
      <c r="Y32" s="11">
        <f t="shared" ref="Y32:Y38" si="125">IF(AE32&lt;6.99,AD32,AE32)</f>
        <v>6.99</v>
      </c>
      <c r="Z32" s="29">
        <f t="shared" si="116"/>
        <v>4.99</v>
      </c>
      <c r="AA32" s="29">
        <f t="shared" si="117"/>
        <v>6</v>
      </c>
      <c r="AB32" s="11">
        <f t="shared" si="118"/>
        <v>9.99</v>
      </c>
      <c r="AC32" s="11">
        <f t="shared" ref="AC32:AC38" si="126">IF(AG32&lt;4.99,4.99,AG32)</f>
        <v>8.9600000000000009</v>
      </c>
      <c r="AD32" s="21">
        <v>6.99</v>
      </c>
      <c r="AE32" s="21">
        <f t="shared" si="120"/>
        <v>5.98</v>
      </c>
      <c r="AF32" s="20">
        <v>4.99</v>
      </c>
      <c r="AG32" s="20">
        <f t="shared" si="121"/>
        <v>8.9600000000000009</v>
      </c>
      <c r="AH32" s="29">
        <f t="shared" si="122"/>
        <v>1</v>
      </c>
      <c r="AI32" s="29">
        <f t="shared" si="123"/>
        <v>2</v>
      </c>
    </row>
    <row r="33" spans="1:35">
      <c r="B33" s="5" t="s">
        <v>45</v>
      </c>
      <c r="C33" s="5"/>
      <c r="D33" s="17" t="s">
        <v>23</v>
      </c>
      <c r="E33">
        <v>3</v>
      </c>
      <c r="F33">
        <v>6</v>
      </c>
      <c r="G33" s="17">
        <v>44.82</v>
      </c>
      <c r="H33" s="7">
        <v>1</v>
      </c>
      <c r="I33" s="2" t="s">
        <v>16</v>
      </c>
      <c r="J33" s="2" t="s">
        <v>16</v>
      </c>
      <c r="K33" s="2" t="s">
        <v>19</v>
      </c>
      <c r="L33" s="2" t="s">
        <v>25</v>
      </c>
      <c r="M33" s="2" t="s">
        <v>16</v>
      </c>
      <c r="N33" s="2" t="s">
        <v>29</v>
      </c>
      <c r="O33" s="6">
        <f t="shared" si="124"/>
        <v>124.83</v>
      </c>
      <c r="Q33" s="17">
        <v>44.82</v>
      </c>
      <c r="R33" s="1" t="b">
        <f t="shared" si="108"/>
        <v>0</v>
      </c>
      <c r="S33" s="1" t="b">
        <f t="shared" si="109"/>
        <v>0</v>
      </c>
      <c r="T33" s="19" t="b">
        <f t="shared" si="110"/>
        <v>0</v>
      </c>
      <c r="U33" s="18" t="b">
        <f t="shared" si="111"/>
        <v>0</v>
      </c>
      <c r="V33" s="18" t="b">
        <f t="shared" si="112"/>
        <v>0</v>
      </c>
      <c r="W33" s="18" t="b">
        <f t="shared" si="113"/>
        <v>0</v>
      </c>
      <c r="X33" s="11">
        <f t="shared" si="114"/>
        <v>33.619999999999997</v>
      </c>
      <c r="Y33" s="11">
        <f t="shared" si="125"/>
        <v>8.9600000000000009</v>
      </c>
      <c r="Z33" s="29">
        <f t="shared" si="116"/>
        <v>4.99</v>
      </c>
      <c r="AA33" s="29">
        <f t="shared" si="117"/>
        <v>9</v>
      </c>
      <c r="AB33" s="11">
        <f t="shared" si="118"/>
        <v>9.99</v>
      </c>
      <c r="AC33" s="11">
        <f t="shared" si="126"/>
        <v>13.45</v>
      </c>
      <c r="AD33" s="21">
        <v>6.99</v>
      </c>
      <c r="AE33" s="21">
        <f t="shared" si="120"/>
        <v>8.9600000000000009</v>
      </c>
      <c r="AF33" s="20">
        <v>4.99</v>
      </c>
      <c r="AG33" s="20">
        <f t="shared" si="121"/>
        <v>13.45</v>
      </c>
      <c r="AH33" s="29">
        <f t="shared" si="122"/>
        <v>1</v>
      </c>
      <c r="AI33" s="29">
        <f t="shared" si="123"/>
        <v>2</v>
      </c>
    </row>
    <row r="34" spans="1:35">
      <c r="B34" s="5" t="s">
        <v>45</v>
      </c>
      <c r="C34" s="5"/>
      <c r="D34" s="17" t="s">
        <v>36</v>
      </c>
      <c r="E34">
        <v>4</v>
      </c>
      <c r="F34">
        <v>6</v>
      </c>
      <c r="G34" s="17">
        <v>59.76</v>
      </c>
      <c r="H34" s="7">
        <v>1</v>
      </c>
      <c r="I34" s="2" t="s">
        <v>16</v>
      </c>
      <c r="J34" s="2" t="s">
        <v>16</v>
      </c>
      <c r="K34" s="2" t="s">
        <v>19</v>
      </c>
      <c r="L34" s="2" t="s">
        <v>25</v>
      </c>
      <c r="M34" s="2" t="s">
        <v>16</v>
      </c>
      <c r="N34" s="2" t="s">
        <v>29</v>
      </c>
      <c r="O34" s="6">
        <f t="shared" si="124"/>
        <v>161.44</v>
      </c>
      <c r="Q34" s="17">
        <v>59.76</v>
      </c>
      <c r="R34" s="1" t="b">
        <f t="shared" si="108"/>
        <v>0</v>
      </c>
      <c r="S34" s="1" t="b">
        <f t="shared" si="109"/>
        <v>0</v>
      </c>
      <c r="T34" s="19" t="b">
        <f t="shared" si="110"/>
        <v>0</v>
      </c>
      <c r="U34" s="18" t="b">
        <f t="shared" si="111"/>
        <v>0</v>
      </c>
      <c r="V34" s="18" t="b">
        <f t="shared" si="112"/>
        <v>0</v>
      </c>
      <c r="W34" s="18" t="b">
        <f t="shared" si="113"/>
        <v>0</v>
      </c>
      <c r="X34" s="11">
        <f t="shared" si="114"/>
        <v>44.82</v>
      </c>
      <c r="Y34" s="11">
        <f t="shared" si="125"/>
        <v>11.95</v>
      </c>
      <c r="Z34" s="29">
        <f t="shared" si="116"/>
        <v>4.99</v>
      </c>
      <c r="AA34" s="29">
        <f t="shared" si="117"/>
        <v>12</v>
      </c>
      <c r="AB34" s="11">
        <f t="shared" si="118"/>
        <v>9.99</v>
      </c>
      <c r="AC34" s="11">
        <f t="shared" si="126"/>
        <v>17.93</v>
      </c>
      <c r="AD34" s="21">
        <v>6.99</v>
      </c>
      <c r="AE34" s="21">
        <f t="shared" si="120"/>
        <v>11.95</v>
      </c>
      <c r="AF34" s="20">
        <v>4.99</v>
      </c>
      <c r="AG34" s="20">
        <f t="shared" si="121"/>
        <v>17.93</v>
      </c>
      <c r="AH34" s="29">
        <f t="shared" si="122"/>
        <v>1</v>
      </c>
      <c r="AI34" s="29">
        <f t="shared" si="123"/>
        <v>2</v>
      </c>
    </row>
    <row r="35" spans="1:35">
      <c r="B35" s="5" t="s">
        <v>45</v>
      </c>
      <c r="C35" s="5"/>
      <c r="D35" s="17" t="s">
        <v>38</v>
      </c>
      <c r="E35">
        <v>4</v>
      </c>
      <c r="F35">
        <v>8</v>
      </c>
      <c r="G35" s="17">
        <v>79.680000000000007</v>
      </c>
      <c r="H35" s="7">
        <v>1</v>
      </c>
      <c r="I35" s="2" t="s">
        <v>16</v>
      </c>
      <c r="J35" s="2" t="s">
        <v>16</v>
      </c>
      <c r="K35" s="2" t="s">
        <v>19</v>
      </c>
      <c r="L35" s="2" t="s">
        <v>25</v>
      </c>
      <c r="M35" s="2" t="s">
        <v>16</v>
      </c>
      <c r="N35" s="2" t="s">
        <v>29</v>
      </c>
      <c r="O35" s="6">
        <f t="shared" si="124"/>
        <v>210.26000000000002</v>
      </c>
      <c r="Q35" s="17">
        <v>79.680000000000007</v>
      </c>
      <c r="R35" s="1" t="b">
        <f t="shared" si="108"/>
        <v>0</v>
      </c>
      <c r="S35" s="1" t="b">
        <f t="shared" si="109"/>
        <v>0</v>
      </c>
      <c r="T35" s="19" t="b">
        <f t="shared" si="110"/>
        <v>0</v>
      </c>
      <c r="U35" s="18" t="b">
        <f t="shared" si="111"/>
        <v>0</v>
      </c>
      <c r="V35" s="18" t="b">
        <f t="shared" si="112"/>
        <v>0</v>
      </c>
      <c r="W35" s="18" t="b">
        <f t="shared" si="113"/>
        <v>0</v>
      </c>
      <c r="X35" s="11">
        <f t="shared" si="114"/>
        <v>59.76</v>
      </c>
      <c r="Y35" s="11">
        <f t="shared" si="125"/>
        <v>15.94</v>
      </c>
      <c r="Z35" s="29">
        <f t="shared" si="116"/>
        <v>4.99</v>
      </c>
      <c r="AA35" s="29">
        <f t="shared" si="117"/>
        <v>16</v>
      </c>
      <c r="AB35" s="11">
        <f t="shared" si="118"/>
        <v>9.99</v>
      </c>
      <c r="AC35" s="11">
        <f t="shared" si="126"/>
        <v>23.9</v>
      </c>
      <c r="AD35" s="21">
        <v>6.99</v>
      </c>
      <c r="AE35" s="21">
        <f t="shared" si="120"/>
        <v>15.94</v>
      </c>
      <c r="AF35" s="20">
        <v>4.99</v>
      </c>
      <c r="AG35" s="20">
        <f t="shared" si="121"/>
        <v>23.9</v>
      </c>
      <c r="AH35" s="29">
        <f t="shared" si="122"/>
        <v>1</v>
      </c>
      <c r="AI35" s="29">
        <f t="shared" si="123"/>
        <v>2</v>
      </c>
    </row>
    <row r="36" spans="1:35">
      <c r="B36" s="5" t="s">
        <v>45</v>
      </c>
      <c r="C36" s="5"/>
      <c r="D36" s="17" t="s">
        <v>39</v>
      </c>
      <c r="E36">
        <v>4</v>
      </c>
      <c r="F36">
        <v>10</v>
      </c>
      <c r="G36" s="17">
        <v>99.6</v>
      </c>
      <c r="H36" s="7">
        <v>1</v>
      </c>
      <c r="I36" s="2" t="s">
        <v>16</v>
      </c>
      <c r="J36" s="2" t="s">
        <v>16</v>
      </c>
      <c r="K36" s="2" t="s">
        <v>19</v>
      </c>
      <c r="L36" s="2" t="s">
        <v>25</v>
      </c>
      <c r="M36" s="2" t="s">
        <v>16</v>
      </c>
      <c r="N36" s="2" t="s">
        <v>29</v>
      </c>
      <c r="O36" s="6">
        <f t="shared" si="124"/>
        <v>259.08000000000004</v>
      </c>
      <c r="Q36" s="17">
        <v>99.6</v>
      </c>
      <c r="R36" s="1" t="b">
        <f t="shared" si="108"/>
        <v>0</v>
      </c>
      <c r="S36" s="1" t="b">
        <f t="shared" si="109"/>
        <v>0</v>
      </c>
      <c r="T36" s="19" t="b">
        <f t="shared" si="110"/>
        <v>0</v>
      </c>
      <c r="U36" s="18" t="b">
        <f t="shared" si="111"/>
        <v>0</v>
      </c>
      <c r="V36" s="18" t="b">
        <f t="shared" si="112"/>
        <v>0</v>
      </c>
      <c r="W36" s="18" t="b">
        <f t="shared" si="113"/>
        <v>0</v>
      </c>
      <c r="X36" s="11">
        <f t="shared" si="114"/>
        <v>74.7</v>
      </c>
      <c r="Y36" s="11">
        <f t="shared" si="125"/>
        <v>19.920000000000002</v>
      </c>
      <c r="Z36" s="29">
        <f t="shared" si="116"/>
        <v>4.99</v>
      </c>
      <c r="AA36" s="29">
        <f t="shared" si="117"/>
        <v>20</v>
      </c>
      <c r="AB36" s="11">
        <f t="shared" si="118"/>
        <v>9.99</v>
      </c>
      <c r="AC36" s="11">
        <f t="shared" si="126"/>
        <v>29.88</v>
      </c>
      <c r="AD36" s="21">
        <v>6.99</v>
      </c>
      <c r="AE36" s="21">
        <f t="shared" si="120"/>
        <v>19.920000000000002</v>
      </c>
      <c r="AF36" s="20">
        <v>4.99</v>
      </c>
      <c r="AG36" s="20">
        <f t="shared" si="121"/>
        <v>29.88</v>
      </c>
      <c r="AH36" s="29">
        <f t="shared" si="122"/>
        <v>1</v>
      </c>
      <c r="AI36" s="29">
        <f t="shared" si="123"/>
        <v>2</v>
      </c>
    </row>
    <row r="37" spans="1:35">
      <c r="B37" s="5" t="s">
        <v>45</v>
      </c>
      <c r="C37" s="5"/>
      <c r="D37" s="17" t="s">
        <v>40</v>
      </c>
      <c r="E37">
        <v>6</v>
      </c>
      <c r="F37">
        <v>8</v>
      </c>
      <c r="G37" s="17">
        <v>119.52</v>
      </c>
      <c r="H37" s="7">
        <v>1</v>
      </c>
      <c r="I37" s="2" t="s">
        <v>16</v>
      </c>
      <c r="J37" s="2" t="s">
        <v>16</v>
      </c>
      <c r="K37" s="2" t="s">
        <v>19</v>
      </c>
      <c r="L37" s="2" t="s">
        <v>25</v>
      </c>
      <c r="M37" s="2" t="s">
        <v>16</v>
      </c>
      <c r="N37" s="2" t="s">
        <v>29</v>
      </c>
      <c r="O37" s="6">
        <f t="shared" si="124"/>
        <v>307.90000000000003</v>
      </c>
      <c r="Q37" s="17">
        <v>119.52</v>
      </c>
      <c r="R37" s="1" t="b">
        <f t="shared" si="108"/>
        <v>0</v>
      </c>
      <c r="S37" s="1" t="b">
        <f t="shared" si="109"/>
        <v>0</v>
      </c>
      <c r="T37" s="19" t="b">
        <f t="shared" si="110"/>
        <v>0</v>
      </c>
      <c r="U37" s="18" t="b">
        <f t="shared" si="111"/>
        <v>0</v>
      </c>
      <c r="V37" s="18" t="b">
        <f t="shared" si="112"/>
        <v>0</v>
      </c>
      <c r="W37" s="18" t="b">
        <f t="shared" si="113"/>
        <v>0</v>
      </c>
      <c r="X37" s="11">
        <f t="shared" si="114"/>
        <v>89.64</v>
      </c>
      <c r="Y37" s="11">
        <f t="shared" si="125"/>
        <v>23.9</v>
      </c>
      <c r="Z37" s="29">
        <f t="shared" si="116"/>
        <v>4.99</v>
      </c>
      <c r="AA37" s="29">
        <f t="shared" si="117"/>
        <v>24</v>
      </c>
      <c r="AB37" s="11">
        <f t="shared" si="118"/>
        <v>9.99</v>
      </c>
      <c r="AC37" s="11">
        <f t="shared" si="126"/>
        <v>35.86</v>
      </c>
      <c r="AD37" s="21">
        <v>6.99</v>
      </c>
      <c r="AE37" s="21">
        <f t="shared" si="120"/>
        <v>23.9</v>
      </c>
      <c r="AF37" s="20">
        <v>4.99</v>
      </c>
      <c r="AG37" s="20">
        <f t="shared" si="121"/>
        <v>35.86</v>
      </c>
      <c r="AH37" s="29">
        <f t="shared" si="122"/>
        <v>1</v>
      </c>
      <c r="AI37" s="29">
        <f t="shared" si="123"/>
        <v>2</v>
      </c>
    </row>
    <row r="38" spans="1:35">
      <c r="B38" s="5" t="s">
        <v>45</v>
      </c>
      <c r="C38" s="5"/>
      <c r="D38" s="17" t="s">
        <v>41</v>
      </c>
      <c r="E38">
        <v>6</v>
      </c>
      <c r="F38">
        <v>10</v>
      </c>
      <c r="G38" s="17">
        <v>149.4</v>
      </c>
      <c r="H38" s="7">
        <v>1</v>
      </c>
      <c r="I38" s="2" t="s">
        <v>16</v>
      </c>
      <c r="J38" s="2" t="s">
        <v>16</v>
      </c>
      <c r="K38" s="2" t="s">
        <v>19</v>
      </c>
      <c r="L38" s="2" t="s">
        <v>25</v>
      </c>
      <c r="M38" s="2" t="s">
        <v>16</v>
      </c>
      <c r="N38" s="2" t="s">
        <v>29</v>
      </c>
      <c r="O38" s="6">
        <f t="shared" si="124"/>
        <v>381.13</v>
      </c>
      <c r="Q38" s="17">
        <v>149.4</v>
      </c>
      <c r="R38" s="1" t="b">
        <f t="shared" si="108"/>
        <v>0</v>
      </c>
      <c r="S38" s="1" t="b">
        <f t="shared" si="109"/>
        <v>0</v>
      </c>
      <c r="T38" s="19" t="b">
        <f t="shared" si="110"/>
        <v>0</v>
      </c>
      <c r="U38" s="18" t="b">
        <f t="shared" si="111"/>
        <v>0</v>
      </c>
      <c r="V38" s="18" t="b">
        <f t="shared" si="112"/>
        <v>0</v>
      </c>
      <c r="W38" s="18" t="b">
        <f t="shared" si="113"/>
        <v>0</v>
      </c>
      <c r="X38" s="11">
        <f t="shared" si="114"/>
        <v>112.05</v>
      </c>
      <c r="Y38" s="11">
        <f t="shared" si="125"/>
        <v>29.88</v>
      </c>
      <c r="Z38" s="29">
        <f t="shared" si="116"/>
        <v>4.99</v>
      </c>
      <c r="AA38" s="29">
        <f t="shared" si="117"/>
        <v>30</v>
      </c>
      <c r="AB38" s="11">
        <f t="shared" si="118"/>
        <v>9.99</v>
      </c>
      <c r="AC38" s="11">
        <f t="shared" si="126"/>
        <v>44.82</v>
      </c>
      <c r="AD38" s="21">
        <v>6.99</v>
      </c>
      <c r="AE38" s="21">
        <f t="shared" si="120"/>
        <v>29.88</v>
      </c>
      <c r="AF38" s="20">
        <v>4.99</v>
      </c>
      <c r="AG38" s="20">
        <f t="shared" si="121"/>
        <v>44.82</v>
      </c>
      <c r="AH38" s="29">
        <f t="shared" si="122"/>
        <v>1</v>
      </c>
      <c r="AI38" s="29">
        <f t="shared" si="123"/>
        <v>2</v>
      </c>
    </row>
    <row r="39" spans="1:35">
      <c r="C39" t="s">
        <v>129</v>
      </c>
    </row>
    <row r="40" spans="1:35">
      <c r="A40" t="s">
        <v>47</v>
      </c>
      <c r="B40" s="5" t="s">
        <v>45</v>
      </c>
      <c r="C40" s="5"/>
      <c r="D40" s="17" t="s">
        <v>2</v>
      </c>
      <c r="E40" s="2">
        <v>3</v>
      </c>
      <c r="F40" s="2">
        <v>2</v>
      </c>
      <c r="G40" s="17">
        <v>6.99</v>
      </c>
      <c r="H40" s="7">
        <v>1</v>
      </c>
      <c r="I40" s="2" t="s">
        <v>16</v>
      </c>
      <c r="J40" s="2" t="s">
        <v>16</v>
      </c>
      <c r="K40" s="2" t="s">
        <v>19</v>
      </c>
      <c r="L40" s="2" t="s">
        <v>25</v>
      </c>
      <c r="M40" s="2" t="s">
        <v>16</v>
      </c>
      <c r="N40" s="2" t="s">
        <v>29</v>
      </c>
      <c r="O40" s="6">
        <f>SUM(Q40,R40,S40,T40,U40,V40,W40,X40,Y40,Z40,AA40,AB40,AC40)</f>
        <v>42.190000000000005</v>
      </c>
      <c r="Q40" s="17">
        <v>6.99</v>
      </c>
      <c r="R40" s="1" t="b">
        <f t="shared" ref="R40:R47" si="127">IF(AND(H40&gt;=2,H40&lt;=10),ROUND(G40*H40*(1-0.07),2))</f>
        <v>0</v>
      </c>
      <c r="S40" s="1" t="b">
        <f t="shared" ref="S40:S47" si="128">IF(AND(H40&gt;=11,H40&lt;=25),ROUND(G40*H40*(1-0.11),2))</f>
        <v>0</v>
      </c>
      <c r="T40" s="19" t="b">
        <f t="shared" ref="T40:T47" si="129">IF(AND(H40&gt;=26,H40&lt;=50),ROUND(G40*H40*(1-0.18),2))</f>
        <v>0</v>
      </c>
      <c r="U40" s="18" t="b">
        <f t="shared" ref="U40:U47" si="130">IF(AND(H40&gt;=51,H40&lt;=100),ROUND(G40*H40*(1-0.25),2))</f>
        <v>0</v>
      </c>
      <c r="V40" s="18" t="b">
        <f t="shared" ref="V40:V47" si="131">IF(AND(H40&gt;=101,H40&lt;=500),ROUND(G40*H40*(1-0.33),2))</f>
        <v>0</v>
      </c>
      <c r="W40" s="18" t="b">
        <f t="shared" ref="W40:W47" si="132">IF(AND(H40&gt;=501),ROUND(G40*H40*(1-0.4),2))</f>
        <v>0</v>
      </c>
      <c r="X40" s="11">
        <f t="shared" ref="X40:X47" si="133">IF(I40="Yes",ROUND(SUM(Q40,R40,S40,T40,U40,V40,W40)*0.75,2),0)</f>
        <v>5.24</v>
      </c>
      <c r="Y40" s="11">
        <f t="shared" ref="Y40" si="134">IF(AE40&lt;6.99,AD40,AE40)</f>
        <v>6.99</v>
      </c>
      <c r="Z40" s="29">
        <f t="shared" ref="Z40:Z47" si="135">CHOOSE(AI40,0,ROUND(H40*4.99,2),0,0,ROUND(Q40*0.3,2),ROUND(Q40*0.3,2),ROUND(Q40*0.3,2))</f>
        <v>4.99</v>
      </c>
      <c r="AA40" s="29">
        <f t="shared" ref="AA40:AA47" si="136">CHOOSE(AH40,(E40*F40)*0.5*H40,((E40*F40)*1*H40))</f>
        <v>3</v>
      </c>
      <c r="AB40" s="11">
        <f t="shared" ref="AB40:AB47" si="137">IF(M40="Yes",ROUND(H40*9.99,2),0)</f>
        <v>9.99</v>
      </c>
      <c r="AC40" s="11">
        <f t="shared" ref="AC40" si="138">IF(AG40&lt;4.99,4.99,AG40)</f>
        <v>4.99</v>
      </c>
      <c r="AD40" s="21">
        <v>6.99</v>
      </c>
      <c r="AE40" s="21">
        <f t="shared" ref="AE40:AE47" si="139">IF(J40="Yes",ROUND(SUM(Q40,R40,S40,T40,U40,V40,W40)*0.2,2),0)</f>
        <v>1.4</v>
      </c>
      <c r="AF40" s="20">
        <v>4.99</v>
      </c>
      <c r="AG40" s="20">
        <f t="shared" ref="AG40:AG47" si="140">IF(N40="Four Sides",ROUND(G40*0.3*H40,2),0)</f>
        <v>2.1</v>
      </c>
      <c r="AH40" s="29">
        <f t="shared" ref="AH40:AH47" si="141">SUM(IF(L40="UV Print Only",1,0),IF(L40="Lamination Only",2,0))</f>
        <v>1</v>
      </c>
      <c r="AI40" s="29">
        <f t="shared" ref="AI40:AI47" si="142">SUM(IF(K40="Flash Cut with No Grommets",1,0),IF(K40="Flash Cut with Adhesive Grommets",2,0),IF(K40="Hem with No Grommets",3,0),IF(K40="Hem with Metal Grommets",4,0),IF(K40="Top and Bottom Pole Pocket",5,0),IF(K40="Top Pole Pocket",6,0),IF(K40="Left and Right Pole Pocket",7,0))</f>
        <v>2</v>
      </c>
    </row>
    <row r="41" spans="1:35">
      <c r="B41" s="5" t="s">
        <v>45</v>
      </c>
      <c r="C41" s="5"/>
      <c r="D41" s="17" t="s">
        <v>3</v>
      </c>
      <c r="E41">
        <v>3</v>
      </c>
      <c r="F41">
        <v>4</v>
      </c>
      <c r="G41" s="17">
        <v>29.88</v>
      </c>
      <c r="H41" s="7">
        <v>1</v>
      </c>
      <c r="I41" s="2" t="s">
        <v>16</v>
      </c>
      <c r="J41" s="2" t="s">
        <v>16</v>
      </c>
      <c r="K41" s="2" t="s">
        <v>19</v>
      </c>
      <c r="L41" s="2" t="s">
        <v>25</v>
      </c>
      <c r="M41" s="2" t="s">
        <v>16</v>
      </c>
      <c r="N41" s="2" t="s">
        <v>29</v>
      </c>
      <c r="O41" s="6">
        <f t="shared" ref="O41:O47" si="143">SUM(Q41,R41,S41,T41,U41,V41,W41,X41,Y41,Z41,AA41,AB41,AC41)</f>
        <v>89.22</v>
      </c>
      <c r="Q41" s="17">
        <v>29.88</v>
      </c>
      <c r="R41" s="1" t="b">
        <f t="shared" si="127"/>
        <v>0</v>
      </c>
      <c r="S41" s="1" t="b">
        <f t="shared" si="128"/>
        <v>0</v>
      </c>
      <c r="T41" s="19" t="b">
        <f t="shared" si="129"/>
        <v>0</v>
      </c>
      <c r="U41" s="18" t="b">
        <f t="shared" si="130"/>
        <v>0</v>
      </c>
      <c r="V41" s="18" t="b">
        <f t="shared" si="131"/>
        <v>0</v>
      </c>
      <c r="W41" s="18" t="b">
        <f t="shared" si="132"/>
        <v>0</v>
      </c>
      <c r="X41" s="11">
        <f t="shared" si="133"/>
        <v>22.41</v>
      </c>
      <c r="Y41" s="11">
        <f t="shared" ref="Y41:Y47" si="144">IF(AE41&lt;6.99,AD41,AE41)</f>
        <v>6.99</v>
      </c>
      <c r="Z41" s="29">
        <f t="shared" si="135"/>
        <v>4.99</v>
      </c>
      <c r="AA41" s="29">
        <f t="shared" si="136"/>
        <v>6</v>
      </c>
      <c r="AB41" s="11">
        <f t="shared" si="137"/>
        <v>9.99</v>
      </c>
      <c r="AC41" s="11">
        <f t="shared" ref="AC41:AC47" si="145">IF(AG41&lt;4.99,4.99,AG41)</f>
        <v>8.9600000000000009</v>
      </c>
      <c r="AD41" s="21">
        <v>6.99</v>
      </c>
      <c r="AE41" s="21">
        <f t="shared" si="139"/>
        <v>5.98</v>
      </c>
      <c r="AF41" s="20">
        <v>4.99</v>
      </c>
      <c r="AG41" s="20">
        <f t="shared" si="140"/>
        <v>8.9600000000000009</v>
      </c>
      <c r="AH41" s="29">
        <f t="shared" si="141"/>
        <v>1</v>
      </c>
      <c r="AI41" s="29">
        <f t="shared" si="142"/>
        <v>2</v>
      </c>
    </row>
    <row r="42" spans="1:35">
      <c r="B42" s="5" t="s">
        <v>45</v>
      </c>
      <c r="C42" s="5"/>
      <c r="D42" s="17" t="s">
        <v>23</v>
      </c>
      <c r="E42">
        <v>3</v>
      </c>
      <c r="F42">
        <v>6</v>
      </c>
      <c r="G42" s="17">
        <v>44.82</v>
      </c>
      <c r="H42" s="7">
        <v>1</v>
      </c>
      <c r="I42" s="2" t="s">
        <v>16</v>
      </c>
      <c r="J42" s="2" t="s">
        <v>16</v>
      </c>
      <c r="K42" s="2" t="s">
        <v>19</v>
      </c>
      <c r="L42" s="2" t="s">
        <v>25</v>
      </c>
      <c r="M42" s="2" t="s">
        <v>16</v>
      </c>
      <c r="N42" s="2" t="s">
        <v>29</v>
      </c>
      <c r="O42" s="6">
        <f t="shared" si="143"/>
        <v>124.83</v>
      </c>
      <c r="Q42" s="17">
        <v>44.82</v>
      </c>
      <c r="R42" s="1" t="b">
        <f t="shared" si="127"/>
        <v>0</v>
      </c>
      <c r="S42" s="1" t="b">
        <f t="shared" si="128"/>
        <v>0</v>
      </c>
      <c r="T42" s="19" t="b">
        <f t="shared" si="129"/>
        <v>0</v>
      </c>
      <c r="U42" s="18" t="b">
        <f t="shared" si="130"/>
        <v>0</v>
      </c>
      <c r="V42" s="18" t="b">
        <f t="shared" si="131"/>
        <v>0</v>
      </c>
      <c r="W42" s="18" t="b">
        <f t="shared" si="132"/>
        <v>0</v>
      </c>
      <c r="X42" s="11">
        <f t="shared" si="133"/>
        <v>33.619999999999997</v>
      </c>
      <c r="Y42" s="11">
        <f t="shared" si="144"/>
        <v>8.9600000000000009</v>
      </c>
      <c r="Z42" s="29">
        <f t="shared" si="135"/>
        <v>4.99</v>
      </c>
      <c r="AA42" s="29">
        <f t="shared" si="136"/>
        <v>9</v>
      </c>
      <c r="AB42" s="11">
        <f t="shared" si="137"/>
        <v>9.99</v>
      </c>
      <c r="AC42" s="11">
        <f t="shared" si="145"/>
        <v>13.45</v>
      </c>
      <c r="AD42" s="21">
        <v>6.99</v>
      </c>
      <c r="AE42" s="21">
        <f t="shared" si="139"/>
        <v>8.9600000000000009</v>
      </c>
      <c r="AF42" s="20">
        <v>4.99</v>
      </c>
      <c r="AG42" s="20">
        <f t="shared" si="140"/>
        <v>13.45</v>
      </c>
      <c r="AH42" s="29">
        <f t="shared" si="141"/>
        <v>1</v>
      </c>
      <c r="AI42" s="29">
        <f t="shared" si="142"/>
        <v>2</v>
      </c>
    </row>
    <row r="43" spans="1:35">
      <c r="B43" s="5" t="s">
        <v>45</v>
      </c>
      <c r="C43" s="5"/>
      <c r="D43" s="17" t="s">
        <v>36</v>
      </c>
      <c r="E43">
        <v>4</v>
      </c>
      <c r="F43">
        <v>6</v>
      </c>
      <c r="G43" s="17">
        <v>59.76</v>
      </c>
      <c r="H43" s="7">
        <v>1</v>
      </c>
      <c r="I43" s="2" t="s">
        <v>16</v>
      </c>
      <c r="J43" s="2" t="s">
        <v>16</v>
      </c>
      <c r="K43" s="2" t="s">
        <v>19</v>
      </c>
      <c r="L43" s="2" t="s">
        <v>25</v>
      </c>
      <c r="M43" s="2" t="s">
        <v>16</v>
      </c>
      <c r="N43" s="2" t="s">
        <v>29</v>
      </c>
      <c r="O43" s="6">
        <f t="shared" si="143"/>
        <v>161.44</v>
      </c>
      <c r="Q43" s="17">
        <v>59.76</v>
      </c>
      <c r="R43" s="1" t="b">
        <f t="shared" si="127"/>
        <v>0</v>
      </c>
      <c r="S43" s="1" t="b">
        <f t="shared" si="128"/>
        <v>0</v>
      </c>
      <c r="T43" s="19" t="b">
        <f t="shared" si="129"/>
        <v>0</v>
      </c>
      <c r="U43" s="18" t="b">
        <f t="shared" si="130"/>
        <v>0</v>
      </c>
      <c r="V43" s="18" t="b">
        <f t="shared" si="131"/>
        <v>0</v>
      </c>
      <c r="W43" s="18" t="b">
        <f t="shared" si="132"/>
        <v>0</v>
      </c>
      <c r="X43" s="11">
        <f t="shared" si="133"/>
        <v>44.82</v>
      </c>
      <c r="Y43" s="11">
        <f t="shared" si="144"/>
        <v>11.95</v>
      </c>
      <c r="Z43" s="29">
        <f t="shared" si="135"/>
        <v>4.99</v>
      </c>
      <c r="AA43" s="29">
        <f t="shared" si="136"/>
        <v>12</v>
      </c>
      <c r="AB43" s="11">
        <f t="shared" si="137"/>
        <v>9.99</v>
      </c>
      <c r="AC43" s="11">
        <f t="shared" si="145"/>
        <v>17.93</v>
      </c>
      <c r="AD43" s="21">
        <v>6.99</v>
      </c>
      <c r="AE43" s="21">
        <f t="shared" si="139"/>
        <v>11.95</v>
      </c>
      <c r="AF43" s="20">
        <v>4.99</v>
      </c>
      <c r="AG43" s="20">
        <f t="shared" si="140"/>
        <v>17.93</v>
      </c>
      <c r="AH43" s="29">
        <f t="shared" si="141"/>
        <v>1</v>
      </c>
      <c r="AI43" s="29">
        <f t="shared" si="142"/>
        <v>2</v>
      </c>
    </row>
    <row r="44" spans="1:35">
      <c r="B44" s="5" t="s">
        <v>45</v>
      </c>
      <c r="C44" s="5"/>
      <c r="D44" s="17" t="s">
        <v>38</v>
      </c>
      <c r="E44">
        <v>4</v>
      </c>
      <c r="F44">
        <v>8</v>
      </c>
      <c r="G44" s="17">
        <v>79.680000000000007</v>
      </c>
      <c r="H44" s="7">
        <v>1</v>
      </c>
      <c r="I44" s="2" t="s">
        <v>16</v>
      </c>
      <c r="J44" s="2" t="s">
        <v>16</v>
      </c>
      <c r="K44" s="2" t="s">
        <v>19</v>
      </c>
      <c r="L44" s="2" t="s">
        <v>25</v>
      </c>
      <c r="M44" s="2" t="s">
        <v>16</v>
      </c>
      <c r="N44" s="2" t="s">
        <v>29</v>
      </c>
      <c r="O44" s="6">
        <f t="shared" si="143"/>
        <v>210.26000000000002</v>
      </c>
      <c r="Q44" s="17">
        <v>79.680000000000007</v>
      </c>
      <c r="R44" s="1" t="b">
        <f t="shared" si="127"/>
        <v>0</v>
      </c>
      <c r="S44" s="1" t="b">
        <f t="shared" si="128"/>
        <v>0</v>
      </c>
      <c r="T44" s="19" t="b">
        <f t="shared" si="129"/>
        <v>0</v>
      </c>
      <c r="U44" s="18" t="b">
        <f t="shared" si="130"/>
        <v>0</v>
      </c>
      <c r="V44" s="18" t="b">
        <f t="shared" si="131"/>
        <v>0</v>
      </c>
      <c r="W44" s="18" t="b">
        <f t="shared" si="132"/>
        <v>0</v>
      </c>
      <c r="X44" s="11">
        <f t="shared" si="133"/>
        <v>59.76</v>
      </c>
      <c r="Y44" s="11">
        <f t="shared" si="144"/>
        <v>15.94</v>
      </c>
      <c r="Z44" s="29">
        <f t="shared" si="135"/>
        <v>4.99</v>
      </c>
      <c r="AA44" s="29">
        <f t="shared" si="136"/>
        <v>16</v>
      </c>
      <c r="AB44" s="11">
        <f t="shared" si="137"/>
        <v>9.99</v>
      </c>
      <c r="AC44" s="11">
        <f t="shared" si="145"/>
        <v>23.9</v>
      </c>
      <c r="AD44" s="21">
        <v>6.99</v>
      </c>
      <c r="AE44" s="21">
        <f t="shared" si="139"/>
        <v>15.94</v>
      </c>
      <c r="AF44" s="20">
        <v>4.99</v>
      </c>
      <c r="AG44" s="20">
        <f t="shared" si="140"/>
        <v>23.9</v>
      </c>
      <c r="AH44" s="29">
        <f t="shared" si="141"/>
        <v>1</v>
      </c>
      <c r="AI44" s="29">
        <f t="shared" si="142"/>
        <v>2</v>
      </c>
    </row>
    <row r="45" spans="1:35">
      <c r="B45" s="5" t="s">
        <v>45</v>
      </c>
      <c r="C45" s="5"/>
      <c r="D45" s="17" t="s">
        <v>39</v>
      </c>
      <c r="E45">
        <v>4</v>
      </c>
      <c r="F45">
        <v>10</v>
      </c>
      <c r="G45" s="17">
        <v>99.6</v>
      </c>
      <c r="H45" s="7">
        <v>1</v>
      </c>
      <c r="I45" s="2" t="s">
        <v>16</v>
      </c>
      <c r="J45" s="2" t="s">
        <v>16</v>
      </c>
      <c r="K45" s="2" t="s">
        <v>19</v>
      </c>
      <c r="L45" s="2" t="s">
        <v>25</v>
      </c>
      <c r="M45" s="2" t="s">
        <v>16</v>
      </c>
      <c r="N45" s="2" t="s">
        <v>29</v>
      </c>
      <c r="O45" s="6">
        <f t="shared" si="143"/>
        <v>259.08000000000004</v>
      </c>
      <c r="Q45" s="17">
        <v>99.6</v>
      </c>
      <c r="R45" s="1" t="b">
        <f t="shared" si="127"/>
        <v>0</v>
      </c>
      <c r="S45" s="1" t="b">
        <f t="shared" si="128"/>
        <v>0</v>
      </c>
      <c r="T45" s="19" t="b">
        <f t="shared" si="129"/>
        <v>0</v>
      </c>
      <c r="U45" s="18" t="b">
        <f t="shared" si="130"/>
        <v>0</v>
      </c>
      <c r="V45" s="18" t="b">
        <f t="shared" si="131"/>
        <v>0</v>
      </c>
      <c r="W45" s="18" t="b">
        <f t="shared" si="132"/>
        <v>0</v>
      </c>
      <c r="X45" s="11">
        <f t="shared" si="133"/>
        <v>74.7</v>
      </c>
      <c r="Y45" s="11">
        <f t="shared" si="144"/>
        <v>19.920000000000002</v>
      </c>
      <c r="Z45" s="29">
        <f t="shared" si="135"/>
        <v>4.99</v>
      </c>
      <c r="AA45" s="29">
        <f t="shared" si="136"/>
        <v>20</v>
      </c>
      <c r="AB45" s="11">
        <f t="shared" si="137"/>
        <v>9.99</v>
      </c>
      <c r="AC45" s="11">
        <f t="shared" si="145"/>
        <v>29.88</v>
      </c>
      <c r="AD45" s="21">
        <v>6.99</v>
      </c>
      <c r="AE45" s="21">
        <f t="shared" si="139"/>
        <v>19.920000000000002</v>
      </c>
      <c r="AF45" s="20">
        <v>4.99</v>
      </c>
      <c r="AG45" s="20">
        <f t="shared" si="140"/>
        <v>29.88</v>
      </c>
      <c r="AH45" s="29">
        <f t="shared" si="141"/>
        <v>1</v>
      </c>
      <c r="AI45" s="29">
        <f t="shared" si="142"/>
        <v>2</v>
      </c>
    </row>
    <row r="46" spans="1:35">
      <c r="B46" s="5" t="s">
        <v>45</v>
      </c>
      <c r="C46" s="5"/>
      <c r="D46" s="17" t="s">
        <v>40</v>
      </c>
      <c r="E46">
        <v>6</v>
      </c>
      <c r="F46">
        <v>8</v>
      </c>
      <c r="G46" s="17">
        <v>119.52</v>
      </c>
      <c r="H46" s="7">
        <v>1</v>
      </c>
      <c r="I46" s="2" t="s">
        <v>16</v>
      </c>
      <c r="J46" s="2" t="s">
        <v>16</v>
      </c>
      <c r="K46" s="2" t="s">
        <v>19</v>
      </c>
      <c r="L46" s="2" t="s">
        <v>25</v>
      </c>
      <c r="M46" s="2" t="s">
        <v>16</v>
      </c>
      <c r="N46" s="2" t="s">
        <v>29</v>
      </c>
      <c r="O46" s="6">
        <f t="shared" si="143"/>
        <v>307.90000000000003</v>
      </c>
      <c r="Q46" s="17">
        <v>119.52</v>
      </c>
      <c r="R46" s="1" t="b">
        <f t="shared" si="127"/>
        <v>0</v>
      </c>
      <c r="S46" s="1" t="b">
        <f t="shared" si="128"/>
        <v>0</v>
      </c>
      <c r="T46" s="19" t="b">
        <f t="shared" si="129"/>
        <v>0</v>
      </c>
      <c r="U46" s="18" t="b">
        <f t="shared" si="130"/>
        <v>0</v>
      </c>
      <c r="V46" s="18" t="b">
        <f t="shared" si="131"/>
        <v>0</v>
      </c>
      <c r="W46" s="18" t="b">
        <f t="shared" si="132"/>
        <v>0</v>
      </c>
      <c r="X46" s="11">
        <f t="shared" si="133"/>
        <v>89.64</v>
      </c>
      <c r="Y46" s="11">
        <f t="shared" si="144"/>
        <v>23.9</v>
      </c>
      <c r="Z46" s="29">
        <f t="shared" si="135"/>
        <v>4.99</v>
      </c>
      <c r="AA46" s="29">
        <f t="shared" si="136"/>
        <v>24</v>
      </c>
      <c r="AB46" s="11">
        <f t="shared" si="137"/>
        <v>9.99</v>
      </c>
      <c r="AC46" s="11">
        <f t="shared" si="145"/>
        <v>35.86</v>
      </c>
      <c r="AD46" s="21">
        <v>6.99</v>
      </c>
      <c r="AE46" s="21">
        <f t="shared" si="139"/>
        <v>23.9</v>
      </c>
      <c r="AF46" s="20">
        <v>4.99</v>
      </c>
      <c r="AG46" s="20">
        <f t="shared" si="140"/>
        <v>35.86</v>
      </c>
      <c r="AH46" s="29">
        <f t="shared" si="141"/>
        <v>1</v>
      </c>
      <c r="AI46" s="29">
        <f t="shared" si="142"/>
        <v>2</v>
      </c>
    </row>
    <row r="47" spans="1:35">
      <c r="B47" s="5" t="s">
        <v>45</v>
      </c>
      <c r="C47" s="5"/>
      <c r="D47" s="17" t="s">
        <v>41</v>
      </c>
      <c r="E47">
        <v>6</v>
      </c>
      <c r="F47">
        <v>10</v>
      </c>
      <c r="G47" s="17">
        <v>149.4</v>
      </c>
      <c r="H47" s="7">
        <v>1</v>
      </c>
      <c r="I47" s="2" t="s">
        <v>16</v>
      </c>
      <c r="J47" s="2" t="s">
        <v>16</v>
      </c>
      <c r="K47" s="2" t="s">
        <v>19</v>
      </c>
      <c r="L47" s="2" t="s">
        <v>25</v>
      </c>
      <c r="M47" s="2" t="s">
        <v>16</v>
      </c>
      <c r="N47" s="2" t="s">
        <v>29</v>
      </c>
      <c r="O47" s="6">
        <f t="shared" si="143"/>
        <v>381.13</v>
      </c>
      <c r="Q47" s="17">
        <v>149.4</v>
      </c>
      <c r="R47" s="1" t="b">
        <f t="shared" si="127"/>
        <v>0</v>
      </c>
      <c r="S47" s="1" t="b">
        <f t="shared" si="128"/>
        <v>0</v>
      </c>
      <c r="T47" s="19" t="b">
        <f t="shared" si="129"/>
        <v>0</v>
      </c>
      <c r="U47" s="18" t="b">
        <f t="shared" si="130"/>
        <v>0</v>
      </c>
      <c r="V47" s="18" t="b">
        <f t="shared" si="131"/>
        <v>0</v>
      </c>
      <c r="W47" s="18" t="b">
        <f t="shared" si="132"/>
        <v>0</v>
      </c>
      <c r="X47" s="11">
        <f t="shared" si="133"/>
        <v>112.05</v>
      </c>
      <c r="Y47" s="11">
        <f t="shared" si="144"/>
        <v>29.88</v>
      </c>
      <c r="Z47" s="29">
        <f t="shared" si="135"/>
        <v>4.99</v>
      </c>
      <c r="AA47" s="29">
        <f t="shared" si="136"/>
        <v>30</v>
      </c>
      <c r="AB47" s="11">
        <f t="shared" si="137"/>
        <v>9.99</v>
      </c>
      <c r="AC47" s="11">
        <f t="shared" si="145"/>
        <v>44.82</v>
      </c>
      <c r="AD47" s="21">
        <v>6.99</v>
      </c>
      <c r="AE47" s="21">
        <f t="shared" si="139"/>
        <v>29.88</v>
      </c>
      <c r="AF47" s="20">
        <v>4.99</v>
      </c>
      <c r="AG47" s="20">
        <f t="shared" si="140"/>
        <v>44.82</v>
      </c>
      <c r="AH47" s="29">
        <f t="shared" si="141"/>
        <v>1</v>
      </c>
      <c r="AI47" s="29">
        <f t="shared" si="142"/>
        <v>2</v>
      </c>
    </row>
    <row r="48" spans="1:35">
      <c r="C48" t="s">
        <v>129</v>
      </c>
    </row>
    <row r="49" spans="1:35">
      <c r="A49" t="s">
        <v>48</v>
      </c>
      <c r="B49" s="5" t="s">
        <v>49</v>
      </c>
      <c r="C49" s="5"/>
      <c r="D49" s="17" t="s">
        <v>2</v>
      </c>
      <c r="E49" s="2">
        <v>3</v>
      </c>
      <c r="F49" s="2">
        <v>2</v>
      </c>
      <c r="G49" s="17">
        <v>6.99</v>
      </c>
      <c r="H49" s="7">
        <v>1</v>
      </c>
      <c r="I49" s="2" t="s">
        <v>16</v>
      </c>
      <c r="J49" s="2" t="s">
        <v>16</v>
      </c>
      <c r="K49" s="2" t="s">
        <v>19</v>
      </c>
      <c r="L49" s="2" t="s">
        <v>25</v>
      </c>
      <c r="M49" s="2" t="s">
        <v>16</v>
      </c>
      <c r="N49" s="2" t="s">
        <v>29</v>
      </c>
      <c r="O49" s="6">
        <f>SUM(Q49,R49,S49,T49,U49,V49,W49,X49,Y49,Z49,AA49,AB49,AC49)</f>
        <v>42.190000000000005</v>
      </c>
      <c r="Q49" s="17">
        <v>6.99</v>
      </c>
      <c r="R49" s="1" t="b">
        <f t="shared" ref="R49:R56" si="146">IF(AND(H49&gt;=2,H49&lt;=10),ROUND(G49*H49*(1-0.07),2))</f>
        <v>0</v>
      </c>
      <c r="S49" s="1" t="b">
        <f t="shared" ref="S49:S56" si="147">IF(AND(H49&gt;=11,H49&lt;=25),ROUND(G49*H49*(1-0.11),2))</f>
        <v>0</v>
      </c>
      <c r="T49" s="19" t="b">
        <f t="shared" ref="T49:T56" si="148">IF(AND(H49&gt;=26,H49&lt;=50),ROUND(G49*H49*(1-0.18),2))</f>
        <v>0</v>
      </c>
      <c r="U49" s="18" t="b">
        <f t="shared" ref="U49:U56" si="149">IF(AND(H49&gt;=51,H49&lt;=100),ROUND(G49*H49*(1-0.25),2))</f>
        <v>0</v>
      </c>
      <c r="V49" s="18" t="b">
        <f t="shared" ref="V49:V56" si="150">IF(AND(H49&gt;=101,H49&lt;=500),ROUND(G49*H49*(1-0.33),2))</f>
        <v>0</v>
      </c>
      <c r="W49" s="18" t="b">
        <f t="shared" ref="W49:W56" si="151">IF(AND(H49&gt;=501),ROUND(G49*H49*(1-0.4),2))</f>
        <v>0</v>
      </c>
      <c r="X49" s="11">
        <f t="shared" ref="X49:X56" si="152">IF(I49="Yes",ROUND(SUM(Q49,R49,S49,T49,U49,V49,W49)*0.75,2),0)</f>
        <v>5.24</v>
      </c>
      <c r="Y49" s="11">
        <f t="shared" ref="Y49" si="153">IF(AE49&lt;6.99,AD49,AE49)</f>
        <v>6.99</v>
      </c>
      <c r="Z49" s="29">
        <f t="shared" ref="Z49:Z56" si="154">CHOOSE(AI49,0,ROUND(H49*4.99,2),0,0,ROUND(Q49*0.3,2),ROUND(Q49*0.3,2),ROUND(Q49*0.3,2))</f>
        <v>4.99</v>
      </c>
      <c r="AA49" s="29">
        <f t="shared" ref="AA49:AA56" si="155">CHOOSE(AH49,(E49*F49)*0.5*H49,((E49*F49)*1*H49))</f>
        <v>3</v>
      </c>
      <c r="AB49" s="11">
        <f t="shared" ref="AB49:AB56" si="156">IF(M49="Yes",ROUND(H49*9.99,2),0)</f>
        <v>9.99</v>
      </c>
      <c r="AC49" s="11">
        <f t="shared" ref="AC49" si="157">IF(AG49&lt;4.99,4.99,AG49)</f>
        <v>4.99</v>
      </c>
      <c r="AD49" s="21">
        <v>6.99</v>
      </c>
      <c r="AE49" s="21">
        <f t="shared" ref="AE49:AE56" si="158">IF(J49="Yes",ROUND(SUM(Q49,R49,S49,T49,U49,V49,W49)*0.2,2),0)</f>
        <v>1.4</v>
      </c>
      <c r="AF49" s="20">
        <v>4.99</v>
      </c>
      <c r="AG49" s="20">
        <f t="shared" ref="AG49:AG56" si="159">IF(N49="Four Sides",ROUND(G49*0.3*H49,2),0)</f>
        <v>2.1</v>
      </c>
      <c r="AH49" s="29">
        <f t="shared" ref="AH49:AH56" si="160">SUM(IF(L49="UV Print Only",1,0),IF(L49="Lamination Only",2,0))</f>
        <v>1</v>
      </c>
      <c r="AI49" s="29">
        <f t="shared" ref="AI49:AI56" si="161">SUM(IF(K49="Flash Cut with No Grommets",1,0),IF(K49="Flash Cut with Adhesive Grommets",2,0),IF(K49="Hem with No Grommets",3,0),IF(K49="Hem with Metal Grommets",4,0),IF(K49="Top and Bottom Pole Pocket",5,0),IF(K49="Top Pole Pocket",6,0),IF(K49="Left and Right Pole Pocket",7,0))</f>
        <v>2</v>
      </c>
    </row>
    <row r="50" spans="1:35">
      <c r="B50" s="5" t="s">
        <v>49</v>
      </c>
      <c r="C50" s="5"/>
      <c r="D50" s="17" t="s">
        <v>3</v>
      </c>
      <c r="E50">
        <v>3</v>
      </c>
      <c r="F50">
        <v>4</v>
      </c>
      <c r="G50" s="17">
        <v>29.88</v>
      </c>
      <c r="H50" s="7">
        <v>1</v>
      </c>
      <c r="I50" s="2" t="s">
        <v>16</v>
      </c>
      <c r="J50" s="2" t="s">
        <v>16</v>
      </c>
      <c r="K50" s="2" t="s">
        <v>19</v>
      </c>
      <c r="L50" s="2" t="s">
        <v>25</v>
      </c>
      <c r="M50" s="2" t="s">
        <v>16</v>
      </c>
      <c r="N50" s="2" t="s">
        <v>29</v>
      </c>
      <c r="O50" s="6">
        <f>SUM(Q50,R50,S50,T50,U50,V50,W50,X50,Y50,Z50,AA50,AB50,AC50)</f>
        <v>89.22</v>
      </c>
      <c r="Q50" s="17">
        <v>29.88</v>
      </c>
      <c r="R50" s="1" t="b">
        <f t="shared" si="146"/>
        <v>0</v>
      </c>
      <c r="S50" s="1" t="b">
        <f t="shared" si="147"/>
        <v>0</v>
      </c>
      <c r="T50" s="19" t="b">
        <f t="shared" si="148"/>
        <v>0</v>
      </c>
      <c r="U50" s="18" t="b">
        <f t="shared" si="149"/>
        <v>0</v>
      </c>
      <c r="V50" s="18" t="b">
        <f t="shared" si="150"/>
        <v>0</v>
      </c>
      <c r="W50" s="18" t="b">
        <f t="shared" si="151"/>
        <v>0</v>
      </c>
      <c r="X50" s="11">
        <f t="shared" si="152"/>
        <v>22.41</v>
      </c>
      <c r="Y50" s="11">
        <f t="shared" ref="Y50" si="162">IF(AE50&lt;6.99,AD50,AE50)</f>
        <v>6.99</v>
      </c>
      <c r="Z50" s="29">
        <f t="shared" si="154"/>
        <v>4.99</v>
      </c>
      <c r="AA50" s="29">
        <f t="shared" si="155"/>
        <v>6</v>
      </c>
      <c r="AB50" s="11">
        <f t="shared" si="156"/>
        <v>9.99</v>
      </c>
      <c r="AC50" s="11">
        <f t="shared" ref="AC50" si="163">IF(AG50&lt;4.99,4.99,AG50)</f>
        <v>8.9600000000000009</v>
      </c>
      <c r="AD50" s="21">
        <v>6.99</v>
      </c>
      <c r="AE50" s="21">
        <f t="shared" si="158"/>
        <v>5.98</v>
      </c>
      <c r="AF50" s="20">
        <v>4.99</v>
      </c>
      <c r="AG50" s="20">
        <f t="shared" si="159"/>
        <v>8.9600000000000009</v>
      </c>
      <c r="AH50" s="29">
        <f t="shared" si="160"/>
        <v>1</v>
      </c>
      <c r="AI50" s="29">
        <f t="shared" si="161"/>
        <v>2</v>
      </c>
    </row>
    <row r="51" spans="1:35">
      <c r="B51" s="5" t="s">
        <v>49</v>
      </c>
      <c r="C51" s="5"/>
      <c r="D51" s="17" t="s">
        <v>23</v>
      </c>
      <c r="E51">
        <v>3</v>
      </c>
      <c r="F51">
        <v>6</v>
      </c>
      <c r="G51" s="17">
        <v>44.82</v>
      </c>
      <c r="H51" s="7">
        <v>1</v>
      </c>
      <c r="I51" s="2" t="s">
        <v>16</v>
      </c>
      <c r="J51" s="2" t="s">
        <v>16</v>
      </c>
      <c r="K51" s="2" t="s">
        <v>19</v>
      </c>
      <c r="L51" s="2" t="s">
        <v>25</v>
      </c>
      <c r="M51" s="2" t="s">
        <v>16</v>
      </c>
      <c r="N51" s="2" t="s">
        <v>29</v>
      </c>
      <c r="O51" s="6">
        <f>SUM(Q51,R51,S51,T51,U51,V51,W51,X51,Y51,Z51,AA51,AB51,AC51)</f>
        <v>124.83</v>
      </c>
      <c r="Q51" s="17">
        <v>44.82</v>
      </c>
      <c r="R51" s="1" t="b">
        <f t="shared" si="146"/>
        <v>0</v>
      </c>
      <c r="S51" s="1" t="b">
        <f t="shared" si="147"/>
        <v>0</v>
      </c>
      <c r="T51" s="19" t="b">
        <f t="shared" si="148"/>
        <v>0</v>
      </c>
      <c r="U51" s="18" t="b">
        <f t="shared" si="149"/>
        <v>0</v>
      </c>
      <c r="V51" s="18" t="b">
        <f t="shared" si="150"/>
        <v>0</v>
      </c>
      <c r="W51" s="18" t="b">
        <f t="shared" si="151"/>
        <v>0</v>
      </c>
      <c r="X51" s="11">
        <f t="shared" si="152"/>
        <v>33.619999999999997</v>
      </c>
      <c r="Y51" s="11">
        <f t="shared" ref="Y51" si="164">IF(AE51&lt;6.99,AD51,AE51)</f>
        <v>8.9600000000000009</v>
      </c>
      <c r="Z51" s="29">
        <f t="shared" si="154"/>
        <v>4.99</v>
      </c>
      <c r="AA51" s="29">
        <f t="shared" si="155"/>
        <v>9</v>
      </c>
      <c r="AB51" s="11">
        <f t="shared" si="156"/>
        <v>9.99</v>
      </c>
      <c r="AC51" s="11">
        <f t="shared" ref="AC51" si="165">IF(AG51&lt;4.99,4.99,AG51)</f>
        <v>13.45</v>
      </c>
      <c r="AD51" s="21">
        <v>6.99</v>
      </c>
      <c r="AE51" s="21">
        <f t="shared" si="158"/>
        <v>8.9600000000000009</v>
      </c>
      <c r="AF51" s="20">
        <v>4.99</v>
      </c>
      <c r="AG51" s="20">
        <f t="shared" si="159"/>
        <v>13.45</v>
      </c>
      <c r="AH51" s="29">
        <f t="shared" si="160"/>
        <v>1</v>
      </c>
      <c r="AI51" s="29">
        <f t="shared" si="161"/>
        <v>2</v>
      </c>
    </row>
    <row r="52" spans="1:35">
      <c r="B52" s="5" t="s">
        <v>49</v>
      </c>
      <c r="C52" s="5"/>
      <c r="D52" s="17" t="s">
        <v>36</v>
      </c>
      <c r="E52">
        <v>4</v>
      </c>
      <c r="F52">
        <v>6</v>
      </c>
      <c r="G52" s="17">
        <v>59.76</v>
      </c>
      <c r="H52" s="7">
        <v>1</v>
      </c>
      <c r="I52" s="2" t="s">
        <v>16</v>
      </c>
      <c r="J52" s="2" t="s">
        <v>16</v>
      </c>
      <c r="K52" s="2" t="s">
        <v>19</v>
      </c>
      <c r="L52" s="2" t="s">
        <v>25</v>
      </c>
      <c r="M52" s="2" t="s">
        <v>16</v>
      </c>
      <c r="N52" s="2" t="s">
        <v>29</v>
      </c>
      <c r="O52" s="6">
        <f t="shared" ref="O52:O56" si="166">SUM(Q52,R52,S52,T52,U52,V52,W52,X52,Y52,Z52,AA52,AB52,AC52)</f>
        <v>161.44</v>
      </c>
      <c r="Q52" s="17">
        <v>59.76</v>
      </c>
      <c r="R52" s="1" t="b">
        <f t="shared" si="146"/>
        <v>0</v>
      </c>
      <c r="S52" s="1" t="b">
        <f t="shared" si="147"/>
        <v>0</v>
      </c>
      <c r="T52" s="19" t="b">
        <f t="shared" si="148"/>
        <v>0</v>
      </c>
      <c r="U52" s="18" t="b">
        <f t="shared" si="149"/>
        <v>0</v>
      </c>
      <c r="V52" s="18" t="b">
        <f t="shared" si="150"/>
        <v>0</v>
      </c>
      <c r="W52" s="18" t="b">
        <f t="shared" si="151"/>
        <v>0</v>
      </c>
      <c r="X52" s="11">
        <f t="shared" si="152"/>
        <v>44.82</v>
      </c>
      <c r="Y52" s="11">
        <f t="shared" ref="Y52:Y56" si="167">IF(AE52&lt;6.99,AD52,AE52)</f>
        <v>11.95</v>
      </c>
      <c r="Z52" s="29">
        <f t="shared" si="154"/>
        <v>4.99</v>
      </c>
      <c r="AA52" s="29">
        <f t="shared" si="155"/>
        <v>12</v>
      </c>
      <c r="AB52" s="11">
        <f t="shared" si="156"/>
        <v>9.99</v>
      </c>
      <c r="AC52" s="11">
        <f t="shared" ref="AC52:AC56" si="168">IF(AG52&lt;4.99,4.99,AG52)</f>
        <v>17.93</v>
      </c>
      <c r="AD52" s="21">
        <v>6.99</v>
      </c>
      <c r="AE52" s="21">
        <f t="shared" si="158"/>
        <v>11.95</v>
      </c>
      <c r="AF52" s="20">
        <v>4.99</v>
      </c>
      <c r="AG52" s="20">
        <f t="shared" si="159"/>
        <v>17.93</v>
      </c>
      <c r="AH52" s="29">
        <f t="shared" si="160"/>
        <v>1</v>
      </c>
      <c r="AI52" s="29">
        <f t="shared" si="161"/>
        <v>2</v>
      </c>
    </row>
    <row r="53" spans="1:35">
      <c r="B53" s="5" t="s">
        <v>49</v>
      </c>
      <c r="C53" s="5"/>
      <c r="D53" s="17" t="s">
        <v>38</v>
      </c>
      <c r="E53">
        <v>4</v>
      </c>
      <c r="F53">
        <v>8</v>
      </c>
      <c r="G53" s="17">
        <v>79.680000000000007</v>
      </c>
      <c r="H53" s="7">
        <v>1</v>
      </c>
      <c r="I53" s="2" t="s">
        <v>16</v>
      </c>
      <c r="J53" s="2" t="s">
        <v>16</v>
      </c>
      <c r="K53" s="2" t="s">
        <v>19</v>
      </c>
      <c r="L53" s="2" t="s">
        <v>25</v>
      </c>
      <c r="M53" s="2" t="s">
        <v>16</v>
      </c>
      <c r="N53" s="2" t="s">
        <v>29</v>
      </c>
      <c r="O53" s="6">
        <f t="shared" si="166"/>
        <v>210.26000000000002</v>
      </c>
      <c r="Q53" s="17">
        <v>79.680000000000007</v>
      </c>
      <c r="R53" s="1" t="b">
        <f t="shared" si="146"/>
        <v>0</v>
      </c>
      <c r="S53" s="1" t="b">
        <f t="shared" si="147"/>
        <v>0</v>
      </c>
      <c r="T53" s="19" t="b">
        <f t="shared" si="148"/>
        <v>0</v>
      </c>
      <c r="U53" s="18" t="b">
        <f t="shared" si="149"/>
        <v>0</v>
      </c>
      <c r="V53" s="18" t="b">
        <f t="shared" si="150"/>
        <v>0</v>
      </c>
      <c r="W53" s="18" t="b">
        <f t="shared" si="151"/>
        <v>0</v>
      </c>
      <c r="X53" s="11">
        <f t="shared" si="152"/>
        <v>59.76</v>
      </c>
      <c r="Y53" s="11">
        <f t="shared" si="167"/>
        <v>15.94</v>
      </c>
      <c r="Z53" s="29">
        <f t="shared" si="154"/>
        <v>4.99</v>
      </c>
      <c r="AA53" s="29">
        <f t="shared" si="155"/>
        <v>16</v>
      </c>
      <c r="AB53" s="11">
        <f t="shared" si="156"/>
        <v>9.99</v>
      </c>
      <c r="AC53" s="11">
        <f t="shared" si="168"/>
        <v>23.9</v>
      </c>
      <c r="AD53" s="21">
        <v>6.99</v>
      </c>
      <c r="AE53" s="21">
        <f t="shared" si="158"/>
        <v>15.94</v>
      </c>
      <c r="AF53" s="20">
        <v>4.99</v>
      </c>
      <c r="AG53" s="20">
        <f t="shared" si="159"/>
        <v>23.9</v>
      </c>
      <c r="AH53" s="29">
        <f t="shared" si="160"/>
        <v>1</v>
      </c>
      <c r="AI53" s="29">
        <f t="shared" si="161"/>
        <v>2</v>
      </c>
    </row>
    <row r="54" spans="1:35">
      <c r="B54" s="5" t="s">
        <v>49</v>
      </c>
      <c r="C54" s="5"/>
      <c r="D54" s="17" t="s">
        <v>39</v>
      </c>
      <c r="E54">
        <v>4</v>
      </c>
      <c r="F54">
        <v>10</v>
      </c>
      <c r="G54" s="17">
        <v>99.6</v>
      </c>
      <c r="H54" s="7">
        <v>1</v>
      </c>
      <c r="I54" s="2" t="s">
        <v>16</v>
      </c>
      <c r="J54" s="2" t="s">
        <v>16</v>
      </c>
      <c r="K54" s="2" t="s">
        <v>19</v>
      </c>
      <c r="L54" s="2" t="s">
        <v>25</v>
      </c>
      <c r="M54" s="2" t="s">
        <v>16</v>
      </c>
      <c r="N54" s="2" t="s">
        <v>29</v>
      </c>
      <c r="O54" s="6">
        <f t="shared" si="166"/>
        <v>259.08000000000004</v>
      </c>
      <c r="Q54" s="17">
        <v>99.6</v>
      </c>
      <c r="R54" s="1" t="b">
        <f t="shared" si="146"/>
        <v>0</v>
      </c>
      <c r="S54" s="1" t="b">
        <f t="shared" si="147"/>
        <v>0</v>
      </c>
      <c r="T54" s="19" t="b">
        <f t="shared" si="148"/>
        <v>0</v>
      </c>
      <c r="U54" s="18" t="b">
        <f t="shared" si="149"/>
        <v>0</v>
      </c>
      <c r="V54" s="18" t="b">
        <f t="shared" si="150"/>
        <v>0</v>
      </c>
      <c r="W54" s="18" t="b">
        <f t="shared" si="151"/>
        <v>0</v>
      </c>
      <c r="X54" s="11">
        <f t="shared" si="152"/>
        <v>74.7</v>
      </c>
      <c r="Y54" s="11">
        <f t="shared" si="167"/>
        <v>19.920000000000002</v>
      </c>
      <c r="Z54" s="29">
        <f t="shared" si="154"/>
        <v>4.99</v>
      </c>
      <c r="AA54" s="29">
        <f t="shared" si="155"/>
        <v>20</v>
      </c>
      <c r="AB54" s="11">
        <f t="shared" si="156"/>
        <v>9.99</v>
      </c>
      <c r="AC54" s="11">
        <f t="shared" si="168"/>
        <v>29.88</v>
      </c>
      <c r="AD54" s="21">
        <v>6.99</v>
      </c>
      <c r="AE54" s="21">
        <f t="shared" si="158"/>
        <v>19.920000000000002</v>
      </c>
      <c r="AF54" s="20">
        <v>4.99</v>
      </c>
      <c r="AG54" s="20">
        <f t="shared" si="159"/>
        <v>29.88</v>
      </c>
      <c r="AH54" s="29">
        <f t="shared" si="160"/>
        <v>1</v>
      </c>
      <c r="AI54" s="29">
        <f t="shared" si="161"/>
        <v>2</v>
      </c>
    </row>
    <row r="55" spans="1:35">
      <c r="B55" s="5" t="s">
        <v>49</v>
      </c>
      <c r="C55" s="5"/>
      <c r="D55" s="17" t="s">
        <v>40</v>
      </c>
      <c r="E55">
        <v>6</v>
      </c>
      <c r="F55">
        <v>8</v>
      </c>
      <c r="G55" s="17">
        <v>119.52</v>
      </c>
      <c r="H55" s="7">
        <v>1</v>
      </c>
      <c r="I55" s="2" t="s">
        <v>16</v>
      </c>
      <c r="J55" s="2" t="s">
        <v>16</v>
      </c>
      <c r="K55" s="2" t="s">
        <v>19</v>
      </c>
      <c r="L55" s="2" t="s">
        <v>25</v>
      </c>
      <c r="M55" s="2" t="s">
        <v>16</v>
      </c>
      <c r="N55" s="2" t="s">
        <v>29</v>
      </c>
      <c r="O55" s="6">
        <f t="shared" si="166"/>
        <v>307.90000000000003</v>
      </c>
      <c r="Q55" s="17">
        <v>119.52</v>
      </c>
      <c r="R55" s="1" t="b">
        <f t="shared" si="146"/>
        <v>0</v>
      </c>
      <c r="S55" s="1" t="b">
        <f t="shared" si="147"/>
        <v>0</v>
      </c>
      <c r="T55" s="19" t="b">
        <f t="shared" si="148"/>
        <v>0</v>
      </c>
      <c r="U55" s="18" t="b">
        <f t="shared" si="149"/>
        <v>0</v>
      </c>
      <c r="V55" s="18" t="b">
        <f t="shared" si="150"/>
        <v>0</v>
      </c>
      <c r="W55" s="18" t="b">
        <f t="shared" si="151"/>
        <v>0</v>
      </c>
      <c r="X55" s="11">
        <f t="shared" si="152"/>
        <v>89.64</v>
      </c>
      <c r="Y55" s="11">
        <f t="shared" si="167"/>
        <v>23.9</v>
      </c>
      <c r="Z55" s="29">
        <f t="shared" si="154"/>
        <v>4.99</v>
      </c>
      <c r="AA55" s="29">
        <f t="shared" si="155"/>
        <v>24</v>
      </c>
      <c r="AB55" s="11">
        <f t="shared" si="156"/>
        <v>9.99</v>
      </c>
      <c r="AC55" s="11">
        <f t="shared" si="168"/>
        <v>35.86</v>
      </c>
      <c r="AD55" s="21">
        <v>6.99</v>
      </c>
      <c r="AE55" s="21">
        <f t="shared" si="158"/>
        <v>23.9</v>
      </c>
      <c r="AF55" s="20">
        <v>4.99</v>
      </c>
      <c r="AG55" s="20">
        <f t="shared" si="159"/>
        <v>35.86</v>
      </c>
      <c r="AH55" s="29">
        <f t="shared" si="160"/>
        <v>1</v>
      </c>
      <c r="AI55" s="29">
        <f t="shared" si="161"/>
        <v>2</v>
      </c>
    </row>
    <row r="56" spans="1:35">
      <c r="B56" s="5" t="s">
        <v>49</v>
      </c>
      <c r="C56" s="5"/>
      <c r="D56" s="17" t="s">
        <v>41</v>
      </c>
      <c r="E56">
        <v>6</v>
      </c>
      <c r="F56">
        <v>10</v>
      </c>
      <c r="G56" s="17">
        <v>149.4</v>
      </c>
      <c r="H56" s="7">
        <v>1</v>
      </c>
      <c r="I56" s="2" t="s">
        <v>16</v>
      </c>
      <c r="J56" s="2" t="s">
        <v>16</v>
      </c>
      <c r="K56" s="2" t="s">
        <v>19</v>
      </c>
      <c r="L56" s="2" t="s">
        <v>25</v>
      </c>
      <c r="M56" s="2" t="s">
        <v>16</v>
      </c>
      <c r="N56" s="2" t="s">
        <v>29</v>
      </c>
      <c r="O56" s="6">
        <f t="shared" si="166"/>
        <v>381.13</v>
      </c>
      <c r="Q56" s="17">
        <v>149.4</v>
      </c>
      <c r="R56" s="1" t="b">
        <f t="shared" si="146"/>
        <v>0</v>
      </c>
      <c r="S56" s="1" t="b">
        <f t="shared" si="147"/>
        <v>0</v>
      </c>
      <c r="T56" s="19" t="b">
        <f t="shared" si="148"/>
        <v>0</v>
      </c>
      <c r="U56" s="18" t="b">
        <f t="shared" si="149"/>
        <v>0</v>
      </c>
      <c r="V56" s="18" t="b">
        <f t="shared" si="150"/>
        <v>0</v>
      </c>
      <c r="W56" s="18" t="b">
        <f t="shared" si="151"/>
        <v>0</v>
      </c>
      <c r="X56" s="11">
        <f t="shared" si="152"/>
        <v>112.05</v>
      </c>
      <c r="Y56" s="11">
        <f t="shared" si="167"/>
        <v>29.88</v>
      </c>
      <c r="Z56" s="29">
        <f t="shared" si="154"/>
        <v>4.99</v>
      </c>
      <c r="AA56" s="29">
        <f t="shared" si="155"/>
        <v>30</v>
      </c>
      <c r="AB56" s="11">
        <f t="shared" si="156"/>
        <v>9.99</v>
      </c>
      <c r="AC56" s="11">
        <f t="shared" si="168"/>
        <v>44.82</v>
      </c>
      <c r="AD56" s="21">
        <v>6.99</v>
      </c>
      <c r="AE56" s="21">
        <f t="shared" si="158"/>
        <v>29.88</v>
      </c>
      <c r="AF56" s="20">
        <v>4.99</v>
      </c>
      <c r="AG56" s="20">
        <f t="shared" si="159"/>
        <v>44.82</v>
      </c>
      <c r="AH56" s="29">
        <f t="shared" si="160"/>
        <v>1</v>
      </c>
      <c r="AI56" s="29">
        <f t="shared" si="161"/>
        <v>2</v>
      </c>
    </row>
    <row r="57" spans="1:35">
      <c r="C57" t="s">
        <v>130</v>
      </c>
    </row>
    <row r="58" spans="1:35">
      <c r="A58" t="s">
        <v>51</v>
      </c>
      <c r="B58" s="5" t="s">
        <v>50</v>
      </c>
      <c r="C58" s="5"/>
      <c r="D58" s="17" t="s">
        <v>2</v>
      </c>
      <c r="E58" s="2">
        <v>3</v>
      </c>
      <c r="F58" s="2">
        <v>2</v>
      </c>
      <c r="G58" s="17">
        <v>6.99</v>
      </c>
      <c r="H58" s="7">
        <v>1</v>
      </c>
      <c r="I58" s="2" t="s">
        <v>16</v>
      </c>
      <c r="J58" s="2" t="s">
        <v>16</v>
      </c>
      <c r="K58" s="2" t="s">
        <v>19</v>
      </c>
      <c r="L58" s="2" t="s">
        <v>25</v>
      </c>
      <c r="M58" s="2" t="s">
        <v>16</v>
      </c>
      <c r="N58" s="2" t="s">
        <v>29</v>
      </c>
      <c r="O58" s="6">
        <f>SUM(Q58,R58,S58,T58,U58,V58,W58,X58,Y58,Z58,AA58,AB58,AC58)</f>
        <v>42.190000000000005</v>
      </c>
      <c r="Q58" s="17">
        <v>6.99</v>
      </c>
      <c r="R58" s="1" t="b">
        <f t="shared" ref="R58:R65" si="169">IF(AND(H58&gt;=2,H58&lt;=10),ROUND(G58*H58*(1-0.07),2))</f>
        <v>0</v>
      </c>
      <c r="S58" s="1" t="b">
        <f t="shared" ref="S58:S65" si="170">IF(AND(H58&gt;=11,H58&lt;=25),ROUND(G58*H58*(1-0.11),2))</f>
        <v>0</v>
      </c>
      <c r="T58" s="19" t="b">
        <f t="shared" ref="T58:T65" si="171">IF(AND(H58&gt;=26,H58&lt;=50),ROUND(G58*H58*(1-0.18),2))</f>
        <v>0</v>
      </c>
      <c r="U58" s="18" t="b">
        <f t="shared" ref="U58:U65" si="172">IF(AND(H58&gt;=51,H58&lt;=100),ROUND(G58*H58*(1-0.25),2))</f>
        <v>0</v>
      </c>
      <c r="V58" s="18" t="b">
        <f t="shared" ref="V58:V65" si="173">IF(AND(H58&gt;=101,H58&lt;=500),ROUND(G58*H58*(1-0.33),2))</f>
        <v>0</v>
      </c>
      <c r="W58" s="18" t="b">
        <f t="shared" ref="W58:W65" si="174">IF(AND(H58&gt;=501),ROUND(G58*H58*(1-0.4),2))</f>
        <v>0</v>
      </c>
      <c r="X58" s="11">
        <f t="shared" ref="X58:X65" si="175">IF(I58="Yes",ROUND(SUM(Q58,R58,S58,T58,U58,V58,W58)*0.75,2),0)</f>
        <v>5.24</v>
      </c>
      <c r="Y58" s="11">
        <f t="shared" ref="Y58" si="176">IF(AE58&lt;6.99,AD58,AE58)</f>
        <v>6.99</v>
      </c>
      <c r="Z58" s="29">
        <f t="shared" ref="Z58:Z65" si="177">CHOOSE(AI58,0,ROUND(H58*4.99,2),0,0,ROUND(Q58*0.3,2),ROUND(Q58*0.3,2),ROUND(Q58*0.3,2))</f>
        <v>4.99</v>
      </c>
      <c r="AA58" s="29">
        <f t="shared" ref="AA58:AA65" si="178">CHOOSE(AH58,(E58*F58)*0.5*H58,((E58*F58)*1*H58))</f>
        <v>3</v>
      </c>
      <c r="AB58" s="11">
        <f t="shared" ref="AB58:AB65" si="179">IF(M58="Yes",ROUND(H58*9.99,2),0)</f>
        <v>9.99</v>
      </c>
      <c r="AC58" s="11">
        <f t="shared" ref="AC58" si="180">IF(AG58&lt;4.99,4.99,AG58)</f>
        <v>4.99</v>
      </c>
      <c r="AD58" s="21">
        <v>6.99</v>
      </c>
      <c r="AE58" s="21">
        <f t="shared" ref="AE58:AE65" si="181">IF(J58="Yes",ROUND(SUM(Q58,R58,S58,T58,U58,V58,W58)*0.2,2),0)</f>
        <v>1.4</v>
      </c>
      <c r="AF58" s="20">
        <v>4.99</v>
      </c>
      <c r="AG58" s="20">
        <f t="shared" ref="AG58:AG65" si="182">IF(N58="Four Sides",ROUND(G58*0.3*H58,2),0)</f>
        <v>2.1</v>
      </c>
      <c r="AH58" s="29">
        <f t="shared" ref="AH58:AH65" si="183">SUM(IF(L58="UV Print Only",1,0),IF(L58="Lamination Only",2,0))</f>
        <v>1</v>
      </c>
      <c r="AI58" s="29">
        <f t="shared" ref="AI58:AI65" si="184">SUM(IF(K58="Flash Cut with No Grommets",1,0),IF(K58="Flash Cut with Adhesive Grommets",2,0),IF(K58="Hem with No Grommets",3,0),IF(K58="Hem with Metal Grommets",4,0),IF(K58="Top and Bottom Pole Pocket",5,0),IF(K58="Top Pole Pocket",6,0),IF(K58="Left and Right Pole Pocket",7,0))</f>
        <v>2</v>
      </c>
    </row>
    <row r="59" spans="1:35">
      <c r="B59" s="5" t="s">
        <v>50</v>
      </c>
      <c r="C59" s="5"/>
      <c r="D59" s="17" t="s">
        <v>3</v>
      </c>
      <c r="E59">
        <v>3</v>
      </c>
      <c r="F59">
        <v>4</v>
      </c>
      <c r="G59" s="17">
        <v>29.88</v>
      </c>
      <c r="H59" s="7">
        <v>1</v>
      </c>
      <c r="I59" s="2" t="s">
        <v>16</v>
      </c>
      <c r="J59" s="2" t="s">
        <v>16</v>
      </c>
      <c r="K59" s="2" t="s">
        <v>19</v>
      </c>
      <c r="L59" s="2" t="s">
        <v>25</v>
      </c>
      <c r="M59" s="2" t="s">
        <v>16</v>
      </c>
      <c r="N59" s="2" t="s">
        <v>29</v>
      </c>
      <c r="O59" s="6">
        <f t="shared" ref="O59:O65" si="185">SUM(Q59,R59,S59,T59,U59,V59,W59,X59,Y59,Z59,AA59,AB59,AC59)</f>
        <v>89.22</v>
      </c>
      <c r="Q59" s="17">
        <v>29.88</v>
      </c>
      <c r="R59" s="1" t="b">
        <f t="shared" si="169"/>
        <v>0</v>
      </c>
      <c r="S59" s="1" t="b">
        <f t="shared" si="170"/>
        <v>0</v>
      </c>
      <c r="T59" s="19" t="b">
        <f t="shared" si="171"/>
        <v>0</v>
      </c>
      <c r="U59" s="18" t="b">
        <f t="shared" si="172"/>
        <v>0</v>
      </c>
      <c r="V59" s="18" t="b">
        <f t="shared" si="173"/>
        <v>0</v>
      </c>
      <c r="W59" s="18" t="b">
        <f t="shared" si="174"/>
        <v>0</v>
      </c>
      <c r="X59" s="11">
        <f t="shared" si="175"/>
        <v>22.41</v>
      </c>
      <c r="Y59" s="11">
        <f t="shared" ref="Y59:Y65" si="186">IF(AE59&lt;6.99,AD59,AE59)</f>
        <v>6.99</v>
      </c>
      <c r="Z59" s="29">
        <f t="shared" si="177"/>
        <v>4.99</v>
      </c>
      <c r="AA59" s="29">
        <f t="shared" si="178"/>
        <v>6</v>
      </c>
      <c r="AB59" s="11">
        <f t="shared" si="179"/>
        <v>9.99</v>
      </c>
      <c r="AC59" s="11">
        <f t="shared" ref="AC59:AC65" si="187">IF(AG59&lt;4.99,4.99,AG59)</f>
        <v>8.9600000000000009</v>
      </c>
      <c r="AD59" s="21">
        <v>6.99</v>
      </c>
      <c r="AE59" s="21">
        <f t="shared" si="181"/>
        <v>5.98</v>
      </c>
      <c r="AF59" s="20">
        <v>4.99</v>
      </c>
      <c r="AG59" s="20">
        <f t="shared" si="182"/>
        <v>8.9600000000000009</v>
      </c>
      <c r="AH59" s="29">
        <f t="shared" si="183"/>
        <v>1</v>
      </c>
      <c r="AI59" s="29">
        <f t="shared" si="184"/>
        <v>2</v>
      </c>
    </row>
    <row r="60" spans="1:35">
      <c r="B60" s="5" t="s">
        <v>50</v>
      </c>
      <c r="C60" s="5"/>
      <c r="D60" s="17" t="s">
        <v>23</v>
      </c>
      <c r="E60">
        <v>3</v>
      </c>
      <c r="F60">
        <v>6</v>
      </c>
      <c r="G60" s="17">
        <v>44.82</v>
      </c>
      <c r="H60" s="7">
        <v>1</v>
      </c>
      <c r="I60" s="2" t="s">
        <v>16</v>
      </c>
      <c r="J60" s="2" t="s">
        <v>16</v>
      </c>
      <c r="K60" s="2" t="s">
        <v>19</v>
      </c>
      <c r="L60" s="2" t="s">
        <v>25</v>
      </c>
      <c r="M60" s="2" t="s">
        <v>16</v>
      </c>
      <c r="N60" s="2" t="s">
        <v>29</v>
      </c>
      <c r="O60" s="6">
        <f t="shared" si="185"/>
        <v>124.83</v>
      </c>
      <c r="Q60" s="17">
        <v>44.82</v>
      </c>
      <c r="R60" s="1" t="b">
        <f t="shared" si="169"/>
        <v>0</v>
      </c>
      <c r="S60" s="1" t="b">
        <f t="shared" si="170"/>
        <v>0</v>
      </c>
      <c r="T60" s="19" t="b">
        <f t="shared" si="171"/>
        <v>0</v>
      </c>
      <c r="U60" s="18" t="b">
        <f t="shared" si="172"/>
        <v>0</v>
      </c>
      <c r="V60" s="18" t="b">
        <f t="shared" si="173"/>
        <v>0</v>
      </c>
      <c r="W60" s="18" t="b">
        <f t="shared" si="174"/>
        <v>0</v>
      </c>
      <c r="X60" s="11">
        <f t="shared" si="175"/>
        <v>33.619999999999997</v>
      </c>
      <c r="Y60" s="11">
        <f t="shared" si="186"/>
        <v>8.9600000000000009</v>
      </c>
      <c r="Z60" s="29">
        <f t="shared" si="177"/>
        <v>4.99</v>
      </c>
      <c r="AA60" s="29">
        <f t="shared" si="178"/>
        <v>9</v>
      </c>
      <c r="AB60" s="11">
        <f t="shared" si="179"/>
        <v>9.99</v>
      </c>
      <c r="AC60" s="11">
        <f t="shared" si="187"/>
        <v>13.45</v>
      </c>
      <c r="AD60" s="21">
        <v>6.99</v>
      </c>
      <c r="AE60" s="21">
        <f t="shared" si="181"/>
        <v>8.9600000000000009</v>
      </c>
      <c r="AF60" s="20">
        <v>4.99</v>
      </c>
      <c r="AG60" s="20">
        <f t="shared" si="182"/>
        <v>13.45</v>
      </c>
      <c r="AH60" s="29">
        <f t="shared" si="183"/>
        <v>1</v>
      </c>
      <c r="AI60" s="29">
        <f t="shared" si="184"/>
        <v>2</v>
      </c>
    </row>
    <row r="61" spans="1:35">
      <c r="B61" s="5" t="s">
        <v>50</v>
      </c>
      <c r="C61" s="5"/>
      <c r="D61" s="17" t="s">
        <v>36</v>
      </c>
      <c r="E61">
        <v>4</v>
      </c>
      <c r="F61">
        <v>6</v>
      </c>
      <c r="G61" s="17">
        <v>59.76</v>
      </c>
      <c r="H61" s="7">
        <v>1</v>
      </c>
      <c r="I61" s="2" t="s">
        <v>16</v>
      </c>
      <c r="J61" s="2" t="s">
        <v>16</v>
      </c>
      <c r="K61" s="2" t="s">
        <v>19</v>
      </c>
      <c r="L61" s="2" t="s">
        <v>25</v>
      </c>
      <c r="M61" s="2" t="s">
        <v>16</v>
      </c>
      <c r="N61" s="2" t="s">
        <v>29</v>
      </c>
      <c r="O61" s="6">
        <f t="shared" si="185"/>
        <v>161.44</v>
      </c>
      <c r="Q61" s="17">
        <v>59.76</v>
      </c>
      <c r="R61" s="1" t="b">
        <f t="shared" si="169"/>
        <v>0</v>
      </c>
      <c r="S61" s="1" t="b">
        <f t="shared" si="170"/>
        <v>0</v>
      </c>
      <c r="T61" s="19" t="b">
        <f t="shared" si="171"/>
        <v>0</v>
      </c>
      <c r="U61" s="18" t="b">
        <f t="shared" si="172"/>
        <v>0</v>
      </c>
      <c r="V61" s="18" t="b">
        <f t="shared" si="173"/>
        <v>0</v>
      </c>
      <c r="W61" s="18" t="b">
        <f t="shared" si="174"/>
        <v>0</v>
      </c>
      <c r="X61" s="11">
        <f t="shared" si="175"/>
        <v>44.82</v>
      </c>
      <c r="Y61" s="11">
        <f t="shared" si="186"/>
        <v>11.95</v>
      </c>
      <c r="Z61" s="29">
        <f t="shared" si="177"/>
        <v>4.99</v>
      </c>
      <c r="AA61" s="29">
        <f t="shared" si="178"/>
        <v>12</v>
      </c>
      <c r="AB61" s="11">
        <f t="shared" si="179"/>
        <v>9.99</v>
      </c>
      <c r="AC61" s="11">
        <f t="shared" si="187"/>
        <v>17.93</v>
      </c>
      <c r="AD61" s="21">
        <v>6.99</v>
      </c>
      <c r="AE61" s="21">
        <f t="shared" si="181"/>
        <v>11.95</v>
      </c>
      <c r="AF61" s="20">
        <v>4.99</v>
      </c>
      <c r="AG61" s="20">
        <f t="shared" si="182"/>
        <v>17.93</v>
      </c>
      <c r="AH61" s="29">
        <f t="shared" si="183"/>
        <v>1</v>
      </c>
      <c r="AI61" s="29">
        <f t="shared" si="184"/>
        <v>2</v>
      </c>
    </row>
    <row r="62" spans="1:35">
      <c r="B62" s="5" t="s">
        <v>50</v>
      </c>
      <c r="C62" s="5"/>
      <c r="D62" s="17" t="s">
        <v>38</v>
      </c>
      <c r="E62">
        <v>4</v>
      </c>
      <c r="F62">
        <v>8</v>
      </c>
      <c r="G62" s="17">
        <v>79.680000000000007</v>
      </c>
      <c r="H62" s="7">
        <v>1</v>
      </c>
      <c r="I62" s="2" t="s">
        <v>16</v>
      </c>
      <c r="J62" s="2" t="s">
        <v>16</v>
      </c>
      <c r="K62" s="2" t="s">
        <v>19</v>
      </c>
      <c r="L62" s="2" t="s">
        <v>25</v>
      </c>
      <c r="M62" s="2" t="s">
        <v>16</v>
      </c>
      <c r="N62" s="2" t="s">
        <v>29</v>
      </c>
      <c r="O62" s="6">
        <f t="shared" si="185"/>
        <v>210.26000000000002</v>
      </c>
      <c r="Q62" s="17">
        <v>79.680000000000007</v>
      </c>
      <c r="R62" s="1" t="b">
        <f t="shared" si="169"/>
        <v>0</v>
      </c>
      <c r="S62" s="1" t="b">
        <f t="shared" si="170"/>
        <v>0</v>
      </c>
      <c r="T62" s="19" t="b">
        <f t="shared" si="171"/>
        <v>0</v>
      </c>
      <c r="U62" s="18" t="b">
        <f t="shared" si="172"/>
        <v>0</v>
      </c>
      <c r="V62" s="18" t="b">
        <f t="shared" si="173"/>
        <v>0</v>
      </c>
      <c r="W62" s="18" t="b">
        <f t="shared" si="174"/>
        <v>0</v>
      </c>
      <c r="X62" s="11">
        <f t="shared" si="175"/>
        <v>59.76</v>
      </c>
      <c r="Y62" s="11">
        <f t="shared" si="186"/>
        <v>15.94</v>
      </c>
      <c r="Z62" s="29">
        <f t="shared" si="177"/>
        <v>4.99</v>
      </c>
      <c r="AA62" s="29">
        <f t="shared" si="178"/>
        <v>16</v>
      </c>
      <c r="AB62" s="11">
        <f t="shared" si="179"/>
        <v>9.99</v>
      </c>
      <c r="AC62" s="11">
        <f t="shared" si="187"/>
        <v>23.9</v>
      </c>
      <c r="AD62" s="21">
        <v>6.99</v>
      </c>
      <c r="AE62" s="21">
        <f t="shared" si="181"/>
        <v>15.94</v>
      </c>
      <c r="AF62" s="20">
        <v>4.99</v>
      </c>
      <c r="AG62" s="20">
        <f t="shared" si="182"/>
        <v>23.9</v>
      </c>
      <c r="AH62" s="29">
        <f t="shared" si="183"/>
        <v>1</v>
      </c>
      <c r="AI62" s="29">
        <f t="shared" si="184"/>
        <v>2</v>
      </c>
    </row>
    <row r="63" spans="1:35">
      <c r="B63" s="5" t="s">
        <v>50</v>
      </c>
      <c r="C63" s="5"/>
      <c r="D63" s="17" t="s">
        <v>39</v>
      </c>
      <c r="E63">
        <v>4</v>
      </c>
      <c r="F63">
        <v>10</v>
      </c>
      <c r="G63" s="17">
        <v>99.6</v>
      </c>
      <c r="H63" s="7">
        <v>1</v>
      </c>
      <c r="I63" s="2" t="s">
        <v>16</v>
      </c>
      <c r="J63" s="2" t="s">
        <v>16</v>
      </c>
      <c r="K63" s="2" t="s">
        <v>19</v>
      </c>
      <c r="L63" s="2" t="s">
        <v>25</v>
      </c>
      <c r="M63" s="2" t="s">
        <v>16</v>
      </c>
      <c r="N63" s="2" t="s">
        <v>29</v>
      </c>
      <c r="O63" s="6">
        <f t="shared" si="185"/>
        <v>259.08000000000004</v>
      </c>
      <c r="Q63" s="17">
        <v>99.6</v>
      </c>
      <c r="R63" s="1" t="b">
        <f t="shared" si="169"/>
        <v>0</v>
      </c>
      <c r="S63" s="1" t="b">
        <f t="shared" si="170"/>
        <v>0</v>
      </c>
      <c r="T63" s="19" t="b">
        <f t="shared" si="171"/>
        <v>0</v>
      </c>
      <c r="U63" s="18" t="b">
        <f t="shared" si="172"/>
        <v>0</v>
      </c>
      <c r="V63" s="18" t="b">
        <f t="shared" si="173"/>
        <v>0</v>
      </c>
      <c r="W63" s="18" t="b">
        <f t="shared" si="174"/>
        <v>0</v>
      </c>
      <c r="X63" s="11">
        <f t="shared" si="175"/>
        <v>74.7</v>
      </c>
      <c r="Y63" s="11">
        <f t="shared" si="186"/>
        <v>19.920000000000002</v>
      </c>
      <c r="Z63" s="29">
        <f t="shared" si="177"/>
        <v>4.99</v>
      </c>
      <c r="AA63" s="29">
        <f t="shared" si="178"/>
        <v>20</v>
      </c>
      <c r="AB63" s="11">
        <f t="shared" si="179"/>
        <v>9.99</v>
      </c>
      <c r="AC63" s="11">
        <f t="shared" si="187"/>
        <v>29.88</v>
      </c>
      <c r="AD63" s="21">
        <v>6.99</v>
      </c>
      <c r="AE63" s="21">
        <f t="shared" si="181"/>
        <v>19.920000000000002</v>
      </c>
      <c r="AF63" s="20">
        <v>4.99</v>
      </c>
      <c r="AG63" s="20">
        <f t="shared" si="182"/>
        <v>29.88</v>
      </c>
      <c r="AH63" s="29">
        <f t="shared" si="183"/>
        <v>1</v>
      </c>
      <c r="AI63" s="29">
        <f t="shared" si="184"/>
        <v>2</v>
      </c>
    </row>
    <row r="64" spans="1:35">
      <c r="B64" s="5" t="s">
        <v>50</v>
      </c>
      <c r="C64" s="5"/>
      <c r="D64" s="17" t="s">
        <v>40</v>
      </c>
      <c r="E64">
        <v>6</v>
      </c>
      <c r="F64">
        <v>8</v>
      </c>
      <c r="G64" s="17">
        <v>119.52</v>
      </c>
      <c r="H64" s="7">
        <v>1</v>
      </c>
      <c r="I64" s="2" t="s">
        <v>16</v>
      </c>
      <c r="J64" s="2" t="s">
        <v>16</v>
      </c>
      <c r="K64" s="2" t="s">
        <v>19</v>
      </c>
      <c r="L64" s="2" t="s">
        <v>25</v>
      </c>
      <c r="M64" s="2" t="s">
        <v>16</v>
      </c>
      <c r="N64" s="2" t="s">
        <v>29</v>
      </c>
      <c r="O64" s="6">
        <f t="shared" si="185"/>
        <v>307.90000000000003</v>
      </c>
      <c r="Q64" s="17">
        <v>119.52</v>
      </c>
      <c r="R64" s="1" t="b">
        <f t="shared" si="169"/>
        <v>0</v>
      </c>
      <c r="S64" s="1" t="b">
        <f t="shared" si="170"/>
        <v>0</v>
      </c>
      <c r="T64" s="19" t="b">
        <f t="shared" si="171"/>
        <v>0</v>
      </c>
      <c r="U64" s="18" t="b">
        <f t="shared" si="172"/>
        <v>0</v>
      </c>
      <c r="V64" s="18" t="b">
        <f t="shared" si="173"/>
        <v>0</v>
      </c>
      <c r="W64" s="18" t="b">
        <f t="shared" si="174"/>
        <v>0</v>
      </c>
      <c r="X64" s="11">
        <f t="shared" si="175"/>
        <v>89.64</v>
      </c>
      <c r="Y64" s="11">
        <f t="shared" si="186"/>
        <v>23.9</v>
      </c>
      <c r="Z64" s="29">
        <f t="shared" si="177"/>
        <v>4.99</v>
      </c>
      <c r="AA64" s="29">
        <f t="shared" si="178"/>
        <v>24</v>
      </c>
      <c r="AB64" s="11">
        <f t="shared" si="179"/>
        <v>9.99</v>
      </c>
      <c r="AC64" s="11">
        <f t="shared" si="187"/>
        <v>35.86</v>
      </c>
      <c r="AD64" s="21">
        <v>6.99</v>
      </c>
      <c r="AE64" s="21">
        <f t="shared" si="181"/>
        <v>23.9</v>
      </c>
      <c r="AF64" s="20">
        <v>4.99</v>
      </c>
      <c r="AG64" s="20">
        <f t="shared" si="182"/>
        <v>35.86</v>
      </c>
      <c r="AH64" s="29">
        <f t="shared" si="183"/>
        <v>1</v>
      </c>
      <c r="AI64" s="29">
        <f t="shared" si="184"/>
        <v>2</v>
      </c>
    </row>
    <row r="65" spans="1:35">
      <c r="B65" s="5" t="s">
        <v>50</v>
      </c>
      <c r="C65" s="5"/>
      <c r="D65" s="17" t="s">
        <v>41</v>
      </c>
      <c r="E65">
        <v>6</v>
      </c>
      <c r="F65">
        <v>10</v>
      </c>
      <c r="G65" s="17">
        <v>149.4</v>
      </c>
      <c r="H65" s="7">
        <v>1</v>
      </c>
      <c r="I65" s="2" t="s">
        <v>16</v>
      </c>
      <c r="J65" s="2" t="s">
        <v>16</v>
      </c>
      <c r="K65" s="2" t="s">
        <v>19</v>
      </c>
      <c r="L65" s="2" t="s">
        <v>25</v>
      </c>
      <c r="M65" s="2" t="s">
        <v>16</v>
      </c>
      <c r="N65" s="2" t="s">
        <v>29</v>
      </c>
      <c r="O65" s="6">
        <f t="shared" si="185"/>
        <v>381.13</v>
      </c>
      <c r="Q65" s="17">
        <v>149.4</v>
      </c>
      <c r="R65" s="1" t="b">
        <f t="shared" si="169"/>
        <v>0</v>
      </c>
      <c r="S65" s="1" t="b">
        <f t="shared" si="170"/>
        <v>0</v>
      </c>
      <c r="T65" s="19" t="b">
        <f t="shared" si="171"/>
        <v>0</v>
      </c>
      <c r="U65" s="18" t="b">
        <f t="shared" si="172"/>
        <v>0</v>
      </c>
      <c r="V65" s="18" t="b">
        <f t="shared" si="173"/>
        <v>0</v>
      </c>
      <c r="W65" s="18" t="b">
        <f t="shared" si="174"/>
        <v>0</v>
      </c>
      <c r="X65" s="11">
        <f t="shared" si="175"/>
        <v>112.05</v>
      </c>
      <c r="Y65" s="11">
        <f t="shared" si="186"/>
        <v>29.88</v>
      </c>
      <c r="Z65" s="29">
        <f t="shared" si="177"/>
        <v>4.99</v>
      </c>
      <c r="AA65" s="29">
        <f t="shared" si="178"/>
        <v>30</v>
      </c>
      <c r="AB65" s="11">
        <f t="shared" si="179"/>
        <v>9.99</v>
      </c>
      <c r="AC65" s="11">
        <f t="shared" si="187"/>
        <v>44.82</v>
      </c>
      <c r="AD65" s="21">
        <v>6.99</v>
      </c>
      <c r="AE65" s="21">
        <f t="shared" si="181"/>
        <v>29.88</v>
      </c>
      <c r="AF65" s="20">
        <v>4.99</v>
      </c>
      <c r="AG65" s="20">
        <f t="shared" si="182"/>
        <v>44.82</v>
      </c>
      <c r="AH65" s="29">
        <f t="shared" si="183"/>
        <v>1</v>
      </c>
      <c r="AI65" s="29">
        <f t="shared" si="184"/>
        <v>2</v>
      </c>
    </row>
    <row r="66" spans="1:35">
      <c r="C66" t="s">
        <v>129</v>
      </c>
    </row>
    <row r="67" spans="1:35">
      <c r="A67" t="s">
        <v>52</v>
      </c>
      <c r="B67" s="5" t="s">
        <v>53</v>
      </c>
      <c r="C67" s="5"/>
      <c r="D67" s="17" t="s">
        <v>2</v>
      </c>
      <c r="E67" s="2">
        <v>3</v>
      </c>
      <c r="F67" s="2">
        <v>2</v>
      </c>
      <c r="G67" s="17">
        <v>6.99</v>
      </c>
      <c r="H67" s="7">
        <v>1</v>
      </c>
      <c r="I67" s="2" t="s">
        <v>16</v>
      </c>
      <c r="J67" s="2" t="s">
        <v>16</v>
      </c>
      <c r="K67" s="2" t="s">
        <v>19</v>
      </c>
      <c r="L67" s="2" t="s">
        <v>25</v>
      </c>
      <c r="M67" s="2" t="s">
        <v>16</v>
      </c>
      <c r="N67" s="2" t="s">
        <v>29</v>
      </c>
      <c r="O67" s="6">
        <f>SUM(Q67,R67,S67,T67,U67,V67,W67,X67,Y67,Z67,AA67,AB67,AC67)</f>
        <v>42.190000000000005</v>
      </c>
      <c r="Q67" s="17">
        <v>6.99</v>
      </c>
      <c r="R67" s="1" t="b">
        <f t="shared" ref="R67:R74" si="188">IF(AND(H67&gt;=2,H67&lt;=10),ROUND(G67*H67*(1-0.07),2))</f>
        <v>0</v>
      </c>
      <c r="S67" s="1" t="b">
        <f t="shared" ref="S67:S74" si="189">IF(AND(H67&gt;=11,H67&lt;=25),ROUND(G67*H67*(1-0.11),2))</f>
        <v>0</v>
      </c>
      <c r="T67" s="19" t="b">
        <f t="shared" ref="T67:T74" si="190">IF(AND(H67&gt;=26,H67&lt;=50),ROUND(G67*H67*(1-0.18),2))</f>
        <v>0</v>
      </c>
      <c r="U67" s="18" t="b">
        <f t="shared" ref="U67:U74" si="191">IF(AND(H67&gt;=51,H67&lt;=100),ROUND(G67*H67*(1-0.25),2))</f>
        <v>0</v>
      </c>
      <c r="V67" s="18" t="b">
        <f t="shared" ref="V67:V74" si="192">IF(AND(H67&gt;=101,H67&lt;=500),ROUND(G67*H67*(1-0.33),2))</f>
        <v>0</v>
      </c>
      <c r="W67" s="18" t="b">
        <f t="shared" ref="W67:W74" si="193">IF(AND(H67&gt;=501),ROUND(G67*H67*(1-0.4),2))</f>
        <v>0</v>
      </c>
      <c r="X67" s="11">
        <f t="shared" ref="X67:X74" si="194">IF(I67="Yes",ROUND(SUM(Q67,R67,S67,T67,U67,V67,W67)*0.75,2),0)</f>
        <v>5.24</v>
      </c>
      <c r="Y67" s="11">
        <f t="shared" ref="Y67" si="195">IF(AE67&lt;6.99,AD67,AE67)</f>
        <v>6.99</v>
      </c>
      <c r="Z67" s="29">
        <f t="shared" ref="Z67:Z74" si="196">CHOOSE(AI67,0,ROUND(H67*4.99,2),0,0,ROUND(Q67*0.3,2),ROUND(Q67*0.3,2),ROUND(Q67*0.3,2))</f>
        <v>4.99</v>
      </c>
      <c r="AA67" s="29">
        <f t="shared" ref="AA67:AA74" si="197">CHOOSE(AH67,(E67*F67)*0.5*H67,((E67*F67)*1*H67))</f>
        <v>3</v>
      </c>
      <c r="AB67" s="11">
        <f t="shared" ref="AB67:AB74" si="198">IF(M67="Yes",ROUND(H67*9.99,2),0)</f>
        <v>9.99</v>
      </c>
      <c r="AC67" s="11">
        <f t="shared" ref="AC67" si="199">IF(AG67&lt;4.99,4.99,AG67)</f>
        <v>4.99</v>
      </c>
      <c r="AD67" s="21">
        <v>6.99</v>
      </c>
      <c r="AE67" s="21">
        <f t="shared" ref="AE67:AE74" si="200">IF(J67="Yes",ROUND(SUM(Q67,R67,S67,T67,U67,V67,W67)*0.2,2),0)</f>
        <v>1.4</v>
      </c>
      <c r="AF67" s="20">
        <v>4.99</v>
      </c>
      <c r="AG67" s="20">
        <f t="shared" ref="AG67:AG74" si="201">IF(N67="Four Sides",ROUND(G67*0.3*H67,2),0)</f>
        <v>2.1</v>
      </c>
      <c r="AH67" s="29">
        <f t="shared" ref="AH67:AH74" si="202">SUM(IF(L67="UV Print Only",1,0),IF(L67="Lamination Only",2,0))</f>
        <v>1</v>
      </c>
      <c r="AI67" s="29">
        <f t="shared" ref="AI67:AI74" si="203">SUM(IF(K67="Flash Cut with No Grommets",1,0),IF(K67="Flash Cut with Adhesive Grommets",2,0),IF(K67="Hem with No Grommets",3,0),IF(K67="Hem with Metal Grommets",4,0),IF(K67="Top and Bottom Pole Pocket",5,0),IF(K67="Top Pole Pocket",6,0),IF(K67="Left and Right Pole Pocket",7,0))</f>
        <v>2</v>
      </c>
    </row>
    <row r="68" spans="1:35">
      <c r="B68" s="5" t="s">
        <v>53</v>
      </c>
      <c r="C68" s="5"/>
      <c r="D68" s="17" t="s">
        <v>3</v>
      </c>
      <c r="E68">
        <v>3</v>
      </c>
      <c r="F68">
        <v>4</v>
      </c>
      <c r="G68" s="17">
        <v>29.88</v>
      </c>
      <c r="H68" s="7">
        <v>1</v>
      </c>
      <c r="I68" s="2" t="s">
        <v>16</v>
      </c>
      <c r="J68" s="2" t="s">
        <v>16</v>
      </c>
      <c r="K68" s="2" t="s">
        <v>19</v>
      </c>
      <c r="L68" s="2" t="s">
        <v>25</v>
      </c>
      <c r="M68" s="2" t="s">
        <v>16</v>
      </c>
      <c r="N68" s="2" t="s">
        <v>29</v>
      </c>
      <c r="O68" s="6">
        <f t="shared" ref="O68:O74" si="204">SUM(Q68,R68,S68,T68,U68,V68,W68,X68,Y68,Z68,AA68,AB68,AC68)</f>
        <v>89.22</v>
      </c>
      <c r="Q68" s="17">
        <v>29.88</v>
      </c>
      <c r="R68" s="1" t="b">
        <f t="shared" si="188"/>
        <v>0</v>
      </c>
      <c r="S68" s="1" t="b">
        <f t="shared" si="189"/>
        <v>0</v>
      </c>
      <c r="T68" s="19" t="b">
        <f t="shared" si="190"/>
        <v>0</v>
      </c>
      <c r="U68" s="18" t="b">
        <f t="shared" si="191"/>
        <v>0</v>
      </c>
      <c r="V68" s="18" t="b">
        <f t="shared" si="192"/>
        <v>0</v>
      </c>
      <c r="W68" s="18" t="b">
        <f t="shared" si="193"/>
        <v>0</v>
      </c>
      <c r="X68" s="11">
        <f t="shared" si="194"/>
        <v>22.41</v>
      </c>
      <c r="Y68" s="11">
        <f t="shared" ref="Y68:Y74" si="205">IF(AE68&lt;6.99,AD68,AE68)</f>
        <v>6.99</v>
      </c>
      <c r="Z68" s="29">
        <f t="shared" si="196"/>
        <v>4.99</v>
      </c>
      <c r="AA68" s="29">
        <f t="shared" si="197"/>
        <v>6</v>
      </c>
      <c r="AB68" s="11">
        <f t="shared" si="198"/>
        <v>9.99</v>
      </c>
      <c r="AC68" s="11">
        <f t="shared" ref="AC68:AC74" si="206">IF(AG68&lt;4.99,4.99,AG68)</f>
        <v>8.9600000000000009</v>
      </c>
      <c r="AD68" s="21">
        <v>6.99</v>
      </c>
      <c r="AE68" s="21">
        <f t="shared" si="200"/>
        <v>5.98</v>
      </c>
      <c r="AF68" s="20">
        <v>4.99</v>
      </c>
      <c r="AG68" s="20">
        <f t="shared" si="201"/>
        <v>8.9600000000000009</v>
      </c>
      <c r="AH68" s="29">
        <f t="shared" si="202"/>
        <v>1</v>
      </c>
      <c r="AI68" s="29">
        <f t="shared" si="203"/>
        <v>2</v>
      </c>
    </row>
    <row r="69" spans="1:35">
      <c r="B69" s="5" t="s">
        <v>53</v>
      </c>
      <c r="C69" s="5"/>
      <c r="D69" s="17" t="s">
        <v>23</v>
      </c>
      <c r="E69">
        <v>3</v>
      </c>
      <c r="F69">
        <v>6</v>
      </c>
      <c r="G69" s="17">
        <v>44.82</v>
      </c>
      <c r="H69" s="7">
        <v>1</v>
      </c>
      <c r="I69" s="2" t="s">
        <v>16</v>
      </c>
      <c r="J69" s="2" t="s">
        <v>16</v>
      </c>
      <c r="K69" s="2" t="s">
        <v>19</v>
      </c>
      <c r="L69" s="2" t="s">
        <v>25</v>
      </c>
      <c r="M69" s="2" t="s">
        <v>16</v>
      </c>
      <c r="N69" s="2" t="s">
        <v>29</v>
      </c>
      <c r="O69" s="6">
        <f t="shared" si="204"/>
        <v>124.83</v>
      </c>
      <c r="Q69" s="17">
        <v>44.82</v>
      </c>
      <c r="R69" s="1" t="b">
        <f t="shared" si="188"/>
        <v>0</v>
      </c>
      <c r="S69" s="1" t="b">
        <f t="shared" si="189"/>
        <v>0</v>
      </c>
      <c r="T69" s="19" t="b">
        <f t="shared" si="190"/>
        <v>0</v>
      </c>
      <c r="U69" s="18" t="b">
        <f t="shared" si="191"/>
        <v>0</v>
      </c>
      <c r="V69" s="18" t="b">
        <f t="shared" si="192"/>
        <v>0</v>
      </c>
      <c r="W69" s="18" t="b">
        <f t="shared" si="193"/>
        <v>0</v>
      </c>
      <c r="X69" s="11">
        <f t="shared" si="194"/>
        <v>33.619999999999997</v>
      </c>
      <c r="Y69" s="11">
        <f t="shared" si="205"/>
        <v>8.9600000000000009</v>
      </c>
      <c r="Z69" s="29">
        <f t="shared" si="196"/>
        <v>4.99</v>
      </c>
      <c r="AA69" s="29">
        <f t="shared" si="197"/>
        <v>9</v>
      </c>
      <c r="AB69" s="11">
        <f t="shared" si="198"/>
        <v>9.99</v>
      </c>
      <c r="AC69" s="11">
        <f t="shared" si="206"/>
        <v>13.45</v>
      </c>
      <c r="AD69" s="21">
        <v>6.99</v>
      </c>
      <c r="AE69" s="21">
        <f t="shared" si="200"/>
        <v>8.9600000000000009</v>
      </c>
      <c r="AF69" s="20">
        <v>4.99</v>
      </c>
      <c r="AG69" s="20">
        <f t="shared" si="201"/>
        <v>13.45</v>
      </c>
      <c r="AH69" s="29">
        <f t="shared" si="202"/>
        <v>1</v>
      </c>
      <c r="AI69" s="29">
        <f t="shared" si="203"/>
        <v>2</v>
      </c>
    </row>
    <row r="70" spans="1:35">
      <c r="B70" s="5" t="s">
        <v>53</v>
      </c>
      <c r="C70" s="5"/>
      <c r="D70" s="17" t="s">
        <v>36</v>
      </c>
      <c r="E70">
        <v>4</v>
      </c>
      <c r="F70">
        <v>6</v>
      </c>
      <c r="G70" s="17">
        <v>59.76</v>
      </c>
      <c r="H70" s="7">
        <v>1</v>
      </c>
      <c r="I70" s="2" t="s">
        <v>16</v>
      </c>
      <c r="J70" s="2" t="s">
        <v>16</v>
      </c>
      <c r="K70" s="2" t="s">
        <v>19</v>
      </c>
      <c r="L70" s="2" t="s">
        <v>25</v>
      </c>
      <c r="M70" s="2" t="s">
        <v>16</v>
      </c>
      <c r="N70" s="2" t="s">
        <v>29</v>
      </c>
      <c r="O70" s="6">
        <f t="shared" si="204"/>
        <v>161.44</v>
      </c>
      <c r="Q70" s="17">
        <v>59.76</v>
      </c>
      <c r="R70" s="1" t="b">
        <f t="shared" si="188"/>
        <v>0</v>
      </c>
      <c r="S70" s="1" t="b">
        <f t="shared" si="189"/>
        <v>0</v>
      </c>
      <c r="T70" s="19" t="b">
        <f t="shared" si="190"/>
        <v>0</v>
      </c>
      <c r="U70" s="18" t="b">
        <f t="shared" si="191"/>
        <v>0</v>
      </c>
      <c r="V70" s="18" t="b">
        <f t="shared" si="192"/>
        <v>0</v>
      </c>
      <c r="W70" s="18" t="b">
        <f t="shared" si="193"/>
        <v>0</v>
      </c>
      <c r="X70" s="11">
        <f t="shared" si="194"/>
        <v>44.82</v>
      </c>
      <c r="Y70" s="11">
        <f t="shared" si="205"/>
        <v>11.95</v>
      </c>
      <c r="Z70" s="29">
        <f t="shared" si="196"/>
        <v>4.99</v>
      </c>
      <c r="AA70" s="29">
        <f t="shared" si="197"/>
        <v>12</v>
      </c>
      <c r="AB70" s="11">
        <f t="shared" si="198"/>
        <v>9.99</v>
      </c>
      <c r="AC70" s="11">
        <f t="shared" si="206"/>
        <v>17.93</v>
      </c>
      <c r="AD70" s="21">
        <v>6.99</v>
      </c>
      <c r="AE70" s="21">
        <f t="shared" si="200"/>
        <v>11.95</v>
      </c>
      <c r="AF70" s="20">
        <v>4.99</v>
      </c>
      <c r="AG70" s="20">
        <f t="shared" si="201"/>
        <v>17.93</v>
      </c>
      <c r="AH70" s="29">
        <f t="shared" si="202"/>
        <v>1</v>
      </c>
      <c r="AI70" s="29">
        <f t="shared" si="203"/>
        <v>2</v>
      </c>
    </row>
    <row r="71" spans="1:35">
      <c r="B71" s="5" t="s">
        <v>53</v>
      </c>
      <c r="C71" s="5"/>
      <c r="D71" s="17" t="s">
        <v>38</v>
      </c>
      <c r="E71">
        <v>4</v>
      </c>
      <c r="F71">
        <v>8</v>
      </c>
      <c r="G71" s="17">
        <v>79.680000000000007</v>
      </c>
      <c r="H71" s="7">
        <v>1</v>
      </c>
      <c r="I71" s="2" t="s">
        <v>16</v>
      </c>
      <c r="J71" s="2" t="s">
        <v>16</v>
      </c>
      <c r="K71" s="2" t="s">
        <v>19</v>
      </c>
      <c r="L71" s="2" t="s">
        <v>25</v>
      </c>
      <c r="M71" s="2" t="s">
        <v>16</v>
      </c>
      <c r="N71" s="2" t="s">
        <v>29</v>
      </c>
      <c r="O71" s="6">
        <f t="shared" si="204"/>
        <v>210.26000000000002</v>
      </c>
      <c r="Q71" s="17">
        <v>79.680000000000007</v>
      </c>
      <c r="R71" s="1" t="b">
        <f t="shared" si="188"/>
        <v>0</v>
      </c>
      <c r="S71" s="1" t="b">
        <f t="shared" si="189"/>
        <v>0</v>
      </c>
      <c r="T71" s="19" t="b">
        <f t="shared" si="190"/>
        <v>0</v>
      </c>
      <c r="U71" s="18" t="b">
        <f t="shared" si="191"/>
        <v>0</v>
      </c>
      <c r="V71" s="18" t="b">
        <f t="shared" si="192"/>
        <v>0</v>
      </c>
      <c r="W71" s="18" t="b">
        <f t="shared" si="193"/>
        <v>0</v>
      </c>
      <c r="X71" s="11">
        <f t="shared" si="194"/>
        <v>59.76</v>
      </c>
      <c r="Y71" s="11">
        <f t="shared" si="205"/>
        <v>15.94</v>
      </c>
      <c r="Z71" s="29">
        <f t="shared" si="196"/>
        <v>4.99</v>
      </c>
      <c r="AA71" s="29">
        <f t="shared" si="197"/>
        <v>16</v>
      </c>
      <c r="AB71" s="11">
        <f t="shared" si="198"/>
        <v>9.99</v>
      </c>
      <c r="AC71" s="11">
        <f t="shared" si="206"/>
        <v>23.9</v>
      </c>
      <c r="AD71" s="21">
        <v>6.99</v>
      </c>
      <c r="AE71" s="21">
        <f t="shared" si="200"/>
        <v>15.94</v>
      </c>
      <c r="AF71" s="20">
        <v>4.99</v>
      </c>
      <c r="AG71" s="20">
        <f t="shared" si="201"/>
        <v>23.9</v>
      </c>
      <c r="AH71" s="29">
        <f t="shared" si="202"/>
        <v>1</v>
      </c>
      <c r="AI71" s="29">
        <f t="shared" si="203"/>
        <v>2</v>
      </c>
    </row>
    <row r="72" spans="1:35">
      <c r="B72" s="5" t="s">
        <v>53</v>
      </c>
      <c r="C72" s="5"/>
      <c r="D72" s="17" t="s">
        <v>39</v>
      </c>
      <c r="E72">
        <v>4</v>
      </c>
      <c r="F72">
        <v>10</v>
      </c>
      <c r="G72" s="17">
        <v>99.6</v>
      </c>
      <c r="H72" s="7">
        <v>1</v>
      </c>
      <c r="I72" s="2" t="s">
        <v>16</v>
      </c>
      <c r="J72" s="2" t="s">
        <v>16</v>
      </c>
      <c r="K72" s="2" t="s">
        <v>19</v>
      </c>
      <c r="L72" s="2" t="s">
        <v>25</v>
      </c>
      <c r="M72" s="2" t="s">
        <v>16</v>
      </c>
      <c r="N72" s="2" t="s">
        <v>29</v>
      </c>
      <c r="O72" s="6">
        <f t="shared" si="204"/>
        <v>259.08000000000004</v>
      </c>
      <c r="Q72" s="17">
        <v>99.6</v>
      </c>
      <c r="R72" s="1" t="b">
        <f t="shared" si="188"/>
        <v>0</v>
      </c>
      <c r="S72" s="1" t="b">
        <f t="shared" si="189"/>
        <v>0</v>
      </c>
      <c r="T72" s="19" t="b">
        <f t="shared" si="190"/>
        <v>0</v>
      </c>
      <c r="U72" s="18" t="b">
        <f t="shared" si="191"/>
        <v>0</v>
      </c>
      <c r="V72" s="18" t="b">
        <f t="shared" si="192"/>
        <v>0</v>
      </c>
      <c r="W72" s="18" t="b">
        <f t="shared" si="193"/>
        <v>0</v>
      </c>
      <c r="X72" s="11">
        <f t="shared" si="194"/>
        <v>74.7</v>
      </c>
      <c r="Y72" s="11">
        <f t="shared" si="205"/>
        <v>19.920000000000002</v>
      </c>
      <c r="Z72" s="29">
        <f t="shared" si="196"/>
        <v>4.99</v>
      </c>
      <c r="AA72" s="29">
        <f t="shared" si="197"/>
        <v>20</v>
      </c>
      <c r="AB72" s="11">
        <f t="shared" si="198"/>
        <v>9.99</v>
      </c>
      <c r="AC72" s="11">
        <f t="shared" si="206"/>
        <v>29.88</v>
      </c>
      <c r="AD72" s="21">
        <v>6.99</v>
      </c>
      <c r="AE72" s="21">
        <f t="shared" si="200"/>
        <v>19.920000000000002</v>
      </c>
      <c r="AF72" s="20">
        <v>4.99</v>
      </c>
      <c r="AG72" s="20">
        <f t="shared" si="201"/>
        <v>29.88</v>
      </c>
      <c r="AH72" s="29">
        <f t="shared" si="202"/>
        <v>1</v>
      </c>
      <c r="AI72" s="29">
        <f t="shared" si="203"/>
        <v>2</v>
      </c>
    </row>
    <row r="73" spans="1:35">
      <c r="B73" s="5" t="s">
        <v>53</v>
      </c>
      <c r="C73" s="5"/>
      <c r="D73" s="17" t="s">
        <v>40</v>
      </c>
      <c r="E73">
        <v>6</v>
      </c>
      <c r="F73">
        <v>8</v>
      </c>
      <c r="G73" s="17">
        <v>119.52</v>
      </c>
      <c r="H73" s="7">
        <v>1</v>
      </c>
      <c r="I73" s="2" t="s">
        <v>16</v>
      </c>
      <c r="J73" s="2" t="s">
        <v>16</v>
      </c>
      <c r="K73" s="2" t="s">
        <v>19</v>
      </c>
      <c r="L73" s="2" t="s">
        <v>25</v>
      </c>
      <c r="M73" s="2" t="s">
        <v>16</v>
      </c>
      <c r="N73" s="2" t="s">
        <v>29</v>
      </c>
      <c r="O73" s="6">
        <f t="shared" si="204"/>
        <v>307.90000000000003</v>
      </c>
      <c r="Q73" s="17">
        <v>119.52</v>
      </c>
      <c r="R73" s="1" t="b">
        <f t="shared" si="188"/>
        <v>0</v>
      </c>
      <c r="S73" s="1" t="b">
        <f t="shared" si="189"/>
        <v>0</v>
      </c>
      <c r="T73" s="19" t="b">
        <f t="shared" si="190"/>
        <v>0</v>
      </c>
      <c r="U73" s="18" t="b">
        <f t="shared" si="191"/>
        <v>0</v>
      </c>
      <c r="V73" s="18" t="b">
        <f t="shared" si="192"/>
        <v>0</v>
      </c>
      <c r="W73" s="18" t="b">
        <f t="shared" si="193"/>
        <v>0</v>
      </c>
      <c r="X73" s="11">
        <f t="shared" si="194"/>
        <v>89.64</v>
      </c>
      <c r="Y73" s="11">
        <f t="shared" si="205"/>
        <v>23.9</v>
      </c>
      <c r="Z73" s="29">
        <f t="shared" si="196"/>
        <v>4.99</v>
      </c>
      <c r="AA73" s="29">
        <f t="shared" si="197"/>
        <v>24</v>
      </c>
      <c r="AB73" s="11">
        <f t="shared" si="198"/>
        <v>9.99</v>
      </c>
      <c r="AC73" s="11">
        <f t="shared" si="206"/>
        <v>35.86</v>
      </c>
      <c r="AD73" s="21">
        <v>6.99</v>
      </c>
      <c r="AE73" s="21">
        <f t="shared" si="200"/>
        <v>23.9</v>
      </c>
      <c r="AF73" s="20">
        <v>4.99</v>
      </c>
      <c r="AG73" s="20">
        <f t="shared" si="201"/>
        <v>35.86</v>
      </c>
      <c r="AH73" s="29">
        <f t="shared" si="202"/>
        <v>1</v>
      </c>
      <c r="AI73" s="29">
        <f t="shared" si="203"/>
        <v>2</v>
      </c>
    </row>
    <row r="74" spans="1:35">
      <c r="B74" s="5" t="s">
        <v>53</v>
      </c>
      <c r="C74" s="5"/>
      <c r="D74" s="17" t="s">
        <v>41</v>
      </c>
      <c r="E74">
        <v>6</v>
      </c>
      <c r="F74">
        <v>10</v>
      </c>
      <c r="G74" s="17">
        <v>149.4</v>
      </c>
      <c r="H74" s="7">
        <v>1</v>
      </c>
      <c r="I74" s="2" t="s">
        <v>16</v>
      </c>
      <c r="J74" s="2" t="s">
        <v>16</v>
      </c>
      <c r="K74" s="2" t="s">
        <v>19</v>
      </c>
      <c r="L74" s="2" t="s">
        <v>25</v>
      </c>
      <c r="M74" s="2" t="s">
        <v>16</v>
      </c>
      <c r="N74" s="2" t="s">
        <v>29</v>
      </c>
      <c r="O74" s="6">
        <f t="shared" si="204"/>
        <v>381.13</v>
      </c>
      <c r="Q74" s="17">
        <v>149.4</v>
      </c>
      <c r="R74" s="1" t="b">
        <f t="shared" si="188"/>
        <v>0</v>
      </c>
      <c r="S74" s="1" t="b">
        <f t="shared" si="189"/>
        <v>0</v>
      </c>
      <c r="T74" s="19" t="b">
        <f t="shared" si="190"/>
        <v>0</v>
      </c>
      <c r="U74" s="18" t="b">
        <f t="shared" si="191"/>
        <v>0</v>
      </c>
      <c r="V74" s="18" t="b">
        <f t="shared" si="192"/>
        <v>0</v>
      </c>
      <c r="W74" s="18" t="b">
        <f t="shared" si="193"/>
        <v>0</v>
      </c>
      <c r="X74" s="11">
        <f t="shared" si="194"/>
        <v>112.05</v>
      </c>
      <c r="Y74" s="11">
        <f t="shared" si="205"/>
        <v>29.88</v>
      </c>
      <c r="Z74" s="29">
        <f t="shared" si="196"/>
        <v>4.99</v>
      </c>
      <c r="AA74" s="29">
        <f t="shared" si="197"/>
        <v>30</v>
      </c>
      <c r="AB74" s="11">
        <f t="shared" si="198"/>
        <v>9.99</v>
      </c>
      <c r="AC74" s="11">
        <f t="shared" si="206"/>
        <v>44.82</v>
      </c>
      <c r="AD74" s="21">
        <v>6.99</v>
      </c>
      <c r="AE74" s="21">
        <f t="shared" si="200"/>
        <v>29.88</v>
      </c>
      <c r="AF74" s="20">
        <v>4.99</v>
      </c>
      <c r="AG74" s="20">
        <f t="shared" si="201"/>
        <v>44.82</v>
      </c>
      <c r="AH74" s="29">
        <f t="shared" si="202"/>
        <v>1</v>
      </c>
      <c r="AI74" s="29">
        <f t="shared" si="203"/>
        <v>2</v>
      </c>
    </row>
    <row r="75" spans="1:35">
      <c r="C75" t="s">
        <v>129</v>
      </c>
    </row>
    <row r="76" spans="1:35">
      <c r="A76" t="s">
        <v>54</v>
      </c>
      <c r="B76" s="5" t="s">
        <v>55</v>
      </c>
      <c r="C76" s="5"/>
      <c r="D76" s="17" t="s">
        <v>2</v>
      </c>
      <c r="E76" s="2">
        <v>3</v>
      </c>
      <c r="F76" s="2">
        <v>2</v>
      </c>
      <c r="G76" s="17">
        <v>6.99</v>
      </c>
      <c r="H76" s="7">
        <v>1</v>
      </c>
      <c r="I76" s="2" t="s">
        <v>16</v>
      </c>
      <c r="J76" s="2" t="s">
        <v>16</v>
      </c>
      <c r="K76" s="2" t="s">
        <v>19</v>
      </c>
      <c r="L76" s="2" t="s">
        <v>25</v>
      </c>
      <c r="M76" s="2" t="s">
        <v>16</v>
      </c>
      <c r="N76" s="2" t="s">
        <v>29</v>
      </c>
      <c r="O76" s="6">
        <f>SUM(Q76,R76,S76,T76,U76,V76,W76,X76,Y76,Z76,AA76,AB76,AC76)</f>
        <v>42.190000000000005</v>
      </c>
      <c r="Q76" s="17">
        <v>6.99</v>
      </c>
      <c r="R76" s="1" t="b">
        <f t="shared" ref="R76:R83" si="207">IF(AND(H76&gt;=2,H76&lt;=10),ROUND(G76*H76*(1-0.07),2))</f>
        <v>0</v>
      </c>
      <c r="S76" s="1" t="b">
        <f t="shared" ref="S76:S83" si="208">IF(AND(H76&gt;=11,H76&lt;=25),ROUND(G76*H76*(1-0.11),2))</f>
        <v>0</v>
      </c>
      <c r="T76" s="19" t="b">
        <f t="shared" ref="T76:T83" si="209">IF(AND(H76&gt;=26,H76&lt;=50),ROUND(G76*H76*(1-0.18),2))</f>
        <v>0</v>
      </c>
      <c r="U76" s="18" t="b">
        <f t="shared" ref="U76:U83" si="210">IF(AND(H76&gt;=51,H76&lt;=100),ROUND(G76*H76*(1-0.25),2))</f>
        <v>0</v>
      </c>
      <c r="V76" s="18" t="b">
        <f t="shared" ref="V76:V83" si="211">IF(AND(H76&gt;=101,H76&lt;=500),ROUND(G76*H76*(1-0.33),2))</f>
        <v>0</v>
      </c>
      <c r="W76" s="18" t="b">
        <f t="shared" ref="W76:W83" si="212">IF(AND(H76&gt;=501),ROUND(G76*H76*(1-0.4),2))</f>
        <v>0</v>
      </c>
      <c r="X76" s="11">
        <f t="shared" ref="X76:X83" si="213">IF(I76="Yes",ROUND(SUM(Q76,R76,S76,T76,U76,V76,W76)*0.75,2),0)</f>
        <v>5.24</v>
      </c>
      <c r="Y76" s="11">
        <f t="shared" ref="Y76" si="214">IF(AE76&lt;6.99,AD76,AE76)</f>
        <v>6.99</v>
      </c>
      <c r="Z76" s="29">
        <f t="shared" ref="Z76:Z83" si="215">CHOOSE(AI76,0,ROUND(H76*4.99,2),0,0,ROUND(Q76*0.3,2),ROUND(Q76*0.3,2),ROUND(Q76*0.3,2))</f>
        <v>4.99</v>
      </c>
      <c r="AA76" s="29">
        <f t="shared" ref="AA76:AA83" si="216">CHOOSE(AH76,(E76*F76)*0.5*H76,((E76*F76)*1*H76))</f>
        <v>3</v>
      </c>
      <c r="AB76" s="11">
        <f t="shared" ref="AB76:AB83" si="217">IF(M76="Yes",ROUND(H76*9.99,2),0)</f>
        <v>9.99</v>
      </c>
      <c r="AC76" s="11">
        <f t="shared" ref="AC76" si="218">IF(AG76&lt;4.99,4.99,AG76)</f>
        <v>4.99</v>
      </c>
      <c r="AD76" s="21">
        <v>6.99</v>
      </c>
      <c r="AE76" s="21">
        <f t="shared" ref="AE76:AE83" si="219">IF(J76="Yes",ROUND(SUM(Q76,R76,S76,T76,U76,V76,W76)*0.2,2),0)</f>
        <v>1.4</v>
      </c>
      <c r="AF76" s="20">
        <v>4.99</v>
      </c>
      <c r="AG76" s="20">
        <f t="shared" ref="AG76:AG83" si="220">IF(N76="Four Sides",ROUND(G76*0.3*H76,2),0)</f>
        <v>2.1</v>
      </c>
      <c r="AH76" s="29">
        <f t="shared" ref="AH76:AH83" si="221">SUM(IF(L76="UV Print Only",1,0),IF(L76="Lamination Only",2,0))</f>
        <v>1</v>
      </c>
      <c r="AI76" s="29">
        <f t="shared" ref="AI76:AI83" si="222">SUM(IF(K76="Flash Cut with No Grommets",1,0),IF(K76="Flash Cut with Adhesive Grommets",2,0),IF(K76="Hem with No Grommets",3,0),IF(K76="Hem with Metal Grommets",4,0),IF(K76="Top and Bottom Pole Pocket",5,0),IF(K76="Top Pole Pocket",6,0),IF(K76="Left and Right Pole Pocket",7,0))</f>
        <v>2</v>
      </c>
    </row>
    <row r="77" spans="1:35">
      <c r="B77" s="5" t="s">
        <v>55</v>
      </c>
      <c r="C77" s="5"/>
      <c r="D77" s="17" t="s">
        <v>3</v>
      </c>
      <c r="E77">
        <v>3</v>
      </c>
      <c r="F77">
        <v>4</v>
      </c>
      <c r="G77" s="17">
        <v>29.88</v>
      </c>
      <c r="H77" s="7">
        <v>1</v>
      </c>
      <c r="I77" s="2" t="s">
        <v>16</v>
      </c>
      <c r="J77" s="2" t="s">
        <v>16</v>
      </c>
      <c r="K77" s="2" t="s">
        <v>19</v>
      </c>
      <c r="L77" s="2" t="s">
        <v>25</v>
      </c>
      <c r="M77" s="2" t="s">
        <v>16</v>
      </c>
      <c r="N77" s="2" t="s">
        <v>29</v>
      </c>
      <c r="O77" s="6">
        <f t="shared" ref="O77:O83" si="223">SUM(Q77,R77,S77,T77,U77,V77,W77,X77,Y77,Z77,AA77,AB77,AC77)</f>
        <v>89.22</v>
      </c>
      <c r="Q77" s="17">
        <v>29.88</v>
      </c>
      <c r="R77" s="1" t="b">
        <f t="shared" si="207"/>
        <v>0</v>
      </c>
      <c r="S77" s="1" t="b">
        <f t="shared" si="208"/>
        <v>0</v>
      </c>
      <c r="T77" s="19" t="b">
        <f t="shared" si="209"/>
        <v>0</v>
      </c>
      <c r="U77" s="18" t="b">
        <f t="shared" si="210"/>
        <v>0</v>
      </c>
      <c r="V77" s="18" t="b">
        <f t="shared" si="211"/>
        <v>0</v>
      </c>
      <c r="W77" s="18" t="b">
        <f t="shared" si="212"/>
        <v>0</v>
      </c>
      <c r="X77" s="11">
        <f t="shared" si="213"/>
        <v>22.41</v>
      </c>
      <c r="Y77" s="11">
        <f t="shared" ref="Y77:Y83" si="224">IF(AE77&lt;6.99,AD77,AE77)</f>
        <v>6.99</v>
      </c>
      <c r="Z77" s="29">
        <f t="shared" si="215"/>
        <v>4.99</v>
      </c>
      <c r="AA77" s="29">
        <f t="shared" si="216"/>
        <v>6</v>
      </c>
      <c r="AB77" s="11">
        <f t="shared" si="217"/>
        <v>9.99</v>
      </c>
      <c r="AC77" s="11">
        <f t="shared" ref="AC77:AC83" si="225">IF(AG77&lt;4.99,4.99,AG77)</f>
        <v>8.9600000000000009</v>
      </c>
      <c r="AD77" s="21">
        <v>6.99</v>
      </c>
      <c r="AE77" s="21">
        <f t="shared" si="219"/>
        <v>5.98</v>
      </c>
      <c r="AF77" s="20">
        <v>4.99</v>
      </c>
      <c r="AG77" s="20">
        <f t="shared" si="220"/>
        <v>8.9600000000000009</v>
      </c>
      <c r="AH77" s="29">
        <f t="shared" si="221"/>
        <v>1</v>
      </c>
      <c r="AI77" s="29">
        <f t="shared" si="222"/>
        <v>2</v>
      </c>
    </row>
    <row r="78" spans="1:35">
      <c r="B78" s="5" t="s">
        <v>55</v>
      </c>
      <c r="C78" s="5"/>
      <c r="D78" s="17" t="s">
        <v>23</v>
      </c>
      <c r="E78">
        <v>3</v>
      </c>
      <c r="F78">
        <v>6</v>
      </c>
      <c r="G78" s="17">
        <v>44.82</v>
      </c>
      <c r="H78" s="7">
        <v>1</v>
      </c>
      <c r="I78" s="2" t="s">
        <v>16</v>
      </c>
      <c r="J78" s="2" t="s">
        <v>16</v>
      </c>
      <c r="K78" s="2" t="s">
        <v>19</v>
      </c>
      <c r="L78" s="2" t="s">
        <v>25</v>
      </c>
      <c r="M78" s="2" t="s">
        <v>16</v>
      </c>
      <c r="N78" s="2" t="s">
        <v>29</v>
      </c>
      <c r="O78" s="6">
        <f t="shared" si="223"/>
        <v>124.83</v>
      </c>
      <c r="Q78" s="17">
        <v>44.82</v>
      </c>
      <c r="R78" s="1" t="b">
        <f t="shared" si="207"/>
        <v>0</v>
      </c>
      <c r="S78" s="1" t="b">
        <f t="shared" si="208"/>
        <v>0</v>
      </c>
      <c r="T78" s="19" t="b">
        <f t="shared" si="209"/>
        <v>0</v>
      </c>
      <c r="U78" s="18" t="b">
        <f t="shared" si="210"/>
        <v>0</v>
      </c>
      <c r="V78" s="18" t="b">
        <f t="shared" si="211"/>
        <v>0</v>
      </c>
      <c r="W78" s="18" t="b">
        <f t="shared" si="212"/>
        <v>0</v>
      </c>
      <c r="X78" s="11">
        <f t="shared" si="213"/>
        <v>33.619999999999997</v>
      </c>
      <c r="Y78" s="11">
        <f t="shared" si="224"/>
        <v>8.9600000000000009</v>
      </c>
      <c r="Z78" s="29">
        <f t="shared" si="215"/>
        <v>4.99</v>
      </c>
      <c r="AA78" s="29">
        <f t="shared" si="216"/>
        <v>9</v>
      </c>
      <c r="AB78" s="11">
        <f t="shared" si="217"/>
        <v>9.99</v>
      </c>
      <c r="AC78" s="11">
        <f t="shared" si="225"/>
        <v>13.45</v>
      </c>
      <c r="AD78" s="21">
        <v>6.99</v>
      </c>
      <c r="AE78" s="21">
        <f t="shared" si="219"/>
        <v>8.9600000000000009</v>
      </c>
      <c r="AF78" s="20">
        <v>4.99</v>
      </c>
      <c r="AG78" s="20">
        <f t="shared" si="220"/>
        <v>13.45</v>
      </c>
      <c r="AH78" s="29">
        <f t="shared" si="221"/>
        <v>1</v>
      </c>
      <c r="AI78" s="29">
        <f t="shared" si="222"/>
        <v>2</v>
      </c>
    </row>
    <row r="79" spans="1:35">
      <c r="B79" s="5" t="s">
        <v>55</v>
      </c>
      <c r="C79" s="5"/>
      <c r="D79" s="17" t="s">
        <v>36</v>
      </c>
      <c r="E79">
        <v>4</v>
      </c>
      <c r="F79">
        <v>6</v>
      </c>
      <c r="G79" s="17">
        <v>59.76</v>
      </c>
      <c r="H79" s="7">
        <v>1</v>
      </c>
      <c r="I79" s="2" t="s">
        <v>16</v>
      </c>
      <c r="J79" s="2" t="s">
        <v>16</v>
      </c>
      <c r="K79" s="2" t="s">
        <v>19</v>
      </c>
      <c r="L79" s="2" t="s">
        <v>25</v>
      </c>
      <c r="M79" s="2" t="s">
        <v>16</v>
      </c>
      <c r="N79" s="2" t="s">
        <v>29</v>
      </c>
      <c r="O79" s="6">
        <f t="shared" si="223"/>
        <v>161.44</v>
      </c>
      <c r="Q79" s="17">
        <v>59.76</v>
      </c>
      <c r="R79" s="1" t="b">
        <f t="shared" si="207"/>
        <v>0</v>
      </c>
      <c r="S79" s="1" t="b">
        <f t="shared" si="208"/>
        <v>0</v>
      </c>
      <c r="T79" s="19" t="b">
        <f t="shared" si="209"/>
        <v>0</v>
      </c>
      <c r="U79" s="18" t="b">
        <f t="shared" si="210"/>
        <v>0</v>
      </c>
      <c r="V79" s="18" t="b">
        <f t="shared" si="211"/>
        <v>0</v>
      </c>
      <c r="W79" s="18" t="b">
        <f t="shared" si="212"/>
        <v>0</v>
      </c>
      <c r="X79" s="11">
        <f t="shared" si="213"/>
        <v>44.82</v>
      </c>
      <c r="Y79" s="11">
        <f t="shared" si="224"/>
        <v>11.95</v>
      </c>
      <c r="Z79" s="29">
        <f t="shared" si="215"/>
        <v>4.99</v>
      </c>
      <c r="AA79" s="29">
        <f t="shared" si="216"/>
        <v>12</v>
      </c>
      <c r="AB79" s="11">
        <f t="shared" si="217"/>
        <v>9.99</v>
      </c>
      <c r="AC79" s="11">
        <f t="shared" si="225"/>
        <v>17.93</v>
      </c>
      <c r="AD79" s="21">
        <v>6.99</v>
      </c>
      <c r="AE79" s="21">
        <f t="shared" si="219"/>
        <v>11.95</v>
      </c>
      <c r="AF79" s="20">
        <v>4.99</v>
      </c>
      <c r="AG79" s="20">
        <f t="shared" si="220"/>
        <v>17.93</v>
      </c>
      <c r="AH79" s="29">
        <f t="shared" si="221"/>
        <v>1</v>
      </c>
      <c r="AI79" s="29">
        <f t="shared" si="222"/>
        <v>2</v>
      </c>
    </row>
    <row r="80" spans="1:35">
      <c r="B80" s="5" t="s">
        <v>55</v>
      </c>
      <c r="C80" s="5"/>
      <c r="D80" s="17" t="s">
        <v>38</v>
      </c>
      <c r="E80">
        <v>4</v>
      </c>
      <c r="F80">
        <v>8</v>
      </c>
      <c r="G80" s="17">
        <v>79.680000000000007</v>
      </c>
      <c r="H80" s="7">
        <v>1</v>
      </c>
      <c r="I80" s="2" t="s">
        <v>16</v>
      </c>
      <c r="J80" s="2" t="s">
        <v>16</v>
      </c>
      <c r="K80" s="2" t="s">
        <v>19</v>
      </c>
      <c r="L80" s="2" t="s">
        <v>25</v>
      </c>
      <c r="M80" s="2" t="s">
        <v>16</v>
      </c>
      <c r="N80" s="2" t="s">
        <v>29</v>
      </c>
      <c r="O80" s="6">
        <f t="shared" si="223"/>
        <v>210.26000000000002</v>
      </c>
      <c r="Q80" s="17">
        <v>79.680000000000007</v>
      </c>
      <c r="R80" s="1" t="b">
        <f t="shared" si="207"/>
        <v>0</v>
      </c>
      <c r="S80" s="1" t="b">
        <f t="shared" si="208"/>
        <v>0</v>
      </c>
      <c r="T80" s="19" t="b">
        <f t="shared" si="209"/>
        <v>0</v>
      </c>
      <c r="U80" s="18" t="b">
        <f t="shared" si="210"/>
        <v>0</v>
      </c>
      <c r="V80" s="18" t="b">
        <f t="shared" si="211"/>
        <v>0</v>
      </c>
      <c r="W80" s="18" t="b">
        <f t="shared" si="212"/>
        <v>0</v>
      </c>
      <c r="X80" s="11">
        <f t="shared" si="213"/>
        <v>59.76</v>
      </c>
      <c r="Y80" s="11">
        <f t="shared" si="224"/>
        <v>15.94</v>
      </c>
      <c r="Z80" s="29">
        <f t="shared" si="215"/>
        <v>4.99</v>
      </c>
      <c r="AA80" s="29">
        <f t="shared" si="216"/>
        <v>16</v>
      </c>
      <c r="AB80" s="11">
        <f t="shared" si="217"/>
        <v>9.99</v>
      </c>
      <c r="AC80" s="11">
        <f t="shared" si="225"/>
        <v>23.9</v>
      </c>
      <c r="AD80" s="21">
        <v>6.99</v>
      </c>
      <c r="AE80" s="21">
        <f t="shared" si="219"/>
        <v>15.94</v>
      </c>
      <c r="AF80" s="20">
        <v>4.99</v>
      </c>
      <c r="AG80" s="20">
        <f t="shared" si="220"/>
        <v>23.9</v>
      </c>
      <c r="AH80" s="29">
        <f t="shared" si="221"/>
        <v>1</v>
      </c>
      <c r="AI80" s="29">
        <f t="shared" si="222"/>
        <v>2</v>
      </c>
    </row>
    <row r="81" spans="1:35">
      <c r="B81" s="5" t="s">
        <v>55</v>
      </c>
      <c r="C81" s="5"/>
      <c r="D81" s="17" t="s">
        <v>39</v>
      </c>
      <c r="E81">
        <v>4</v>
      </c>
      <c r="F81">
        <v>10</v>
      </c>
      <c r="G81" s="17">
        <v>99.6</v>
      </c>
      <c r="H81" s="7">
        <v>1</v>
      </c>
      <c r="I81" s="2" t="s">
        <v>16</v>
      </c>
      <c r="J81" s="2" t="s">
        <v>16</v>
      </c>
      <c r="K81" s="2" t="s">
        <v>19</v>
      </c>
      <c r="L81" s="2" t="s">
        <v>25</v>
      </c>
      <c r="M81" s="2" t="s">
        <v>16</v>
      </c>
      <c r="N81" s="2" t="s">
        <v>29</v>
      </c>
      <c r="O81" s="6">
        <f t="shared" si="223"/>
        <v>259.08000000000004</v>
      </c>
      <c r="Q81" s="17">
        <v>99.6</v>
      </c>
      <c r="R81" s="1" t="b">
        <f t="shared" si="207"/>
        <v>0</v>
      </c>
      <c r="S81" s="1" t="b">
        <f t="shared" si="208"/>
        <v>0</v>
      </c>
      <c r="T81" s="19" t="b">
        <f t="shared" si="209"/>
        <v>0</v>
      </c>
      <c r="U81" s="18" t="b">
        <f t="shared" si="210"/>
        <v>0</v>
      </c>
      <c r="V81" s="18" t="b">
        <f t="shared" si="211"/>
        <v>0</v>
      </c>
      <c r="W81" s="18" t="b">
        <f t="shared" si="212"/>
        <v>0</v>
      </c>
      <c r="X81" s="11">
        <f t="shared" si="213"/>
        <v>74.7</v>
      </c>
      <c r="Y81" s="11">
        <f t="shared" si="224"/>
        <v>19.920000000000002</v>
      </c>
      <c r="Z81" s="29">
        <f t="shared" si="215"/>
        <v>4.99</v>
      </c>
      <c r="AA81" s="29">
        <f t="shared" si="216"/>
        <v>20</v>
      </c>
      <c r="AB81" s="11">
        <f t="shared" si="217"/>
        <v>9.99</v>
      </c>
      <c r="AC81" s="11">
        <f t="shared" si="225"/>
        <v>29.88</v>
      </c>
      <c r="AD81" s="21">
        <v>6.99</v>
      </c>
      <c r="AE81" s="21">
        <f t="shared" si="219"/>
        <v>19.920000000000002</v>
      </c>
      <c r="AF81" s="20">
        <v>4.99</v>
      </c>
      <c r="AG81" s="20">
        <f t="shared" si="220"/>
        <v>29.88</v>
      </c>
      <c r="AH81" s="29">
        <f t="shared" si="221"/>
        <v>1</v>
      </c>
      <c r="AI81" s="29">
        <f t="shared" si="222"/>
        <v>2</v>
      </c>
    </row>
    <row r="82" spans="1:35">
      <c r="B82" s="5" t="s">
        <v>55</v>
      </c>
      <c r="C82" s="5"/>
      <c r="D82" s="17" t="s">
        <v>40</v>
      </c>
      <c r="E82">
        <v>6</v>
      </c>
      <c r="F82">
        <v>8</v>
      </c>
      <c r="G82" s="17">
        <v>119.52</v>
      </c>
      <c r="H82" s="7">
        <v>1</v>
      </c>
      <c r="I82" s="2" t="s">
        <v>16</v>
      </c>
      <c r="J82" s="2" t="s">
        <v>16</v>
      </c>
      <c r="K82" s="2" t="s">
        <v>19</v>
      </c>
      <c r="L82" s="2" t="s">
        <v>25</v>
      </c>
      <c r="M82" s="2" t="s">
        <v>16</v>
      </c>
      <c r="N82" s="2" t="s">
        <v>29</v>
      </c>
      <c r="O82" s="6">
        <f t="shared" si="223"/>
        <v>307.90000000000003</v>
      </c>
      <c r="Q82" s="17">
        <v>119.52</v>
      </c>
      <c r="R82" s="1" t="b">
        <f t="shared" si="207"/>
        <v>0</v>
      </c>
      <c r="S82" s="1" t="b">
        <f t="shared" si="208"/>
        <v>0</v>
      </c>
      <c r="T82" s="19" t="b">
        <f t="shared" si="209"/>
        <v>0</v>
      </c>
      <c r="U82" s="18" t="b">
        <f t="shared" si="210"/>
        <v>0</v>
      </c>
      <c r="V82" s="18" t="b">
        <f t="shared" si="211"/>
        <v>0</v>
      </c>
      <c r="W82" s="18" t="b">
        <f t="shared" si="212"/>
        <v>0</v>
      </c>
      <c r="X82" s="11">
        <f t="shared" si="213"/>
        <v>89.64</v>
      </c>
      <c r="Y82" s="11">
        <f t="shared" si="224"/>
        <v>23.9</v>
      </c>
      <c r="Z82" s="29">
        <f t="shared" si="215"/>
        <v>4.99</v>
      </c>
      <c r="AA82" s="29">
        <f t="shared" si="216"/>
        <v>24</v>
      </c>
      <c r="AB82" s="11">
        <f t="shared" si="217"/>
        <v>9.99</v>
      </c>
      <c r="AC82" s="11">
        <f t="shared" si="225"/>
        <v>35.86</v>
      </c>
      <c r="AD82" s="21">
        <v>6.99</v>
      </c>
      <c r="AE82" s="21">
        <f t="shared" si="219"/>
        <v>23.9</v>
      </c>
      <c r="AF82" s="20">
        <v>4.99</v>
      </c>
      <c r="AG82" s="20">
        <f t="shared" si="220"/>
        <v>35.86</v>
      </c>
      <c r="AH82" s="29">
        <f t="shared" si="221"/>
        <v>1</v>
      </c>
      <c r="AI82" s="29">
        <f t="shared" si="222"/>
        <v>2</v>
      </c>
    </row>
    <row r="83" spans="1:35">
      <c r="B83" s="5" t="s">
        <v>55</v>
      </c>
      <c r="C83" s="5"/>
      <c r="D83" s="17" t="s">
        <v>41</v>
      </c>
      <c r="E83">
        <v>6</v>
      </c>
      <c r="F83">
        <v>10</v>
      </c>
      <c r="G83" s="17">
        <v>149.4</v>
      </c>
      <c r="H83" s="7">
        <v>1</v>
      </c>
      <c r="I83" s="2" t="s">
        <v>16</v>
      </c>
      <c r="J83" s="2" t="s">
        <v>16</v>
      </c>
      <c r="K83" s="2" t="s">
        <v>19</v>
      </c>
      <c r="L83" s="2" t="s">
        <v>25</v>
      </c>
      <c r="M83" s="2" t="s">
        <v>16</v>
      </c>
      <c r="N83" s="2" t="s">
        <v>29</v>
      </c>
      <c r="O83" s="6">
        <f t="shared" si="223"/>
        <v>381.13</v>
      </c>
      <c r="Q83" s="17">
        <v>149.4</v>
      </c>
      <c r="R83" s="1" t="b">
        <f t="shared" si="207"/>
        <v>0</v>
      </c>
      <c r="S83" s="1" t="b">
        <f t="shared" si="208"/>
        <v>0</v>
      </c>
      <c r="T83" s="19" t="b">
        <f t="shared" si="209"/>
        <v>0</v>
      </c>
      <c r="U83" s="18" t="b">
        <f t="shared" si="210"/>
        <v>0</v>
      </c>
      <c r="V83" s="18" t="b">
        <f t="shared" si="211"/>
        <v>0</v>
      </c>
      <c r="W83" s="18" t="b">
        <f t="shared" si="212"/>
        <v>0</v>
      </c>
      <c r="X83" s="11">
        <f t="shared" si="213"/>
        <v>112.05</v>
      </c>
      <c r="Y83" s="11">
        <f t="shared" si="224"/>
        <v>29.88</v>
      </c>
      <c r="Z83" s="29">
        <f t="shared" si="215"/>
        <v>4.99</v>
      </c>
      <c r="AA83" s="29">
        <f t="shared" si="216"/>
        <v>30</v>
      </c>
      <c r="AB83" s="11">
        <f t="shared" si="217"/>
        <v>9.99</v>
      </c>
      <c r="AC83" s="11">
        <f t="shared" si="225"/>
        <v>44.82</v>
      </c>
      <c r="AD83" s="21">
        <v>6.99</v>
      </c>
      <c r="AE83" s="21">
        <f t="shared" si="219"/>
        <v>29.88</v>
      </c>
      <c r="AF83" s="20">
        <v>4.99</v>
      </c>
      <c r="AG83" s="20">
        <f t="shared" si="220"/>
        <v>44.82</v>
      </c>
      <c r="AH83" s="29">
        <f t="shared" si="221"/>
        <v>1</v>
      </c>
      <c r="AI83" s="29">
        <f t="shared" si="222"/>
        <v>2</v>
      </c>
    </row>
    <row r="84" spans="1:35">
      <c r="B84" s="5"/>
      <c r="C84" s="5" t="s">
        <v>129</v>
      </c>
    </row>
    <row r="85" spans="1:35">
      <c r="A85" t="s">
        <v>57</v>
      </c>
      <c r="B85" s="5" t="s">
        <v>56</v>
      </c>
      <c r="C85" s="5"/>
      <c r="D85" s="17" t="s">
        <v>2</v>
      </c>
      <c r="E85" s="2">
        <v>3</v>
      </c>
      <c r="F85" s="2">
        <v>2</v>
      </c>
      <c r="G85" s="17">
        <v>6.99</v>
      </c>
      <c r="H85" s="7">
        <v>1</v>
      </c>
      <c r="I85" s="2" t="s">
        <v>16</v>
      </c>
      <c r="J85" s="2" t="s">
        <v>16</v>
      </c>
      <c r="K85" s="2" t="s">
        <v>19</v>
      </c>
      <c r="L85" s="2" t="s">
        <v>25</v>
      </c>
      <c r="M85" s="2" t="s">
        <v>16</v>
      </c>
      <c r="N85" s="2" t="s">
        <v>29</v>
      </c>
      <c r="O85" s="6">
        <f>SUM(Q85,R85,S85,T85,U85,V85,W85,X85,Y85,Z85,AA85,AB85,AC85)</f>
        <v>42.190000000000005</v>
      </c>
      <c r="Q85" s="17">
        <v>6.99</v>
      </c>
      <c r="R85" s="1" t="b">
        <f t="shared" ref="R85:R92" si="226">IF(AND(H85&gt;=2,H85&lt;=10),ROUND(G85*H85*(1-0.07),2))</f>
        <v>0</v>
      </c>
      <c r="S85" s="1" t="b">
        <f t="shared" ref="S85:S92" si="227">IF(AND(H85&gt;=11,H85&lt;=25),ROUND(G85*H85*(1-0.11),2))</f>
        <v>0</v>
      </c>
      <c r="T85" s="19" t="b">
        <f t="shared" ref="T85:T92" si="228">IF(AND(H85&gt;=26,H85&lt;=50),ROUND(G85*H85*(1-0.18),2))</f>
        <v>0</v>
      </c>
      <c r="U85" s="18" t="b">
        <f t="shared" ref="U85:U92" si="229">IF(AND(H85&gt;=51,H85&lt;=100),ROUND(G85*H85*(1-0.25),2))</f>
        <v>0</v>
      </c>
      <c r="V85" s="18" t="b">
        <f t="shared" ref="V85:V92" si="230">IF(AND(H85&gt;=101,H85&lt;=500),ROUND(G85*H85*(1-0.33),2))</f>
        <v>0</v>
      </c>
      <c r="W85" s="18" t="b">
        <f t="shared" ref="W85:W92" si="231">IF(AND(H85&gt;=501),ROUND(G85*H85*(1-0.4),2))</f>
        <v>0</v>
      </c>
      <c r="X85" s="11">
        <f t="shared" ref="X85:X92" si="232">IF(I85="Yes",ROUND(SUM(Q85,R85,S85,T85,U85,V85,W85)*0.75,2),0)</f>
        <v>5.24</v>
      </c>
      <c r="Y85" s="11">
        <f t="shared" ref="Y85" si="233">IF(AE85&lt;6.99,AD85,AE85)</f>
        <v>6.99</v>
      </c>
      <c r="Z85" s="11">
        <f t="shared" ref="Z85:Z92" si="234">IF(K85="Flash Cut with Adhesive Grommets",ROUND(H85*4.99,2),0)</f>
        <v>4.99</v>
      </c>
      <c r="AA85" s="11">
        <f t="shared" ref="AA85:AA92" si="235">((E85*F85)*0.5*H85)</f>
        <v>3</v>
      </c>
      <c r="AB85" s="11">
        <f t="shared" ref="AB85:AB92" si="236">IF(M85="Yes",ROUND(H85*9.99,2),0)</f>
        <v>9.99</v>
      </c>
      <c r="AC85" s="11">
        <f t="shared" ref="AC85" si="237">IF(AG85&lt;4.99,4.99,AG85)</f>
        <v>4.99</v>
      </c>
      <c r="AD85" s="21">
        <v>6.99</v>
      </c>
      <c r="AE85" s="21">
        <f t="shared" ref="AE85:AE92" si="238">IF(J85="Yes",ROUND(SUM(Q85,R85,S85,T85,U85,V85,W85)*0.2,2),0)</f>
        <v>1.4</v>
      </c>
      <c r="AF85" s="20">
        <v>4.99</v>
      </c>
      <c r="AG85" s="20">
        <f t="shared" ref="AG85:AG92" si="239">IF(N85="Four Sides",ROUND(G85*0.3*H85,2),0)</f>
        <v>2.1</v>
      </c>
    </row>
    <row r="86" spans="1:35">
      <c r="B86" s="5" t="s">
        <v>56</v>
      </c>
      <c r="C86" s="5"/>
      <c r="D86" s="17" t="s">
        <v>3</v>
      </c>
      <c r="E86">
        <v>3</v>
      </c>
      <c r="F86">
        <v>4</v>
      </c>
      <c r="G86" s="17">
        <v>29.88</v>
      </c>
      <c r="H86" s="7">
        <v>1</v>
      </c>
      <c r="I86" s="2" t="s">
        <v>16</v>
      </c>
      <c r="J86" s="2" t="s">
        <v>16</v>
      </c>
      <c r="K86" s="2" t="s">
        <v>19</v>
      </c>
      <c r="L86" s="2" t="s">
        <v>25</v>
      </c>
      <c r="M86" s="2" t="s">
        <v>16</v>
      </c>
      <c r="N86" s="2" t="s">
        <v>29</v>
      </c>
      <c r="O86" s="6">
        <f t="shared" ref="O86:O92" si="240">SUM(Q86,R86,S86,T86,U86,V86,W86,X86,Y86,Z86,AA86,AB86,AC86)</f>
        <v>89.22</v>
      </c>
      <c r="Q86" s="17">
        <v>29.88</v>
      </c>
      <c r="R86" s="1" t="b">
        <f t="shared" si="226"/>
        <v>0</v>
      </c>
      <c r="S86" s="1" t="b">
        <f t="shared" si="227"/>
        <v>0</v>
      </c>
      <c r="T86" s="19" t="b">
        <f t="shared" si="228"/>
        <v>0</v>
      </c>
      <c r="U86" s="18" t="b">
        <f t="shared" si="229"/>
        <v>0</v>
      </c>
      <c r="V86" s="18" t="b">
        <f t="shared" si="230"/>
        <v>0</v>
      </c>
      <c r="W86" s="18" t="b">
        <f t="shared" si="231"/>
        <v>0</v>
      </c>
      <c r="X86" s="11">
        <f t="shared" si="232"/>
        <v>22.41</v>
      </c>
      <c r="Y86" s="11">
        <f t="shared" ref="Y86:Y92" si="241">IF(AE86&lt;6.99,AD86,AE86)</f>
        <v>6.99</v>
      </c>
      <c r="Z86" s="11">
        <f t="shared" si="234"/>
        <v>4.99</v>
      </c>
      <c r="AA86" s="11">
        <f t="shared" si="235"/>
        <v>6</v>
      </c>
      <c r="AB86" s="11">
        <f t="shared" si="236"/>
        <v>9.99</v>
      </c>
      <c r="AC86" s="11">
        <f t="shared" ref="AC86:AC92" si="242">IF(AG86&lt;4.99,4.99,AG86)</f>
        <v>8.9600000000000009</v>
      </c>
      <c r="AD86" s="21">
        <v>6.99</v>
      </c>
      <c r="AE86" s="21">
        <f t="shared" si="238"/>
        <v>5.98</v>
      </c>
      <c r="AF86" s="20">
        <v>4.99</v>
      </c>
      <c r="AG86" s="20">
        <f t="shared" si="239"/>
        <v>8.9600000000000009</v>
      </c>
    </row>
    <row r="87" spans="1:35">
      <c r="B87" s="5" t="s">
        <v>56</v>
      </c>
      <c r="C87" s="5"/>
      <c r="D87" s="17" t="s">
        <v>23</v>
      </c>
      <c r="E87">
        <v>3</v>
      </c>
      <c r="F87">
        <v>6</v>
      </c>
      <c r="G87" s="17">
        <v>44.82</v>
      </c>
      <c r="H87" s="7">
        <v>1</v>
      </c>
      <c r="I87" s="2" t="s">
        <v>16</v>
      </c>
      <c r="J87" s="2" t="s">
        <v>16</v>
      </c>
      <c r="K87" s="2" t="s">
        <v>19</v>
      </c>
      <c r="L87" s="2" t="s">
        <v>25</v>
      </c>
      <c r="M87" s="2" t="s">
        <v>16</v>
      </c>
      <c r="N87" s="2" t="s">
        <v>29</v>
      </c>
      <c r="O87" s="6">
        <f t="shared" si="240"/>
        <v>124.83</v>
      </c>
      <c r="Q87" s="17">
        <v>44.82</v>
      </c>
      <c r="R87" s="1" t="b">
        <f t="shared" si="226"/>
        <v>0</v>
      </c>
      <c r="S87" s="1" t="b">
        <f t="shared" si="227"/>
        <v>0</v>
      </c>
      <c r="T87" s="19" t="b">
        <f t="shared" si="228"/>
        <v>0</v>
      </c>
      <c r="U87" s="18" t="b">
        <f t="shared" si="229"/>
        <v>0</v>
      </c>
      <c r="V87" s="18" t="b">
        <f t="shared" si="230"/>
        <v>0</v>
      </c>
      <c r="W87" s="18" t="b">
        <f t="shared" si="231"/>
        <v>0</v>
      </c>
      <c r="X87" s="11">
        <f t="shared" si="232"/>
        <v>33.619999999999997</v>
      </c>
      <c r="Y87" s="11">
        <f t="shared" si="241"/>
        <v>8.9600000000000009</v>
      </c>
      <c r="Z87" s="11">
        <f t="shared" si="234"/>
        <v>4.99</v>
      </c>
      <c r="AA87" s="11">
        <f t="shared" si="235"/>
        <v>9</v>
      </c>
      <c r="AB87" s="11">
        <f t="shared" si="236"/>
        <v>9.99</v>
      </c>
      <c r="AC87" s="11">
        <f t="shared" si="242"/>
        <v>13.45</v>
      </c>
      <c r="AD87" s="21">
        <v>6.99</v>
      </c>
      <c r="AE87" s="21">
        <f t="shared" si="238"/>
        <v>8.9600000000000009</v>
      </c>
      <c r="AF87" s="20">
        <v>4.99</v>
      </c>
      <c r="AG87" s="20">
        <f t="shared" si="239"/>
        <v>13.45</v>
      </c>
    </row>
    <row r="88" spans="1:35">
      <c r="B88" s="5" t="s">
        <v>56</v>
      </c>
      <c r="C88" s="5"/>
      <c r="D88" s="17" t="s">
        <v>36</v>
      </c>
      <c r="E88">
        <v>4</v>
      </c>
      <c r="F88">
        <v>6</v>
      </c>
      <c r="G88" s="17">
        <v>59.76</v>
      </c>
      <c r="H88" s="7">
        <v>1</v>
      </c>
      <c r="I88" s="2" t="s">
        <v>16</v>
      </c>
      <c r="J88" s="2" t="s">
        <v>16</v>
      </c>
      <c r="K88" s="2" t="s">
        <v>19</v>
      </c>
      <c r="L88" s="2" t="s">
        <v>25</v>
      </c>
      <c r="M88" s="2" t="s">
        <v>16</v>
      </c>
      <c r="N88" s="2" t="s">
        <v>29</v>
      </c>
      <c r="O88" s="6">
        <f t="shared" si="240"/>
        <v>161.44</v>
      </c>
      <c r="Q88" s="17">
        <v>59.76</v>
      </c>
      <c r="R88" s="1" t="b">
        <f t="shared" si="226"/>
        <v>0</v>
      </c>
      <c r="S88" s="1" t="b">
        <f t="shared" si="227"/>
        <v>0</v>
      </c>
      <c r="T88" s="19" t="b">
        <f t="shared" si="228"/>
        <v>0</v>
      </c>
      <c r="U88" s="18" t="b">
        <f t="shared" si="229"/>
        <v>0</v>
      </c>
      <c r="V88" s="18" t="b">
        <f t="shared" si="230"/>
        <v>0</v>
      </c>
      <c r="W88" s="18" t="b">
        <f t="shared" si="231"/>
        <v>0</v>
      </c>
      <c r="X88" s="11">
        <f t="shared" si="232"/>
        <v>44.82</v>
      </c>
      <c r="Y88" s="11">
        <f t="shared" si="241"/>
        <v>11.95</v>
      </c>
      <c r="Z88" s="11">
        <f t="shared" si="234"/>
        <v>4.99</v>
      </c>
      <c r="AA88" s="11">
        <f t="shared" si="235"/>
        <v>12</v>
      </c>
      <c r="AB88" s="11">
        <f t="shared" si="236"/>
        <v>9.99</v>
      </c>
      <c r="AC88" s="11">
        <f t="shared" si="242"/>
        <v>17.93</v>
      </c>
      <c r="AD88" s="21">
        <v>6.99</v>
      </c>
      <c r="AE88" s="21">
        <f t="shared" si="238"/>
        <v>11.95</v>
      </c>
      <c r="AF88" s="20">
        <v>4.99</v>
      </c>
      <c r="AG88" s="20">
        <f t="shared" si="239"/>
        <v>17.93</v>
      </c>
    </row>
    <row r="89" spans="1:35">
      <c r="B89" s="5" t="s">
        <v>56</v>
      </c>
      <c r="C89" s="5"/>
      <c r="D89" s="17" t="s">
        <v>38</v>
      </c>
      <c r="E89">
        <v>4</v>
      </c>
      <c r="F89">
        <v>8</v>
      </c>
      <c r="G89" s="17">
        <v>79.680000000000007</v>
      </c>
      <c r="H89" s="7">
        <v>1</v>
      </c>
      <c r="I89" s="2" t="s">
        <v>16</v>
      </c>
      <c r="J89" s="2" t="s">
        <v>16</v>
      </c>
      <c r="K89" s="2" t="s">
        <v>19</v>
      </c>
      <c r="L89" s="2" t="s">
        <v>25</v>
      </c>
      <c r="M89" s="2" t="s">
        <v>16</v>
      </c>
      <c r="N89" s="2" t="s">
        <v>29</v>
      </c>
      <c r="O89" s="6">
        <f t="shared" si="240"/>
        <v>210.26000000000002</v>
      </c>
      <c r="Q89" s="17">
        <v>79.680000000000007</v>
      </c>
      <c r="R89" s="1" t="b">
        <f t="shared" si="226"/>
        <v>0</v>
      </c>
      <c r="S89" s="1" t="b">
        <f t="shared" si="227"/>
        <v>0</v>
      </c>
      <c r="T89" s="19" t="b">
        <f t="shared" si="228"/>
        <v>0</v>
      </c>
      <c r="U89" s="18" t="b">
        <f t="shared" si="229"/>
        <v>0</v>
      </c>
      <c r="V89" s="18" t="b">
        <f t="shared" si="230"/>
        <v>0</v>
      </c>
      <c r="W89" s="18" t="b">
        <f t="shared" si="231"/>
        <v>0</v>
      </c>
      <c r="X89" s="11">
        <f t="shared" si="232"/>
        <v>59.76</v>
      </c>
      <c r="Y89" s="11">
        <f t="shared" si="241"/>
        <v>15.94</v>
      </c>
      <c r="Z89" s="11">
        <f t="shared" si="234"/>
        <v>4.99</v>
      </c>
      <c r="AA89" s="11">
        <f t="shared" si="235"/>
        <v>16</v>
      </c>
      <c r="AB89" s="11">
        <f t="shared" si="236"/>
        <v>9.99</v>
      </c>
      <c r="AC89" s="11">
        <f t="shared" si="242"/>
        <v>23.9</v>
      </c>
      <c r="AD89" s="21">
        <v>6.99</v>
      </c>
      <c r="AE89" s="21">
        <f t="shared" si="238"/>
        <v>15.94</v>
      </c>
      <c r="AF89" s="20">
        <v>4.99</v>
      </c>
      <c r="AG89" s="20">
        <f t="shared" si="239"/>
        <v>23.9</v>
      </c>
    </row>
    <row r="90" spans="1:35">
      <c r="B90" s="5" t="s">
        <v>56</v>
      </c>
      <c r="C90" s="5"/>
      <c r="D90" s="17" t="s">
        <v>39</v>
      </c>
      <c r="E90">
        <v>4</v>
      </c>
      <c r="F90">
        <v>10</v>
      </c>
      <c r="G90" s="17">
        <v>99.6</v>
      </c>
      <c r="H90" s="7">
        <v>1</v>
      </c>
      <c r="I90" s="2" t="s">
        <v>16</v>
      </c>
      <c r="J90" s="2" t="s">
        <v>16</v>
      </c>
      <c r="K90" s="2" t="s">
        <v>19</v>
      </c>
      <c r="L90" s="2" t="s">
        <v>25</v>
      </c>
      <c r="M90" s="2" t="s">
        <v>16</v>
      </c>
      <c r="N90" s="2" t="s">
        <v>29</v>
      </c>
      <c r="O90" s="6">
        <f t="shared" si="240"/>
        <v>259.08000000000004</v>
      </c>
      <c r="Q90" s="17">
        <v>99.6</v>
      </c>
      <c r="R90" s="1" t="b">
        <f t="shared" si="226"/>
        <v>0</v>
      </c>
      <c r="S90" s="1" t="b">
        <f t="shared" si="227"/>
        <v>0</v>
      </c>
      <c r="T90" s="19" t="b">
        <f t="shared" si="228"/>
        <v>0</v>
      </c>
      <c r="U90" s="18" t="b">
        <f t="shared" si="229"/>
        <v>0</v>
      </c>
      <c r="V90" s="18" t="b">
        <f t="shared" si="230"/>
        <v>0</v>
      </c>
      <c r="W90" s="18" t="b">
        <f t="shared" si="231"/>
        <v>0</v>
      </c>
      <c r="X90" s="11">
        <f t="shared" si="232"/>
        <v>74.7</v>
      </c>
      <c r="Y90" s="11">
        <f t="shared" si="241"/>
        <v>19.920000000000002</v>
      </c>
      <c r="Z90" s="11">
        <f t="shared" si="234"/>
        <v>4.99</v>
      </c>
      <c r="AA90" s="11">
        <f t="shared" si="235"/>
        <v>20</v>
      </c>
      <c r="AB90" s="11">
        <f t="shared" si="236"/>
        <v>9.99</v>
      </c>
      <c r="AC90" s="11">
        <f t="shared" si="242"/>
        <v>29.88</v>
      </c>
      <c r="AD90" s="21">
        <v>6.99</v>
      </c>
      <c r="AE90" s="21">
        <f t="shared" si="238"/>
        <v>19.920000000000002</v>
      </c>
      <c r="AF90" s="20">
        <v>4.99</v>
      </c>
      <c r="AG90" s="20">
        <f t="shared" si="239"/>
        <v>29.88</v>
      </c>
    </row>
    <row r="91" spans="1:35">
      <c r="B91" s="5" t="s">
        <v>56</v>
      </c>
      <c r="C91" s="5"/>
      <c r="D91" s="17" t="s">
        <v>40</v>
      </c>
      <c r="E91">
        <v>6</v>
      </c>
      <c r="F91">
        <v>8</v>
      </c>
      <c r="G91" s="17">
        <v>119.52</v>
      </c>
      <c r="H91" s="7">
        <v>1</v>
      </c>
      <c r="I91" s="2" t="s">
        <v>16</v>
      </c>
      <c r="J91" s="2" t="s">
        <v>16</v>
      </c>
      <c r="K91" s="2" t="s">
        <v>19</v>
      </c>
      <c r="L91" s="2" t="s">
        <v>25</v>
      </c>
      <c r="M91" s="2" t="s">
        <v>16</v>
      </c>
      <c r="N91" s="2" t="s">
        <v>29</v>
      </c>
      <c r="O91" s="6">
        <f t="shared" si="240"/>
        <v>307.90000000000003</v>
      </c>
      <c r="Q91" s="17">
        <v>119.52</v>
      </c>
      <c r="R91" s="1" t="b">
        <f t="shared" si="226"/>
        <v>0</v>
      </c>
      <c r="S91" s="1" t="b">
        <f t="shared" si="227"/>
        <v>0</v>
      </c>
      <c r="T91" s="19" t="b">
        <f t="shared" si="228"/>
        <v>0</v>
      </c>
      <c r="U91" s="18" t="b">
        <f t="shared" si="229"/>
        <v>0</v>
      </c>
      <c r="V91" s="18" t="b">
        <f t="shared" si="230"/>
        <v>0</v>
      </c>
      <c r="W91" s="18" t="b">
        <f t="shared" si="231"/>
        <v>0</v>
      </c>
      <c r="X91" s="11">
        <f t="shared" si="232"/>
        <v>89.64</v>
      </c>
      <c r="Y91" s="11">
        <f t="shared" si="241"/>
        <v>23.9</v>
      </c>
      <c r="Z91" s="11">
        <f t="shared" si="234"/>
        <v>4.99</v>
      </c>
      <c r="AA91" s="11">
        <f t="shared" si="235"/>
        <v>24</v>
      </c>
      <c r="AB91" s="11">
        <f t="shared" si="236"/>
        <v>9.99</v>
      </c>
      <c r="AC91" s="11">
        <f t="shared" si="242"/>
        <v>35.86</v>
      </c>
      <c r="AD91" s="21">
        <v>6.99</v>
      </c>
      <c r="AE91" s="21">
        <f t="shared" si="238"/>
        <v>23.9</v>
      </c>
      <c r="AF91" s="20">
        <v>4.99</v>
      </c>
      <c r="AG91" s="20">
        <f t="shared" si="239"/>
        <v>35.86</v>
      </c>
    </row>
    <row r="92" spans="1:35">
      <c r="B92" s="5" t="s">
        <v>56</v>
      </c>
      <c r="C92" s="5"/>
      <c r="D92" s="17" t="s">
        <v>41</v>
      </c>
      <c r="E92">
        <v>6</v>
      </c>
      <c r="F92">
        <v>10</v>
      </c>
      <c r="G92" s="17">
        <v>149.4</v>
      </c>
      <c r="H92" s="7">
        <v>1</v>
      </c>
      <c r="I92" s="2" t="s">
        <v>16</v>
      </c>
      <c r="J92" s="2" t="s">
        <v>16</v>
      </c>
      <c r="K92" s="2" t="s">
        <v>19</v>
      </c>
      <c r="L92" s="2" t="s">
        <v>25</v>
      </c>
      <c r="M92" s="2" t="s">
        <v>16</v>
      </c>
      <c r="N92" s="2" t="s">
        <v>29</v>
      </c>
      <c r="O92" s="6">
        <f t="shared" si="240"/>
        <v>381.13</v>
      </c>
      <c r="Q92" s="17">
        <v>149.4</v>
      </c>
      <c r="R92" s="1" t="b">
        <f t="shared" si="226"/>
        <v>0</v>
      </c>
      <c r="S92" s="1" t="b">
        <f t="shared" si="227"/>
        <v>0</v>
      </c>
      <c r="T92" s="19" t="b">
        <f t="shared" si="228"/>
        <v>0</v>
      </c>
      <c r="U92" s="18" t="b">
        <f t="shared" si="229"/>
        <v>0</v>
      </c>
      <c r="V92" s="18" t="b">
        <f t="shared" si="230"/>
        <v>0</v>
      </c>
      <c r="W92" s="18" t="b">
        <f t="shared" si="231"/>
        <v>0</v>
      </c>
      <c r="X92" s="11">
        <f t="shared" si="232"/>
        <v>112.05</v>
      </c>
      <c r="Y92" s="11">
        <f t="shared" si="241"/>
        <v>29.88</v>
      </c>
      <c r="Z92" s="11">
        <f t="shared" si="234"/>
        <v>4.99</v>
      </c>
      <c r="AA92" s="11">
        <f t="shared" si="235"/>
        <v>30</v>
      </c>
      <c r="AB92" s="11">
        <f t="shared" si="236"/>
        <v>9.99</v>
      </c>
      <c r="AC92" s="11">
        <f t="shared" si="242"/>
        <v>44.82</v>
      </c>
      <c r="AD92" s="21">
        <v>6.99</v>
      </c>
      <c r="AE92" s="21">
        <f t="shared" si="238"/>
        <v>29.88</v>
      </c>
      <c r="AF92" s="20">
        <v>4.99</v>
      </c>
      <c r="AG92" s="20">
        <f t="shared" si="239"/>
        <v>44.82</v>
      </c>
    </row>
    <row r="94" spans="1:35">
      <c r="A94" s="5" t="s">
        <v>59</v>
      </c>
      <c r="B94" s="5" t="s">
        <v>58</v>
      </c>
      <c r="C94" s="5"/>
      <c r="D94" s="17" t="s">
        <v>2</v>
      </c>
      <c r="E94" s="2">
        <v>3</v>
      </c>
      <c r="F94" s="2">
        <v>2</v>
      </c>
      <c r="G94" s="17">
        <v>6.99</v>
      </c>
      <c r="H94" s="7">
        <v>1</v>
      </c>
      <c r="I94" s="2" t="s">
        <v>16</v>
      </c>
      <c r="J94" s="2" t="s">
        <v>16</v>
      </c>
      <c r="K94" s="2" t="s">
        <v>19</v>
      </c>
      <c r="L94" s="2" t="s">
        <v>25</v>
      </c>
      <c r="M94" s="2" t="s">
        <v>16</v>
      </c>
      <c r="N94" s="2" t="s">
        <v>29</v>
      </c>
      <c r="O94" s="6">
        <f>SUM(Q94,R94,S94,T94,U94,V94,W94,X94,Y94,Z94,AA94,AB94,AC94)</f>
        <v>42.190000000000005</v>
      </c>
      <c r="Q94" s="17">
        <v>6.99</v>
      </c>
      <c r="R94" s="1" t="b">
        <f t="shared" ref="R94:R101" si="243">IF(AND(H94&gt;=2,H94&lt;=10),ROUND(G94*H94*(1-0.07),2))</f>
        <v>0</v>
      </c>
      <c r="S94" s="1" t="b">
        <f t="shared" ref="S94:S101" si="244">IF(AND(H94&gt;=11,H94&lt;=25),ROUND(G94*H94*(1-0.11),2))</f>
        <v>0</v>
      </c>
      <c r="T94" s="19" t="b">
        <f t="shared" ref="T94:T101" si="245">IF(AND(H94&gt;=26,H94&lt;=50),ROUND(G94*H94*(1-0.18),2))</f>
        <v>0</v>
      </c>
      <c r="U94" s="18" t="b">
        <f t="shared" ref="U94:U101" si="246">IF(AND(H94&gt;=51,H94&lt;=100),ROUND(G94*H94*(1-0.25),2))</f>
        <v>0</v>
      </c>
      <c r="V94" s="18" t="b">
        <f t="shared" ref="V94:V101" si="247">IF(AND(H94&gt;=101,H94&lt;=500),ROUND(G94*H94*(1-0.33),2))</f>
        <v>0</v>
      </c>
      <c r="W94" s="18" t="b">
        <f t="shared" ref="W94:W101" si="248">IF(AND(H94&gt;=501),ROUND(G94*H94*(1-0.4),2))</f>
        <v>0</v>
      </c>
      <c r="X94" s="11">
        <f t="shared" ref="X94:X101" si="249">IF(I94="Yes",ROUND(SUM(Q94,R94,S94,T94,U94,V94,W94)*0.75,2),0)</f>
        <v>5.24</v>
      </c>
      <c r="Y94" s="11">
        <f t="shared" ref="Y94" si="250">IF(AE94&lt;6.99,AD94,AE94)</f>
        <v>6.99</v>
      </c>
      <c r="Z94" s="11">
        <f t="shared" ref="Z94:Z101" si="251">IF(K94="Flash Cut with Adhesive Grommets",ROUND(H94*4.99,2),0)</f>
        <v>4.99</v>
      </c>
      <c r="AA94" s="11">
        <f t="shared" ref="AA94:AA101" si="252">((E94*F94)*0.5*H94)</f>
        <v>3</v>
      </c>
      <c r="AB94" s="11">
        <f t="shared" ref="AB94:AB101" si="253">IF(M94="Yes",ROUND(H94*9.99,2),0)</f>
        <v>9.99</v>
      </c>
      <c r="AC94" s="11">
        <f t="shared" ref="AC94" si="254">IF(AG94&lt;4.99,4.99,AG94)</f>
        <v>4.99</v>
      </c>
      <c r="AD94" s="21">
        <v>6.99</v>
      </c>
      <c r="AE94" s="21">
        <f t="shared" ref="AE94:AE101" si="255">IF(J94="Yes",ROUND(SUM(Q94,R94,S94,T94,U94,V94,W94)*0.2,2),0)</f>
        <v>1.4</v>
      </c>
      <c r="AF94" s="20">
        <v>4.99</v>
      </c>
      <c r="AG94" s="20">
        <f t="shared" ref="AG94:AG101" si="256">IF(N94="Four Sides",ROUND(G94*0.3*H94,2),0)</f>
        <v>2.1</v>
      </c>
    </row>
    <row r="95" spans="1:35">
      <c r="B95" s="5" t="s">
        <v>58</v>
      </c>
      <c r="C95" s="5"/>
      <c r="D95" s="17" t="s">
        <v>3</v>
      </c>
      <c r="E95">
        <v>3</v>
      </c>
      <c r="F95">
        <v>4</v>
      </c>
      <c r="G95" s="17">
        <v>29.88</v>
      </c>
      <c r="H95" s="7">
        <v>1</v>
      </c>
      <c r="I95" s="2" t="s">
        <v>16</v>
      </c>
      <c r="J95" s="2" t="s">
        <v>16</v>
      </c>
      <c r="K95" s="2" t="s">
        <v>19</v>
      </c>
      <c r="L95" s="2" t="s">
        <v>25</v>
      </c>
      <c r="M95" s="2" t="s">
        <v>16</v>
      </c>
      <c r="N95" s="2" t="s">
        <v>29</v>
      </c>
      <c r="O95" s="6">
        <f t="shared" ref="O95:O101" si="257">SUM(Q95,R95,S95,T95,U95,V95,W95,X95,Y95,Z95,AA95,AB95,AC95)</f>
        <v>89.22</v>
      </c>
      <c r="Q95" s="17">
        <v>29.88</v>
      </c>
      <c r="R95" s="1" t="b">
        <f t="shared" si="243"/>
        <v>0</v>
      </c>
      <c r="S95" s="1" t="b">
        <f t="shared" si="244"/>
        <v>0</v>
      </c>
      <c r="T95" s="19" t="b">
        <f t="shared" si="245"/>
        <v>0</v>
      </c>
      <c r="U95" s="18" t="b">
        <f t="shared" si="246"/>
        <v>0</v>
      </c>
      <c r="V95" s="18" t="b">
        <f t="shared" si="247"/>
        <v>0</v>
      </c>
      <c r="W95" s="18" t="b">
        <f t="shared" si="248"/>
        <v>0</v>
      </c>
      <c r="X95" s="11">
        <f t="shared" si="249"/>
        <v>22.41</v>
      </c>
      <c r="Y95" s="11">
        <f t="shared" ref="Y95:Y101" si="258">IF(AE95&lt;6.99,AD95,AE95)</f>
        <v>6.99</v>
      </c>
      <c r="Z95" s="11">
        <f t="shared" si="251"/>
        <v>4.99</v>
      </c>
      <c r="AA95" s="11">
        <f t="shared" si="252"/>
        <v>6</v>
      </c>
      <c r="AB95" s="11">
        <f t="shared" si="253"/>
        <v>9.99</v>
      </c>
      <c r="AC95" s="11">
        <f t="shared" ref="AC95:AC101" si="259">IF(AG95&lt;4.99,4.99,AG95)</f>
        <v>8.9600000000000009</v>
      </c>
      <c r="AD95" s="21">
        <v>6.99</v>
      </c>
      <c r="AE95" s="21">
        <f t="shared" si="255"/>
        <v>5.98</v>
      </c>
      <c r="AF95" s="20">
        <v>4.99</v>
      </c>
      <c r="AG95" s="20">
        <f t="shared" si="256"/>
        <v>8.9600000000000009</v>
      </c>
    </row>
    <row r="96" spans="1:35">
      <c r="B96" s="5" t="s">
        <v>58</v>
      </c>
      <c r="C96" s="5"/>
      <c r="D96" s="17" t="s">
        <v>23</v>
      </c>
      <c r="E96">
        <v>3</v>
      </c>
      <c r="F96">
        <v>6</v>
      </c>
      <c r="G96" s="17">
        <v>44.82</v>
      </c>
      <c r="H96" s="7">
        <v>1</v>
      </c>
      <c r="I96" s="2" t="s">
        <v>16</v>
      </c>
      <c r="J96" s="2" t="s">
        <v>16</v>
      </c>
      <c r="K96" s="2" t="s">
        <v>19</v>
      </c>
      <c r="L96" s="2" t="s">
        <v>25</v>
      </c>
      <c r="M96" s="2" t="s">
        <v>16</v>
      </c>
      <c r="N96" s="2" t="s">
        <v>29</v>
      </c>
      <c r="O96" s="6">
        <f t="shared" si="257"/>
        <v>124.83</v>
      </c>
      <c r="Q96" s="17">
        <v>44.82</v>
      </c>
      <c r="R96" s="1" t="b">
        <f t="shared" si="243"/>
        <v>0</v>
      </c>
      <c r="S96" s="1" t="b">
        <f t="shared" si="244"/>
        <v>0</v>
      </c>
      <c r="T96" s="19" t="b">
        <f t="shared" si="245"/>
        <v>0</v>
      </c>
      <c r="U96" s="18" t="b">
        <f t="shared" si="246"/>
        <v>0</v>
      </c>
      <c r="V96" s="18" t="b">
        <f t="shared" si="247"/>
        <v>0</v>
      </c>
      <c r="W96" s="18" t="b">
        <f t="shared" si="248"/>
        <v>0</v>
      </c>
      <c r="X96" s="11">
        <f t="shared" si="249"/>
        <v>33.619999999999997</v>
      </c>
      <c r="Y96" s="11">
        <f t="shared" si="258"/>
        <v>8.9600000000000009</v>
      </c>
      <c r="Z96" s="11">
        <f t="shared" si="251"/>
        <v>4.99</v>
      </c>
      <c r="AA96" s="11">
        <f t="shared" si="252"/>
        <v>9</v>
      </c>
      <c r="AB96" s="11">
        <f t="shared" si="253"/>
        <v>9.99</v>
      </c>
      <c r="AC96" s="11">
        <f t="shared" si="259"/>
        <v>13.45</v>
      </c>
      <c r="AD96" s="21">
        <v>6.99</v>
      </c>
      <c r="AE96" s="21">
        <f t="shared" si="255"/>
        <v>8.9600000000000009</v>
      </c>
      <c r="AF96" s="20">
        <v>4.99</v>
      </c>
      <c r="AG96" s="20">
        <f t="shared" si="256"/>
        <v>13.45</v>
      </c>
    </row>
    <row r="97" spans="1:33">
      <c r="B97" s="5" t="s">
        <v>58</v>
      </c>
      <c r="C97" s="5"/>
      <c r="D97" s="17" t="s">
        <v>36</v>
      </c>
      <c r="E97">
        <v>4</v>
      </c>
      <c r="F97">
        <v>6</v>
      </c>
      <c r="G97" s="17">
        <v>59.76</v>
      </c>
      <c r="H97" s="7">
        <v>1</v>
      </c>
      <c r="I97" s="2" t="s">
        <v>16</v>
      </c>
      <c r="J97" s="2" t="s">
        <v>16</v>
      </c>
      <c r="K97" s="2" t="s">
        <v>19</v>
      </c>
      <c r="L97" s="2" t="s">
        <v>25</v>
      </c>
      <c r="M97" s="2" t="s">
        <v>16</v>
      </c>
      <c r="N97" s="2" t="s">
        <v>29</v>
      </c>
      <c r="O97" s="6">
        <f t="shared" si="257"/>
        <v>161.44</v>
      </c>
      <c r="Q97" s="17">
        <v>59.76</v>
      </c>
      <c r="R97" s="1" t="b">
        <f t="shared" si="243"/>
        <v>0</v>
      </c>
      <c r="S97" s="1" t="b">
        <f t="shared" si="244"/>
        <v>0</v>
      </c>
      <c r="T97" s="19" t="b">
        <f t="shared" si="245"/>
        <v>0</v>
      </c>
      <c r="U97" s="18" t="b">
        <f t="shared" si="246"/>
        <v>0</v>
      </c>
      <c r="V97" s="18" t="b">
        <f t="shared" si="247"/>
        <v>0</v>
      </c>
      <c r="W97" s="18" t="b">
        <f t="shared" si="248"/>
        <v>0</v>
      </c>
      <c r="X97" s="11">
        <f t="shared" si="249"/>
        <v>44.82</v>
      </c>
      <c r="Y97" s="11">
        <f t="shared" si="258"/>
        <v>11.95</v>
      </c>
      <c r="Z97" s="11">
        <f t="shared" si="251"/>
        <v>4.99</v>
      </c>
      <c r="AA97" s="11">
        <f t="shared" si="252"/>
        <v>12</v>
      </c>
      <c r="AB97" s="11">
        <f t="shared" si="253"/>
        <v>9.99</v>
      </c>
      <c r="AC97" s="11">
        <f t="shared" si="259"/>
        <v>17.93</v>
      </c>
      <c r="AD97" s="21">
        <v>6.99</v>
      </c>
      <c r="AE97" s="21">
        <f t="shared" si="255"/>
        <v>11.95</v>
      </c>
      <c r="AF97" s="20">
        <v>4.99</v>
      </c>
      <c r="AG97" s="20">
        <f t="shared" si="256"/>
        <v>17.93</v>
      </c>
    </row>
    <row r="98" spans="1:33">
      <c r="B98" s="5" t="s">
        <v>58</v>
      </c>
      <c r="C98" s="5"/>
      <c r="D98" s="17" t="s">
        <v>38</v>
      </c>
      <c r="E98">
        <v>4</v>
      </c>
      <c r="F98">
        <v>8</v>
      </c>
      <c r="G98" s="17">
        <v>79.680000000000007</v>
      </c>
      <c r="H98" s="7">
        <v>1</v>
      </c>
      <c r="I98" s="2" t="s">
        <v>16</v>
      </c>
      <c r="J98" s="2" t="s">
        <v>16</v>
      </c>
      <c r="K98" s="2" t="s">
        <v>19</v>
      </c>
      <c r="L98" s="2" t="s">
        <v>25</v>
      </c>
      <c r="M98" s="2" t="s">
        <v>16</v>
      </c>
      <c r="N98" s="2" t="s">
        <v>29</v>
      </c>
      <c r="O98" s="6">
        <f t="shared" si="257"/>
        <v>210.26000000000002</v>
      </c>
      <c r="Q98" s="17">
        <v>79.680000000000007</v>
      </c>
      <c r="R98" s="1" t="b">
        <f t="shared" si="243"/>
        <v>0</v>
      </c>
      <c r="S98" s="1" t="b">
        <f t="shared" si="244"/>
        <v>0</v>
      </c>
      <c r="T98" s="19" t="b">
        <f t="shared" si="245"/>
        <v>0</v>
      </c>
      <c r="U98" s="18" t="b">
        <f t="shared" si="246"/>
        <v>0</v>
      </c>
      <c r="V98" s="18" t="b">
        <f t="shared" si="247"/>
        <v>0</v>
      </c>
      <c r="W98" s="18" t="b">
        <f t="shared" si="248"/>
        <v>0</v>
      </c>
      <c r="X98" s="11">
        <f t="shared" si="249"/>
        <v>59.76</v>
      </c>
      <c r="Y98" s="11">
        <f t="shared" si="258"/>
        <v>15.94</v>
      </c>
      <c r="Z98" s="11">
        <f t="shared" si="251"/>
        <v>4.99</v>
      </c>
      <c r="AA98" s="11">
        <f t="shared" si="252"/>
        <v>16</v>
      </c>
      <c r="AB98" s="11">
        <f t="shared" si="253"/>
        <v>9.99</v>
      </c>
      <c r="AC98" s="11">
        <f t="shared" si="259"/>
        <v>23.9</v>
      </c>
      <c r="AD98" s="21">
        <v>6.99</v>
      </c>
      <c r="AE98" s="21">
        <f t="shared" si="255"/>
        <v>15.94</v>
      </c>
      <c r="AF98" s="20">
        <v>4.99</v>
      </c>
      <c r="AG98" s="20">
        <f t="shared" si="256"/>
        <v>23.9</v>
      </c>
    </row>
    <row r="99" spans="1:33">
      <c r="B99" s="5" t="s">
        <v>58</v>
      </c>
      <c r="C99" s="5"/>
      <c r="D99" s="17" t="s">
        <v>39</v>
      </c>
      <c r="E99">
        <v>4</v>
      </c>
      <c r="F99">
        <v>10</v>
      </c>
      <c r="G99" s="17">
        <v>99.6</v>
      </c>
      <c r="H99" s="7">
        <v>1</v>
      </c>
      <c r="I99" s="2" t="s">
        <v>16</v>
      </c>
      <c r="J99" s="2" t="s">
        <v>16</v>
      </c>
      <c r="K99" s="2" t="s">
        <v>19</v>
      </c>
      <c r="L99" s="2" t="s">
        <v>25</v>
      </c>
      <c r="M99" s="2" t="s">
        <v>16</v>
      </c>
      <c r="N99" s="2" t="s">
        <v>29</v>
      </c>
      <c r="O99" s="6">
        <f t="shared" si="257"/>
        <v>259.08000000000004</v>
      </c>
      <c r="Q99" s="17">
        <v>99.6</v>
      </c>
      <c r="R99" s="1" t="b">
        <f t="shared" si="243"/>
        <v>0</v>
      </c>
      <c r="S99" s="1" t="b">
        <f t="shared" si="244"/>
        <v>0</v>
      </c>
      <c r="T99" s="19" t="b">
        <f t="shared" si="245"/>
        <v>0</v>
      </c>
      <c r="U99" s="18" t="b">
        <f t="shared" si="246"/>
        <v>0</v>
      </c>
      <c r="V99" s="18" t="b">
        <f t="shared" si="247"/>
        <v>0</v>
      </c>
      <c r="W99" s="18" t="b">
        <f t="shared" si="248"/>
        <v>0</v>
      </c>
      <c r="X99" s="11">
        <f t="shared" si="249"/>
        <v>74.7</v>
      </c>
      <c r="Y99" s="11">
        <f t="shared" si="258"/>
        <v>19.920000000000002</v>
      </c>
      <c r="Z99" s="11">
        <f t="shared" si="251"/>
        <v>4.99</v>
      </c>
      <c r="AA99" s="11">
        <f t="shared" si="252"/>
        <v>20</v>
      </c>
      <c r="AB99" s="11">
        <f t="shared" si="253"/>
        <v>9.99</v>
      </c>
      <c r="AC99" s="11">
        <f t="shared" si="259"/>
        <v>29.88</v>
      </c>
      <c r="AD99" s="21">
        <v>6.99</v>
      </c>
      <c r="AE99" s="21">
        <f t="shared" si="255"/>
        <v>19.920000000000002</v>
      </c>
      <c r="AF99" s="20">
        <v>4.99</v>
      </c>
      <c r="AG99" s="20">
        <f t="shared" si="256"/>
        <v>29.88</v>
      </c>
    </row>
    <row r="100" spans="1:33">
      <c r="B100" s="5" t="s">
        <v>58</v>
      </c>
      <c r="C100" s="5"/>
      <c r="D100" s="17" t="s">
        <v>40</v>
      </c>
      <c r="E100">
        <v>6</v>
      </c>
      <c r="F100">
        <v>8</v>
      </c>
      <c r="G100" s="17">
        <v>119.52</v>
      </c>
      <c r="H100" s="7">
        <v>1</v>
      </c>
      <c r="I100" s="2" t="s">
        <v>16</v>
      </c>
      <c r="J100" s="2" t="s">
        <v>16</v>
      </c>
      <c r="K100" s="2" t="s">
        <v>19</v>
      </c>
      <c r="L100" s="2" t="s">
        <v>25</v>
      </c>
      <c r="M100" s="2" t="s">
        <v>16</v>
      </c>
      <c r="N100" s="2" t="s">
        <v>29</v>
      </c>
      <c r="O100" s="6">
        <f t="shared" si="257"/>
        <v>307.90000000000003</v>
      </c>
      <c r="Q100" s="17">
        <v>119.52</v>
      </c>
      <c r="R100" s="1" t="b">
        <f t="shared" si="243"/>
        <v>0</v>
      </c>
      <c r="S100" s="1" t="b">
        <f t="shared" si="244"/>
        <v>0</v>
      </c>
      <c r="T100" s="19" t="b">
        <f t="shared" si="245"/>
        <v>0</v>
      </c>
      <c r="U100" s="18" t="b">
        <f t="shared" si="246"/>
        <v>0</v>
      </c>
      <c r="V100" s="18" t="b">
        <f t="shared" si="247"/>
        <v>0</v>
      </c>
      <c r="W100" s="18" t="b">
        <f t="shared" si="248"/>
        <v>0</v>
      </c>
      <c r="X100" s="11">
        <f t="shared" si="249"/>
        <v>89.64</v>
      </c>
      <c r="Y100" s="11">
        <f t="shared" si="258"/>
        <v>23.9</v>
      </c>
      <c r="Z100" s="11">
        <f t="shared" si="251"/>
        <v>4.99</v>
      </c>
      <c r="AA100" s="11">
        <f t="shared" si="252"/>
        <v>24</v>
      </c>
      <c r="AB100" s="11">
        <f t="shared" si="253"/>
        <v>9.99</v>
      </c>
      <c r="AC100" s="11">
        <f t="shared" si="259"/>
        <v>35.86</v>
      </c>
      <c r="AD100" s="21">
        <v>6.99</v>
      </c>
      <c r="AE100" s="21">
        <f t="shared" si="255"/>
        <v>23.9</v>
      </c>
      <c r="AF100" s="20">
        <v>4.99</v>
      </c>
      <c r="AG100" s="20">
        <f t="shared" si="256"/>
        <v>35.86</v>
      </c>
    </row>
    <row r="101" spans="1:33">
      <c r="B101" s="5" t="s">
        <v>58</v>
      </c>
      <c r="C101" s="5"/>
      <c r="D101" s="17" t="s">
        <v>41</v>
      </c>
      <c r="E101">
        <v>6</v>
      </c>
      <c r="F101">
        <v>10</v>
      </c>
      <c r="G101" s="17">
        <v>149.4</v>
      </c>
      <c r="H101" s="7">
        <v>1</v>
      </c>
      <c r="I101" s="2" t="s">
        <v>16</v>
      </c>
      <c r="J101" s="2" t="s">
        <v>16</v>
      </c>
      <c r="K101" s="2" t="s">
        <v>19</v>
      </c>
      <c r="L101" s="2" t="s">
        <v>25</v>
      </c>
      <c r="M101" s="2" t="s">
        <v>16</v>
      </c>
      <c r="N101" s="2" t="s">
        <v>29</v>
      </c>
      <c r="O101" s="6">
        <f t="shared" si="257"/>
        <v>381.13</v>
      </c>
      <c r="Q101" s="17">
        <v>149.4</v>
      </c>
      <c r="R101" s="1" t="b">
        <f t="shared" si="243"/>
        <v>0</v>
      </c>
      <c r="S101" s="1" t="b">
        <f t="shared" si="244"/>
        <v>0</v>
      </c>
      <c r="T101" s="19" t="b">
        <f t="shared" si="245"/>
        <v>0</v>
      </c>
      <c r="U101" s="18" t="b">
        <f t="shared" si="246"/>
        <v>0</v>
      </c>
      <c r="V101" s="18" t="b">
        <f t="shared" si="247"/>
        <v>0</v>
      </c>
      <c r="W101" s="18" t="b">
        <f t="shared" si="248"/>
        <v>0</v>
      </c>
      <c r="X101" s="11">
        <f t="shared" si="249"/>
        <v>112.05</v>
      </c>
      <c r="Y101" s="11">
        <f t="shared" si="258"/>
        <v>29.88</v>
      </c>
      <c r="Z101" s="11">
        <f t="shared" si="251"/>
        <v>4.99</v>
      </c>
      <c r="AA101" s="11">
        <f t="shared" si="252"/>
        <v>30</v>
      </c>
      <c r="AB101" s="11">
        <f t="shared" si="253"/>
        <v>9.99</v>
      </c>
      <c r="AC101" s="11">
        <f t="shared" si="259"/>
        <v>44.82</v>
      </c>
      <c r="AD101" s="21">
        <v>6.99</v>
      </c>
      <c r="AE101" s="21">
        <f t="shared" si="255"/>
        <v>29.88</v>
      </c>
      <c r="AF101" s="20">
        <v>4.99</v>
      </c>
      <c r="AG101" s="20">
        <f t="shared" si="256"/>
        <v>44.82</v>
      </c>
    </row>
    <row r="103" spans="1:33">
      <c r="A103" t="s">
        <v>61</v>
      </c>
      <c r="B103" s="5" t="s">
        <v>60</v>
      </c>
      <c r="C103" s="5"/>
      <c r="D103" s="17" t="s">
        <v>2</v>
      </c>
      <c r="E103" s="2">
        <v>3</v>
      </c>
      <c r="F103" s="2">
        <v>2</v>
      </c>
      <c r="G103" s="17">
        <v>6.99</v>
      </c>
      <c r="H103" s="7">
        <v>1</v>
      </c>
      <c r="I103" s="2" t="s">
        <v>16</v>
      </c>
      <c r="J103" s="2" t="s">
        <v>16</v>
      </c>
      <c r="K103" s="2" t="s">
        <v>19</v>
      </c>
      <c r="L103" s="2" t="s">
        <v>25</v>
      </c>
      <c r="M103" s="2" t="s">
        <v>16</v>
      </c>
      <c r="N103" s="2" t="s">
        <v>29</v>
      </c>
      <c r="O103" s="6">
        <f>SUM(Q103,R103,S103,T103,U103,V103,W103,X103,Y103,Z103,AA103,AB103,AC103)</f>
        <v>42.190000000000005</v>
      </c>
      <c r="Q103" s="17">
        <v>6.99</v>
      </c>
      <c r="R103" s="1" t="b">
        <f t="shared" ref="R103:R110" si="260">IF(AND(H103&gt;=2,H103&lt;=10),ROUND(G103*H103*(1-0.07),2))</f>
        <v>0</v>
      </c>
      <c r="S103" s="1" t="b">
        <f t="shared" ref="S103:S110" si="261">IF(AND(H103&gt;=11,H103&lt;=25),ROUND(G103*H103*(1-0.11),2))</f>
        <v>0</v>
      </c>
      <c r="T103" s="19" t="b">
        <f t="shared" ref="T103:T110" si="262">IF(AND(H103&gt;=26,H103&lt;=50),ROUND(G103*H103*(1-0.18),2))</f>
        <v>0</v>
      </c>
      <c r="U103" s="18" t="b">
        <f t="shared" ref="U103:U110" si="263">IF(AND(H103&gt;=51,H103&lt;=100),ROUND(G103*H103*(1-0.25),2))</f>
        <v>0</v>
      </c>
      <c r="V103" s="18" t="b">
        <f t="shared" ref="V103:V110" si="264">IF(AND(H103&gt;=101,H103&lt;=500),ROUND(G103*H103*(1-0.33),2))</f>
        <v>0</v>
      </c>
      <c r="W103" s="18" t="b">
        <f t="shared" ref="W103:W110" si="265">IF(AND(H103&gt;=501),ROUND(G103*H103*(1-0.4),2))</f>
        <v>0</v>
      </c>
      <c r="X103" s="11">
        <f t="shared" ref="X103:X110" si="266">IF(I103="Yes",ROUND(SUM(Q103,R103,S103,T103,U103,V103,W103)*0.75,2),0)</f>
        <v>5.24</v>
      </c>
      <c r="Y103" s="11">
        <f t="shared" ref="Y103" si="267">IF(AE103&lt;6.99,AD103,AE103)</f>
        <v>6.99</v>
      </c>
      <c r="Z103" s="11">
        <f t="shared" ref="Z103:Z110" si="268">IF(K103="Flash Cut with Adhesive Grommets",ROUND(H103*4.99,2),0)</f>
        <v>4.99</v>
      </c>
      <c r="AA103" s="11">
        <f t="shared" ref="AA103:AA110" si="269">((E103*F103)*0.5*H103)</f>
        <v>3</v>
      </c>
      <c r="AB103" s="11">
        <f t="shared" ref="AB103:AB110" si="270">IF(M103="Yes",ROUND(H103*9.99,2),0)</f>
        <v>9.99</v>
      </c>
      <c r="AC103" s="11">
        <f t="shared" ref="AC103" si="271">IF(AG103&lt;4.99,4.99,AG103)</f>
        <v>4.99</v>
      </c>
      <c r="AD103" s="21">
        <v>6.99</v>
      </c>
      <c r="AE103" s="21">
        <f t="shared" ref="AE103:AE110" si="272">IF(J103="Yes",ROUND(SUM(Q103,R103,S103,T103,U103,V103,W103)*0.2,2),0)</f>
        <v>1.4</v>
      </c>
      <c r="AF103" s="20">
        <v>4.99</v>
      </c>
      <c r="AG103" s="20">
        <f t="shared" ref="AG103:AG110" si="273">IF(N103="Four Sides",ROUND(G103*0.3*H103,2),0)</f>
        <v>2.1</v>
      </c>
    </row>
    <row r="104" spans="1:33">
      <c r="B104" s="5" t="s">
        <v>60</v>
      </c>
      <c r="C104" s="5"/>
      <c r="D104" s="17" t="s">
        <v>3</v>
      </c>
      <c r="E104">
        <v>3</v>
      </c>
      <c r="F104">
        <v>4</v>
      </c>
      <c r="G104" s="17">
        <v>29.88</v>
      </c>
      <c r="H104" s="7">
        <v>1</v>
      </c>
      <c r="I104" s="2" t="s">
        <v>16</v>
      </c>
      <c r="J104" s="2" t="s">
        <v>16</v>
      </c>
      <c r="K104" s="2" t="s">
        <v>19</v>
      </c>
      <c r="L104" s="2" t="s">
        <v>25</v>
      </c>
      <c r="M104" s="2" t="s">
        <v>16</v>
      </c>
      <c r="N104" s="2" t="s">
        <v>29</v>
      </c>
      <c r="O104" s="6">
        <f t="shared" ref="O104:O110" si="274">SUM(Q104,R104,S104,T104,U104,V104,W104,X104,Y104,Z104,AA104,AB104,AC104)</f>
        <v>89.22</v>
      </c>
      <c r="Q104" s="17">
        <v>29.88</v>
      </c>
      <c r="R104" s="1" t="b">
        <f t="shared" si="260"/>
        <v>0</v>
      </c>
      <c r="S104" s="1" t="b">
        <f t="shared" si="261"/>
        <v>0</v>
      </c>
      <c r="T104" s="19" t="b">
        <f t="shared" si="262"/>
        <v>0</v>
      </c>
      <c r="U104" s="18" t="b">
        <f t="shared" si="263"/>
        <v>0</v>
      </c>
      <c r="V104" s="18" t="b">
        <f t="shared" si="264"/>
        <v>0</v>
      </c>
      <c r="W104" s="18" t="b">
        <f t="shared" si="265"/>
        <v>0</v>
      </c>
      <c r="X104" s="11">
        <f t="shared" si="266"/>
        <v>22.41</v>
      </c>
      <c r="Y104" s="11">
        <f t="shared" ref="Y104:Y110" si="275">IF(AE104&lt;6.99,AD104,AE104)</f>
        <v>6.99</v>
      </c>
      <c r="Z104" s="11">
        <f t="shared" si="268"/>
        <v>4.99</v>
      </c>
      <c r="AA104" s="11">
        <f t="shared" si="269"/>
        <v>6</v>
      </c>
      <c r="AB104" s="11">
        <f t="shared" si="270"/>
        <v>9.99</v>
      </c>
      <c r="AC104" s="11">
        <f t="shared" ref="AC104:AC110" si="276">IF(AG104&lt;4.99,4.99,AG104)</f>
        <v>8.9600000000000009</v>
      </c>
      <c r="AD104" s="21">
        <v>6.99</v>
      </c>
      <c r="AE104" s="21">
        <f t="shared" si="272"/>
        <v>5.98</v>
      </c>
      <c r="AF104" s="20">
        <v>4.99</v>
      </c>
      <c r="AG104" s="20">
        <f t="shared" si="273"/>
        <v>8.9600000000000009</v>
      </c>
    </row>
    <row r="105" spans="1:33">
      <c r="B105" s="5" t="s">
        <v>60</v>
      </c>
      <c r="C105" s="5"/>
      <c r="D105" s="17" t="s">
        <v>23</v>
      </c>
      <c r="E105">
        <v>3</v>
      </c>
      <c r="F105">
        <v>6</v>
      </c>
      <c r="G105" s="17">
        <v>44.82</v>
      </c>
      <c r="H105" s="7">
        <v>1</v>
      </c>
      <c r="I105" s="2" t="s">
        <v>16</v>
      </c>
      <c r="J105" s="2" t="s">
        <v>16</v>
      </c>
      <c r="K105" s="2" t="s">
        <v>19</v>
      </c>
      <c r="L105" s="2" t="s">
        <v>25</v>
      </c>
      <c r="M105" s="2" t="s">
        <v>16</v>
      </c>
      <c r="N105" s="2" t="s">
        <v>29</v>
      </c>
      <c r="O105" s="6">
        <f t="shared" si="274"/>
        <v>124.83</v>
      </c>
      <c r="Q105" s="17">
        <v>44.82</v>
      </c>
      <c r="R105" s="1" t="b">
        <f t="shared" si="260"/>
        <v>0</v>
      </c>
      <c r="S105" s="1" t="b">
        <f t="shared" si="261"/>
        <v>0</v>
      </c>
      <c r="T105" s="19" t="b">
        <f t="shared" si="262"/>
        <v>0</v>
      </c>
      <c r="U105" s="18" t="b">
        <f t="shared" si="263"/>
        <v>0</v>
      </c>
      <c r="V105" s="18" t="b">
        <f t="shared" si="264"/>
        <v>0</v>
      </c>
      <c r="W105" s="18" t="b">
        <f t="shared" si="265"/>
        <v>0</v>
      </c>
      <c r="X105" s="11">
        <f t="shared" si="266"/>
        <v>33.619999999999997</v>
      </c>
      <c r="Y105" s="11">
        <f t="shared" si="275"/>
        <v>8.9600000000000009</v>
      </c>
      <c r="Z105" s="11">
        <f t="shared" si="268"/>
        <v>4.99</v>
      </c>
      <c r="AA105" s="11">
        <f t="shared" si="269"/>
        <v>9</v>
      </c>
      <c r="AB105" s="11">
        <f t="shared" si="270"/>
        <v>9.99</v>
      </c>
      <c r="AC105" s="11">
        <f t="shared" si="276"/>
        <v>13.45</v>
      </c>
      <c r="AD105" s="21">
        <v>6.99</v>
      </c>
      <c r="AE105" s="21">
        <f t="shared" si="272"/>
        <v>8.9600000000000009</v>
      </c>
      <c r="AF105" s="20">
        <v>4.99</v>
      </c>
      <c r="AG105" s="20">
        <f t="shared" si="273"/>
        <v>13.45</v>
      </c>
    </row>
    <row r="106" spans="1:33">
      <c r="B106" s="5" t="s">
        <v>60</v>
      </c>
      <c r="C106" s="5"/>
      <c r="D106" s="17" t="s">
        <v>36</v>
      </c>
      <c r="E106">
        <v>4</v>
      </c>
      <c r="F106">
        <v>6</v>
      </c>
      <c r="G106" s="17">
        <v>59.76</v>
      </c>
      <c r="H106" s="7">
        <v>1</v>
      </c>
      <c r="I106" s="2" t="s">
        <v>16</v>
      </c>
      <c r="J106" s="2" t="s">
        <v>16</v>
      </c>
      <c r="K106" s="2" t="s">
        <v>19</v>
      </c>
      <c r="L106" s="2" t="s">
        <v>25</v>
      </c>
      <c r="M106" s="2" t="s">
        <v>16</v>
      </c>
      <c r="N106" s="2" t="s">
        <v>29</v>
      </c>
      <c r="O106" s="6">
        <f t="shared" si="274"/>
        <v>161.44</v>
      </c>
      <c r="Q106" s="17">
        <v>59.76</v>
      </c>
      <c r="R106" s="1" t="b">
        <f t="shared" si="260"/>
        <v>0</v>
      </c>
      <c r="S106" s="1" t="b">
        <f t="shared" si="261"/>
        <v>0</v>
      </c>
      <c r="T106" s="19" t="b">
        <f t="shared" si="262"/>
        <v>0</v>
      </c>
      <c r="U106" s="18" t="b">
        <f t="shared" si="263"/>
        <v>0</v>
      </c>
      <c r="V106" s="18" t="b">
        <f t="shared" si="264"/>
        <v>0</v>
      </c>
      <c r="W106" s="18" t="b">
        <f t="shared" si="265"/>
        <v>0</v>
      </c>
      <c r="X106" s="11">
        <f t="shared" si="266"/>
        <v>44.82</v>
      </c>
      <c r="Y106" s="11">
        <f t="shared" si="275"/>
        <v>11.95</v>
      </c>
      <c r="Z106" s="11">
        <f t="shared" si="268"/>
        <v>4.99</v>
      </c>
      <c r="AA106" s="11">
        <f t="shared" si="269"/>
        <v>12</v>
      </c>
      <c r="AB106" s="11">
        <f t="shared" si="270"/>
        <v>9.99</v>
      </c>
      <c r="AC106" s="11">
        <f t="shared" si="276"/>
        <v>17.93</v>
      </c>
      <c r="AD106" s="21">
        <v>6.99</v>
      </c>
      <c r="AE106" s="21">
        <f t="shared" si="272"/>
        <v>11.95</v>
      </c>
      <c r="AF106" s="20">
        <v>4.99</v>
      </c>
      <c r="AG106" s="20">
        <f t="shared" si="273"/>
        <v>17.93</v>
      </c>
    </row>
    <row r="107" spans="1:33">
      <c r="B107" s="5" t="s">
        <v>60</v>
      </c>
      <c r="C107" s="5"/>
      <c r="D107" s="17" t="s">
        <v>38</v>
      </c>
      <c r="E107">
        <v>4</v>
      </c>
      <c r="F107">
        <v>8</v>
      </c>
      <c r="G107" s="17">
        <v>79.680000000000007</v>
      </c>
      <c r="H107" s="7">
        <v>1</v>
      </c>
      <c r="I107" s="2" t="s">
        <v>16</v>
      </c>
      <c r="J107" s="2" t="s">
        <v>16</v>
      </c>
      <c r="K107" s="2" t="s">
        <v>19</v>
      </c>
      <c r="L107" s="2" t="s">
        <v>25</v>
      </c>
      <c r="M107" s="2" t="s">
        <v>16</v>
      </c>
      <c r="N107" s="2" t="s">
        <v>29</v>
      </c>
      <c r="O107" s="6">
        <f t="shared" si="274"/>
        <v>210.26000000000002</v>
      </c>
      <c r="Q107" s="17">
        <v>79.680000000000007</v>
      </c>
      <c r="R107" s="1" t="b">
        <f t="shared" si="260"/>
        <v>0</v>
      </c>
      <c r="S107" s="1" t="b">
        <f t="shared" si="261"/>
        <v>0</v>
      </c>
      <c r="T107" s="19" t="b">
        <f t="shared" si="262"/>
        <v>0</v>
      </c>
      <c r="U107" s="18" t="b">
        <f t="shared" si="263"/>
        <v>0</v>
      </c>
      <c r="V107" s="18" t="b">
        <f t="shared" si="264"/>
        <v>0</v>
      </c>
      <c r="W107" s="18" t="b">
        <f t="shared" si="265"/>
        <v>0</v>
      </c>
      <c r="X107" s="11">
        <f t="shared" si="266"/>
        <v>59.76</v>
      </c>
      <c r="Y107" s="11">
        <f t="shared" si="275"/>
        <v>15.94</v>
      </c>
      <c r="Z107" s="11">
        <f t="shared" si="268"/>
        <v>4.99</v>
      </c>
      <c r="AA107" s="11">
        <f t="shared" si="269"/>
        <v>16</v>
      </c>
      <c r="AB107" s="11">
        <f t="shared" si="270"/>
        <v>9.99</v>
      </c>
      <c r="AC107" s="11">
        <f t="shared" si="276"/>
        <v>23.9</v>
      </c>
      <c r="AD107" s="21">
        <v>6.99</v>
      </c>
      <c r="AE107" s="21">
        <f t="shared" si="272"/>
        <v>15.94</v>
      </c>
      <c r="AF107" s="20">
        <v>4.99</v>
      </c>
      <c r="AG107" s="20">
        <f t="shared" si="273"/>
        <v>23.9</v>
      </c>
    </row>
    <row r="108" spans="1:33">
      <c r="B108" s="5" t="s">
        <v>60</v>
      </c>
      <c r="C108" s="5"/>
      <c r="D108" s="17" t="s">
        <v>39</v>
      </c>
      <c r="E108">
        <v>4</v>
      </c>
      <c r="F108">
        <v>10</v>
      </c>
      <c r="G108" s="17">
        <v>99.6</v>
      </c>
      <c r="H108" s="7">
        <v>1</v>
      </c>
      <c r="I108" s="2" t="s">
        <v>16</v>
      </c>
      <c r="J108" s="2" t="s">
        <v>16</v>
      </c>
      <c r="K108" s="2" t="s">
        <v>19</v>
      </c>
      <c r="L108" s="2" t="s">
        <v>25</v>
      </c>
      <c r="M108" s="2" t="s">
        <v>16</v>
      </c>
      <c r="N108" s="2" t="s">
        <v>29</v>
      </c>
      <c r="O108" s="6">
        <f t="shared" si="274"/>
        <v>259.08000000000004</v>
      </c>
      <c r="Q108" s="17">
        <v>99.6</v>
      </c>
      <c r="R108" s="1" t="b">
        <f t="shared" si="260"/>
        <v>0</v>
      </c>
      <c r="S108" s="1" t="b">
        <f t="shared" si="261"/>
        <v>0</v>
      </c>
      <c r="T108" s="19" t="b">
        <f t="shared" si="262"/>
        <v>0</v>
      </c>
      <c r="U108" s="18" t="b">
        <f t="shared" si="263"/>
        <v>0</v>
      </c>
      <c r="V108" s="18" t="b">
        <f t="shared" si="264"/>
        <v>0</v>
      </c>
      <c r="W108" s="18" t="b">
        <f t="shared" si="265"/>
        <v>0</v>
      </c>
      <c r="X108" s="11">
        <f t="shared" si="266"/>
        <v>74.7</v>
      </c>
      <c r="Y108" s="11">
        <f t="shared" si="275"/>
        <v>19.920000000000002</v>
      </c>
      <c r="Z108" s="11">
        <f t="shared" si="268"/>
        <v>4.99</v>
      </c>
      <c r="AA108" s="11">
        <f t="shared" si="269"/>
        <v>20</v>
      </c>
      <c r="AB108" s="11">
        <f t="shared" si="270"/>
        <v>9.99</v>
      </c>
      <c r="AC108" s="11">
        <f t="shared" si="276"/>
        <v>29.88</v>
      </c>
      <c r="AD108" s="21">
        <v>6.99</v>
      </c>
      <c r="AE108" s="21">
        <f t="shared" si="272"/>
        <v>19.920000000000002</v>
      </c>
      <c r="AF108" s="20">
        <v>4.99</v>
      </c>
      <c r="AG108" s="20">
        <f t="shared" si="273"/>
        <v>29.88</v>
      </c>
    </row>
    <row r="109" spans="1:33">
      <c r="B109" s="5" t="s">
        <v>60</v>
      </c>
      <c r="C109" s="5"/>
      <c r="D109" s="17" t="s">
        <v>40</v>
      </c>
      <c r="E109">
        <v>6</v>
      </c>
      <c r="F109">
        <v>8</v>
      </c>
      <c r="G109" s="17">
        <v>119.52</v>
      </c>
      <c r="H109" s="7">
        <v>1</v>
      </c>
      <c r="I109" s="2" t="s">
        <v>16</v>
      </c>
      <c r="J109" s="2" t="s">
        <v>16</v>
      </c>
      <c r="K109" s="2" t="s">
        <v>19</v>
      </c>
      <c r="L109" s="2" t="s">
        <v>25</v>
      </c>
      <c r="M109" s="2" t="s">
        <v>16</v>
      </c>
      <c r="N109" s="2" t="s">
        <v>29</v>
      </c>
      <c r="O109" s="6">
        <f t="shared" si="274"/>
        <v>307.90000000000003</v>
      </c>
      <c r="Q109" s="17">
        <v>119.52</v>
      </c>
      <c r="R109" s="1" t="b">
        <f t="shared" si="260"/>
        <v>0</v>
      </c>
      <c r="S109" s="1" t="b">
        <f t="shared" si="261"/>
        <v>0</v>
      </c>
      <c r="T109" s="19" t="b">
        <f t="shared" si="262"/>
        <v>0</v>
      </c>
      <c r="U109" s="18" t="b">
        <f t="shared" si="263"/>
        <v>0</v>
      </c>
      <c r="V109" s="18" t="b">
        <f t="shared" si="264"/>
        <v>0</v>
      </c>
      <c r="W109" s="18" t="b">
        <f t="shared" si="265"/>
        <v>0</v>
      </c>
      <c r="X109" s="11">
        <f t="shared" si="266"/>
        <v>89.64</v>
      </c>
      <c r="Y109" s="11">
        <f t="shared" si="275"/>
        <v>23.9</v>
      </c>
      <c r="Z109" s="11">
        <f t="shared" si="268"/>
        <v>4.99</v>
      </c>
      <c r="AA109" s="11">
        <f t="shared" si="269"/>
        <v>24</v>
      </c>
      <c r="AB109" s="11">
        <f t="shared" si="270"/>
        <v>9.99</v>
      </c>
      <c r="AC109" s="11">
        <f t="shared" si="276"/>
        <v>35.86</v>
      </c>
      <c r="AD109" s="21">
        <v>6.99</v>
      </c>
      <c r="AE109" s="21">
        <f t="shared" si="272"/>
        <v>23.9</v>
      </c>
      <c r="AF109" s="20">
        <v>4.99</v>
      </c>
      <c r="AG109" s="20">
        <f t="shared" si="273"/>
        <v>35.86</v>
      </c>
    </row>
    <row r="110" spans="1:33">
      <c r="B110" s="5" t="s">
        <v>60</v>
      </c>
      <c r="C110" s="5"/>
      <c r="D110" s="17" t="s">
        <v>41</v>
      </c>
      <c r="E110">
        <v>6</v>
      </c>
      <c r="F110">
        <v>10</v>
      </c>
      <c r="G110" s="17">
        <v>149.4</v>
      </c>
      <c r="H110" s="7">
        <v>1</v>
      </c>
      <c r="I110" s="2" t="s">
        <v>16</v>
      </c>
      <c r="J110" s="2" t="s">
        <v>16</v>
      </c>
      <c r="K110" s="2" t="s">
        <v>19</v>
      </c>
      <c r="L110" s="2" t="s">
        <v>25</v>
      </c>
      <c r="M110" s="2" t="s">
        <v>16</v>
      </c>
      <c r="N110" s="2" t="s">
        <v>29</v>
      </c>
      <c r="O110" s="6">
        <f t="shared" si="274"/>
        <v>381.13</v>
      </c>
      <c r="Q110" s="17">
        <v>149.4</v>
      </c>
      <c r="R110" s="1" t="b">
        <f t="shared" si="260"/>
        <v>0</v>
      </c>
      <c r="S110" s="1" t="b">
        <f t="shared" si="261"/>
        <v>0</v>
      </c>
      <c r="T110" s="19" t="b">
        <f t="shared" si="262"/>
        <v>0</v>
      </c>
      <c r="U110" s="18" t="b">
        <f t="shared" si="263"/>
        <v>0</v>
      </c>
      <c r="V110" s="18" t="b">
        <f t="shared" si="264"/>
        <v>0</v>
      </c>
      <c r="W110" s="18" t="b">
        <f t="shared" si="265"/>
        <v>0</v>
      </c>
      <c r="X110" s="11">
        <f t="shared" si="266"/>
        <v>112.05</v>
      </c>
      <c r="Y110" s="11">
        <f t="shared" si="275"/>
        <v>29.88</v>
      </c>
      <c r="Z110" s="11">
        <f t="shared" si="268"/>
        <v>4.99</v>
      </c>
      <c r="AA110" s="11">
        <f t="shared" si="269"/>
        <v>30</v>
      </c>
      <c r="AB110" s="11">
        <f t="shared" si="270"/>
        <v>9.99</v>
      </c>
      <c r="AC110" s="11">
        <f t="shared" si="276"/>
        <v>44.82</v>
      </c>
      <c r="AD110" s="21">
        <v>6.99</v>
      </c>
      <c r="AE110" s="21">
        <f t="shared" si="272"/>
        <v>29.88</v>
      </c>
      <c r="AF110" s="20">
        <v>4.99</v>
      </c>
      <c r="AG110" s="20">
        <f t="shared" si="273"/>
        <v>44.82</v>
      </c>
    </row>
    <row r="111" spans="1:33">
      <c r="B111" s="5"/>
      <c r="C111" s="5"/>
    </row>
    <row r="112" spans="1:33">
      <c r="A112" t="s">
        <v>63</v>
      </c>
      <c r="B112" s="5" t="s">
        <v>62</v>
      </c>
      <c r="C112" s="5"/>
      <c r="D112" s="17" t="s">
        <v>2</v>
      </c>
      <c r="E112" s="2">
        <v>3</v>
      </c>
      <c r="F112" s="2">
        <v>2</v>
      </c>
      <c r="G112" s="17">
        <v>6.99</v>
      </c>
      <c r="H112" s="7">
        <v>1</v>
      </c>
      <c r="I112" s="2" t="s">
        <v>16</v>
      </c>
      <c r="J112" s="2" t="s">
        <v>16</v>
      </c>
      <c r="K112" s="2" t="s">
        <v>19</v>
      </c>
      <c r="L112" s="2" t="s">
        <v>25</v>
      </c>
      <c r="M112" s="2" t="s">
        <v>16</v>
      </c>
      <c r="N112" s="2" t="s">
        <v>29</v>
      </c>
      <c r="O112" s="6">
        <f>SUM(Q112,R112,S112,T112,U112,V112,W112,X112,Y112,Z112,AA112,AB112,AC112)</f>
        <v>42.190000000000005</v>
      </c>
      <c r="Q112" s="17">
        <v>6.99</v>
      </c>
      <c r="R112" s="1" t="b">
        <f t="shared" ref="R112:R119" si="277">IF(AND(H112&gt;=2,H112&lt;=10),ROUND(G112*H112*(1-0.07),2))</f>
        <v>0</v>
      </c>
      <c r="S112" s="1" t="b">
        <f t="shared" ref="S112:S119" si="278">IF(AND(H112&gt;=11,H112&lt;=25),ROUND(G112*H112*(1-0.11),2))</f>
        <v>0</v>
      </c>
      <c r="T112" s="19" t="b">
        <f t="shared" ref="T112:T119" si="279">IF(AND(H112&gt;=26,H112&lt;=50),ROUND(G112*H112*(1-0.18),2))</f>
        <v>0</v>
      </c>
      <c r="U112" s="18" t="b">
        <f t="shared" ref="U112:U119" si="280">IF(AND(H112&gt;=51,H112&lt;=100),ROUND(G112*H112*(1-0.25),2))</f>
        <v>0</v>
      </c>
      <c r="V112" s="18" t="b">
        <f t="shared" ref="V112:V119" si="281">IF(AND(H112&gt;=101,H112&lt;=500),ROUND(G112*H112*(1-0.33),2))</f>
        <v>0</v>
      </c>
      <c r="W112" s="18" t="b">
        <f t="shared" ref="W112:W119" si="282">IF(AND(H112&gt;=501),ROUND(G112*H112*(1-0.4),2))</f>
        <v>0</v>
      </c>
      <c r="X112" s="11">
        <f t="shared" ref="X112:X119" si="283">IF(I112="Yes",ROUND(SUM(Q112,R112,S112,T112,U112,V112,W112)*0.75,2),0)</f>
        <v>5.24</v>
      </c>
      <c r="Y112" s="11">
        <f t="shared" ref="Y112" si="284">IF(AE112&lt;6.99,AD112,AE112)</f>
        <v>6.99</v>
      </c>
      <c r="Z112" s="11">
        <f t="shared" ref="Z112:Z119" si="285">IF(K112="Flash Cut with Adhesive Grommets",ROUND(H112*4.99,2),0)</f>
        <v>4.99</v>
      </c>
      <c r="AA112" s="11">
        <f t="shared" ref="AA112:AA119" si="286">((E112*F112)*0.5*H112)</f>
        <v>3</v>
      </c>
      <c r="AB112" s="11">
        <f t="shared" ref="AB112:AB119" si="287">IF(M112="Yes",ROUND(H112*9.99,2),0)</f>
        <v>9.99</v>
      </c>
      <c r="AC112" s="11">
        <f t="shared" ref="AC112" si="288">IF(AG112&lt;4.99,4.99,AG112)</f>
        <v>4.99</v>
      </c>
      <c r="AD112" s="21">
        <v>6.99</v>
      </c>
      <c r="AE112" s="21">
        <f t="shared" ref="AE112:AE119" si="289">IF(J112="Yes",ROUND(SUM(Q112,R112,S112,T112,U112,V112,W112)*0.2,2),0)</f>
        <v>1.4</v>
      </c>
      <c r="AF112" s="20">
        <v>4.99</v>
      </c>
      <c r="AG112" s="20">
        <f t="shared" ref="AG112:AG119" si="290">IF(N112="Four Sides",ROUND(G112*0.3*H112,2),0)</f>
        <v>2.1</v>
      </c>
    </row>
    <row r="113" spans="1:33">
      <c r="B113" s="5" t="s">
        <v>62</v>
      </c>
      <c r="C113" s="5"/>
      <c r="D113" s="17" t="s">
        <v>3</v>
      </c>
      <c r="E113">
        <v>3</v>
      </c>
      <c r="F113">
        <v>4</v>
      </c>
      <c r="G113" s="17">
        <v>29.88</v>
      </c>
      <c r="H113" s="7">
        <v>1</v>
      </c>
      <c r="I113" s="2" t="s">
        <v>16</v>
      </c>
      <c r="J113" s="2" t="s">
        <v>16</v>
      </c>
      <c r="K113" s="2" t="s">
        <v>19</v>
      </c>
      <c r="L113" s="2" t="s">
        <v>25</v>
      </c>
      <c r="M113" s="2" t="s">
        <v>16</v>
      </c>
      <c r="N113" s="2" t="s">
        <v>29</v>
      </c>
      <c r="O113" s="6">
        <f t="shared" ref="O113:O119" si="291">SUM(Q113,R113,S113,T113,U113,V113,W113,X113,Y113,Z113,AA113,AB113,AC113)</f>
        <v>89.22</v>
      </c>
      <c r="Q113" s="17">
        <v>29.88</v>
      </c>
      <c r="R113" s="1" t="b">
        <f t="shared" si="277"/>
        <v>0</v>
      </c>
      <c r="S113" s="1" t="b">
        <f t="shared" si="278"/>
        <v>0</v>
      </c>
      <c r="T113" s="19" t="b">
        <f t="shared" si="279"/>
        <v>0</v>
      </c>
      <c r="U113" s="18" t="b">
        <f t="shared" si="280"/>
        <v>0</v>
      </c>
      <c r="V113" s="18" t="b">
        <f t="shared" si="281"/>
        <v>0</v>
      </c>
      <c r="W113" s="18" t="b">
        <f t="shared" si="282"/>
        <v>0</v>
      </c>
      <c r="X113" s="11">
        <f t="shared" si="283"/>
        <v>22.41</v>
      </c>
      <c r="Y113" s="11">
        <f t="shared" ref="Y113:Y119" si="292">IF(AE113&lt;6.99,AD113,AE113)</f>
        <v>6.99</v>
      </c>
      <c r="Z113" s="11">
        <f t="shared" si="285"/>
        <v>4.99</v>
      </c>
      <c r="AA113" s="11">
        <f t="shared" si="286"/>
        <v>6</v>
      </c>
      <c r="AB113" s="11">
        <f t="shared" si="287"/>
        <v>9.99</v>
      </c>
      <c r="AC113" s="11">
        <f t="shared" ref="AC113:AC119" si="293">IF(AG113&lt;4.99,4.99,AG113)</f>
        <v>8.9600000000000009</v>
      </c>
      <c r="AD113" s="21">
        <v>6.99</v>
      </c>
      <c r="AE113" s="21">
        <f t="shared" si="289"/>
        <v>5.98</v>
      </c>
      <c r="AF113" s="20">
        <v>4.99</v>
      </c>
      <c r="AG113" s="20">
        <f t="shared" si="290"/>
        <v>8.9600000000000009</v>
      </c>
    </row>
    <row r="114" spans="1:33">
      <c r="B114" s="5" t="s">
        <v>62</v>
      </c>
      <c r="C114" s="5"/>
      <c r="D114" s="17" t="s">
        <v>23</v>
      </c>
      <c r="E114">
        <v>3</v>
      </c>
      <c r="F114">
        <v>6</v>
      </c>
      <c r="G114" s="17">
        <v>44.82</v>
      </c>
      <c r="H114" s="7">
        <v>1</v>
      </c>
      <c r="I114" s="2" t="s">
        <v>16</v>
      </c>
      <c r="J114" s="2" t="s">
        <v>16</v>
      </c>
      <c r="K114" s="2" t="s">
        <v>19</v>
      </c>
      <c r="L114" s="2" t="s">
        <v>25</v>
      </c>
      <c r="M114" s="2" t="s">
        <v>16</v>
      </c>
      <c r="N114" s="2" t="s">
        <v>29</v>
      </c>
      <c r="O114" s="6">
        <f t="shared" si="291"/>
        <v>124.83</v>
      </c>
      <c r="Q114" s="17">
        <v>44.82</v>
      </c>
      <c r="R114" s="1" t="b">
        <f t="shared" si="277"/>
        <v>0</v>
      </c>
      <c r="S114" s="1" t="b">
        <f t="shared" si="278"/>
        <v>0</v>
      </c>
      <c r="T114" s="19" t="b">
        <f t="shared" si="279"/>
        <v>0</v>
      </c>
      <c r="U114" s="18" t="b">
        <f t="shared" si="280"/>
        <v>0</v>
      </c>
      <c r="V114" s="18" t="b">
        <f t="shared" si="281"/>
        <v>0</v>
      </c>
      <c r="W114" s="18" t="b">
        <f t="shared" si="282"/>
        <v>0</v>
      </c>
      <c r="X114" s="11">
        <f t="shared" si="283"/>
        <v>33.619999999999997</v>
      </c>
      <c r="Y114" s="11">
        <f t="shared" si="292"/>
        <v>8.9600000000000009</v>
      </c>
      <c r="Z114" s="11">
        <f t="shared" si="285"/>
        <v>4.99</v>
      </c>
      <c r="AA114" s="11">
        <f t="shared" si="286"/>
        <v>9</v>
      </c>
      <c r="AB114" s="11">
        <f t="shared" si="287"/>
        <v>9.99</v>
      </c>
      <c r="AC114" s="11">
        <f t="shared" si="293"/>
        <v>13.45</v>
      </c>
      <c r="AD114" s="21">
        <v>6.99</v>
      </c>
      <c r="AE114" s="21">
        <f t="shared" si="289"/>
        <v>8.9600000000000009</v>
      </c>
      <c r="AF114" s="20">
        <v>4.99</v>
      </c>
      <c r="AG114" s="20">
        <f t="shared" si="290"/>
        <v>13.45</v>
      </c>
    </row>
    <row r="115" spans="1:33">
      <c r="B115" s="5" t="s">
        <v>62</v>
      </c>
      <c r="C115" s="5"/>
      <c r="D115" s="17" t="s">
        <v>36</v>
      </c>
      <c r="E115">
        <v>4</v>
      </c>
      <c r="F115">
        <v>6</v>
      </c>
      <c r="G115" s="17">
        <v>59.76</v>
      </c>
      <c r="H115" s="7">
        <v>1</v>
      </c>
      <c r="I115" s="2" t="s">
        <v>16</v>
      </c>
      <c r="J115" s="2" t="s">
        <v>16</v>
      </c>
      <c r="K115" s="2" t="s">
        <v>19</v>
      </c>
      <c r="L115" s="2" t="s">
        <v>25</v>
      </c>
      <c r="M115" s="2" t="s">
        <v>16</v>
      </c>
      <c r="N115" s="2" t="s">
        <v>29</v>
      </c>
      <c r="O115" s="6">
        <f t="shared" si="291"/>
        <v>161.44</v>
      </c>
      <c r="Q115" s="17">
        <v>59.76</v>
      </c>
      <c r="R115" s="1" t="b">
        <f t="shared" si="277"/>
        <v>0</v>
      </c>
      <c r="S115" s="1" t="b">
        <f t="shared" si="278"/>
        <v>0</v>
      </c>
      <c r="T115" s="19" t="b">
        <f t="shared" si="279"/>
        <v>0</v>
      </c>
      <c r="U115" s="18" t="b">
        <f t="shared" si="280"/>
        <v>0</v>
      </c>
      <c r="V115" s="18" t="b">
        <f t="shared" si="281"/>
        <v>0</v>
      </c>
      <c r="W115" s="18" t="b">
        <f t="shared" si="282"/>
        <v>0</v>
      </c>
      <c r="X115" s="11">
        <f t="shared" si="283"/>
        <v>44.82</v>
      </c>
      <c r="Y115" s="11">
        <f t="shared" si="292"/>
        <v>11.95</v>
      </c>
      <c r="Z115" s="11">
        <f t="shared" si="285"/>
        <v>4.99</v>
      </c>
      <c r="AA115" s="11">
        <f t="shared" si="286"/>
        <v>12</v>
      </c>
      <c r="AB115" s="11">
        <f t="shared" si="287"/>
        <v>9.99</v>
      </c>
      <c r="AC115" s="11">
        <f t="shared" si="293"/>
        <v>17.93</v>
      </c>
      <c r="AD115" s="21">
        <v>6.99</v>
      </c>
      <c r="AE115" s="21">
        <f t="shared" si="289"/>
        <v>11.95</v>
      </c>
      <c r="AF115" s="20">
        <v>4.99</v>
      </c>
      <c r="AG115" s="20">
        <f t="shared" si="290"/>
        <v>17.93</v>
      </c>
    </row>
    <row r="116" spans="1:33">
      <c r="B116" s="5" t="s">
        <v>62</v>
      </c>
      <c r="C116" s="5"/>
      <c r="D116" s="17" t="s">
        <v>38</v>
      </c>
      <c r="E116">
        <v>4</v>
      </c>
      <c r="F116">
        <v>8</v>
      </c>
      <c r="G116" s="17">
        <v>79.680000000000007</v>
      </c>
      <c r="H116" s="7">
        <v>1</v>
      </c>
      <c r="I116" s="2" t="s">
        <v>16</v>
      </c>
      <c r="J116" s="2" t="s">
        <v>16</v>
      </c>
      <c r="K116" s="2" t="s">
        <v>19</v>
      </c>
      <c r="L116" s="2" t="s">
        <v>25</v>
      </c>
      <c r="M116" s="2" t="s">
        <v>16</v>
      </c>
      <c r="N116" s="2" t="s">
        <v>29</v>
      </c>
      <c r="O116" s="6">
        <f t="shared" si="291"/>
        <v>210.26000000000002</v>
      </c>
      <c r="Q116" s="17">
        <v>79.680000000000007</v>
      </c>
      <c r="R116" s="1" t="b">
        <f t="shared" si="277"/>
        <v>0</v>
      </c>
      <c r="S116" s="1" t="b">
        <f t="shared" si="278"/>
        <v>0</v>
      </c>
      <c r="T116" s="19" t="b">
        <f t="shared" si="279"/>
        <v>0</v>
      </c>
      <c r="U116" s="18" t="b">
        <f t="shared" si="280"/>
        <v>0</v>
      </c>
      <c r="V116" s="18" t="b">
        <f t="shared" si="281"/>
        <v>0</v>
      </c>
      <c r="W116" s="18" t="b">
        <f t="shared" si="282"/>
        <v>0</v>
      </c>
      <c r="X116" s="11">
        <f t="shared" si="283"/>
        <v>59.76</v>
      </c>
      <c r="Y116" s="11">
        <f t="shared" si="292"/>
        <v>15.94</v>
      </c>
      <c r="Z116" s="11">
        <f t="shared" si="285"/>
        <v>4.99</v>
      </c>
      <c r="AA116" s="11">
        <f t="shared" si="286"/>
        <v>16</v>
      </c>
      <c r="AB116" s="11">
        <f t="shared" si="287"/>
        <v>9.99</v>
      </c>
      <c r="AC116" s="11">
        <f t="shared" si="293"/>
        <v>23.9</v>
      </c>
      <c r="AD116" s="21">
        <v>6.99</v>
      </c>
      <c r="AE116" s="21">
        <f t="shared" si="289"/>
        <v>15.94</v>
      </c>
      <c r="AF116" s="20">
        <v>4.99</v>
      </c>
      <c r="AG116" s="20">
        <f t="shared" si="290"/>
        <v>23.9</v>
      </c>
    </row>
    <row r="117" spans="1:33">
      <c r="B117" s="5" t="s">
        <v>62</v>
      </c>
      <c r="C117" s="5"/>
      <c r="D117" s="17" t="s">
        <v>39</v>
      </c>
      <c r="E117">
        <v>4</v>
      </c>
      <c r="F117">
        <v>10</v>
      </c>
      <c r="G117" s="17">
        <v>99.6</v>
      </c>
      <c r="H117" s="7">
        <v>1</v>
      </c>
      <c r="I117" s="2" t="s">
        <v>16</v>
      </c>
      <c r="J117" s="2" t="s">
        <v>16</v>
      </c>
      <c r="K117" s="2" t="s">
        <v>19</v>
      </c>
      <c r="L117" s="2" t="s">
        <v>25</v>
      </c>
      <c r="M117" s="2" t="s">
        <v>16</v>
      </c>
      <c r="N117" s="2" t="s">
        <v>29</v>
      </c>
      <c r="O117" s="6">
        <f t="shared" si="291"/>
        <v>259.08000000000004</v>
      </c>
      <c r="Q117" s="17">
        <v>99.6</v>
      </c>
      <c r="R117" s="1" t="b">
        <f t="shared" si="277"/>
        <v>0</v>
      </c>
      <c r="S117" s="1" t="b">
        <f t="shared" si="278"/>
        <v>0</v>
      </c>
      <c r="T117" s="19" t="b">
        <f t="shared" si="279"/>
        <v>0</v>
      </c>
      <c r="U117" s="18" t="b">
        <f t="shared" si="280"/>
        <v>0</v>
      </c>
      <c r="V117" s="18" t="b">
        <f t="shared" si="281"/>
        <v>0</v>
      </c>
      <c r="W117" s="18" t="b">
        <f t="shared" si="282"/>
        <v>0</v>
      </c>
      <c r="X117" s="11">
        <f t="shared" si="283"/>
        <v>74.7</v>
      </c>
      <c r="Y117" s="11">
        <f t="shared" si="292"/>
        <v>19.920000000000002</v>
      </c>
      <c r="Z117" s="11">
        <f t="shared" si="285"/>
        <v>4.99</v>
      </c>
      <c r="AA117" s="11">
        <f t="shared" si="286"/>
        <v>20</v>
      </c>
      <c r="AB117" s="11">
        <f t="shared" si="287"/>
        <v>9.99</v>
      </c>
      <c r="AC117" s="11">
        <f t="shared" si="293"/>
        <v>29.88</v>
      </c>
      <c r="AD117" s="21">
        <v>6.99</v>
      </c>
      <c r="AE117" s="21">
        <f t="shared" si="289"/>
        <v>19.920000000000002</v>
      </c>
      <c r="AF117" s="20">
        <v>4.99</v>
      </c>
      <c r="AG117" s="20">
        <f t="shared" si="290"/>
        <v>29.88</v>
      </c>
    </row>
    <row r="118" spans="1:33">
      <c r="B118" s="5" t="s">
        <v>62</v>
      </c>
      <c r="C118" s="5"/>
      <c r="D118" s="17" t="s">
        <v>40</v>
      </c>
      <c r="E118">
        <v>6</v>
      </c>
      <c r="F118">
        <v>8</v>
      </c>
      <c r="G118" s="17">
        <v>119.52</v>
      </c>
      <c r="H118" s="7">
        <v>1</v>
      </c>
      <c r="I118" s="2" t="s">
        <v>16</v>
      </c>
      <c r="J118" s="2" t="s">
        <v>16</v>
      </c>
      <c r="K118" s="2" t="s">
        <v>19</v>
      </c>
      <c r="L118" s="2" t="s">
        <v>25</v>
      </c>
      <c r="M118" s="2" t="s">
        <v>16</v>
      </c>
      <c r="N118" s="2" t="s">
        <v>29</v>
      </c>
      <c r="O118" s="6">
        <f t="shared" si="291"/>
        <v>307.90000000000003</v>
      </c>
      <c r="Q118" s="17">
        <v>119.52</v>
      </c>
      <c r="R118" s="1" t="b">
        <f t="shared" si="277"/>
        <v>0</v>
      </c>
      <c r="S118" s="1" t="b">
        <f t="shared" si="278"/>
        <v>0</v>
      </c>
      <c r="T118" s="19" t="b">
        <f t="shared" si="279"/>
        <v>0</v>
      </c>
      <c r="U118" s="18" t="b">
        <f t="shared" si="280"/>
        <v>0</v>
      </c>
      <c r="V118" s="18" t="b">
        <f t="shared" si="281"/>
        <v>0</v>
      </c>
      <c r="W118" s="18" t="b">
        <f t="shared" si="282"/>
        <v>0</v>
      </c>
      <c r="X118" s="11">
        <f t="shared" si="283"/>
        <v>89.64</v>
      </c>
      <c r="Y118" s="11">
        <f t="shared" si="292"/>
        <v>23.9</v>
      </c>
      <c r="Z118" s="11">
        <f t="shared" si="285"/>
        <v>4.99</v>
      </c>
      <c r="AA118" s="11">
        <f t="shared" si="286"/>
        <v>24</v>
      </c>
      <c r="AB118" s="11">
        <f t="shared" si="287"/>
        <v>9.99</v>
      </c>
      <c r="AC118" s="11">
        <f t="shared" si="293"/>
        <v>35.86</v>
      </c>
      <c r="AD118" s="21">
        <v>6.99</v>
      </c>
      <c r="AE118" s="21">
        <f t="shared" si="289"/>
        <v>23.9</v>
      </c>
      <c r="AF118" s="20">
        <v>4.99</v>
      </c>
      <c r="AG118" s="20">
        <f t="shared" si="290"/>
        <v>35.86</v>
      </c>
    </row>
    <row r="119" spans="1:33">
      <c r="B119" s="5" t="s">
        <v>62</v>
      </c>
      <c r="C119" s="5"/>
      <c r="D119" s="17" t="s">
        <v>41</v>
      </c>
      <c r="E119">
        <v>6</v>
      </c>
      <c r="F119">
        <v>10</v>
      </c>
      <c r="G119" s="17">
        <v>149.4</v>
      </c>
      <c r="H119" s="7">
        <v>1</v>
      </c>
      <c r="I119" s="2" t="s">
        <v>16</v>
      </c>
      <c r="J119" s="2" t="s">
        <v>16</v>
      </c>
      <c r="K119" s="2" t="s">
        <v>19</v>
      </c>
      <c r="L119" s="2" t="s">
        <v>25</v>
      </c>
      <c r="M119" s="2" t="s">
        <v>16</v>
      </c>
      <c r="N119" s="2" t="s">
        <v>29</v>
      </c>
      <c r="O119" s="6">
        <f t="shared" si="291"/>
        <v>381.13</v>
      </c>
      <c r="Q119" s="17">
        <v>149.4</v>
      </c>
      <c r="R119" s="1" t="b">
        <f t="shared" si="277"/>
        <v>0</v>
      </c>
      <c r="S119" s="1" t="b">
        <f t="shared" si="278"/>
        <v>0</v>
      </c>
      <c r="T119" s="19" t="b">
        <f t="shared" si="279"/>
        <v>0</v>
      </c>
      <c r="U119" s="18" t="b">
        <f t="shared" si="280"/>
        <v>0</v>
      </c>
      <c r="V119" s="18" t="b">
        <f t="shared" si="281"/>
        <v>0</v>
      </c>
      <c r="W119" s="18" t="b">
        <f t="shared" si="282"/>
        <v>0</v>
      </c>
      <c r="X119" s="11">
        <f t="shared" si="283"/>
        <v>112.05</v>
      </c>
      <c r="Y119" s="11">
        <f t="shared" si="292"/>
        <v>29.88</v>
      </c>
      <c r="Z119" s="11">
        <f t="shared" si="285"/>
        <v>4.99</v>
      </c>
      <c r="AA119" s="11">
        <f t="shared" si="286"/>
        <v>30</v>
      </c>
      <c r="AB119" s="11">
        <f t="shared" si="287"/>
        <v>9.99</v>
      </c>
      <c r="AC119" s="11">
        <f t="shared" si="293"/>
        <v>44.82</v>
      </c>
      <c r="AD119" s="21">
        <v>6.99</v>
      </c>
      <c r="AE119" s="21">
        <f t="shared" si="289"/>
        <v>29.88</v>
      </c>
      <c r="AF119" s="20">
        <v>4.99</v>
      </c>
      <c r="AG119" s="20">
        <f t="shared" si="290"/>
        <v>44.82</v>
      </c>
    </row>
    <row r="121" spans="1:33">
      <c r="A121" t="s">
        <v>64</v>
      </c>
      <c r="B121" s="5" t="s">
        <v>65</v>
      </c>
      <c r="C121" s="5"/>
      <c r="D121" s="17" t="s">
        <v>2</v>
      </c>
      <c r="E121" s="2">
        <v>3</v>
      </c>
      <c r="F121" s="2">
        <v>2</v>
      </c>
      <c r="G121" s="17">
        <v>6.99</v>
      </c>
      <c r="H121" s="7">
        <v>1</v>
      </c>
      <c r="I121" s="2" t="s">
        <v>16</v>
      </c>
      <c r="J121" s="2" t="s">
        <v>16</v>
      </c>
      <c r="K121" s="2" t="s">
        <v>19</v>
      </c>
      <c r="L121" s="2" t="s">
        <v>25</v>
      </c>
      <c r="M121" s="2" t="s">
        <v>16</v>
      </c>
      <c r="N121" s="2" t="s">
        <v>29</v>
      </c>
      <c r="O121" s="6">
        <f>SUM(Q121,R121,S121,T121,U121,V121,W121,X121,Y121,Z121,AA121,AB121,AC121)</f>
        <v>42.190000000000005</v>
      </c>
      <c r="Q121" s="17">
        <v>6.99</v>
      </c>
      <c r="R121" s="1" t="b">
        <f t="shared" ref="R121:R128" si="294">IF(AND(H121&gt;=2,H121&lt;=10),ROUND(G121*H121*(1-0.07),2))</f>
        <v>0</v>
      </c>
      <c r="S121" s="1" t="b">
        <f t="shared" ref="S121:S128" si="295">IF(AND(H121&gt;=11,H121&lt;=25),ROUND(G121*H121*(1-0.11),2))</f>
        <v>0</v>
      </c>
      <c r="T121" s="19" t="b">
        <f t="shared" ref="T121:T128" si="296">IF(AND(H121&gt;=26,H121&lt;=50),ROUND(G121*H121*(1-0.18),2))</f>
        <v>0</v>
      </c>
      <c r="U121" s="18" t="b">
        <f t="shared" ref="U121:U128" si="297">IF(AND(H121&gt;=51,H121&lt;=100),ROUND(G121*H121*(1-0.25),2))</f>
        <v>0</v>
      </c>
      <c r="V121" s="18" t="b">
        <f t="shared" ref="V121:V128" si="298">IF(AND(H121&gt;=101,H121&lt;=500),ROUND(G121*H121*(1-0.33),2))</f>
        <v>0</v>
      </c>
      <c r="W121" s="18" t="b">
        <f t="shared" ref="W121:W128" si="299">IF(AND(H121&gt;=501),ROUND(G121*H121*(1-0.4),2))</f>
        <v>0</v>
      </c>
      <c r="X121" s="11">
        <f t="shared" ref="X121:X128" si="300">IF(I121="Yes",ROUND(SUM(Q121,R121,S121,T121,U121,V121,W121)*0.75,2),0)</f>
        <v>5.24</v>
      </c>
      <c r="Y121" s="11">
        <f t="shared" ref="Y121" si="301">IF(AE121&lt;6.99,AD121,AE121)</f>
        <v>6.99</v>
      </c>
      <c r="Z121" s="11">
        <f t="shared" ref="Z121:Z128" si="302">IF(K121="Flash Cut with Adhesive Grommets",ROUND(H121*4.99,2),0)</f>
        <v>4.99</v>
      </c>
      <c r="AA121" s="11">
        <f t="shared" ref="AA121:AA128" si="303">((E121*F121)*0.5*H121)</f>
        <v>3</v>
      </c>
      <c r="AB121" s="11">
        <f t="shared" ref="AB121:AB128" si="304">IF(M121="Yes",ROUND(H121*9.99,2),0)</f>
        <v>9.99</v>
      </c>
      <c r="AC121" s="11">
        <f t="shared" ref="AC121" si="305">IF(AG121&lt;4.99,4.99,AG121)</f>
        <v>4.99</v>
      </c>
      <c r="AD121" s="21">
        <v>6.99</v>
      </c>
      <c r="AE121" s="21">
        <f t="shared" ref="AE121:AE128" si="306">IF(J121="Yes",ROUND(SUM(Q121,R121,S121,T121,U121,V121,W121)*0.2,2),0)</f>
        <v>1.4</v>
      </c>
      <c r="AF121" s="20">
        <v>4.99</v>
      </c>
      <c r="AG121" s="20">
        <f t="shared" ref="AG121:AG128" si="307">IF(N121="Four Sides",ROUND(G121*0.3*H121,2),0)</f>
        <v>2.1</v>
      </c>
    </row>
    <row r="122" spans="1:33">
      <c r="B122" s="5" t="s">
        <v>65</v>
      </c>
      <c r="C122" s="5"/>
      <c r="D122" s="17" t="s">
        <v>3</v>
      </c>
      <c r="E122">
        <v>3</v>
      </c>
      <c r="F122">
        <v>4</v>
      </c>
      <c r="G122" s="17">
        <v>29.88</v>
      </c>
      <c r="H122" s="7">
        <v>1</v>
      </c>
      <c r="I122" s="2" t="s">
        <v>16</v>
      </c>
      <c r="J122" s="2" t="s">
        <v>16</v>
      </c>
      <c r="K122" s="2" t="s">
        <v>19</v>
      </c>
      <c r="L122" s="2" t="s">
        <v>25</v>
      </c>
      <c r="M122" s="2" t="s">
        <v>16</v>
      </c>
      <c r="N122" s="2" t="s">
        <v>29</v>
      </c>
      <c r="O122" s="6">
        <f t="shared" ref="O122:O128" si="308">SUM(Q122,R122,S122,T122,U122,V122,W122,X122,Y122,Z122,AA122,AB122,AC122)</f>
        <v>89.22</v>
      </c>
      <c r="Q122" s="17">
        <v>29.88</v>
      </c>
      <c r="R122" s="1" t="b">
        <f t="shared" si="294"/>
        <v>0</v>
      </c>
      <c r="S122" s="1" t="b">
        <f t="shared" si="295"/>
        <v>0</v>
      </c>
      <c r="T122" s="19" t="b">
        <f t="shared" si="296"/>
        <v>0</v>
      </c>
      <c r="U122" s="18" t="b">
        <f t="shared" si="297"/>
        <v>0</v>
      </c>
      <c r="V122" s="18" t="b">
        <f t="shared" si="298"/>
        <v>0</v>
      </c>
      <c r="W122" s="18" t="b">
        <f t="shared" si="299"/>
        <v>0</v>
      </c>
      <c r="X122" s="11">
        <f t="shared" si="300"/>
        <v>22.41</v>
      </c>
      <c r="Y122" s="11">
        <f t="shared" ref="Y122:Y128" si="309">IF(AE122&lt;6.99,AD122,AE122)</f>
        <v>6.99</v>
      </c>
      <c r="Z122" s="11">
        <f t="shared" si="302"/>
        <v>4.99</v>
      </c>
      <c r="AA122" s="11">
        <f t="shared" si="303"/>
        <v>6</v>
      </c>
      <c r="AB122" s="11">
        <f t="shared" si="304"/>
        <v>9.99</v>
      </c>
      <c r="AC122" s="11">
        <f t="shared" ref="AC122:AC128" si="310">IF(AG122&lt;4.99,4.99,AG122)</f>
        <v>8.9600000000000009</v>
      </c>
      <c r="AD122" s="21">
        <v>6.99</v>
      </c>
      <c r="AE122" s="21">
        <f t="shared" si="306"/>
        <v>5.98</v>
      </c>
      <c r="AF122" s="20">
        <v>4.99</v>
      </c>
      <c r="AG122" s="20">
        <f t="shared" si="307"/>
        <v>8.9600000000000009</v>
      </c>
    </row>
    <row r="123" spans="1:33">
      <c r="B123" s="5" t="s">
        <v>65</v>
      </c>
      <c r="C123" s="5"/>
      <c r="D123" s="17" t="s">
        <v>23</v>
      </c>
      <c r="E123">
        <v>3</v>
      </c>
      <c r="F123">
        <v>6</v>
      </c>
      <c r="G123" s="17">
        <v>44.82</v>
      </c>
      <c r="H123" s="7">
        <v>1</v>
      </c>
      <c r="I123" s="2" t="s">
        <v>16</v>
      </c>
      <c r="J123" s="2" t="s">
        <v>16</v>
      </c>
      <c r="K123" s="2" t="s">
        <v>19</v>
      </c>
      <c r="L123" s="2" t="s">
        <v>25</v>
      </c>
      <c r="M123" s="2" t="s">
        <v>16</v>
      </c>
      <c r="N123" s="2" t="s">
        <v>29</v>
      </c>
      <c r="O123" s="6">
        <f t="shared" si="308"/>
        <v>124.83</v>
      </c>
      <c r="Q123" s="17">
        <v>44.82</v>
      </c>
      <c r="R123" s="1" t="b">
        <f t="shared" si="294"/>
        <v>0</v>
      </c>
      <c r="S123" s="1" t="b">
        <f t="shared" si="295"/>
        <v>0</v>
      </c>
      <c r="T123" s="19" t="b">
        <f t="shared" si="296"/>
        <v>0</v>
      </c>
      <c r="U123" s="18" t="b">
        <f t="shared" si="297"/>
        <v>0</v>
      </c>
      <c r="V123" s="18" t="b">
        <f t="shared" si="298"/>
        <v>0</v>
      </c>
      <c r="W123" s="18" t="b">
        <f t="shared" si="299"/>
        <v>0</v>
      </c>
      <c r="X123" s="11">
        <f t="shared" si="300"/>
        <v>33.619999999999997</v>
      </c>
      <c r="Y123" s="11">
        <f t="shared" si="309"/>
        <v>8.9600000000000009</v>
      </c>
      <c r="Z123" s="11">
        <f t="shared" si="302"/>
        <v>4.99</v>
      </c>
      <c r="AA123" s="11">
        <f t="shared" si="303"/>
        <v>9</v>
      </c>
      <c r="AB123" s="11">
        <f t="shared" si="304"/>
        <v>9.99</v>
      </c>
      <c r="AC123" s="11">
        <f t="shared" si="310"/>
        <v>13.45</v>
      </c>
      <c r="AD123" s="21">
        <v>6.99</v>
      </c>
      <c r="AE123" s="21">
        <f t="shared" si="306"/>
        <v>8.9600000000000009</v>
      </c>
      <c r="AF123" s="20">
        <v>4.99</v>
      </c>
      <c r="AG123" s="20">
        <f t="shared" si="307"/>
        <v>13.45</v>
      </c>
    </row>
    <row r="124" spans="1:33">
      <c r="B124" s="5" t="s">
        <v>65</v>
      </c>
      <c r="C124" s="5"/>
      <c r="D124" s="17" t="s">
        <v>36</v>
      </c>
      <c r="E124">
        <v>4</v>
      </c>
      <c r="F124">
        <v>6</v>
      </c>
      <c r="G124" s="17">
        <v>59.76</v>
      </c>
      <c r="H124" s="7">
        <v>1</v>
      </c>
      <c r="I124" s="2" t="s">
        <v>16</v>
      </c>
      <c r="J124" s="2" t="s">
        <v>16</v>
      </c>
      <c r="K124" s="2" t="s">
        <v>19</v>
      </c>
      <c r="L124" s="2" t="s">
        <v>25</v>
      </c>
      <c r="M124" s="2" t="s">
        <v>16</v>
      </c>
      <c r="N124" s="2" t="s">
        <v>29</v>
      </c>
      <c r="O124" s="6">
        <f t="shared" si="308"/>
        <v>161.44</v>
      </c>
      <c r="Q124" s="17">
        <v>59.76</v>
      </c>
      <c r="R124" s="1" t="b">
        <f t="shared" si="294"/>
        <v>0</v>
      </c>
      <c r="S124" s="1" t="b">
        <f t="shared" si="295"/>
        <v>0</v>
      </c>
      <c r="T124" s="19" t="b">
        <f t="shared" si="296"/>
        <v>0</v>
      </c>
      <c r="U124" s="18" t="b">
        <f t="shared" si="297"/>
        <v>0</v>
      </c>
      <c r="V124" s="18" t="b">
        <f t="shared" si="298"/>
        <v>0</v>
      </c>
      <c r="W124" s="18" t="b">
        <f t="shared" si="299"/>
        <v>0</v>
      </c>
      <c r="X124" s="11">
        <f t="shared" si="300"/>
        <v>44.82</v>
      </c>
      <c r="Y124" s="11">
        <f t="shared" si="309"/>
        <v>11.95</v>
      </c>
      <c r="Z124" s="11">
        <f t="shared" si="302"/>
        <v>4.99</v>
      </c>
      <c r="AA124" s="11">
        <f t="shared" si="303"/>
        <v>12</v>
      </c>
      <c r="AB124" s="11">
        <f t="shared" si="304"/>
        <v>9.99</v>
      </c>
      <c r="AC124" s="11">
        <f t="shared" si="310"/>
        <v>17.93</v>
      </c>
      <c r="AD124" s="21">
        <v>6.99</v>
      </c>
      <c r="AE124" s="21">
        <f t="shared" si="306"/>
        <v>11.95</v>
      </c>
      <c r="AF124" s="20">
        <v>4.99</v>
      </c>
      <c r="AG124" s="20">
        <f t="shared" si="307"/>
        <v>17.93</v>
      </c>
    </row>
    <row r="125" spans="1:33">
      <c r="B125" s="5" t="s">
        <v>65</v>
      </c>
      <c r="C125" s="5"/>
      <c r="D125" s="17" t="s">
        <v>38</v>
      </c>
      <c r="E125">
        <v>4</v>
      </c>
      <c r="F125">
        <v>8</v>
      </c>
      <c r="G125" s="17">
        <v>79.680000000000007</v>
      </c>
      <c r="H125" s="7">
        <v>1</v>
      </c>
      <c r="I125" s="2" t="s">
        <v>16</v>
      </c>
      <c r="J125" s="2" t="s">
        <v>16</v>
      </c>
      <c r="K125" s="2" t="s">
        <v>19</v>
      </c>
      <c r="L125" s="2" t="s">
        <v>25</v>
      </c>
      <c r="M125" s="2" t="s">
        <v>16</v>
      </c>
      <c r="N125" s="2" t="s">
        <v>29</v>
      </c>
      <c r="O125" s="6">
        <f t="shared" si="308"/>
        <v>210.26000000000002</v>
      </c>
      <c r="Q125" s="17">
        <v>79.680000000000007</v>
      </c>
      <c r="R125" s="1" t="b">
        <f t="shared" si="294"/>
        <v>0</v>
      </c>
      <c r="S125" s="1" t="b">
        <f t="shared" si="295"/>
        <v>0</v>
      </c>
      <c r="T125" s="19" t="b">
        <f t="shared" si="296"/>
        <v>0</v>
      </c>
      <c r="U125" s="18" t="b">
        <f t="shared" si="297"/>
        <v>0</v>
      </c>
      <c r="V125" s="18" t="b">
        <f t="shared" si="298"/>
        <v>0</v>
      </c>
      <c r="W125" s="18" t="b">
        <f t="shared" si="299"/>
        <v>0</v>
      </c>
      <c r="X125" s="11">
        <f t="shared" si="300"/>
        <v>59.76</v>
      </c>
      <c r="Y125" s="11">
        <f t="shared" si="309"/>
        <v>15.94</v>
      </c>
      <c r="Z125" s="11">
        <f t="shared" si="302"/>
        <v>4.99</v>
      </c>
      <c r="AA125" s="11">
        <f t="shared" si="303"/>
        <v>16</v>
      </c>
      <c r="AB125" s="11">
        <f t="shared" si="304"/>
        <v>9.99</v>
      </c>
      <c r="AC125" s="11">
        <f t="shared" si="310"/>
        <v>23.9</v>
      </c>
      <c r="AD125" s="21">
        <v>6.99</v>
      </c>
      <c r="AE125" s="21">
        <f t="shared" si="306"/>
        <v>15.94</v>
      </c>
      <c r="AF125" s="20">
        <v>4.99</v>
      </c>
      <c r="AG125" s="20">
        <f t="shared" si="307"/>
        <v>23.9</v>
      </c>
    </row>
    <row r="126" spans="1:33">
      <c r="B126" s="5" t="s">
        <v>65</v>
      </c>
      <c r="C126" s="5"/>
      <c r="D126" s="17" t="s">
        <v>39</v>
      </c>
      <c r="E126">
        <v>4</v>
      </c>
      <c r="F126">
        <v>10</v>
      </c>
      <c r="G126" s="17">
        <v>99.6</v>
      </c>
      <c r="H126" s="7">
        <v>1</v>
      </c>
      <c r="I126" s="2" t="s">
        <v>16</v>
      </c>
      <c r="J126" s="2" t="s">
        <v>16</v>
      </c>
      <c r="K126" s="2" t="s">
        <v>19</v>
      </c>
      <c r="L126" s="2" t="s">
        <v>25</v>
      </c>
      <c r="M126" s="2" t="s">
        <v>16</v>
      </c>
      <c r="N126" s="2" t="s">
        <v>29</v>
      </c>
      <c r="O126" s="6">
        <f t="shared" si="308"/>
        <v>259.08000000000004</v>
      </c>
      <c r="Q126" s="17">
        <v>99.6</v>
      </c>
      <c r="R126" s="1" t="b">
        <f t="shared" si="294"/>
        <v>0</v>
      </c>
      <c r="S126" s="1" t="b">
        <f t="shared" si="295"/>
        <v>0</v>
      </c>
      <c r="T126" s="19" t="b">
        <f t="shared" si="296"/>
        <v>0</v>
      </c>
      <c r="U126" s="18" t="b">
        <f t="shared" si="297"/>
        <v>0</v>
      </c>
      <c r="V126" s="18" t="b">
        <f t="shared" si="298"/>
        <v>0</v>
      </c>
      <c r="W126" s="18" t="b">
        <f t="shared" si="299"/>
        <v>0</v>
      </c>
      <c r="X126" s="11">
        <f t="shared" si="300"/>
        <v>74.7</v>
      </c>
      <c r="Y126" s="11">
        <f t="shared" si="309"/>
        <v>19.920000000000002</v>
      </c>
      <c r="Z126" s="11">
        <f t="shared" si="302"/>
        <v>4.99</v>
      </c>
      <c r="AA126" s="11">
        <f t="shared" si="303"/>
        <v>20</v>
      </c>
      <c r="AB126" s="11">
        <f t="shared" si="304"/>
        <v>9.99</v>
      </c>
      <c r="AC126" s="11">
        <f t="shared" si="310"/>
        <v>29.88</v>
      </c>
      <c r="AD126" s="21">
        <v>6.99</v>
      </c>
      <c r="AE126" s="21">
        <f t="shared" si="306"/>
        <v>19.920000000000002</v>
      </c>
      <c r="AF126" s="20">
        <v>4.99</v>
      </c>
      <c r="AG126" s="20">
        <f t="shared" si="307"/>
        <v>29.88</v>
      </c>
    </row>
    <row r="127" spans="1:33">
      <c r="B127" s="5" t="s">
        <v>65</v>
      </c>
      <c r="C127" s="5"/>
      <c r="D127" s="17" t="s">
        <v>40</v>
      </c>
      <c r="E127">
        <v>6</v>
      </c>
      <c r="F127">
        <v>8</v>
      </c>
      <c r="G127" s="17">
        <v>119.52</v>
      </c>
      <c r="H127" s="7">
        <v>1</v>
      </c>
      <c r="I127" s="2" t="s">
        <v>16</v>
      </c>
      <c r="J127" s="2" t="s">
        <v>16</v>
      </c>
      <c r="K127" s="2" t="s">
        <v>19</v>
      </c>
      <c r="L127" s="2" t="s">
        <v>25</v>
      </c>
      <c r="M127" s="2" t="s">
        <v>16</v>
      </c>
      <c r="N127" s="2" t="s">
        <v>29</v>
      </c>
      <c r="O127" s="6">
        <f t="shared" si="308"/>
        <v>307.90000000000003</v>
      </c>
      <c r="Q127" s="17">
        <v>119.52</v>
      </c>
      <c r="R127" s="1" t="b">
        <f t="shared" si="294"/>
        <v>0</v>
      </c>
      <c r="S127" s="1" t="b">
        <f t="shared" si="295"/>
        <v>0</v>
      </c>
      <c r="T127" s="19" t="b">
        <f t="shared" si="296"/>
        <v>0</v>
      </c>
      <c r="U127" s="18" t="b">
        <f t="shared" si="297"/>
        <v>0</v>
      </c>
      <c r="V127" s="18" t="b">
        <f t="shared" si="298"/>
        <v>0</v>
      </c>
      <c r="W127" s="18" t="b">
        <f t="shared" si="299"/>
        <v>0</v>
      </c>
      <c r="X127" s="11">
        <f t="shared" si="300"/>
        <v>89.64</v>
      </c>
      <c r="Y127" s="11">
        <f t="shared" si="309"/>
        <v>23.9</v>
      </c>
      <c r="Z127" s="11">
        <f t="shared" si="302"/>
        <v>4.99</v>
      </c>
      <c r="AA127" s="11">
        <f t="shared" si="303"/>
        <v>24</v>
      </c>
      <c r="AB127" s="11">
        <f t="shared" si="304"/>
        <v>9.99</v>
      </c>
      <c r="AC127" s="11">
        <f t="shared" si="310"/>
        <v>35.86</v>
      </c>
      <c r="AD127" s="21">
        <v>6.99</v>
      </c>
      <c r="AE127" s="21">
        <f t="shared" si="306"/>
        <v>23.9</v>
      </c>
      <c r="AF127" s="20">
        <v>4.99</v>
      </c>
      <c r="AG127" s="20">
        <f t="shared" si="307"/>
        <v>35.86</v>
      </c>
    </row>
    <row r="128" spans="1:33">
      <c r="B128" s="5" t="s">
        <v>65</v>
      </c>
      <c r="C128" s="5"/>
      <c r="D128" s="17" t="s">
        <v>41</v>
      </c>
      <c r="E128">
        <v>6</v>
      </c>
      <c r="F128">
        <v>10</v>
      </c>
      <c r="G128" s="17">
        <v>149.4</v>
      </c>
      <c r="H128" s="7">
        <v>1</v>
      </c>
      <c r="I128" s="2" t="s">
        <v>16</v>
      </c>
      <c r="J128" s="2" t="s">
        <v>16</v>
      </c>
      <c r="K128" s="2" t="s">
        <v>19</v>
      </c>
      <c r="L128" s="2" t="s">
        <v>25</v>
      </c>
      <c r="M128" s="2" t="s">
        <v>16</v>
      </c>
      <c r="N128" s="2" t="s">
        <v>29</v>
      </c>
      <c r="O128" s="6">
        <f t="shared" si="308"/>
        <v>381.13</v>
      </c>
      <c r="Q128" s="17">
        <v>149.4</v>
      </c>
      <c r="R128" s="1" t="b">
        <f t="shared" si="294"/>
        <v>0</v>
      </c>
      <c r="S128" s="1" t="b">
        <f t="shared" si="295"/>
        <v>0</v>
      </c>
      <c r="T128" s="19" t="b">
        <f t="shared" si="296"/>
        <v>0</v>
      </c>
      <c r="U128" s="18" t="b">
        <f t="shared" si="297"/>
        <v>0</v>
      </c>
      <c r="V128" s="18" t="b">
        <f t="shared" si="298"/>
        <v>0</v>
      </c>
      <c r="W128" s="18" t="b">
        <f t="shared" si="299"/>
        <v>0</v>
      </c>
      <c r="X128" s="11">
        <f t="shared" si="300"/>
        <v>112.05</v>
      </c>
      <c r="Y128" s="11">
        <f t="shared" si="309"/>
        <v>29.88</v>
      </c>
      <c r="Z128" s="11">
        <f t="shared" si="302"/>
        <v>4.99</v>
      </c>
      <c r="AA128" s="11">
        <f t="shared" si="303"/>
        <v>30</v>
      </c>
      <c r="AB128" s="11">
        <f t="shared" si="304"/>
        <v>9.99</v>
      </c>
      <c r="AC128" s="11">
        <f t="shared" si="310"/>
        <v>44.82</v>
      </c>
      <c r="AD128" s="21">
        <v>6.99</v>
      </c>
      <c r="AE128" s="21">
        <f t="shared" si="306"/>
        <v>29.88</v>
      </c>
      <c r="AF128" s="20">
        <v>4.99</v>
      </c>
      <c r="AG128" s="20">
        <f t="shared" si="307"/>
        <v>44.82</v>
      </c>
    </row>
    <row r="129" spans="1:35" s="26" customFormat="1">
      <c r="A129" s="26" t="s">
        <v>67</v>
      </c>
      <c r="AH129"/>
      <c r="AI129"/>
    </row>
    <row r="130" spans="1:35">
      <c r="A130" t="s">
        <v>70</v>
      </c>
      <c r="B130" s="5" t="s">
        <v>68</v>
      </c>
      <c r="C130" s="5"/>
      <c r="D130" s="17" t="s">
        <v>2</v>
      </c>
      <c r="E130" s="2">
        <v>3</v>
      </c>
      <c r="F130" s="2">
        <v>2</v>
      </c>
      <c r="G130" s="17">
        <v>6.99</v>
      </c>
      <c r="H130" s="7">
        <v>1</v>
      </c>
      <c r="I130" s="2" t="s">
        <v>16</v>
      </c>
      <c r="J130" s="2" t="s">
        <v>16</v>
      </c>
      <c r="K130" s="2" t="s">
        <v>19</v>
      </c>
      <c r="L130" s="2" t="s">
        <v>25</v>
      </c>
      <c r="M130" s="2" t="s">
        <v>16</v>
      </c>
      <c r="N130" s="2" t="s">
        <v>29</v>
      </c>
      <c r="O130" s="6">
        <f>SUM(Q130,R130,S130,T130,U130,V130,W130,X130,Y130,Z130,AA130,AB130,AC130)</f>
        <v>42.190000000000005</v>
      </c>
      <c r="Q130" s="17">
        <v>6.99</v>
      </c>
      <c r="R130" s="1" t="b">
        <f t="shared" ref="R130:R137" si="311">IF(AND(H130&gt;=2,H130&lt;=10),ROUND(G130*H130*(1-0.07),2))</f>
        <v>0</v>
      </c>
      <c r="S130" s="1" t="b">
        <f t="shared" ref="S130:S137" si="312">IF(AND(H130&gt;=11,H130&lt;=25),ROUND(G130*H130*(1-0.11),2))</f>
        <v>0</v>
      </c>
      <c r="T130" s="19" t="b">
        <f t="shared" ref="T130:T137" si="313">IF(AND(H130&gt;=26,H130&lt;=50),ROUND(G130*H130*(1-0.18),2))</f>
        <v>0</v>
      </c>
      <c r="U130" s="18" t="b">
        <f t="shared" ref="U130:U137" si="314">IF(AND(H130&gt;=51,H130&lt;=100),ROUND(G130*H130*(1-0.25),2))</f>
        <v>0</v>
      </c>
      <c r="V130" s="18" t="b">
        <f t="shared" ref="V130:V137" si="315">IF(AND(H130&gt;=101,H130&lt;=500),ROUND(G130*H130*(1-0.33),2))</f>
        <v>0</v>
      </c>
      <c r="W130" s="18" t="b">
        <f t="shared" ref="W130:W137" si="316">IF(AND(H130&gt;=501),ROUND(G130*H130*(1-0.4),2))</f>
        <v>0</v>
      </c>
      <c r="X130" s="11">
        <f t="shared" ref="X130:X137" si="317">IF(I130="Yes",ROUND(SUM(Q130,R130,S130,T130,U130,V130,W130)*0.75,2),0)</f>
        <v>5.24</v>
      </c>
      <c r="Y130" s="11">
        <f t="shared" ref="Y130" si="318">IF(AE130&lt;6.99,AD130,AE130)</f>
        <v>6.99</v>
      </c>
      <c r="Z130" s="11">
        <f t="shared" ref="Z130:Z137" si="319">IF(K130="Flash Cut with Adhesive Grommets",ROUND(H130*4.99,2),0)</f>
        <v>4.99</v>
      </c>
      <c r="AA130" s="11">
        <f t="shared" ref="AA130:AA137" si="320">((E130*F130)*0.5*H130)</f>
        <v>3</v>
      </c>
      <c r="AB130" s="11">
        <f t="shared" ref="AB130:AB137" si="321">IF(M130="Yes",ROUND(H130*9.99,2),0)</f>
        <v>9.99</v>
      </c>
      <c r="AC130" s="11">
        <f t="shared" ref="AC130" si="322">IF(AG130&lt;4.99,4.99,AG130)</f>
        <v>4.99</v>
      </c>
      <c r="AD130" s="21">
        <v>6.99</v>
      </c>
      <c r="AE130" s="21">
        <f t="shared" ref="AE130:AE137" si="323">IF(J130="Yes",ROUND(SUM(Q130,R130,S130,T130,U130,V130,W130)*0.2,2),0)</f>
        <v>1.4</v>
      </c>
      <c r="AF130" s="20">
        <v>4.99</v>
      </c>
      <c r="AG130" s="20">
        <f t="shared" ref="AG130:AG137" si="324">IF(N130="Four Sides",ROUND(G130*0.3*H130,2),0)</f>
        <v>2.1</v>
      </c>
    </row>
    <row r="131" spans="1:35">
      <c r="B131" s="5" t="s">
        <v>68</v>
      </c>
      <c r="C131" s="5"/>
      <c r="D131" s="17" t="s">
        <v>3</v>
      </c>
      <c r="E131">
        <v>3</v>
      </c>
      <c r="F131">
        <v>4</v>
      </c>
      <c r="G131" s="17">
        <v>29.88</v>
      </c>
      <c r="H131" s="7">
        <v>1</v>
      </c>
      <c r="I131" s="2" t="s">
        <v>16</v>
      </c>
      <c r="J131" s="2" t="s">
        <v>16</v>
      </c>
      <c r="K131" s="2" t="s">
        <v>19</v>
      </c>
      <c r="L131" s="2" t="s">
        <v>25</v>
      </c>
      <c r="M131" s="2" t="s">
        <v>16</v>
      </c>
      <c r="N131" s="2" t="s">
        <v>29</v>
      </c>
      <c r="O131" s="6">
        <f t="shared" ref="O131:O137" si="325">SUM(Q131,R131,S131,T131,U131,V131,W131,X131,Y131,Z131,AA131,AB131,AC131)</f>
        <v>89.22</v>
      </c>
      <c r="Q131" s="17">
        <v>29.88</v>
      </c>
      <c r="R131" s="1" t="b">
        <f t="shared" si="311"/>
        <v>0</v>
      </c>
      <c r="S131" s="1" t="b">
        <f t="shared" si="312"/>
        <v>0</v>
      </c>
      <c r="T131" s="19" t="b">
        <f t="shared" si="313"/>
        <v>0</v>
      </c>
      <c r="U131" s="18" t="b">
        <f t="shared" si="314"/>
        <v>0</v>
      </c>
      <c r="V131" s="18" t="b">
        <f t="shared" si="315"/>
        <v>0</v>
      </c>
      <c r="W131" s="18" t="b">
        <f t="shared" si="316"/>
        <v>0</v>
      </c>
      <c r="X131" s="11">
        <f t="shared" si="317"/>
        <v>22.41</v>
      </c>
      <c r="Y131" s="11">
        <f t="shared" ref="Y131:Y137" si="326">IF(AE131&lt;6.99,AD131,AE131)</f>
        <v>6.99</v>
      </c>
      <c r="Z131" s="11">
        <f t="shared" si="319"/>
        <v>4.99</v>
      </c>
      <c r="AA131" s="11">
        <f t="shared" si="320"/>
        <v>6</v>
      </c>
      <c r="AB131" s="11">
        <f t="shared" si="321"/>
        <v>9.99</v>
      </c>
      <c r="AC131" s="11">
        <f t="shared" ref="AC131:AC137" si="327">IF(AG131&lt;4.99,4.99,AG131)</f>
        <v>8.9600000000000009</v>
      </c>
      <c r="AD131" s="21">
        <v>6.99</v>
      </c>
      <c r="AE131" s="21">
        <f t="shared" si="323"/>
        <v>5.98</v>
      </c>
      <c r="AF131" s="20">
        <v>4.99</v>
      </c>
      <c r="AG131" s="20">
        <f t="shared" si="324"/>
        <v>8.9600000000000009</v>
      </c>
    </row>
    <row r="132" spans="1:35">
      <c r="B132" s="5" t="s">
        <v>68</v>
      </c>
      <c r="C132" s="5"/>
      <c r="D132" s="17" t="s">
        <v>23</v>
      </c>
      <c r="E132">
        <v>3</v>
      </c>
      <c r="F132">
        <v>6</v>
      </c>
      <c r="G132" s="17">
        <v>44.82</v>
      </c>
      <c r="H132" s="7">
        <v>1</v>
      </c>
      <c r="I132" s="2" t="s">
        <v>16</v>
      </c>
      <c r="J132" s="2" t="s">
        <v>16</v>
      </c>
      <c r="K132" s="2" t="s">
        <v>19</v>
      </c>
      <c r="L132" s="2" t="s">
        <v>25</v>
      </c>
      <c r="M132" s="2" t="s">
        <v>16</v>
      </c>
      <c r="N132" s="2" t="s">
        <v>29</v>
      </c>
      <c r="O132" s="6">
        <f t="shared" si="325"/>
        <v>124.83</v>
      </c>
      <c r="Q132" s="17">
        <v>44.82</v>
      </c>
      <c r="R132" s="1" t="b">
        <f t="shared" si="311"/>
        <v>0</v>
      </c>
      <c r="S132" s="1" t="b">
        <f t="shared" si="312"/>
        <v>0</v>
      </c>
      <c r="T132" s="19" t="b">
        <f t="shared" si="313"/>
        <v>0</v>
      </c>
      <c r="U132" s="18" t="b">
        <f t="shared" si="314"/>
        <v>0</v>
      </c>
      <c r="V132" s="18" t="b">
        <f t="shared" si="315"/>
        <v>0</v>
      </c>
      <c r="W132" s="18" t="b">
        <f t="shared" si="316"/>
        <v>0</v>
      </c>
      <c r="X132" s="11">
        <f t="shared" si="317"/>
        <v>33.619999999999997</v>
      </c>
      <c r="Y132" s="11">
        <f t="shared" si="326"/>
        <v>8.9600000000000009</v>
      </c>
      <c r="Z132" s="11">
        <f t="shared" si="319"/>
        <v>4.99</v>
      </c>
      <c r="AA132" s="11">
        <f t="shared" si="320"/>
        <v>9</v>
      </c>
      <c r="AB132" s="11">
        <f t="shared" si="321"/>
        <v>9.99</v>
      </c>
      <c r="AC132" s="11">
        <f t="shared" si="327"/>
        <v>13.45</v>
      </c>
      <c r="AD132" s="21">
        <v>6.99</v>
      </c>
      <c r="AE132" s="21">
        <f t="shared" si="323"/>
        <v>8.9600000000000009</v>
      </c>
      <c r="AF132" s="20">
        <v>4.99</v>
      </c>
      <c r="AG132" s="20">
        <f t="shared" si="324"/>
        <v>13.45</v>
      </c>
    </row>
    <row r="133" spans="1:35">
      <c r="B133" s="5" t="s">
        <v>68</v>
      </c>
      <c r="C133" s="5"/>
      <c r="D133" s="17" t="s">
        <v>36</v>
      </c>
      <c r="E133">
        <v>4</v>
      </c>
      <c r="F133">
        <v>6</v>
      </c>
      <c r="G133" s="17">
        <v>59.76</v>
      </c>
      <c r="H133" s="7">
        <v>1</v>
      </c>
      <c r="I133" s="2" t="s">
        <v>16</v>
      </c>
      <c r="J133" s="2" t="s">
        <v>16</v>
      </c>
      <c r="K133" s="2" t="s">
        <v>19</v>
      </c>
      <c r="L133" s="2" t="s">
        <v>25</v>
      </c>
      <c r="M133" s="2" t="s">
        <v>16</v>
      </c>
      <c r="N133" s="2" t="s">
        <v>29</v>
      </c>
      <c r="O133" s="6">
        <f t="shared" si="325"/>
        <v>161.44</v>
      </c>
      <c r="Q133" s="17">
        <v>59.76</v>
      </c>
      <c r="R133" s="1" t="b">
        <f t="shared" si="311"/>
        <v>0</v>
      </c>
      <c r="S133" s="1" t="b">
        <f t="shared" si="312"/>
        <v>0</v>
      </c>
      <c r="T133" s="19" t="b">
        <f t="shared" si="313"/>
        <v>0</v>
      </c>
      <c r="U133" s="18" t="b">
        <f t="shared" si="314"/>
        <v>0</v>
      </c>
      <c r="V133" s="18" t="b">
        <f t="shared" si="315"/>
        <v>0</v>
      </c>
      <c r="W133" s="18" t="b">
        <f t="shared" si="316"/>
        <v>0</v>
      </c>
      <c r="X133" s="11">
        <f t="shared" si="317"/>
        <v>44.82</v>
      </c>
      <c r="Y133" s="11">
        <f t="shared" si="326"/>
        <v>11.95</v>
      </c>
      <c r="Z133" s="11">
        <f t="shared" si="319"/>
        <v>4.99</v>
      </c>
      <c r="AA133" s="11">
        <f t="shared" si="320"/>
        <v>12</v>
      </c>
      <c r="AB133" s="11">
        <f t="shared" si="321"/>
        <v>9.99</v>
      </c>
      <c r="AC133" s="11">
        <f t="shared" si="327"/>
        <v>17.93</v>
      </c>
      <c r="AD133" s="21">
        <v>6.99</v>
      </c>
      <c r="AE133" s="21">
        <f t="shared" si="323"/>
        <v>11.95</v>
      </c>
      <c r="AF133" s="20">
        <v>4.99</v>
      </c>
      <c r="AG133" s="20">
        <f t="shared" si="324"/>
        <v>17.93</v>
      </c>
    </row>
    <row r="134" spans="1:35">
      <c r="B134" s="5" t="s">
        <v>68</v>
      </c>
      <c r="C134" s="5"/>
      <c r="D134" s="17" t="s">
        <v>38</v>
      </c>
      <c r="E134">
        <v>4</v>
      </c>
      <c r="F134">
        <v>8</v>
      </c>
      <c r="G134" s="17">
        <v>79.680000000000007</v>
      </c>
      <c r="H134" s="7">
        <v>1</v>
      </c>
      <c r="I134" s="2" t="s">
        <v>16</v>
      </c>
      <c r="J134" s="2" t="s">
        <v>16</v>
      </c>
      <c r="K134" s="2" t="s">
        <v>19</v>
      </c>
      <c r="L134" s="2" t="s">
        <v>25</v>
      </c>
      <c r="M134" s="2" t="s">
        <v>16</v>
      </c>
      <c r="N134" s="2" t="s">
        <v>29</v>
      </c>
      <c r="O134" s="6">
        <f t="shared" si="325"/>
        <v>210.26000000000002</v>
      </c>
      <c r="Q134" s="17">
        <v>79.680000000000007</v>
      </c>
      <c r="R134" s="1" t="b">
        <f t="shared" si="311"/>
        <v>0</v>
      </c>
      <c r="S134" s="1" t="b">
        <f t="shared" si="312"/>
        <v>0</v>
      </c>
      <c r="T134" s="19" t="b">
        <f t="shared" si="313"/>
        <v>0</v>
      </c>
      <c r="U134" s="18" t="b">
        <f t="shared" si="314"/>
        <v>0</v>
      </c>
      <c r="V134" s="18" t="b">
        <f t="shared" si="315"/>
        <v>0</v>
      </c>
      <c r="W134" s="18" t="b">
        <f t="shared" si="316"/>
        <v>0</v>
      </c>
      <c r="X134" s="11">
        <f t="shared" si="317"/>
        <v>59.76</v>
      </c>
      <c r="Y134" s="11">
        <f t="shared" si="326"/>
        <v>15.94</v>
      </c>
      <c r="Z134" s="11">
        <f t="shared" si="319"/>
        <v>4.99</v>
      </c>
      <c r="AA134" s="11">
        <f t="shared" si="320"/>
        <v>16</v>
      </c>
      <c r="AB134" s="11">
        <f t="shared" si="321"/>
        <v>9.99</v>
      </c>
      <c r="AC134" s="11">
        <f t="shared" si="327"/>
        <v>23.9</v>
      </c>
      <c r="AD134" s="21">
        <v>6.99</v>
      </c>
      <c r="AE134" s="21">
        <f t="shared" si="323"/>
        <v>15.94</v>
      </c>
      <c r="AF134" s="20">
        <v>4.99</v>
      </c>
      <c r="AG134" s="20">
        <f t="shared" si="324"/>
        <v>23.9</v>
      </c>
    </row>
    <row r="135" spans="1:35">
      <c r="B135" s="5" t="s">
        <v>68</v>
      </c>
      <c r="C135" s="5"/>
      <c r="D135" s="17" t="s">
        <v>39</v>
      </c>
      <c r="E135">
        <v>4</v>
      </c>
      <c r="F135">
        <v>10</v>
      </c>
      <c r="G135" s="17">
        <v>99.6</v>
      </c>
      <c r="H135" s="7">
        <v>1</v>
      </c>
      <c r="I135" s="2" t="s">
        <v>16</v>
      </c>
      <c r="J135" s="2" t="s">
        <v>16</v>
      </c>
      <c r="K135" s="2" t="s">
        <v>19</v>
      </c>
      <c r="L135" s="2" t="s">
        <v>25</v>
      </c>
      <c r="M135" s="2" t="s">
        <v>16</v>
      </c>
      <c r="N135" s="2" t="s">
        <v>29</v>
      </c>
      <c r="O135" s="6">
        <f t="shared" si="325"/>
        <v>259.08000000000004</v>
      </c>
      <c r="Q135" s="17">
        <v>99.6</v>
      </c>
      <c r="R135" s="1" t="b">
        <f t="shared" si="311"/>
        <v>0</v>
      </c>
      <c r="S135" s="1" t="b">
        <f t="shared" si="312"/>
        <v>0</v>
      </c>
      <c r="T135" s="19" t="b">
        <f t="shared" si="313"/>
        <v>0</v>
      </c>
      <c r="U135" s="18" t="b">
        <f t="shared" si="314"/>
        <v>0</v>
      </c>
      <c r="V135" s="18" t="b">
        <f t="shared" si="315"/>
        <v>0</v>
      </c>
      <c r="W135" s="18" t="b">
        <f t="shared" si="316"/>
        <v>0</v>
      </c>
      <c r="X135" s="11">
        <f t="shared" si="317"/>
        <v>74.7</v>
      </c>
      <c r="Y135" s="11">
        <f t="shared" si="326"/>
        <v>19.920000000000002</v>
      </c>
      <c r="Z135" s="11">
        <f t="shared" si="319"/>
        <v>4.99</v>
      </c>
      <c r="AA135" s="11">
        <f t="shared" si="320"/>
        <v>20</v>
      </c>
      <c r="AB135" s="11">
        <f t="shared" si="321"/>
        <v>9.99</v>
      </c>
      <c r="AC135" s="11">
        <f t="shared" si="327"/>
        <v>29.88</v>
      </c>
      <c r="AD135" s="21">
        <v>6.99</v>
      </c>
      <c r="AE135" s="21">
        <f t="shared" si="323"/>
        <v>19.920000000000002</v>
      </c>
      <c r="AF135" s="20">
        <v>4.99</v>
      </c>
      <c r="AG135" s="20">
        <f t="shared" si="324"/>
        <v>29.88</v>
      </c>
    </row>
    <row r="136" spans="1:35">
      <c r="B136" s="5" t="s">
        <v>68</v>
      </c>
      <c r="C136" s="5"/>
      <c r="D136" s="17" t="s">
        <v>40</v>
      </c>
      <c r="E136">
        <v>6</v>
      </c>
      <c r="F136">
        <v>8</v>
      </c>
      <c r="G136" s="17">
        <v>119.52</v>
      </c>
      <c r="H136" s="7">
        <v>1</v>
      </c>
      <c r="I136" s="2" t="s">
        <v>16</v>
      </c>
      <c r="J136" s="2" t="s">
        <v>16</v>
      </c>
      <c r="K136" s="2" t="s">
        <v>19</v>
      </c>
      <c r="L136" s="2" t="s">
        <v>25</v>
      </c>
      <c r="M136" s="2" t="s">
        <v>16</v>
      </c>
      <c r="N136" s="2" t="s">
        <v>29</v>
      </c>
      <c r="O136" s="6">
        <f t="shared" si="325"/>
        <v>307.90000000000003</v>
      </c>
      <c r="Q136" s="17">
        <v>119.52</v>
      </c>
      <c r="R136" s="1" t="b">
        <f t="shared" si="311"/>
        <v>0</v>
      </c>
      <c r="S136" s="1" t="b">
        <f t="shared" si="312"/>
        <v>0</v>
      </c>
      <c r="T136" s="19" t="b">
        <f t="shared" si="313"/>
        <v>0</v>
      </c>
      <c r="U136" s="18" t="b">
        <f t="shared" si="314"/>
        <v>0</v>
      </c>
      <c r="V136" s="18" t="b">
        <f t="shared" si="315"/>
        <v>0</v>
      </c>
      <c r="W136" s="18" t="b">
        <f t="shared" si="316"/>
        <v>0</v>
      </c>
      <c r="X136" s="11">
        <f t="shared" si="317"/>
        <v>89.64</v>
      </c>
      <c r="Y136" s="11">
        <f t="shared" si="326"/>
        <v>23.9</v>
      </c>
      <c r="Z136" s="11">
        <f t="shared" si="319"/>
        <v>4.99</v>
      </c>
      <c r="AA136" s="11">
        <f t="shared" si="320"/>
        <v>24</v>
      </c>
      <c r="AB136" s="11">
        <f t="shared" si="321"/>
        <v>9.99</v>
      </c>
      <c r="AC136" s="11">
        <f t="shared" si="327"/>
        <v>35.86</v>
      </c>
      <c r="AD136" s="21">
        <v>6.99</v>
      </c>
      <c r="AE136" s="21">
        <f t="shared" si="323"/>
        <v>23.9</v>
      </c>
      <c r="AF136" s="20">
        <v>4.99</v>
      </c>
      <c r="AG136" s="20">
        <f t="shared" si="324"/>
        <v>35.86</v>
      </c>
    </row>
    <row r="137" spans="1:35">
      <c r="B137" s="5" t="s">
        <v>68</v>
      </c>
      <c r="C137" s="5"/>
      <c r="D137" s="17" t="s">
        <v>41</v>
      </c>
      <c r="E137">
        <v>6</v>
      </c>
      <c r="F137">
        <v>10</v>
      </c>
      <c r="G137" s="17">
        <v>149.4</v>
      </c>
      <c r="H137" s="7">
        <v>1</v>
      </c>
      <c r="I137" s="2" t="s">
        <v>16</v>
      </c>
      <c r="J137" s="2" t="s">
        <v>16</v>
      </c>
      <c r="K137" s="2" t="s">
        <v>19</v>
      </c>
      <c r="L137" s="2" t="s">
        <v>25</v>
      </c>
      <c r="M137" s="2" t="s">
        <v>16</v>
      </c>
      <c r="N137" s="2" t="s">
        <v>29</v>
      </c>
      <c r="O137" s="6">
        <f t="shared" si="325"/>
        <v>381.13</v>
      </c>
      <c r="Q137" s="17">
        <v>149.4</v>
      </c>
      <c r="R137" s="1" t="b">
        <f t="shared" si="311"/>
        <v>0</v>
      </c>
      <c r="S137" s="1" t="b">
        <f t="shared" si="312"/>
        <v>0</v>
      </c>
      <c r="T137" s="19" t="b">
        <f t="shared" si="313"/>
        <v>0</v>
      </c>
      <c r="U137" s="18" t="b">
        <f t="shared" si="314"/>
        <v>0</v>
      </c>
      <c r="V137" s="18" t="b">
        <f t="shared" si="315"/>
        <v>0</v>
      </c>
      <c r="W137" s="18" t="b">
        <f t="shared" si="316"/>
        <v>0</v>
      </c>
      <c r="X137" s="11">
        <f t="shared" si="317"/>
        <v>112.05</v>
      </c>
      <c r="Y137" s="11">
        <f t="shared" si="326"/>
        <v>29.88</v>
      </c>
      <c r="Z137" s="11">
        <f t="shared" si="319"/>
        <v>4.99</v>
      </c>
      <c r="AA137" s="11">
        <f t="shared" si="320"/>
        <v>30</v>
      </c>
      <c r="AB137" s="11">
        <f t="shared" si="321"/>
        <v>9.99</v>
      </c>
      <c r="AC137" s="11">
        <f t="shared" si="327"/>
        <v>44.82</v>
      </c>
      <c r="AD137" s="21">
        <v>6.99</v>
      </c>
      <c r="AE137" s="21">
        <f t="shared" si="323"/>
        <v>29.88</v>
      </c>
      <c r="AF137" s="20">
        <v>4.99</v>
      </c>
      <c r="AG137" s="20">
        <f t="shared" si="324"/>
        <v>44.82</v>
      </c>
    </row>
    <row r="138" spans="1:35">
      <c r="A138" t="s">
        <v>69</v>
      </c>
    </row>
    <row r="139" spans="1:35">
      <c r="B139" s="5" t="s">
        <v>71</v>
      </c>
      <c r="C139" s="5"/>
      <c r="D139" s="17" t="s">
        <v>2</v>
      </c>
      <c r="E139" s="2">
        <v>3</v>
      </c>
      <c r="F139" s="2">
        <v>2</v>
      </c>
      <c r="G139" s="17">
        <v>6.99</v>
      </c>
      <c r="H139" s="7">
        <v>1</v>
      </c>
      <c r="I139" s="2" t="s">
        <v>16</v>
      </c>
      <c r="J139" s="2" t="s">
        <v>16</v>
      </c>
      <c r="K139" s="2" t="s">
        <v>19</v>
      </c>
      <c r="L139" s="2" t="s">
        <v>25</v>
      </c>
      <c r="M139" s="2" t="s">
        <v>16</v>
      </c>
      <c r="N139" s="2" t="s">
        <v>29</v>
      </c>
      <c r="O139" s="6">
        <f>SUM(Q139,R139,S139,T139,U139,V139,W139,X139,Y139,Z139,AA139,AB139,AC139)</f>
        <v>42.190000000000005</v>
      </c>
      <c r="Q139" s="17">
        <v>6.99</v>
      </c>
      <c r="R139" s="1" t="b">
        <f t="shared" ref="R139:R146" si="328">IF(AND(H139&gt;=2,H139&lt;=10),ROUND(G139*H139*(1-0.07),2))</f>
        <v>0</v>
      </c>
      <c r="S139" s="1" t="b">
        <f t="shared" ref="S139:S146" si="329">IF(AND(H139&gt;=11,H139&lt;=25),ROUND(G139*H139*(1-0.11),2))</f>
        <v>0</v>
      </c>
      <c r="T139" s="19" t="b">
        <f t="shared" ref="T139:T146" si="330">IF(AND(H139&gt;=26,H139&lt;=50),ROUND(G139*H139*(1-0.18),2))</f>
        <v>0</v>
      </c>
      <c r="U139" s="18" t="b">
        <f t="shared" ref="U139:U146" si="331">IF(AND(H139&gt;=51,H139&lt;=100),ROUND(G139*H139*(1-0.25),2))</f>
        <v>0</v>
      </c>
      <c r="V139" s="18" t="b">
        <f t="shared" ref="V139:V146" si="332">IF(AND(H139&gt;=101,H139&lt;=500),ROUND(G139*H139*(1-0.33),2))</f>
        <v>0</v>
      </c>
      <c r="W139" s="18" t="b">
        <f t="shared" ref="W139:W146" si="333">IF(AND(H139&gt;=501),ROUND(G139*H139*(1-0.4),2))</f>
        <v>0</v>
      </c>
      <c r="X139" s="11">
        <f t="shared" ref="X139:X146" si="334">IF(I139="Yes",ROUND(SUM(Q139,R139,S139,T139,U139,V139,W139)*0.75,2),0)</f>
        <v>5.24</v>
      </c>
      <c r="Y139" s="11">
        <f t="shared" ref="Y139" si="335">IF(AE139&lt;6.99,AD139,AE139)</f>
        <v>6.99</v>
      </c>
      <c r="Z139" s="11">
        <f t="shared" ref="Z139:Z146" si="336">IF(K139="Flash Cut with Adhesive Grommets",ROUND(H139*4.99,2),0)</f>
        <v>4.99</v>
      </c>
      <c r="AA139" s="11">
        <f t="shared" ref="AA139:AA146" si="337">((E139*F139)*0.5*H139)</f>
        <v>3</v>
      </c>
      <c r="AB139" s="11">
        <f t="shared" ref="AB139:AB146" si="338">IF(M139="Yes",ROUND(H139*9.99,2),0)</f>
        <v>9.99</v>
      </c>
      <c r="AC139" s="11">
        <f t="shared" ref="AC139" si="339">IF(AG139&lt;4.99,4.99,AG139)</f>
        <v>4.99</v>
      </c>
      <c r="AD139" s="21">
        <v>6.99</v>
      </c>
      <c r="AE139" s="21">
        <f t="shared" ref="AE139:AE146" si="340">IF(J139="Yes",ROUND(SUM(Q139,R139,S139,T139,U139,V139,W139)*0.2,2),0)</f>
        <v>1.4</v>
      </c>
      <c r="AF139" s="20">
        <v>4.99</v>
      </c>
      <c r="AG139" s="20">
        <f t="shared" ref="AG139:AG146" si="341">IF(N139="Four Sides",ROUND(G139*0.3*H139,2),0)</f>
        <v>2.1</v>
      </c>
    </row>
    <row r="140" spans="1:35">
      <c r="B140" s="5" t="s">
        <v>71</v>
      </c>
      <c r="C140" s="5"/>
      <c r="D140" s="17" t="s">
        <v>3</v>
      </c>
      <c r="E140">
        <v>3</v>
      </c>
      <c r="F140">
        <v>4</v>
      </c>
      <c r="G140" s="17">
        <v>29.88</v>
      </c>
      <c r="H140" s="7">
        <v>1</v>
      </c>
      <c r="I140" s="2" t="s">
        <v>16</v>
      </c>
      <c r="J140" s="2" t="s">
        <v>16</v>
      </c>
      <c r="K140" s="2" t="s">
        <v>19</v>
      </c>
      <c r="L140" s="2" t="s">
        <v>25</v>
      </c>
      <c r="M140" s="2" t="s">
        <v>16</v>
      </c>
      <c r="N140" s="2" t="s">
        <v>29</v>
      </c>
      <c r="O140" s="6">
        <f t="shared" ref="O140:O146" si="342">SUM(Q140,R140,S140,T140,U140,V140,W140,X140,Y140,Z140,AA140,AB140,AC140)</f>
        <v>89.22</v>
      </c>
      <c r="Q140" s="17">
        <v>29.88</v>
      </c>
      <c r="R140" s="1" t="b">
        <f t="shared" si="328"/>
        <v>0</v>
      </c>
      <c r="S140" s="1" t="b">
        <f t="shared" si="329"/>
        <v>0</v>
      </c>
      <c r="T140" s="19" t="b">
        <f t="shared" si="330"/>
        <v>0</v>
      </c>
      <c r="U140" s="18" t="b">
        <f t="shared" si="331"/>
        <v>0</v>
      </c>
      <c r="V140" s="18" t="b">
        <f t="shared" si="332"/>
        <v>0</v>
      </c>
      <c r="W140" s="18" t="b">
        <f t="shared" si="333"/>
        <v>0</v>
      </c>
      <c r="X140" s="11">
        <f t="shared" si="334"/>
        <v>22.41</v>
      </c>
      <c r="Y140" s="11">
        <f t="shared" ref="Y140:Y146" si="343">IF(AE140&lt;6.99,AD140,AE140)</f>
        <v>6.99</v>
      </c>
      <c r="Z140" s="11">
        <f t="shared" si="336"/>
        <v>4.99</v>
      </c>
      <c r="AA140" s="11">
        <f t="shared" si="337"/>
        <v>6</v>
      </c>
      <c r="AB140" s="11">
        <f t="shared" si="338"/>
        <v>9.99</v>
      </c>
      <c r="AC140" s="11">
        <f t="shared" ref="AC140:AC146" si="344">IF(AG140&lt;4.99,4.99,AG140)</f>
        <v>8.9600000000000009</v>
      </c>
      <c r="AD140" s="21">
        <v>6.99</v>
      </c>
      <c r="AE140" s="21">
        <f t="shared" si="340"/>
        <v>5.98</v>
      </c>
      <c r="AF140" s="20">
        <v>4.99</v>
      </c>
      <c r="AG140" s="20">
        <f t="shared" si="341"/>
        <v>8.9600000000000009</v>
      </c>
    </row>
    <row r="141" spans="1:35">
      <c r="B141" s="5" t="s">
        <v>71</v>
      </c>
      <c r="C141" s="5"/>
      <c r="D141" s="17" t="s">
        <v>23</v>
      </c>
      <c r="E141">
        <v>3</v>
      </c>
      <c r="F141">
        <v>6</v>
      </c>
      <c r="G141" s="17">
        <v>44.82</v>
      </c>
      <c r="H141" s="7">
        <v>1</v>
      </c>
      <c r="I141" s="2" t="s">
        <v>16</v>
      </c>
      <c r="J141" s="2" t="s">
        <v>16</v>
      </c>
      <c r="K141" s="2" t="s">
        <v>19</v>
      </c>
      <c r="L141" s="2" t="s">
        <v>25</v>
      </c>
      <c r="M141" s="2" t="s">
        <v>16</v>
      </c>
      <c r="N141" s="2" t="s">
        <v>29</v>
      </c>
      <c r="O141" s="6">
        <f t="shared" si="342"/>
        <v>124.83</v>
      </c>
      <c r="Q141" s="17">
        <v>44.82</v>
      </c>
      <c r="R141" s="1" t="b">
        <f t="shared" si="328"/>
        <v>0</v>
      </c>
      <c r="S141" s="1" t="b">
        <f t="shared" si="329"/>
        <v>0</v>
      </c>
      <c r="T141" s="19" t="b">
        <f t="shared" si="330"/>
        <v>0</v>
      </c>
      <c r="U141" s="18" t="b">
        <f t="shared" si="331"/>
        <v>0</v>
      </c>
      <c r="V141" s="18" t="b">
        <f t="shared" si="332"/>
        <v>0</v>
      </c>
      <c r="W141" s="18" t="b">
        <f t="shared" si="333"/>
        <v>0</v>
      </c>
      <c r="X141" s="11">
        <f t="shared" si="334"/>
        <v>33.619999999999997</v>
      </c>
      <c r="Y141" s="11">
        <f t="shared" si="343"/>
        <v>8.9600000000000009</v>
      </c>
      <c r="Z141" s="11">
        <f t="shared" si="336"/>
        <v>4.99</v>
      </c>
      <c r="AA141" s="11">
        <f t="shared" si="337"/>
        <v>9</v>
      </c>
      <c r="AB141" s="11">
        <f t="shared" si="338"/>
        <v>9.99</v>
      </c>
      <c r="AC141" s="11">
        <f t="shared" si="344"/>
        <v>13.45</v>
      </c>
      <c r="AD141" s="21">
        <v>6.99</v>
      </c>
      <c r="AE141" s="21">
        <f t="shared" si="340"/>
        <v>8.9600000000000009</v>
      </c>
      <c r="AF141" s="20">
        <v>4.99</v>
      </c>
      <c r="AG141" s="20">
        <f t="shared" si="341"/>
        <v>13.45</v>
      </c>
    </row>
    <row r="142" spans="1:35">
      <c r="B142" s="5" t="s">
        <v>71</v>
      </c>
      <c r="C142" s="5"/>
      <c r="D142" s="17" t="s">
        <v>36</v>
      </c>
      <c r="E142">
        <v>4</v>
      </c>
      <c r="F142">
        <v>6</v>
      </c>
      <c r="G142" s="17">
        <v>59.76</v>
      </c>
      <c r="H142" s="7">
        <v>1</v>
      </c>
      <c r="I142" s="2" t="s">
        <v>16</v>
      </c>
      <c r="J142" s="2" t="s">
        <v>16</v>
      </c>
      <c r="K142" s="2" t="s">
        <v>19</v>
      </c>
      <c r="L142" s="2" t="s">
        <v>25</v>
      </c>
      <c r="M142" s="2" t="s">
        <v>16</v>
      </c>
      <c r="N142" s="2" t="s">
        <v>29</v>
      </c>
      <c r="O142" s="6">
        <f t="shared" si="342"/>
        <v>161.44</v>
      </c>
      <c r="Q142" s="17">
        <v>59.76</v>
      </c>
      <c r="R142" s="1" t="b">
        <f t="shared" si="328"/>
        <v>0</v>
      </c>
      <c r="S142" s="1" t="b">
        <f t="shared" si="329"/>
        <v>0</v>
      </c>
      <c r="T142" s="19" t="b">
        <f t="shared" si="330"/>
        <v>0</v>
      </c>
      <c r="U142" s="18" t="b">
        <f t="shared" si="331"/>
        <v>0</v>
      </c>
      <c r="V142" s="18" t="b">
        <f t="shared" si="332"/>
        <v>0</v>
      </c>
      <c r="W142" s="18" t="b">
        <f t="shared" si="333"/>
        <v>0</v>
      </c>
      <c r="X142" s="11">
        <f t="shared" si="334"/>
        <v>44.82</v>
      </c>
      <c r="Y142" s="11">
        <f t="shared" si="343"/>
        <v>11.95</v>
      </c>
      <c r="Z142" s="11">
        <f t="shared" si="336"/>
        <v>4.99</v>
      </c>
      <c r="AA142" s="11">
        <f t="shared" si="337"/>
        <v>12</v>
      </c>
      <c r="AB142" s="11">
        <f t="shared" si="338"/>
        <v>9.99</v>
      </c>
      <c r="AC142" s="11">
        <f t="shared" si="344"/>
        <v>17.93</v>
      </c>
      <c r="AD142" s="21">
        <v>6.99</v>
      </c>
      <c r="AE142" s="21">
        <f t="shared" si="340"/>
        <v>11.95</v>
      </c>
      <c r="AF142" s="20">
        <v>4.99</v>
      </c>
      <c r="AG142" s="20">
        <f t="shared" si="341"/>
        <v>17.93</v>
      </c>
    </row>
    <row r="143" spans="1:35">
      <c r="B143" s="5" t="s">
        <v>71</v>
      </c>
      <c r="C143" s="5"/>
      <c r="D143" s="17" t="s">
        <v>38</v>
      </c>
      <c r="E143">
        <v>4</v>
      </c>
      <c r="F143">
        <v>8</v>
      </c>
      <c r="G143" s="17">
        <v>79.680000000000007</v>
      </c>
      <c r="H143" s="7">
        <v>1</v>
      </c>
      <c r="I143" s="2" t="s">
        <v>16</v>
      </c>
      <c r="J143" s="2" t="s">
        <v>16</v>
      </c>
      <c r="K143" s="2" t="s">
        <v>19</v>
      </c>
      <c r="L143" s="2" t="s">
        <v>25</v>
      </c>
      <c r="M143" s="2" t="s">
        <v>16</v>
      </c>
      <c r="N143" s="2" t="s">
        <v>29</v>
      </c>
      <c r="O143" s="6">
        <f t="shared" si="342"/>
        <v>210.26000000000002</v>
      </c>
      <c r="Q143" s="17">
        <v>79.680000000000007</v>
      </c>
      <c r="R143" s="1" t="b">
        <f t="shared" si="328"/>
        <v>0</v>
      </c>
      <c r="S143" s="1" t="b">
        <f t="shared" si="329"/>
        <v>0</v>
      </c>
      <c r="T143" s="19" t="b">
        <f t="shared" si="330"/>
        <v>0</v>
      </c>
      <c r="U143" s="18" t="b">
        <f t="shared" si="331"/>
        <v>0</v>
      </c>
      <c r="V143" s="18" t="b">
        <f t="shared" si="332"/>
        <v>0</v>
      </c>
      <c r="W143" s="18" t="b">
        <f t="shared" si="333"/>
        <v>0</v>
      </c>
      <c r="X143" s="11">
        <f t="shared" si="334"/>
        <v>59.76</v>
      </c>
      <c r="Y143" s="11">
        <f t="shared" si="343"/>
        <v>15.94</v>
      </c>
      <c r="Z143" s="11">
        <f t="shared" si="336"/>
        <v>4.99</v>
      </c>
      <c r="AA143" s="11">
        <f t="shared" si="337"/>
        <v>16</v>
      </c>
      <c r="AB143" s="11">
        <f t="shared" si="338"/>
        <v>9.99</v>
      </c>
      <c r="AC143" s="11">
        <f t="shared" si="344"/>
        <v>23.9</v>
      </c>
      <c r="AD143" s="21">
        <v>6.99</v>
      </c>
      <c r="AE143" s="21">
        <f t="shared" si="340"/>
        <v>15.94</v>
      </c>
      <c r="AF143" s="20">
        <v>4.99</v>
      </c>
      <c r="AG143" s="20">
        <f t="shared" si="341"/>
        <v>23.9</v>
      </c>
    </row>
    <row r="144" spans="1:35">
      <c r="B144" s="5" t="s">
        <v>71</v>
      </c>
      <c r="C144" s="5"/>
      <c r="D144" s="17" t="s">
        <v>39</v>
      </c>
      <c r="E144">
        <v>4</v>
      </c>
      <c r="F144">
        <v>10</v>
      </c>
      <c r="G144" s="17">
        <v>99.6</v>
      </c>
      <c r="H144" s="7">
        <v>1</v>
      </c>
      <c r="I144" s="2" t="s">
        <v>16</v>
      </c>
      <c r="J144" s="2" t="s">
        <v>16</v>
      </c>
      <c r="K144" s="2" t="s">
        <v>19</v>
      </c>
      <c r="L144" s="2" t="s">
        <v>25</v>
      </c>
      <c r="M144" s="2" t="s">
        <v>16</v>
      </c>
      <c r="N144" s="2" t="s">
        <v>29</v>
      </c>
      <c r="O144" s="6">
        <f t="shared" si="342"/>
        <v>259.08000000000004</v>
      </c>
      <c r="Q144" s="17">
        <v>99.6</v>
      </c>
      <c r="R144" s="1" t="b">
        <f t="shared" si="328"/>
        <v>0</v>
      </c>
      <c r="S144" s="1" t="b">
        <f t="shared" si="329"/>
        <v>0</v>
      </c>
      <c r="T144" s="19" t="b">
        <f t="shared" si="330"/>
        <v>0</v>
      </c>
      <c r="U144" s="18" t="b">
        <f t="shared" si="331"/>
        <v>0</v>
      </c>
      <c r="V144" s="18" t="b">
        <f t="shared" si="332"/>
        <v>0</v>
      </c>
      <c r="W144" s="18" t="b">
        <f t="shared" si="333"/>
        <v>0</v>
      </c>
      <c r="X144" s="11">
        <f t="shared" si="334"/>
        <v>74.7</v>
      </c>
      <c r="Y144" s="11">
        <f t="shared" si="343"/>
        <v>19.920000000000002</v>
      </c>
      <c r="Z144" s="11">
        <f t="shared" si="336"/>
        <v>4.99</v>
      </c>
      <c r="AA144" s="11">
        <f t="shared" si="337"/>
        <v>20</v>
      </c>
      <c r="AB144" s="11">
        <f t="shared" si="338"/>
        <v>9.99</v>
      </c>
      <c r="AC144" s="11">
        <f t="shared" si="344"/>
        <v>29.88</v>
      </c>
      <c r="AD144" s="21">
        <v>6.99</v>
      </c>
      <c r="AE144" s="21">
        <f t="shared" si="340"/>
        <v>19.920000000000002</v>
      </c>
      <c r="AF144" s="20">
        <v>4.99</v>
      </c>
      <c r="AG144" s="20">
        <f t="shared" si="341"/>
        <v>29.88</v>
      </c>
    </row>
    <row r="145" spans="1:33">
      <c r="B145" s="5" t="s">
        <v>71</v>
      </c>
      <c r="C145" s="5"/>
      <c r="D145" s="17" t="s">
        <v>40</v>
      </c>
      <c r="E145">
        <v>6</v>
      </c>
      <c r="F145">
        <v>8</v>
      </c>
      <c r="G145" s="17">
        <v>119.52</v>
      </c>
      <c r="H145" s="7">
        <v>1</v>
      </c>
      <c r="I145" s="2" t="s">
        <v>16</v>
      </c>
      <c r="J145" s="2" t="s">
        <v>16</v>
      </c>
      <c r="K145" s="2" t="s">
        <v>19</v>
      </c>
      <c r="L145" s="2" t="s">
        <v>25</v>
      </c>
      <c r="M145" s="2" t="s">
        <v>16</v>
      </c>
      <c r="N145" s="2" t="s">
        <v>29</v>
      </c>
      <c r="O145" s="6">
        <f t="shared" si="342"/>
        <v>307.90000000000003</v>
      </c>
      <c r="Q145" s="17">
        <v>119.52</v>
      </c>
      <c r="R145" s="1" t="b">
        <f t="shared" si="328"/>
        <v>0</v>
      </c>
      <c r="S145" s="1" t="b">
        <f t="shared" si="329"/>
        <v>0</v>
      </c>
      <c r="T145" s="19" t="b">
        <f t="shared" si="330"/>
        <v>0</v>
      </c>
      <c r="U145" s="18" t="b">
        <f t="shared" si="331"/>
        <v>0</v>
      </c>
      <c r="V145" s="18" t="b">
        <f t="shared" si="332"/>
        <v>0</v>
      </c>
      <c r="W145" s="18" t="b">
        <f t="shared" si="333"/>
        <v>0</v>
      </c>
      <c r="X145" s="11">
        <f t="shared" si="334"/>
        <v>89.64</v>
      </c>
      <c r="Y145" s="11">
        <f t="shared" si="343"/>
        <v>23.9</v>
      </c>
      <c r="Z145" s="11">
        <f t="shared" si="336"/>
        <v>4.99</v>
      </c>
      <c r="AA145" s="11">
        <f t="shared" si="337"/>
        <v>24</v>
      </c>
      <c r="AB145" s="11">
        <f t="shared" si="338"/>
        <v>9.99</v>
      </c>
      <c r="AC145" s="11">
        <f t="shared" si="344"/>
        <v>35.86</v>
      </c>
      <c r="AD145" s="21">
        <v>6.99</v>
      </c>
      <c r="AE145" s="21">
        <f t="shared" si="340"/>
        <v>23.9</v>
      </c>
      <c r="AF145" s="20">
        <v>4.99</v>
      </c>
      <c r="AG145" s="20">
        <f t="shared" si="341"/>
        <v>35.86</v>
      </c>
    </row>
    <row r="146" spans="1:33">
      <c r="B146" s="5" t="s">
        <v>71</v>
      </c>
      <c r="C146" s="5"/>
      <c r="D146" s="17" t="s">
        <v>41</v>
      </c>
      <c r="E146">
        <v>6</v>
      </c>
      <c r="F146">
        <v>10</v>
      </c>
      <c r="G146" s="17">
        <v>149.4</v>
      </c>
      <c r="H146" s="7">
        <v>1</v>
      </c>
      <c r="I146" s="2" t="s">
        <v>16</v>
      </c>
      <c r="J146" s="2" t="s">
        <v>16</v>
      </c>
      <c r="K146" s="2" t="s">
        <v>19</v>
      </c>
      <c r="L146" s="2" t="s">
        <v>25</v>
      </c>
      <c r="M146" s="2" t="s">
        <v>16</v>
      </c>
      <c r="N146" s="2" t="s">
        <v>29</v>
      </c>
      <c r="O146" s="6">
        <f t="shared" si="342"/>
        <v>381.13</v>
      </c>
      <c r="Q146" s="17">
        <v>149.4</v>
      </c>
      <c r="R146" s="1" t="b">
        <f t="shared" si="328"/>
        <v>0</v>
      </c>
      <c r="S146" s="1" t="b">
        <f t="shared" si="329"/>
        <v>0</v>
      </c>
      <c r="T146" s="19" t="b">
        <f t="shared" si="330"/>
        <v>0</v>
      </c>
      <c r="U146" s="18" t="b">
        <f t="shared" si="331"/>
        <v>0</v>
      </c>
      <c r="V146" s="18" t="b">
        <f t="shared" si="332"/>
        <v>0</v>
      </c>
      <c r="W146" s="18" t="b">
        <f t="shared" si="333"/>
        <v>0</v>
      </c>
      <c r="X146" s="11">
        <f t="shared" si="334"/>
        <v>112.05</v>
      </c>
      <c r="Y146" s="11">
        <f t="shared" si="343"/>
        <v>29.88</v>
      </c>
      <c r="Z146" s="11">
        <f t="shared" si="336"/>
        <v>4.99</v>
      </c>
      <c r="AA146" s="11">
        <f t="shared" si="337"/>
        <v>30</v>
      </c>
      <c r="AB146" s="11">
        <f t="shared" si="338"/>
        <v>9.99</v>
      </c>
      <c r="AC146" s="11">
        <f t="shared" si="344"/>
        <v>44.82</v>
      </c>
      <c r="AD146" s="21">
        <v>6.99</v>
      </c>
      <c r="AE146" s="21">
        <f t="shared" si="340"/>
        <v>29.88</v>
      </c>
      <c r="AF146" s="20">
        <v>4.99</v>
      </c>
      <c r="AG146" s="20">
        <f t="shared" si="341"/>
        <v>44.82</v>
      </c>
    </row>
    <row r="147" spans="1:33">
      <c r="A147" t="s">
        <v>72</v>
      </c>
    </row>
    <row r="148" spans="1:33">
      <c r="B148" s="5" t="s">
        <v>73</v>
      </c>
      <c r="C148" s="5"/>
      <c r="D148" s="17" t="s">
        <v>2</v>
      </c>
      <c r="E148" s="2">
        <v>3</v>
      </c>
      <c r="F148" s="2">
        <v>2</v>
      </c>
      <c r="G148" s="17">
        <v>6.99</v>
      </c>
      <c r="H148" s="7">
        <v>1</v>
      </c>
      <c r="I148" s="2" t="s">
        <v>16</v>
      </c>
      <c r="J148" s="2" t="s">
        <v>16</v>
      </c>
      <c r="K148" s="2" t="s">
        <v>19</v>
      </c>
      <c r="L148" s="2" t="s">
        <v>25</v>
      </c>
      <c r="M148" s="2" t="s">
        <v>16</v>
      </c>
      <c r="N148" s="2" t="s">
        <v>29</v>
      </c>
      <c r="O148" s="6">
        <f>SUM(Q148,R148,S148,T148,U148,V148,W148,X148,Y148,Z148,AA148,AB148,AC148)</f>
        <v>42.190000000000005</v>
      </c>
      <c r="Q148" s="17">
        <v>6.99</v>
      </c>
      <c r="R148" s="1" t="b">
        <f t="shared" ref="R148:R155" si="345">IF(AND(H148&gt;=2,H148&lt;=10),ROUND(G148*H148*(1-0.07),2))</f>
        <v>0</v>
      </c>
      <c r="S148" s="1" t="b">
        <f t="shared" ref="S148:S155" si="346">IF(AND(H148&gt;=11,H148&lt;=25),ROUND(G148*H148*(1-0.11),2))</f>
        <v>0</v>
      </c>
      <c r="T148" s="19" t="b">
        <f t="shared" ref="T148:T155" si="347">IF(AND(H148&gt;=26,H148&lt;=50),ROUND(G148*H148*(1-0.18),2))</f>
        <v>0</v>
      </c>
      <c r="U148" s="18" t="b">
        <f t="shared" ref="U148:U155" si="348">IF(AND(H148&gt;=51,H148&lt;=100),ROUND(G148*H148*(1-0.25),2))</f>
        <v>0</v>
      </c>
      <c r="V148" s="18" t="b">
        <f t="shared" ref="V148:V155" si="349">IF(AND(H148&gt;=101,H148&lt;=500),ROUND(G148*H148*(1-0.33),2))</f>
        <v>0</v>
      </c>
      <c r="W148" s="18" t="b">
        <f t="shared" ref="W148:W155" si="350">IF(AND(H148&gt;=501),ROUND(G148*H148*(1-0.4),2))</f>
        <v>0</v>
      </c>
      <c r="X148" s="11">
        <f t="shared" ref="X148:X155" si="351">IF(I148="Yes",ROUND(SUM(Q148,R148,S148,T148,U148,V148,W148)*0.75,2),0)</f>
        <v>5.24</v>
      </c>
      <c r="Y148" s="11">
        <f t="shared" ref="Y148" si="352">IF(AE148&lt;6.99,AD148,AE148)</f>
        <v>6.99</v>
      </c>
      <c r="Z148" s="11">
        <f t="shared" ref="Z148:Z155" si="353">IF(K148="Flash Cut with Adhesive Grommets",ROUND(H148*4.99,2),0)</f>
        <v>4.99</v>
      </c>
      <c r="AA148" s="11">
        <f t="shared" ref="AA148:AA155" si="354">((E148*F148)*0.5*H148)</f>
        <v>3</v>
      </c>
      <c r="AB148" s="11">
        <f t="shared" ref="AB148:AB155" si="355">IF(M148="Yes",ROUND(H148*9.99,2),0)</f>
        <v>9.99</v>
      </c>
      <c r="AC148" s="11">
        <f t="shared" ref="AC148" si="356">IF(AG148&lt;4.99,4.99,AG148)</f>
        <v>4.99</v>
      </c>
      <c r="AD148" s="21">
        <v>6.99</v>
      </c>
      <c r="AE148" s="21">
        <f t="shared" ref="AE148:AE155" si="357">IF(J148="Yes",ROUND(SUM(Q148,R148,S148,T148,U148,V148,W148)*0.2,2),0)</f>
        <v>1.4</v>
      </c>
      <c r="AF148" s="20">
        <v>4.99</v>
      </c>
      <c r="AG148" s="20">
        <f t="shared" ref="AG148:AG155" si="358">IF(N148="Four Sides",ROUND(G148*0.3*H148,2),0)</f>
        <v>2.1</v>
      </c>
    </row>
    <row r="149" spans="1:33">
      <c r="B149" s="5" t="s">
        <v>73</v>
      </c>
      <c r="C149" s="5"/>
      <c r="D149" s="17" t="s">
        <v>3</v>
      </c>
      <c r="E149">
        <v>3</v>
      </c>
      <c r="F149">
        <v>4</v>
      </c>
      <c r="G149" s="17">
        <v>29.88</v>
      </c>
      <c r="H149" s="7">
        <v>1</v>
      </c>
      <c r="I149" s="2" t="s">
        <v>16</v>
      </c>
      <c r="J149" s="2" t="s">
        <v>16</v>
      </c>
      <c r="K149" s="2" t="s">
        <v>19</v>
      </c>
      <c r="L149" s="2" t="s">
        <v>25</v>
      </c>
      <c r="M149" s="2" t="s">
        <v>16</v>
      </c>
      <c r="N149" s="2" t="s">
        <v>29</v>
      </c>
      <c r="O149" s="6">
        <f t="shared" ref="O149:O155" si="359">SUM(Q149,R149,S149,T149,U149,V149,W149,X149,Y149,Z149,AA149,AB149,AC149)</f>
        <v>89.22</v>
      </c>
      <c r="Q149" s="17">
        <v>29.88</v>
      </c>
      <c r="R149" s="1" t="b">
        <f t="shared" si="345"/>
        <v>0</v>
      </c>
      <c r="S149" s="1" t="b">
        <f t="shared" si="346"/>
        <v>0</v>
      </c>
      <c r="T149" s="19" t="b">
        <f t="shared" si="347"/>
        <v>0</v>
      </c>
      <c r="U149" s="18" t="b">
        <f t="shared" si="348"/>
        <v>0</v>
      </c>
      <c r="V149" s="18" t="b">
        <f t="shared" si="349"/>
        <v>0</v>
      </c>
      <c r="W149" s="18" t="b">
        <f t="shared" si="350"/>
        <v>0</v>
      </c>
      <c r="X149" s="11">
        <f t="shared" si="351"/>
        <v>22.41</v>
      </c>
      <c r="Y149" s="11">
        <f t="shared" ref="Y149:Y155" si="360">IF(AE149&lt;6.99,AD149,AE149)</f>
        <v>6.99</v>
      </c>
      <c r="Z149" s="11">
        <f t="shared" si="353"/>
        <v>4.99</v>
      </c>
      <c r="AA149" s="11">
        <f t="shared" si="354"/>
        <v>6</v>
      </c>
      <c r="AB149" s="11">
        <f t="shared" si="355"/>
        <v>9.99</v>
      </c>
      <c r="AC149" s="11">
        <f t="shared" ref="AC149:AC155" si="361">IF(AG149&lt;4.99,4.99,AG149)</f>
        <v>8.9600000000000009</v>
      </c>
      <c r="AD149" s="21">
        <v>6.99</v>
      </c>
      <c r="AE149" s="21">
        <f t="shared" si="357"/>
        <v>5.98</v>
      </c>
      <c r="AF149" s="20">
        <v>4.99</v>
      </c>
      <c r="AG149" s="20">
        <f t="shared" si="358"/>
        <v>8.9600000000000009</v>
      </c>
    </row>
    <row r="150" spans="1:33">
      <c r="B150" s="5" t="s">
        <v>73</v>
      </c>
      <c r="C150" s="5"/>
      <c r="D150" s="17" t="s">
        <v>23</v>
      </c>
      <c r="E150">
        <v>3</v>
      </c>
      <c r="F150">
        <v>6</v>
      </c>
      <c r="G150" s="17">
        <v>44.82</v>
      </c>
      <c r="H150" s="7">
        <v>1</v>
      </c>
      <c r="I150" s="2" t="s">
        <v>16</v>
      </c>
      <c r="J150" s="2" t="s">
        <v>16</v>
      </c>
      <c r="K150" s="2" t="s">
        <v>19</v>
      </c>
      <c r="L150" s="2" t="s">
        <v>25</v>
      </c>
      <c r="M150" s="2" t="s">
        <v>16</v>
      </c>
      <c r="N150" s="2" t="s">
        <v>29</v>
      </c>
      <c r="O150" s="6">
        <f t="shared" si="359"/>
        <v>124.83</v>
      </c>
      <c r="Q150" s="17">
        <v>44.82</v>
      </c>
      <c r="R150" s="1" t="b">
        <f t="shared" si="345"/>
        <v>0</v>
      </c>
      <c r="S150" s="1" t="b">
        <f t="shared" si="346"/>
        <v>0</v>
      </c>
      <c r="T150" s="19" t="b">
        <f t="shared" si="347"/>
        <v>0</v>
      </c>
      <c r="U150" s="18" t="b">
        <f t="shared" si="348"/>
        <v>0</v>
      </c>
      <c r="V150" s="18" t="b">
        <f t="shared" si="349"/>
        <v>0</v>
      </c>
      <c r="W150" s="18" t="b">
        <f t="shared" si="350"/>
        <v>0</v>
      </c>
      <c r="X150" s="11">
        <f t="shared" si="351"/>
        <v>33.619999999999997</v>
      </c>
      <c r="Y150" s="11">
        <f t="shared" si="360"/>
        <v>8.9600000000000009</v>
      </c>
      <c r="Z150" s="11">
        <f t="shared" si="353"/>
        <v>4.99</v>
      </c>
      <c r="AA150" s="11">
        <f t="shared" si="354"/>
        <v>9</v>
      </c>
      <c r="AB150" s="11">
        <f t="shared" si="355"/>
        <v>9.99</v>
      </c>
      <c r="AC150" s="11">
        <f t="shared" si="361"/>
        <v>13.45</v>
      </c>
      <c r="AD150" s="21">
        <v>6.99</v>
      </c>
      <c r="AE150" s="21">
        <f t="shared" si="357"/>
        <v>8.9600000000000009</v>
      </c>
      <c r="AF150" s="20">
        <v>4.99</v>
      </c>
      <c r="AG150" s="20">
        <f t="shared" si="358"/>
        <v>13.45</v>
      </c>
    </row>
    <row r="151" spans="1:33">
      <c r="B151" s="5" t="s">
        <v>73</v>
      </c>
      <c r="C151" s="5"/>
      <c r="D151" s="17" t="s">
        <v>36</v>
      </c>
      <c r="E151">
        <v>4</v>
      </c>
      <c r="F151">
        <v>6</v>
      </c>
      <c r="G151" s="17">
        <v>59.76</v>
      </c>
      <c r="H151" s="7">
        <v>1</v>
      </c>
      <c r="I151" s="2" t="s">
        <v>16</v>
      </c>
      <c r="J151" s="2" t="s">
        <v>16</v>
      </c>
      <c r="K151" s="2" t="s">
        <v>19</v>
      </c>
      <c r="L151" s="2" t="s">
        <v>25</v>
      </c>
      <c r="M151" s="2" t="s">
        <v>16</v>
      </c>
      <c r="N151" s="2" t="s">
        <v>29</v>
      </c>
      <c r="O151" s="6">
        <f t="shared" si="359"/>
        <v>161.44</v>
      </c>
      <c r="Q151" s="17">
        <v>59.76</v>
      </c>
      <c r="R151" s="1" t="b">
        <f t="shared" si="345"/>
        <v>0</v>
      </c>
      <c r="S151" s="1" t="b">
        <f t="shared" si="346"/>
        <v>0</v>
      </c>
      <c r="T151" s="19" t="b">
        <f t="shared" si="347"/>
        <v>0</v>
      </c>
      <c r="U151" s="18" t="b">
        <f t="shared" si="348"/>
        <v>0</v>
      </c>
      <c r="V151" s="18" t="b">
        <f t="shared" si="349"/>
        <v>0</v>
      </c>
      <c r="W151" s="18" t="b">
        <f t="shared" si="350"/>
        <v>0</v>
      </c>
      <c r="X151" s="11">
        <f t="shared" si="351"/>
        <v>44.82</v>
      </c>
      <c r="Y151" s="11">
        <f t="shared" si="360"/>
        <v>11.95</v>
      </c>
      <c r="Z151" s="11">
        <f t="shared" si="353"/>
        <v>4.99</v>
      </c>
      <c r="AA151" s="11">
        <f t="shared" si="354"/>
        <v>12</v>
      </c>
      <c r="AB151" s="11">
        <f t="shared" si="355"/>
        <v>9.99</v>
      </c>
      <c r="AC151" s="11">
        <f t="shared" si="361"/>
        <v>17.93</v>
      </c>
      <c r="AD151" s="21">
        <v>6.99</v>
      </c>
      <c r="AE151" s="21">
        <f t="shared" si="357"/>
        <v>11.95</v>
      </c>
      <c r="AF151" s="20">
        <v>4.99</v>
      </c>
      <c r="AG151" s="20">
        <f t="shared" si="358"/>
        <v>17.93</v>
      </c>
    </row>
    <row r="152" spans="1:33">
      <c r="B152" s="5" t="s">
        <v>73</v>
      </c>
      <c r="C152" s="5"/>
      <c r="D152" s="17" t="s">
        <v>38</v>
      </c>
      <c r="E152">
        <v>4</v>
      </c>
      <c r="F152">
        <v>8</v>
      </c>
      <c r="G152" s="17">
        <v>79.680000000000007</v>
      </c>
      <c r="H152" s="7">
        <v>1</v>
      </c>
      <c r="I152" s="2" t="s">
        <v>16</v>
      </c>
      <c r="J152" s="2" t="s">
        <v>16</v>
      </c>
      <c r="K152" s="2" t="s">
        <v>19</v>
      </c>
      <c r="L152" s="2" t="s">
        <v>25</v>
      </c>
      <c r="M152" s="2" t="s">
        <v>16</v>
      </c>
      <c r="N152" s="2" t="s">
        <v>29</v>
      </c>
      <c r="O152" s="6">
        <f t="shared" si="359"/>
        <v>210.26000000000002</v>
      </c>
      <c r="Q152" s="17">
        <v>79.680000000000007</v>
      </c>
      <c r="R152" s="1" t="b">
        <f t="shared" si="345"/>
        <v>0</v>
      </c>
      <c r="S152" s="1" t="b">
        <f t="shared" si="346"/>
        <v>0</v>
      </c>
      <c r="T152" s="19" t="b">
        <f t="shared" si="347"/>
        <v>0</v>
      </c>
      <c r="U152" s="18" t="b">
        <f t="shared" si="348"/>
        <v>0</v>
      </c>
      <c r="V152" s="18" t="b">
        <f t="shared" si="349"/>
        <v>0</v>
      </c>
      <c r="W152" s="18" t="b">
        <f t="shared" si="350"/>
        <v>0</v>
      </c>
      <c r="X152" s="11">
        <f t="shared" si="351"/>
        <v>59.76</v>
      </c>
      <c r="Y152" s="11">
        <f t="shared" si="360"/>
        <v>15.94</v>
      </c>
      <c r="Z152" s="11">
        <f t="shared" si="353"/>
        <v>4.99</v>
      </c>
      <c r="AA152" s="11">
        <f t="shared" si="354"/>
        <v>16</v>
      </c>
      <c r="AB152" s="11">
        <f t="shared" si="355"/>
        <v>9.99</v>
      </c>
      <c r="AC152" s="11">
        <f t="shared" si="361"/>
        <v>23.9</v>
      </c>
      <c r="AD152" s="21">
        <v>6.99</v>
      </c>
      <c r="AE152" s="21">
        <f t="shared" si="357"/>
        <v>15.94</v>
      </c>
      <c r="AF152" s="20">
        <v>4.99</v>
      </c>
      <c r="AG152" s="20">
        <f t="shared" si="358"/>
        <v>23.9</v>
      </c>
    </row>
    <row r="153" spans="1:33">
      <c r="B153" s="5" t="s">
        <v>73</v>
      </c>
      <c r="C153" s="5"/>
      <c r="D153" s="17" t="s">
        <v>39</v>
      </c>
      <c r="E153">
        <v>4</v>
      </c>
      <c r="F153">
        <v>10</v>
      </c>
      <c r="G153" s="17">
        <v>99.6</v>
      </c>
      <c r="H153" s="7">
        <v>1</v>
      </c>
      <c r="I153" s="2" t="s">
        <v>16</v>
      </c>
      <c r="J153" s="2" t="s">
        <v>16</v>
      </c>
      <c r="K153" s="2" t="s">
        <v>19</v>
      </c>
      <c r="L153" s="2" t="s">
        <v>25</v>
      </c>
      <c r="M153" s="2" t="s">
        <v>16</v>
      </c>
      <c r="N153" s="2" t="s">
        <v>29</v>
      </c>
      <c r="O153" s="6">
        <f t="shared" si="359"/>
        <v>259.08000000000004</v>
      </c>
      <c r="Q153" s="17">
        <v>99.6</v>
      </c>
      <c r="R153" s="1" t="b">
        <f t="shared" si="345"/>
        <v>0</v>
      </c>
      <c r="S153" s="1" t="b">
        <f t="shared" si="346"/>
        <v>0</v>
      </c>
      <c r="T153" s="19" t="b">
        <f t="shared" si="347"/>
        <v>0</v>
      </c>
      <c r="U153" s="18" t="b">
        <f t="shared" si="348"/>
        <v>0</v>
      </c>
      <c r="V153" s="18" t="b">
        <f t="shared" si="349"/>
        <v>0</v>
      </c>
      <c r="W153" s="18" t="b">
        <f t="shared" si="350"/>
        <v>0</v>
      </c>
      <c r="X153" s="11">
        <f t="shared" si="351"/>
        <v>74.7</v>
      </c>
      <c r="Y153" s="11">
        <f t="shared" si="360"/>
        <v>19.920000000000002</v>
      </c>
      <c r="Z153" s="11">
        <f t="shared" si="353"/>
        <v>4.99</v>
      </c>
      <c r="AA153" s="11">
        <f t="shared" si="354"/>
        <v>20</v>
      </c>
      <c r="AB153" s="11">
        <f t="shared" si="355"/>
        <v>9.99</v>
      </c>
      <c r="AC153" s="11">
        <f t="shared" si="361"/>
        <v>29.88</v>
      </c>
      <c r="AD153" s="21">
        <v>6.99</v>
      </c>
      <c r="AE153" s="21">
        <f t="shared" si="357"/>
        <v>19.920000000000002</v>
      </c>
      <c r="AF153" s="20">
        <v>4.99</v>
      </c>
      <c r="AG153" s="20">
        <f t="shared" si="358"/>
        <v>29.88</v>
      </c>
    </row>
    <row r="154" spans="1:33">
      <c r="B154" s="5" t="s">
        <v>73</v>
      </c>
      <c r="C154" s="5"/>
      <c r="D154" s="17" t="s">
        <v>40</v>
      </c>
      <c r="E154">
        <v>6</v>
      </c>
      <c r="F154">
        <v>8</v>
      </c>
      <c r="G154" s="17">
        <v>119.52</v>
      </c>
      <c r="H154" s="7">
        <v>1</v>
      </c>
      <c r="I154" s="2" t="s">
        <v>16</v>
      </c>
      <c r="J154" s="2" t="s">
        <v>16</v>
      </c>
      <c r="K154" s="2" t="s">
        <v>19</v>
      </c>
      <c r="L154" s="2" t="s">
        <v>25</v>
      </c>
      <c r="M154" s="2" t="s">
        <v>16</v>
      </c>
      <c r="N154" s="2" t="s">
        <v>29</v>
      </c>
      <c r="O154" s="6">
        <f t="shared" si="359"/>
        <v>307.90000000000003</v>
      </c>
      <c r="Q154" s="17">
        <v>119.52</v>
      </c>
      <c r="R154" s="1" t="b">
        <f t="shared" si="345"/>
        <v>0</v>
      </c>
      <c r="S154" s="1" t="b">
        <f t="shared" si="346"/>
        <v>0</v>
      </c>
      <c r="T154" s="19" t="b">
        <f t="shared" si="347"/>
        <v>0</v>
      </c>
      <c r="U154" s="18" t="b">
        <f t="shared" si="348"/>
        <v>0</v>
      </c>
      <c r="V154" s="18" t="b">
        <f t="shared" si="349"/>
        <v>0</v>
      </c>
      <c r="W154" s="18" t="b">
        <f t="shared" si="350"/>
        <v>0</v>
      </c>
      <c r="X154" s="11">
        <f t="shared" si="351"/>
        <v>89.64</v>
      </c>
      <c r="Y154" s="11">
        <f t="shared" si="360"/>
        <v>23.9</v>
      </c>
      <c r="Z154" s="11">
        <f t="shared" si="353"/>
        <v>4.99</v>
      </c>
      <c r="AA154" s="11">
        <f t="shared" si="354"/>
        <v>24</v>
      </c>
      <c r="AB154" s="11">
        <f t="shared" si="355"/>
        <v>9.99</v>
      </c>
      <c r="AC154" s="11">
        <f t="shared" si="361"/>
        <v>35.86</v>
      </c>
      <c r="AD154" s="21">
        <v>6.99</v>
      </c>
      <c r="AE154" s="21">
        <f t="shared" si="357"/>
        <v>23.9</v>
      </c>
      <c r="AF154" s="20">
        <v>4.99</v>
      </c>
      <c r="AG154" s="20">
        <f t="shared" si="358"/>
        <v>35.86</v>
      </c>
    </row>
    <row r="155" spans="1:33">
      <c r="B155" s="5" t="s">
        <v>73</v>
      </c>
      <c r="C155" s="5"/>
      <c r="D155" s="17" t="s">
        <v>41</v>
      </c>
      <c r="E155">
        <v>6</v>
      </c>
      <c r="F155">
        <v>10</v>
      </c>
      <c r="G155" s="17">
        <v>149.4</v>
      </c>
      <c r="H155" s="7">
        <v>1</v>
      </c>
      <c r="I155" s="2" t="s">
        <v>16</v>
      </c>
      <c r="J155" s="2" t="s">
        <v>16</v>
      </c>
      <c r="K155" s="2" t="s">
        <v>19</v>
      </c>
      <c r="L155" s="2" t="s">
        <v>25</v>
      </c>
      <c r="M155" s="2" t="s">
        <v>16</v>
      </c>
      <c r="N155" s="2" t="s">
        <v>29</v>
      </c>
      <c r="O155" s="6">
        <f t="shared" si="359"/>
        <v>381.13</v>
      </c>
      <c r="Q155" s="17">
        <v>149.4</v>
      </c>
      <c r="R155" s="1" t="b">
        <f t="shared" si="345"/>
        <v>0</v>
      </c>
      <c r="S155" s="1" t="b">
        <f t="shared" si="346"/>
        <v>0</v>
      </c>
      <c r="T155" s="19" t="b">
        <f t="shared" si="347"/>
        <v>0</v>
      </c>
      <c r="U155" s="18" t="b">
        <f t="shared" si="348"/>
        <v>0</v>
      </c>
      <c r="V155" s="18" t="b">
        <f t="shared" si="349"/>
        <v>0</v>
      </c>
      <c r="W155" s="18" t="b">
        <f t="shared" si="350"/>
        <v>0</v>
      </c>
      <c r="X155" s="11">
        <f t="shared" si="351"/>
        <v>112.05</v>
      </c>
      <c r="Y155" s="11">
        <f t="shared" si="360"/>
        <v>29.88</v>
      </c>
      <c r="Z155" s="11">
        <f t="shared" si="353"/>
        <v>4.99</v>
      </c>
      <c r="AA155" s="11">
        <f t="shared" si="354"/>
        <v>30</v>
      </c>
      <c r="AB155" s="11">
        <f t="shared" si="355"/>
        <v>9.99</v>
      </c>
      <c r="AC155" s="11">
        <f t="shared" si="361"/>
        <v>44.82</v>
      </c>
      <c r="AD155" s="21">
        <v>6.99</v>
      </c>
      <c r="AE155" s="21">
        <f t="shared" si="357"/>
        <v>29.88</v>
      </c>
      <c r="AF155" s="20">
        <v>4.99</v>
      </c>
      <c r="AG155" s="20">
        <f t="shared" si="358"/>
        <v>44.82</v>
      </c>
    </row>
    <row r="156" spans="1:33">
      <c r="A156" t="s">
        <v>74</v>
      </c>
      <c r="B156" s="5"/>
      <c r="C156" s="5"/>
      <c r="O156" s="6"/>
    </row>
    <row r="157" spans="1:33">
      <c r="B157" s="5" t="s">
        <v>75</v>
      </c>
      <c r="C157" s="5"/>
      <c r="D157" s="17" t="s">
        <v>2</v>
      </c>
      <c r="E157" s="2">
        <v>3</v>
      </c>
      <c r="F157" s="2">
        <v>2</v>
      </c>
      <c r="G157" s="17">
        <v>6.99</v>
      </c>
      <c r="H157" s="7">
        <v>1</v>
      </c>
      <c r="I157" s="2" t="s">
        <v>16</v>
      </c>
      <c r="J157" s="2" t="s">
        <v>16</v>
      </c>
      <c r="K157" s="2" t="s">
        <v>19</v>
      </c>
      <c r="L157" s="2" t="s">
        <v>25</v>
      </c>
      <c r="M157" s="2" t="s">
        <v>16</v>
      </c>
      <c r="N157" s="2" t="s">
        <v>29</v>
      </c>
      <c r="O157" s="6">
        <f>SUM(Q157,R157,S157,T157,U157,V157,W157,X157,Y157,Z157,AA157,AB157,AC157)</f>
        <v>42.190000000000005</v>
      </c>
      <c r="Q157" s="17">
        <v>6.99</v>
      </c>
      <c r="R157" s="1" t="b">
        <f t="shared" ref="R157:R164" si="362">IF(AND(H157&gt;=2,H157&lt;=10),ROUND(G157*H157*(1-0.07),2))</f>
        <v>0</v>
      </c>
      <c r="S157" s="1" t="b">
        <f t="shared" ref="S157:S164" si="363">IF(AND(H157&gt;=11,H157&lt;=25),ROUND(G157*H157*(1-0.11),2))</f>
        <v>0</v>
      </c>
      <c r="T157" s="19" t="b">
        <f t="shared" ref="T157:T164" si="364">IF(AND(H157&gt;=26,H157&lt;=50),ROUND(G157*H157*(1-0.18),2))</f>
        <v>0</v>
      </c>
      <c r="U157" s="18" t="b">
        <f t="shared" ref="U157:U164" si="365">IF(AND(H157&gt;=51,H157&lt;=100),ROUND(G157*H157*(1-0.25),2))</f>
        <v>0</v>
      </c>
      <c r="V157" s="18" t="b">
        <f t="shared" ref="V157:V164" si="366">IF(AND(H157&gt;=101,H157&lt;=500),ROUND(G157*H157*(1-0.33),2))</f>
        <v>0</v>
      </c>
      <c r="W157" s="18" t="b">
        <f t="shared" ref="W157:W164" si="367">IF(AND(H157&gt;=501),ROUND(G157*H157*(1-0.4),2))</f>
        <v>0</v>
      </c>
      <c r="X157" s="11">
        <f t="shared" ref="X157:X164" si="368">IF(I157="Yes",ROUND(SUM(Q157,R157,S157,T157,U157,V157,W157)*0.75,2),0)</f>
        <v>5.24</v>
      </c>
      <c r="Y157" s="11">
        <f t="shared" ref="Y157" si="369">IF(AE157&lt;6.99,AD157,AE157)</f>
        <v>6.99</v>
      </c>
      <c r="Z157" s="11">
        <f t="shared" ref="Z157:Z164" si="370">IF(K157="Flash Cut with Adhesive Grommets",ROUND(H157*4.99,2),0)</f>
        <v>4.99</v>
      </c>
      <c r="AA157" s="11">
        <f t="shared" ref="AA157:AA164" si="371">((E157*F157)*0.5*H157)</f>
        <v>3</v>
      </c>
      <c r="AB157" s="11">
        <f t="shared" ref="AB157:AB164" si="372">IF(M157="Yes",ROUND(H157*9.99,2),0)</f>
        <v>9.99</v>
      </c>
      <c r="AC157" s="11">
        <f t="shared" ref="AC157" si="373">IF(AG157&lt;4.99,4.99,AG157)</f>
        <v>4.99</v>
      </c>
      <c r="AD157" s="21">
        <v>6.99</v>
      </c>
      <c r="AE157" s="21">
        <f t="shared" ref="AE157:AE164" si="374">IF(J157="Yes",ROUND(SUM(Q157,R157,S157,T157,U157,V157,W157)*0.2,2),0)</f>
        <v>1.4</v>
      </c>
      <c r="AF157" s="20">
        <v>4.99</v>
      </c>
      <c r="AG157" s="20">
        <f t="shared" ref="AG157:AG164" si="375">IF(N157="Four Sides",ROUND(G157*0.3*H157,2),0)</f>
        <v>2.1</v>
      </c>
    </row>
    <row r="158" spans="1:33">
      <c r="B158" s="5" t="s">
        <v>75</v>
      </c>
      <c r="C158" s="5"/>
      <c r="D158" s="17" t="s">
        <v>3</v>
      </c>
      <c r="E158">
        <v>3</v>
      </c>
      <c r="F158">
        <v>4</v>
      </c>
      <c r="G158" s="17">
        <v>29.88</v>
      </c>
      <c r="H158" s="7">
        <v>1</v>
      </c>
      <c r="I158" s="2" t="s">
        <v>16</v>
      </c>
      <c r="J158" s="2" t="s">
        <v>16</v>
      </c>
      <c r="K158" s="2" t="s">
        <v>19</v>
      </c>
      <c r="L158" s="2" t="s">
        <v>25</v>
      </c>
      <c r="M158" s="2" t="s">
        <v>16</v>
      </c>
      <c r="N158" s="2" t="s">
        <v>29</v>
      </c>
      <c r="O158" s="6">
        <f t="shared" ref="O158:O164" si="376">SUM(Q158,R158,S158,T158,U158,V158,W158,X158,Y158,Z158,AA158,AB158,AC158)</f>
        <v>89.22</v>
      </c>
      <c r="Q158" s="17">
        <v>29.88</v>
      </c>
      <c r="R158" s="1" t="b">
        <f t="shared" si="362"/>
        <v>0</v>
      </c>
      <c r="S158" s="1" t="b">
        <f t="shared" si="363"/>
        <v>0</v>
      </c>
      <c r="T158" s="19" t="b">
        <f t="shared" si="364"/>
        <v>0</v>
      </c>
      <c r="U158" s="18" t="b">
        <f t="shared" si="365"/>
        <v>0</v>
      </c>
      <c r="V158" s="18" t="b">
        <f t="shared" si="366"/>
        <v>0</v>
      </c>
      <c r="W158" s="18" t="b">
        <f t="shared" si="367"/>
        <v>0</v>
      </c>
      <c r="X158" s="11">
        <f t="shared" si="368"/>
        <v>22.41</v>
      </c>
      <c r="Y158" s="11">
        <f t="shared" ref="Y158:Y164" si="377">IF(AE158&lt;6.99,AD158,AE158)</f>
        <v>6.99</v>
      </c>
      <c r="Z158" s="11">
        <f t="shared" si="370"/>
        <v>4.99</v>
      </c>
      <c r="AA158" s="11">
        <f t="shared" si="371"/>
        <v>6</v>
      </c>
      <c r="AB158" s="11">
        <f t="shared" si="372"/>
        <v>9.99</v>
      </c>
      <c r="AC158" s="11">
        <f t="shared" ref="AC158:AC164" si="378">IF(AG158&lt;4.99,4.99,AG158)</f>
        <v>8.9600000000000009</v>
      </c>
      <c r="AD158" s="21">
        <v>6.99</v>
      </c>
      <c r="AE158" s="21">
        <f t="shared" si="374"/>
        <v>5.98</v>
      </c>
      <c r="AF158" s="20">
        <v>4.99</v>
      </c>
      <c r="AG158" s="20">
        <f t="shared" si="375"/>
        <v>8.9600000000000009</v>
      </c>
    </row>
    <row r="159" spans="1:33">
      <c r="B159" s="5" t="s">
        <v>75</v>
      </c>
      <c r="C159" s="5"/>
      <c r="D159" s="17" t="s">
        <v>23</v>
      </c>
      <c r="E159">
        <v>3</v>
      </c>
      <c r="F159">
        <v>6</v>
      </c>
      <c r="G159" s="17">
        <v>44.82</v>
      </c>
      <c r="H159" s="7">
        <v>1</v>
      </c>
      <c r="I159" s="2" t="s">
        <v>16</v>
      </c>
      <c r="J159" s="2" t="s">
        <v>16</v>
      </c>
      <c r="K159" s="2" t="s">
        <v>19</v>
      </c>
      <c r="L159" s="2" t="s">
        <v>25</v>
      </c>
      <c r="M159" s="2" t="s">
        <v>16</v>
      </c>
      <c r="N159" s="2" t="s">
        <v>29</v>
      </c>
      <c r="O159" s="6">
        <f t="shared" si="376"/>
        <v>124.83</v>
      </c>
      <c r="Q159" s="17">
        <v>44.82</v>
      </c>
      <c r="R159" s="1" t="b">
        <f t="shared" si="362"/>
        <v>0</v>
      </c>
      <c r="S159" s="1" t="b">
        <f t="shared" si="363"/>
        <v>0</v>
      </c>
      <c r="T159" s="19" t="b">
        <f t="shared" si="364"/>
        <v>0</v>
      </c>
      <c r="U159" s="18" t="b">
        <f t="shared" si="365"/>
        <v>0</v>
      </c>
      <c r="V159" s="18" t="b">
        <f t="shared" si="366"/>
        <v>0</v>
      </c>
      <c r="W159" s="18" t="b">
        <f t="shared" si="367"/>
        <v>0</v>
      </c>
      <c r="X159" s="11">
        <f t="shared" si="368"/>
        <v>33.619999999999997</v>
      </c>
      <c r="Y159" s="11">
        <f t="shared" si="377"/>
        <v>8.9600000000000009</v>
      </c>
      <c r="Z159" s="11">
        <f t="shared" si="370"/>
        <v>4.99</v>
      </c>
      <c r="AA159" s="11">
        <f t="shared" si="371"/>
        <v>9</v>
      </c>
      <c r="AB159" s="11">
        <f t="shared" si="372"/>
        <v>9.99</v>
      </c>
      <c r="AC159" s="11">
        <f t="shared" si="378"/>
        <v>13.45</v>
      </c>
      <c r="AD159" s="21">
        <v>6.99</v>
      </c>
      <c r="AE159" s="21">
        <f t="shared" si="374"/>
        <v>8.9600000000000009</v>
      </c>
      <c r="AF159" s="20">
        <v>4.99</v>
      </c>
      <c r="AG159" s="20">
        <f t="shared" si="375"/>
        <v>13.45</v>
      </c>
    </row>
    <row r="160" spans="1:33">
      <c r="B160" s="5" t="s">
        <v>75</v>
      </c>
      <c r="C160" s="5"/>
      <c r="D160" s="17" t="s">
        <v>36</v>
      </c>
      <c r="E160">
        <v>4</v>
      </c>
      <c r="F160">
        <v>6</v>
      </c>
      <c r="G160" s="17">
        <v>59.76</v>
      </c>
      <c r="H160" s="7">
        <v>1</v>
      </c>
      <c r="I160" s="2" t="s">
        <v>16</v>
      </c>
      <c r="J160" s="2" t="s">
        <v>16</v>
      </c>
      <c r="K160" s="2" t="s">
        <v>19</v>
      </c>
      <c r="L160" s="2" t="s">
        <v>25</v>
      </c>
      <c r="M160" s="2" t="s">
        <v>16</v>
      </c>
      <c r="N160" s="2" t="s">
        <v>29</v>
      </c>
      <c r="O160" s="6">
        <f t="shared" si="376"/>
        <v>161.44</v>
      </c>
      <c r="Q160" s="17">
        <v>59.76</v>
      </c>
      <c r="R160" s="1" t="b">
        <f t="shared" si="362"/>
        <v>0</v>
      </c>
      <c r="S160" s="1" t="b">
        <f t="shared" si="363"/>
        <v>0</v>
      </c>
      <c r="T160" s="19" t="b">
        <f t="shared" si="364"/>
        <v>0</v>
      </c>
      <c r="U160" s="18" t="b">
        <f t="shared" si="365"/>
        <v>0</v>
      </c>
      <c r="V160" s="18" t="b">
        <f t="shared" si="366"/>
        <v>0</v>
      </c>
      <c r="W160" s="18" t="b">
        <f t="shared" si="367"/>
        <v>0</v>
      </c>
      <c r="X160" s="11">
        <f t="shared" si="368"/>
        <v>44.82</v>
      </c>
      <c r="Y160" s="11">
        <f t="shared" si="377"/>
        <v>11.95</v>
      </c>
      <c r="Z160" s="11">
        <f t="shared" si="370"/>
        <v>4.99</v>
      </c>
      <c r="AA160" s="11">
        <f t="shared" si="371"/>
        <v>12</v>
      </c>
      <c r="AB160" s="11">
        <f t="shared" si="372"/>
        <v>9.99</v>
      </c>
      <c r="AC160" s="11">
        <f t="shared" si="378"/>
        <v>17.93</v>
      </c>
      <c r="AD160" s="21">
        <v>6.99</v>
      </c>
      <c r="AE160" s="21">
        <f t="shared" si="374"/>
        <v>11.95</v>
      </c>
      <c r="AF160" s="20">
        <v>4.99</v>
      </c>
      <c r="AG160" s="20">
        <f t="shared" si="375"/>
        <v>17.93</v>
      </c>
    </row>
    <row r="161" spans="1:33">
      <c r="B161" s="5" t="s">
        <v>75</v>
      </c>
      <c r="C161" s="5"/>
      <c r="D161" s="17" t="s">
        <v>38</v>
      </c>
      <c r="E161">
        <v>4</v>
      </c>
      <c r="F161">
        <v>8</v>
      </c>
      <c r="G161" s="17">
        <v>79.680000000000007</v>
      </c>
      <c r="H161" s="7">
        <v>1</v>
      </c>
      <c r="I161" s="2" t="s">
        <v>16</v>
      </c>
      <c r="J161" s="2" t="s">
        <v>16</v>
      </c>
      <c r="K161" s="2" t="s">
        <v>19</v>
      </c>
      <c r="L161" s="2" t="s">
        <v>25</v>
      </c>
      <c r="M161" s="2" t="s">
        <v>16</v>
      </c>
      <c r="N161" s="2" t="s">
        <v>29</v>
      </c>
      <c r="O161" s="6">
        <f t="shared" si="376"/>
        <v>210.26000000000002</v>
      </c>
      <c r="Q161" s="17">
        <v>79.680000000000007</v>
      </c>
      <c r="R161" s="1" t="b">
        <f t="shared" si="362"/>
        <v>0</v>
      </c>
      <c r="S161" s="1" t="b">
        <f t="shared" si="363"/>
        <v>0</v>
      </c>
      <c r="T161" s="19" t="b">
        <f t="shared" si="364"/>
        <v>0</v>
      </c>
      <c r="U161" s="18" t="b">
        <f t="shared" si="365"/>
        <v>0</v>
      </c>
      <c r="V161" s="18" t="b">
        <f t="shared" si="366"/>
        <v>0</v>
      </c>
      <c r="W161" s="18" t="b">
        <f t="shared" si="367"/>
        <v>0</v>
      </c>
      <c r="X161" s="11">
        <f t="shared" si="368"/>
        <v>59.76</v>
      </c>
      <c r="Y161" s="11">
        <f t="shared" si="377"/>
        <v>15.94</v>
      </c>
      <c r="Z161" s="11">
        <f t="shared" si="370"/>
        <v>4.99</v>
      </c>
      <c r="AA161" s="11">
        <f t="shared" si="371"/>
        <v>16</v>
      </c>
      <c r="AB161" s="11">
        <f t="shared" si="372"/>
        <v>9.99</v>
      </c>
      <c r="AC161" s="11">
        <f t="shared" si="378"/>
        <v>23.9</v>
      </c>
      <c r="AD161" s="21">
        <v>6.99</v>
      </c>
      <c r="AE161" s="21">
        <f t="shared" si="374"/>
        <v>15.94</v>
      </c>
      <c r="AF161" s="20">
        <v>4.99</v>
      </c>
      <c r="AG161" s="20">
        <f t="shared" si="375"/>
        <v>23.9</v>
      </c>
    </row>
    <row r="162" spans="1:33">
      <c r="B162" s="5" t="s">
        <v>75</v>
      </c>
      <c r="C162" s="5"/>
      <c r="D162" s="17" t="s">
        <v>39</v>
      </c>
      <c r="E162">
        <v>4</v>
      </c>
      <c r="F162">
        <v>10</v>
      </c>
      <c r="G162" s="17">
        <v>99.6</v>
      </c>
      <c r="H162" s="7">
        <v>1</v>
      </c>
      <c r="I162" s="2" t="s">
        <v>16</v>
      </c>
      <c r="J162" s="2" t="s">
        <v>16</v>
      </c>
      <c r="K162" s="2" t="s">
        <v>19</v>
      </c>
      <c r="L162" s="2" t="s">
        <v>25</v>
      </c>
      <c r="M162" s="2" t="s">
        <v>16</v>
      </c>
      <c r="N162" s="2" t="s">
        <v>29</v>
      </c>
      <c r="O162" s="6">
        <f t="shared" si="376"/>
        <v>259.08000000000004</v>
      </c>
      <c r="Q162" s="17">
        <v>99.6</v>
      </c>
      <c r="R162" s="1" t="b">
        <f t="shared" si="362"/>
        <v>0</v>
      </c>
      <c r="S162" s="1" t="b">
        <f t="shared" si="363"/>
        <v>0</v>
      </c>
      <c r="T162" s="19" t="b">
        <f t="shared" si="364"/>
        <v>0</v>
      </c>
      <c r="U162" s="18" t="b">
        <f t="shared" si="365"/>
        <v>0</v>
      </c>
      <c r="V162" s="18" t="b">
        <f t="shared" si="366"/>
        <v>0</v>
      </c>
      <c r="W162" s="18" t="b">
        <f t="shared" si="367"/>
        <v>0</v>
      </c>
      <c r="X162" s="11">
        <f t="shared" si="368"/>
        <v>74.7</v>
      </c>
      <c r="Y162" s="11">
        <f t="shared" si="377"/>
        <v>19.920000000000002</v>
      </c>
      <c r="Z162" s="11">
        <f t="shared" si="370"/>
        <v>4.99</v>
      </c>
      <c r="AA162" s="11">
        <f t="shared" si="371"/>
        <v>20</v>
      </c>
      <c r="AB162" s="11">
        <f t="shared" si="372"/>
        <v>9.99</v>
      </c>
      <c r="AC162" s="11">
        <f t="shared" si="378"/>
        <v>29.88</v>
      </c>
      <c r="AD162" s="21">
        <v>6.99</v>
      </c>
      <c r="AE162" s="21">
        <f t="shared" si="374"/>
        <v>19.920000000000002</v>
      </c>
      <c r="AF162" s="20">
        <v>4.99</v>
      </c>
      <c r="AG162" s="20">
        <f t="shared" si="375"/>
        <v>29.88</v>
      </c>
    </row>
    <row r="163" spans="1:33">
      <c r="B163" s="5" t="s">
        <v>75</v>
      </c>
      <c r="C163" s="5"/>
      <c r="D163" s="17" t="s">
        <v>40</v>
      </c>
      <c r="E163">
        <v>6</v>
      </c>
      <c r="F163">
        <v>8</v>
      </c>
      <c r="G163" s="17">
        <v>119.52</v>
      </c>
      <c r="H163" s="7">
        <v>1</v>
      </c>
      <c r="I163" s="2" t="s">
        <v>16</v>
      </c>
      <c r="J163" s="2" t="s">
        <v>16</v>
      </c>
      <c r="K163" s="2" t="s">
        <v>19</v>
      </c>
      <c r="L163" s="2" t="s">
        <v>25</v>
      </c>
      <c r="M163" s="2" t="s">
        <v>16</v>
      </c>
      <c r="N163" s="2" t="s">
        <v>29</v>
      </c>
      <c r="O163" s="6">
        <f t="shared" si="376"/>
        <v>307.90000000000003</v>
      </c>
      <c r="Q163" s="17">
        <v>119.52</v>
      </c>
      <c r="R163" s="1" t="b">
        <f t="shared" si="362"/>
        <v>0</v>
      </c>
      <c r="S163" s="1" t="b">
        <f t="shared" si="363"/>
        <v>0</v>
      </c>
      <c r="T163" s="19" t="b">
        <f t="shared" si="364"/>
        <v>0</v>
      </c>
      <c r="U163" s="18" t="b">
        <f t="shared" si="365"/>
        <v>0</v>
      </c>
      <c r="V163" s="18" t="b">
        <f t="shared" si="366"/>
        <v>0</v>
      </c>
      <c r="W163" s="18" t="b">
        <f t="shared" si="367"/>
        <v>0</v>
      </c>
      <c r="X163" s="11">
        <f t="shared" si="368"/>
        <v>89.64</v>
      </c>
      <c r="Y163" s="11">
        <f t="shared" si="377"/>
        <v>23.9</v>
      </c>
      <c r="Z163" s="11">
        <f t="shared" si="370"/>
        <v>4.99</v>
      </c>
      <c r="AA163" s="11">
        <f t="shared" si="371"/>
        <v>24</v>
      </c>
      <c r="AB163" s="11">
        <f t="shared" si="372"/>
        <v>9.99</v>
      </c>
      <c r="AC163" s="11">
        <f t="shared" si="378"/>
        <v>35.86</v>
      </c>
      <c r="AD163" s="21">
        <v>6.99</v>
      </c>
      <c r="AE163" s="21">
        <f t="shared" si="374"/>
        <v>23.9</v>
      </c>
      <c r="AF163" s="20">
        <v>4.99</v>
      </c>
      <c r="AG163" s="20">
        <f t="shared" si="375"/>
        <v>35.86</v>
      </c>
    </row>
    <row r="164" spans="1:33">
      <c r="B164" s="5" t="s">
        <v>75</v>
      </c>
      <c r="C164" s="5"/>
      <c r="D164" s="17" t="s">
        <v>41</v>
      </c>
      <c r="E164">
        <v>6</v>
      </c>
      <c r="F164">
        <v>10</v>
      </c>
      <c r="G164" s="17">
        <v>149.4</v>
      </c>
      <c r="H164" s="7">
        <v>1</v>
      </c>
      <c r="I164" s="2" t="s">
        <v>16</v>
      </c>
      <c r="J164" s="2" t="s">
        <v>16</v>
      </c>
      <c r="K164" s="2" t="s">
        <v>19</v>
      </c>
      <c r="L164" s="2" t="s">
        <v>25</v>
      </c>
      <c r="M164" s="2" t="s">
        <v>16</v>
      </c>
      <c r="N164" s="2" t="s">
        <v>29</v>
      </c>
      <c r="O164" s="6">
        <f t="shared" si="376"/>
        <v>381.13</v>
      </c>
      <c r="Q164" s="17">
        <v>149.4</v>
      </c>
      <c r="R164" s="1" t="b">
        <f t="shared" si="362"/>
        <v>0</v>
      </c>
      <c r="S164" s="1" t="b">
        <f t="shared" si="363"/>
        <v>0</v>
      </c>
      <c r="T164" s="19" t="b">
        <f t="shared" si="364"/>
        <v>0</v>
      </c>
      <c r="U164" s="18" t="b">
        <f t="shared" si="365"/>
        <v>0</v>
      </c>
      <c r="V164" s="18" t="b">
        <f t="shared" si="366"/>
        <v>0</v>
      </c>
      <c r="W164" s="18" t="b">
        <f t="shared" si="367"/>
        <v>0</v>
      </c>
      <c r="X164" s="11">
        <f t="shared" si="368"/>
        <v>112.05</v>
      </c>
      <c r="Y164" s="11">
        <f t="shared" si="377"/>
        <v>29.88</v>
      </c>
      <c r="Z164" s="11">
        <f t="shared" si="370"/>
        <v>4.99</v>
      </c>
      <c r="AA164" s="11">
        <f t="shared" si="371"/>
        <v>30</v>
      </c>
      <c r="AB164" s="11">
        <f t="shared" si="372"/>
        <v>9.99</v>
      </c>
      <c r="AC164" s="11">
        <f t="shared" si="378"/>
        <v>44.82</v>
      </c>
      <c r="AD164" s="21">
        <v>6.99</v>
      </c>
      <c r="AE164" s="21">
        <f t="shared" si="374"/>
        <v>29.88</v>
      </c>
      <c r="AF164" s="20">
        <v>4.99</v>
      </c>
      <c r="AG164" s="20">
        <f t="shared" si="375"/>
        <v>44.82</v>
      </c>
    </row>
    <row r="165" spans="1:33">
      <c r="A165" t="s">
        <v>76</v>
      </c>
    </row>
    <row r="166" spans="1:33">
      <c r="B166" s="5" t="s">
        <v>77</v>
      </c>
      <c r="C166" s="5"/>
      <c r="D166" s="17" t="s">
        <v>2</v>
      </c>
      <c r="E166" s="2">
        <v>3</v>
      </c>
      <c r="F166" s="2">
        <v>2</v>
      </c>
      <c r="G166" s="17">
        <v>6.99</v>
      </c>
      <c r="H166" s="7">
        <v>1</v>
      </c>
      <c r="I166" s="2" t="s">
        <v>16</v>
      </c>
      <c r="J166" s="2" t="s">
        <v>16</v>
      </c>
      <c r="K166" s="2" t="s">
        <v>19</v>
      </c>
      <c r="L166" s="2" t="s">
        <v>25</v>
      </c>
      <c r="M166" s="2" t="s">
        <v>16</v>
      </c>
      <c r="N166" s="2" t="s">
        <v>29</v>
      </c>
      <c r="O166" s="6">
        <f>SUM(Q166,R166,S166,T166,U166,V166,W166,X166,Y166,Z166,AA166,AB166,AC166)</f>
        <v>42.190000000000005</v>
      </c>
      <c r="Q166" s="17">
        <v>6.99</v>
      </c>
      <c r="R166" s="1" t="b">
        <f t="shared" ref="R166:R173" si="379">IF(AND(H166&gt;=2,H166&lt;=10),ROUND(G166*H166*(1-0.07),2))</f>
        <v>0</v>
      </c>
      <c r="S166" s="1" t="b">
        <f t="shared" ref="S166:S173" si="380">IF(AND(H166&gt;=11,H166&lt;=25),ROUND(G166*H166*(1-0.11),2))</f>
        <v>0</v>
      </c>
      <c r="T166" s="19" t="b">
        <f t="shared" ref="T166:T173" si="381">IF(AND(H166&gt;=26,H166&lt;=50),ROUND(G166*H166*(1-0.18),2))</f>
        <v>0</v>
      </c>
      <c r="U166" s="18" t="b">
        <f t="shared" ref="U166:U173" si="382">IF(AND(H166&gt;=51,H166&lt;=100),ROUND(G166*H166*(1-0.25),2))</f>
        <v>0</v>
      </c>
      <c r="V166" s="18" t="b">
        <f t="shared" ref="V166:V173" si="383">IF(AND(H166&gt;=101,H166&lt;=500),ROUND(G166*H166*(1-0.33),2))</f>
        <v>0</v>
      </c>
      <c r="W166" s="18" t="b">
        <f t="shared" ref="W166:W173" si="384">IF(AND(H166&gt;=501),ROUND(G166*H166*(1-0.4),2))</f>
        <v>0</v>
      </c>
      <c r="X166" s="11">
        <f t="shared" ref="X166:X173" si="385">IF(I166="Yes",ROUND(SUM(Q166,R166,S166,T166,U166,V166,W166)*0.75,2),0)</f>
        <v>5.24</v>
      </c>
      <c r="Y166" s="11">
        <f t="shared" ref="Y166" si="386">IF(AE166&lt;6.99,AD166,AE166)</f>
        <v>6.99</v>
      </c>
      <c r="Z166" s="11">
        <f t="shared" ref="Z166:Z173" si="387">IF(K166="Flash Cut with Adhesive Grommets",ROUND(H166*4.99,2),0)</f>
        <v>4.99</v>
      </c>
      <c r="AA166" s="11">
        <f t="shared" ref="AA166:AA173" si="388">((E166*F166)*0.5*H166)</f>
        <v>3</v>
      </c>
      <c r="AB166" s="11">
        <f t="shared" ref="AB166:AB173" si="389">IF(M166="Yes",ROUND(H166*9.99,2),0)</f>
        <v>9.99</v>
      </c>
      <c r="AC166" s="11">
        <f t="shared" ref="AC166" si="390">IF(AG166&lt;4.99,4.99,AG166)</f>
        <v>4.99</v>
      </c>
      <c r="AD166" s="21">
        <v>6.99</v>
      </c>
      <c r="AE166" s="21">
        <f t="shared" ref="AE166:AE173" si="391">IF(J166="Yes",ROUND(SUM(Q166,R166,S166,T166,U166,V166,W166)*0.2,2),0)</f>
        <v>1.4</v>
      </c>
      <c r="AF166" s="20">
        <v>4.99</v>
      </c>
      <c r="AG166" s="20">
        <f t="shared" ref="AG166:AG173" si="392">IF(N166="Four Sides",ROUND(G166*0.3*H166,2),0)</f>
        <v>2.1</v>
      </c>
    </row>
    <row r="167" spans="1:33">
      <c r="B167" s="5" t="s">
        <v>77</v>
      </c>
      <c r="C167" s="5"/>
      <c r="D167" s="17" t="s">
        <v>3</v>
      </c>
      <c r="E167">
        <v>3</v>
      </c>
      <c r="F167">
        <v>4</v>
      </c>
      <c r="G167" s="17">
        <v>29.88</v>
      </c>
      <c r="H167" s="7">
        <v>1</v>
      </c>
      <c r="I167" s="2" t="s">
        <v>16</v>
      </c>
      <c r="J167" s="2" t="s">
        <v>16</v>
      </c>
      <c r="K167" s="2" t="s">
        <v>19</v>
      </c>
      <c r="L167" s="2" t="s">
        <v>25</v>
      </c>
      <c r="M167" s="2" t="s">
        <v>16</v>
      </c>
      <c r="N167" s="2" t="s">
        <v>29</v>
      </c>
      <c r="O167" s="6">
        <f t="shared" ref="O167:O173" si="393">SUM(Q167,R167,S167,T167,U167,V167,W167,X167,Y167,Z167,AA167,AB167,AC167)</f>
        <v>89.22</v>
      </c>
      <c r="Q167" s="17">
        <v>29.88</v>
      </c>
      <c r="R167" s="1" t="b">
        <f t="shared" si="379"/>
        <v>0</v>
      </c>
      <c r="S167" s="1" t="b">
        <f t="shared" si="380"/>
        <v>0</v>
      </c>
      <c r="T167" s="19" t="b">
        <f t="shared" si="381"/>
        <v>0</v>
      </c>
      <c r="U167" s="18" t="b">
        <f t="shared" si="382"/>
        <v>0</v>
      </c>
      <c r="V167" s="18" t="b">
        <f t="shared" si="383"/>
        <v>0</v>
      </c>
      <c r="W167" s="18" t="b">
        <f t="shared" si="384"/>
        <v>0</v>
      </c>
      <c r="X167" s="11">
        <f t="shared" si="385"/>
        <v>22.41</v>
      </c>
      <c r="Y167" s="11">
        <f t="shared" ref="Y167:Y173" si="394">IF(AE167&lt;6.99,AD167,AE167)</f>
        <v>6.99</v>
      </c>
      <c r="Z167" s="11">
        <f t="shared" si="387"/>
        <v>4.99</v>
      </c>
      <c r="AA167" s="11">
        <f t="shared" si="388"/>
        <v>6</v>
      </c>
      <c r="AB167" s="11">
        <f t="shared" si="389"/>
        <v>9.99</v>
      </c>
      <c r="AC167" s="11">
        <f t="shared" ref="AC167:AC173" si="395">IF(AG167&lt;4.99,4.99,AG167)</f>
        <v>8.9600000000000009</v>
      </c>
      <c r="AD167" s="21">
        <v>6.99</v>
      </c>
      <c r="AE167" s="21">
        <f t="shared" si="391"/>
        <v>5.98</v>
      </c>
      <c r="AF167" s="20">
        <v>4.99</v>
      </c>
      <c r="AG167" s="20">
        <f t="shared" si="392"/>
        <v>8.9600000000000009</v>
      </c>
    </row>
    <row r="168" spans="1:33">
      <c r="B168" s="5" t="s">
        <v>77</v>
      </c>
      <c r="C168" s="5"/>
      <c r="D168" s="17" t="s">
        <v>23</v>
      </c>
      <c r="E168">
        <v>3</v>
      </c>
      <c r="F168">
        <v>6</v>
      </c>
      <c r="G168" s="17">
        <v>44.82</v>
      </c>
      <c r="H168" s="7">
        <v>1</v>
      </c>
      <c r="I168" s="2" t="s">
        <v>16</v>
      </c>
      <c r="J168" s="2" t="s">
        <v>16</v>
      </c>
      <c r="K168" s="2" t="s">
        <v>19</v>
      </c>
      <c r="L168" s="2" t="s">
        <v>25</v>
      </c>
      <c r="M168" s="2" t="s">
        <v>16</v>
      </c>
      <c r="N168" s="2" t="s">
        <v>29</v>
      </c>
      <c r="O168" s="6">
        <f t="shared" si="393"/>
        <v>124.83</v>
      </c>
      <c r="Q168" s="17">
        <v>44.82</v>
      </c>
      <c r="R168" s="1" t="b">
        <f t="shared" si="379"/>
        <v>0</v>
      </c>
      <c r="S168" s="1" t="b">
        <f t="shared" si="380"/>
        <v>0</v>
      </c>
      <c r="T168" s="19" t="b">
        <f t="shared" si="381"/>
        <v>0</v>
      </c>
      <c r="U168" s="18" t="b">
        <f t="shared" si="382"/>
        <v>0</v>
      </c>
      <c r="V168" s="18" t="b">
        <f t="shared" si="383"/>
        <v>0</v>
      </c>
      <c r="W168" s="18" t="b">
        <f t="shared" si="384"/>
        <v>0</v>
      </c>
      <c r="X168" s="11">
        <f t="shared" si="385"/>
        <v>33.619999999999997</v>
      </c>
      <c r="Y168" s="11">
        <f t="shared" si="394"/>
        <v>8.9600000000000009</v>
      </c>
      <c r="Z168" s="11">
        <f t="shared" si="387"/>
        <v>4.99</v>
      </c>
      <c r="AA168" s="11">
        <f t="shared" si="388"/>
        <v>9</v>
      </c>
      <c r="AB168" s="11">
        <f t="shared" si="389"/>
        <v>9.99</v>
      </c>
      <c r="AC168" s="11">
        <f t="shared" si="395"/>
        <v>13.45</v>
      </c>
      <c r="AD168" s="21">
        <v>6.99</v>
      </c>
      <c r="AE168" s="21">
        <f t="shared" si="391"/>
        <v>8.9600000000000009</v>
      </c>
      <c r="AF168" s="20">
        <v>4.99</v>
      </c>
      <c r="AG168" s="20">
        <f t="shared" si="392"/>
        <v>13.45</v>
      </c>
    </row>
    <row r="169" spans="1:33">
      <c r="B169" s="5" t="s">
        <v>77</v>
      </c>
      <c r="C169" s="5"/>
      <c r="D169" s="17" t="s">
        <v>36</v>
      </c>
      <c r="E169">
        <v>4</v>
      </c>
      <c r="F169">
        <v>6</v>
      </c>
      <c r="G169" s="17">
        <v>59.76</v>
      </c>
      <c r="H169" s="7">
        <v>1</v>
      </c>
      <c r="I169" s="2" t="s">
        <v>16</v>
      </c>
      <c r="J169" s="2" t="s">
        <v>16</v>
      </c>
      <c r="K169" s="2" t="s">
        <v>19</v>
      </c>
      <c r="L169" s="2" t="s">
        <v>25</v>
      </c>
      <c r="M169" s="2" t="s">
        <v>16</v>
      </c>
      <c r="N169" s="2" t="s">
        <v>29</v>
      </c>
      <c r="O169" s="6">
        <f t="shared" si="393"/>
        <v>161.44</v>
      </c>
      <c r="Q169" s="17">
        <v>59.76</v>
      </c>
      <c r="R169" s="1" t="b">
        <f t="shared" si="379"/>
        <v>0</v>
      </c>
      <c r="S169" s="1" t="b">
        <f t="shared" si="380"/>
        <v>0</v>
      </c>
      <c r="T169" s="19" t="b">
        <f t="shared" si="381"/>
        <v>0</v>
      </c>
      <c r="U169" s="18" t="b">
        <f t="shared" si="382"/>
        <v>0</v>
      </c>
      <c r="V169" s="18" t="b">
        <f t="shared" si="383"/>
        <v>0</v>
      </c>
      <c r="W169" s="18" t="b">
        <f t="shared" si="384"/>
        <v>0</v>
      </c>
      <c r="X169" s="11">
        <f t="shared" si="385"/>
        <v>44.82</v>
      </c>
      <c r="Y169" s="11">
        <f t="shared" si="394"/>
        <v>11.95</v>
      </c>
      <c r="Z169" s="11">
        <f t="shared" si="387"/>
        <v>4.99</v>
      </c>
      <c r="AA169" s="11">
        <f t="shared" si="388"/>
        <v>12</v>
      </c>
      <c r="AB169" s="11">
        <f t="shared" si="389"/>
        <v>9.99</v>
      </c>
      <c r="AC169" s="11">
        <f t="shared" si="395"/>
        <v>17.93</v>
      </c>
      <c r="AD169" s="21">
        <v>6.99</v>
      </c>
      <c r="AE169" s="21">
        <f t="shared" si="391"/>
        <v>11.95</v>
      </c>
      <c r="AF169" s="20">
        <v>4.99</v>
      </c>
      <c r="AG169" s="20">
        <f t="shared" si="392"/>
        <v>17.93</v>
      </c>
    </row>
    <row r="170" spans="1:33">
      <c r="B170" s="5" t="s">
        <v>77</v>
      </c>
      <c r="C170" s="5"/>
      <c r="D170" s="17" t="s">
        <v>38</v>
      </c>
      <c r="E170">
        <v>4</v>
      </c>
      <c r="F170">
        <v>8</v>
      </c>
      <c r="G170" s="17">
        <v>79.680000000000007</v>
      </c>
      <c r="H170" s="7">
        <v>1</v>
      </c>
      <c r="I170" s="2" t="s">
        <v>16</v>
      </c>
      <c r="J170" s="2" t="s">
        <v>16</v>
      </c>
      <c r="K170" s="2" t="s">
        <v>19</v>
      </c>
      <c r="L170" s="2" t="s">
        <v>25</v>
      </c>
      <c r="M170" s="2" t="s">
        <v>16</v>
      </c>
      <c r="N170" s="2" t="s">
        <v>29</v>
      </c>
      <c r="O170" s="6">
        <f t="shared" si="393"/>
        <v>210.26000000000002</v>
      </c>
      <c r="Q170" s="17">
        <v>79.680000000000007</v>
      </c>
      <c r="R170" s="1" t="b">
        <f t="shared" si="379"/>
        <v>0</v>
      </c>
      <c r="S170" s="1" t="b">
        <f t="shared" si="380"/>
        <v>0</v>
      </c>
      <c r="T170" s="19" t="b">
        <f t="shared" si="381"/>
        <v>0</v>
      </c>
      <c r="U170" s="18" t="b">
        <f t="shared" si="382"/>
        <v>0</v>
      </c>
      <c r="V170" s="18" t="b">
        <f t="shared" si="383"/>
        <v>0</v>
      </c>
      <c r="W170" s="18" t="b">
        <f t="shared" si="384"/>
        <v>0</v>
      </c>
      <c r="X170" s="11">
        <f t="shared" si="385"/>
        <v>59.76</v>
      </c>
      <c r="Y170" s="11">
        <f t="shared" si="394"/>
        <v>15.94</v>
      </c>
      <c r="Z170" s="11">
        <f t="shared" si="387"/>
        <v>4.99</v>
      </c>
      <c r="AA170" s="11">
        <f t="shared" si="388"/>
        <v>16</v>
      </c>
      <c r="AB170" s="11">
        <f t="shared" si="389"/>
        <v>9.99</v>
      </c>
      <c r="AC170" s="11">
        <f t="shared" si="395"/>
        <v>23.9</v>
      </c>
      <c r="AD170" s="21">
        <v>6.99</v>
      </c>
      <c r="AE170" s="21">
        <f t="shared" si="391"/>
        <v>15.94</v>
      </c>
      <c r="AF170" s="20">
        <v>4.99</v>
      </c>
      <c r="AG170" s="20">
        <f t="shared" si="392"/>
        <v>23.9</v>
      </c>
    </row>
    <row r="171" spans="1:33">
      <c r="B171" s="5" t="s">
        <v>77</v>
      </c>
      <c r="C171" s="5"/>
      <c r="D171" s="17" t="s">
        <v>39</v>
      </c>
      <c r="E171">
        <v>4</v>
      </c>
      <c r="F171">
        <v>10</v>
      </c>
      <c r="G171" s="17">
        <v>99.6</v>
      </c>
      <c r="H171" s="7">
        <v>1</v>
      </c>
      <c r="I171" s="2" t="s">
        <v>16</v>
      </c>
      <c r="J171" s="2" t="s">
        <v>16</v>
      </c>
      <c r="K171" s="2" t="s">
        <v>19</v>
      </c>
      <c r="L171" s="2" t="s">
        <v>25</v>
      </c>
      <c r="M171" s="2" t="s">
        <v>16</v>
      </c>
      <c r="N171" s="2" t="s">
        <v>29</v>
      </c>
      <c r="O171" s="6">
        <f t="shared" si="393"/>
        <v>259.08000000000004</v>
      </c>
      <c r="Q171" s="17">
        <v>99.6</v>
      </c>
      <c r="R171" s="1" t="b">
        <f t="shared" si="379"/>
        <v>0</v>
      </c>
      <c r="S171" s="1" t="b">
        <f t="shared" si="380"/>
        <v>0</v>
      </c>
      <c r="T171" s="19" t="b">
        <f t="shared" si="381"/>
        <v>0</v>
      </c>
      <c r="U171" s="18" t="b">
        <f t="shared" si="382"/>
        <v>0</v>
      </c>
      <c r="V171" s="18" t="b">
        <f t="shared" si="383"/>
        <v>0</v>
      </c>
      <c r="W171" s="18" t="b">
        <f t="shared" si="384"/>
        <v>0</v>
      </c>
      <c r="X171" s="11">
        <f t="shared" si="385"/>
        <v>74.7</v>
      </c>
      <c r="Y171" s="11">
        <f t="shared" si="394"/>
        <v>19.920000000000002</v>
      </c>
      <c r="Z171" s="11">
        <f t="shared" si="387"/>
        <v>4.99</v>
      </c>
      <c r="AA171" s="11">
        <f t="shared" si="388"/>
        <v>20</v>
      </c>
      <c r="AB171" s="11">
        <f t="shared" si="389"/>
        <v>9.99</v>
      </c>
      <c r="AC171" s="11">
        <f t="shared" si="395"/>
        <v>29.88</v>
      </c>
      <c r="AD171" s="21">
        <v>6.99</v>
      </c>
      <c r="AE171" s="21">
        <f t="shared" si="391"/>
        <v>19.920000000000002</v>
      </c>
      <c r="AF171" s="20">
        <v>4.99</v>
      </c>
      <c r="AG171" s="20">
        <f t="shared" si="392"/>
        <v>29.88</v>
      </c>
    </row>
    <row r="172" spans="1:33">
      <c r="B172" s="5" t="s">
        <v>77</v>
      </c>
      <c r="C172" s="5"/>
      <c r="D172" s="17" t="s">
        <v>40</v>
      </c>
      <c r="E172">
        <v>6</v>
      </c>
      <c r="F172">
        <v>8</v>
      </c>
      <c r="G172" s="17">
        <v>119.52</v>
      </c>
      <c r="H172" s="7">
        <v>1</v>
      </c>
      <c r="I172" s="2" t="s">
        <v>16</v>
      </c>
      <c r="J172" s="2" t="s">
        <v>16</v>
      </c>
      <c r="K172" s="2" t="s">
        <v>19</v>
      </c>
      <c r="L172" s="2" t="s">
        <v>25</v>
      </c>
      <c r="M172" s="2" t="s">
        <v>16</v>
      </c>
      <c r="N172" s="2" t="s">
        <v>29</v>
      </c>
      <c r="O172" s="6">
        <f t="shared" si="393"/>
        <v>307.90000000000003</v>
      </c>
      <c r="Q172" s="17">
        <v>119.52</v>
      </c>
      <c r="R172" s="1" t="b">
        <f t="shared" si="379"/>
        <v>0</v>
      </c>
      <c r="S172" s="1" t="b">
        <f t="shared" si="380"/>
        <v>0</v>
      </c>
      <c r="T172" s="19" t="b">
        <f t="shared" si="381"/>
        <v>0</v>
      </c>
      <c r="U172" s="18" t="b">
        <f t="shared" si="382"/>
        <v>0</v>
      </c>
      <c r="V172" s="18" t="b">
        <f t="shared" si="383"/>
        <v>0</v>
      </c>
      <c r="W172" s="18" t="b">
        <f t="shared" si="384"/>
        <v>0</v>
      </c>
      <c r="X172" s="11">
        <f t="shared" si="385"/>
        <v>89.64</v>
      </c>
      <c r="Y172" s="11">
        <f t="shared" si="394"/>
        <v>23.9</v>
      </c>
      <c r="Z172" s="11">
        <f t="shared" si="387"/>
        <v>4.99</v>
      </c>
      <c r="AA172" s="11">
        <f t="shared" si="388"/>
        <v>24</v>
      </c>
      <c r="AB172" s="11">
        <f t="shared" si="389"/>
        <v>9.99</v>
      </c>
      <c r="AC172" s="11">
        <f t="shared" si="395"/>
        <v>35.86</v>
      </c>
      <c r="AD172" s="21">
        <v>6.99</v>
      </c>
      <c r="AE172" s="21">
        <f t="shared" si="391"/>
        <v>23.9</v>
      </c>
      <c r="AF172" s="20">
        <v>4.99</v>
      </c>
      <c r="AG172" s="20">
        <f t="shared" si="392"/>
        <v>35.86</v>
      </c>
    </row>
    <row r="173" spans="1:33">
      <c r="B173" s="5" t="s">
        <v>77</v>
      </c>
      <c r="C173" s="5"/>
      <c r="D173" s="17" t="s">
        <v>41</v>
      </c>
      <c r="E173">
        <v>6</v>
      </c>
      <c r="F173">
        <v>10</v>
      </c>
      <c r="G173" s="17">
        <v>149.4</v>
      </c>
      <c r="H173" s="7">
        <v>1</v>
      </c>
      <c r="I173" s="2" t="s">
        <v>16</v>
      </c>
      <c r="J173" s="2" t="s">
        <v>16</v>
      </c>
      <c r="K173" s="2" t="s">
        <v>19</v>
      </c>
      <c r="L173" s="2" t="s">
        <v>25</v>
      </c>
      <c r="M173" s="2" t="s">
        <v>16</v>
      </c>
      <c r="N173" s="2" t="s">
        <v>29</v>
      </c>
      <c r="O173" s="6">
        <f t="shared" si="393"/>
        <v>381.13</v>
      </c>
      <c r="Q173" s="17">
        <v>149.4</v>
      </c>
      <c r="R173" s="1" t="b">
        <f t="shared" si="379"/>
        <v>0</v>
      </c>
      <c r="S173" s="1" t="b">
        <f t="shared" si="380"/>
        <v>0</v>
      </c>
      <c r="T173" s="19" t="b">
        <f t="shared" si="381"/>
        <v>0</v>
      </c>
      <c r="U173" s="18" t="b">
        <f t="shared" si="382"/>
        <v>0</v>
      </c>
      <c r="V173" s="18" t="b">
        <f t="shared" si="383"/>
        <v>0</v>
      </c>
      <c r="W173" s="18" t="b">
        <f t="shared" si="384"/>
        <v>0</v>
      </c>
      <c r="X173" s="11">
        <f t="shared" si="385"/>
        <v>112.05</v>
      </c>
      <c r="Y173" s="11">
        <f t="shared" si="394"/>
        <v>29.88</v>
      </c>
      <c r="Z173" s="11">
        <f t="shared" si="387"/>
        <v>4.99</v>
      </c>
      <c r="AA173" s="11">
        <f t="shared" si="388"/>
        <v>30</v>
      </c>
      <c r="AB173" s="11">
        <f t="shared" si="389"/>
        <v>9.99</v>
      </c>
      <c r="AC173" s="11">
        <f t="shared" si="395"/>
        <v>44.82</v>
      </c>
      <c r="AD173" s="21">
        <v>6.99</v>
      </c>
      <c r="AE173" s="21">
        <f t="shared" si="391"/>
        <v>29.88</v>
      </c>
      <c r="AF173" s="20">
        <v>4.99</v>
      </c>
      <c r="AG173" s="20">
        <f t="shared" si="392"/>
        <v>44.82</v>
      </c>
    </row>
    <row r="174" spans="1:33">
      <c r="A174" t="s">
        <v>78</v>
      </c>
    </row>
    <row r="175" spans="1:33">
      <c r="B175" s="5" t="s">
        <v>79</v>
      </c>
      <c r="C175" s="5"/>
      <c r="D175" s="17" t="s">
        <v>2</v>
      </c>
      <c r="E175" s="2">
        <v>3</v>
      </c>
      <c r="F175" s="2">
        <v>2</v>
      </c>
      <c r="G175" s="17">
        <v>6.99</v>
      </c>
      <c r="H175" s="7">
        <v>1</v>
      </c>
      <c r="I175" s="2" t="s">
        <v>16</v>
      </c>
      <c r="J175" s="2" t="s">
        <v>16</v>
      </c>
      <c r="K175" s="2" t="s">
        <v>19</v>
      </c>
      <c r="L175" s="2" t="s">
        <v>25</v>
      </c>
      <c r="M175" s="2" t="s">
        <v>16</v>
      </c>
      <c r="N175" s="2" t="s">
        <v>29</v>
      </c>
      <c r="O175" s="6">
        <f>SUM(Q175,R175,S175,T175,U175,V175,W175,X175,Y175,Z175,AA175,AB175,AC175)</f>
        <v>42.190000000000005</v>
      </c>
      <c r="Q175" s="17">
        <v>6.99</v>
      </c>
      <c r="R175" s="1" t="b">
        <f t="shared" ref="R175:R182" si="396">IF(AND(H175&gt;=2,H175&lt;=10),ROUND(G175*H175*(1-0.07),2))</f>
        <v>0</v>
      </c>
      <c r="S175" s="1" t="b">
        <f t="shared" ref="S175:S182" si="397">IF(AND(H175&gt;=11,H175&lt;=25),ROUND(G175*H175*(1-0.11),2))</f>
        <v>0</v>
      </c>
      <c r="T175" s="19" t="b">
        <f t="shared" ref="T175:T182" si="398">IF(AND(H175&gt;=26,H175&lt;=50),ROUND(G175*H175*(1-0.18),2))</f>
        <v>0</v>
      </c>
      <c r="U175" s="18" t="b">
        <f t="shared" ref="U175:U182" si="399">IF(AND(H175&gt;=51,H175&lt;=100),ROUND(G175*H175*(1-0.25),2))</f>
        <v>0</v>
      </c>
      <c r="V175" s="18" t="b">
        <f t="shared" ref="V175:V182" si="400">IF(AND(H175&gt;=101,H175&lt;=500),ROUND(G175*H175*(1-0.33),2))</f>
        <v>0</v>
      </c>
      <c r="W175" s="18" t="b">
        <f t="shared" ref="W175:W182" si="401">IF(AND(H175&gt;=501),ROUND(G175*H175*(1-0.4),2))</f>
        <v>0</v>
      </c>
      <c r="X175" s="11">
        <f t="shared" ref="X175:X182" si="402">IF(I175="Yes",ROUND(SUM(Q175,R175,S175,T175,U175,V175,W175)*0.75,2),0)</f>
        <v>5.24</v>
      </c>
      <c r="Y175" s="11">
        <f t="shared" ref="Y175" si="403">IF(AE175&lt;6.99,AD175,AE175)</f>
        <v>6.99</v>
      </c>
      <c r="Z175" s="11">
        <f t="shared" ref="Z175:Z182" si="404">IF(K175="Flash Cut with Adhesive Grommets",ROUND(H175*4.99,2),0)</f>
        <v>4.99</v>
      </c>
      <c r="AA175" s="11">
        <f t="shared" ref="AA175:AA182" si="405">((E175*F175)*0.5*H175)</f>
        <v>3</v>
      </c>
      <c r="AB175" s="11">
        <f t="shared" ref="AB175:AB182" si="406">IF(M175="Yes",ROUND(H175*9.99,2),0)</f>
        <v>9.99</v>
      </c>
      <c r="AC175" s="11">
        <f t="shared" ref="AC175" si="407">IF(AG175&lt;4.99,4.99,AG175)</f>
        <v>4.99</v>
      </c>
      <c r="AD175" s="21">
        <v>6.99</v>
      </c>
      <c r="AE175" s="21">
        <f t="shared" ref="AE175:AE182" si="408">IF(J175="Yes",ROUND(SUM(Q175,R175,S175,T175,U175,V175,W175)*0.2,2),0)</f>
        <v>1.4</v>
      </c>
      <c r="AF175" s="20">
        <v>4.99</v>
      </c>
      <c r="AG175" s="20">
        <f t="shared" ref="AG175:AG182" si="409">IF(N175="Four Sides",ROUND(G175*0.3*H175,2),0)</f>
        <v>2.1</v>
      </c>
    </row>
    <row r="176" spans="1:33">
      <c r="B176" s="5" t="s">
        <v>79</v>
      </c>
      <c r="C176" s="5"/>
      <c r="D176" s="17" t="s">
        <v>3</v>
      </c>
      <c r="E176">
        <v>3</v>
      </c>
      <c r="F176">
        <v>4</v>
      </c>
      <c r="G176" s="17">
        <v>29.88</v>
      </c>
      <c r="H176" s="7">
        <v>1</v>
      </c>
      <c r="I176" s="2" t="s">
        <v>16</v>
      </c>
      <c r="J176" s="2" t="s">
        <v>16</v>
      </c>
      <c r="K176" s="2" t="s">
        <v>19</v>
      </c>
      <c r="L176" s="2" t="s">
        <v>25</v>
      </c>
      <c r="M176" s="2" t="s">
        <v>16</v>
      </c>
      <c r="N176" s="2" t="s">
        <v>29</v>
      </c>
      <c r="O176" s="6">
        <f t="shared" ref="O176:O182" si="410">SUM(Q176,R176,S176,T176,U176,V176,W176,X176,Y176,Z176,AA176,AB176,AC176)</f>
        <v>89.22</v>
      </c>
      <c r="Q176" s="17">
        <v>29.88</v>
      </c>
      <c r="R176" s="1" t="b">
        <f t="shared" si="396"/>
        <v>0</v>
      </c>
      <c r="S176" s="1" t="b">
        <f t="shared" si="397"/>
        <v>0</v>
      </c>
      <c r="T176" s="19" t="b">
        <f t="shared" si="398"/>
        <v>0</v>
      </c>
      <c r="U176" s="18" t="b">
        <f t="shared" si="399"/>
        <v>0</v>
      </c>
      <c r="V176" s="18" t="b">
        <f t="shared" si="400"/>
        <v>0</v>
      </c>
      <c r="W176" s="18" t="b">
        <f t="shared" si="401"/>
        <v>0</v>
      </c>
      <c r="X176" s="11">
        <f t="shared" si="402"/>
        <v>22.41</v>
      </c>
      <c r="Y176" s="11">
        <f t="shared" ref="Y176:Y182" si="411">IF(AE176&lt;6.99,AD176,AE176)</f>
        <v>6.99</v>
      </c>
      <c r="Z176" s="11">
        <f t="shared" si="404"/>
        <v>4.99</v>
      </c>
      <c r="AA176" s="11">
        <f t="shared" si="405"/>
        <v>6</v>
      </c>
      <c r="AB176" s="11">
        <f t="shared" si="406"/>
        <v>9.99</v>
      </c>
      <c r="AC176" s="11">
        <f t="shared" ref="AC176:AC182" si="412">IF(AG176&lt;4.99,4.99,AG176)</f>
        <v>8.9600000000000009</v>
      </c>
      <c r="AD176" s="21">
        <v>6.99</v>
      </c>
      <c r="AE176" s="21">
        <f t="shared" si="408"/>
        <v>5.98</v>
      </c>
      <c r="AF176" s="20">
        <v>4.99</v>
      </c>
      <c r="AG176" s="20">
        <f t="shared" si="409"/>
        <v>8.9600000000000009</v>
      </c>
    </row>
    <row r="177" spans="1:33">
      <c r="B177" s="5" t="s">
        <v>79</v>
      </c>
      <c r="C177" s="5"/>
      <c r="D177" s="17" t="s">
        <v>23</v>
      </c>
      <c r="E177">
        <v>3</v>
      </c>
      <c r="F177">
        <v>6</v>
      </c>
      <c r="G177" s="17">
        <v>44.82</v>
      </c>
      <c r="H177" s="7">
        <v>1</v>
      </c>
      <c r="I177" s="2" t="s">
        <v>16</v>
      </c>
      <c r="J177" s="2" t="s">
        <v>16</v>
      </c>
      <c r="K177" s="2" t="s">
        <v>19</v>
      </c>
      <c r="L177" s="2" t="s">
        <v>25</v>
      </c>
      <c r="M177" s="2" t="s">
        <v>16</v>
      </c>
      <c r="N177" s="2" t="s">
        <v>29</v>
      </c>
      <c r="O177" s="6">
        <f t="shared" si="410"/>
        <v>124.83</v>
      </c>
      <c r="Q177" s="17">
        <v>44.82</v>
      </c>
      <c r="R177" s="1" t="b">
        <f t="shared" si="396"/>
        <v>0</v>
      </c>
      <c r="S177" s="1" t="b">
        <f t="shared" si="397"/>
        <v>0</v>
      </c>
      <c r="T177" s="19" t="b">
        <f t="shared" si="398"/>
        <v>0</v>
      </c>
      <c r="U177" s="18" t="b">
        <f t="shared" si="399"/>
        <v>0</v>
      </c>
      <c r="V177" s="18" t="b">
        <f t="shared" si="400"/>
        <v>0</v>
      </c>
      <c r="W177" s="18" t="b">
        <f t="shared" si="401"/>
        <v>0</v>
      </c>
      <c r="X177" s="11">
        <f t="shared" si="402"/>
        <v>33.619999999999997</v>
      </c>
      <c r="Y177" s="11">
        <f t="shared" si="411"/>
        <v>8.9600000000000009</v>
      </c>
      <c r="Z177" s="11">
        <f t="shared" si="404"/>
        <v>4.99</v>
      </c>
      <c r="AA177" s="11">
        <f t="shared" si="405"/>
        <v>9</v>
      </c>
      <c r="AB177" s="11">
        <f t="shared" si="406"/>
        <v>9.99</v>
      </c>
      <c r="AC177" s="11">
        <f t="shared" si="412"/>
        <v>13.45</v>
      </c>
      <c r="AD177" s="21">
        <v>6.99</v>
      </c>
      <c r="AE177" s="21">
        <f t="shared" si="408"/>
        <v>8.9600000000000009</v>
      </c>
      <c r="AF177" s="20">
        <v>4.99</v>
      </c>
      <c r="AG177" s="20">
        <f t="shared" si="409"/>
        <v>13.45</v>
      </c>
    </row>
    <row r="178" spans="1:33">
      <c r="B178" s="5" t="s">
        <v>79</v>
      </c>
      <c r="C178" s="5"/>
      <c r="D178" s="17" t="s">
        <v>36</v>
      </c>
      <c r="E178">
        <v>4</v>
      </c>
      <c r="F178">
        <v>6</v>
      </c>
      <c r="G178" s="17">
        <v>59.76</v>
      </c>
      <c r="H178" s="7">
        <v>1</v>
      </c>
      <c r="I178" s="2" t="s">
        <v>16</v>
      </c>
      <c r="J178" s="2" t="s">
        <v>16</v>
      </c>
      <c r="K178" s="2" t="s">
        <v>19</v>
      </c>
      <c r="L178" s="2" t="s">
        <v>25</v>
      </c>
      <c r="M178" s="2" t="s">
        <v>16</v>
      </c>
      <c r="N178" s="2" t="s">
        <v>29</v>
      </c>
      <c r="O178" s="6">
        <f t="shared" si="410"/>
        <v>161.44</v>
      </c>
      <c r="Q178" s="17">
        <v>59.76</v>
      </c>
      <c r="R178" s="1" t="b">
        <f t="shared" si="396"/>
        <v>0</v>
      </c>
      <c r="S178" s="1" t="b">
        <f t="shared" si="397"/>
        <v>0</v>
      </c>
      <c r="T178" s="19" t="b">
        <f t="shared" si="398"/>
        <v>0</v>
      </c>
      <c r="U178" s="18" t="b">
        <f t="shared" si="399"/>
        <v>0</v>
      </c>
      <c r="V178" s="18" t="b">
        <f t="shared" si="400"/>
        <v>0</v>
      </c>
      <c r="W178" s="18" t="b">
        <f t="shared" si="401"/>
        <v>0</v>
      </c>
      <c r="X178" s="11">
        <f t="shared" si="402"/>
        <v>44.82</v>
      </c>
      <c r="Y178" s="11">
        <f t="shared" si="411"/>
        <v>11.95</v>
      </c>
      <c r="Z178" s="11">
        <f t="shared" si="404"/>
        <v>4.99</v>
      </c>
      <c r="AA178" s="11">
        <f t="shared" si="405"/>
        <v>12</v>
      </c>
      <c r="AB178" s="11">
        <f t="shared" si="406"/>
        <v>9.99</v>
      </c>
      <c r="AC178" s="11">
        <f t="shared" si="412"/>
        <v>17.93</v>
      </c>
      <c r="AD178" s="21">
        <v>6.99</v>
      </c>
      <c r="AE178" s="21">
        <f t="shared" si="408"/>
        <v>11.95</v>
      </c>
      <c r="AF178" s="20">
        <v>4.99</v>
      </c>
      <c r="AG178" s="20">
        <f t="shared" si="409"/>
        <v>17.93</v>
      </c>
    </row>
    <row r="179" spans="1:33">
      <c r="B179" s="5" t="s">
        <v>79</v>
      </c>
      <c r="C179" s="5"/>
      <c r="D179" s="17" t="s">
        <v>38</v>
      </c>
      <c r="E179">
        <v>4</v>
      </c>
      <c r="F179">
        <v>8</v>
      </c>
      <c r="G179" s="17">
        <v>79.680000000000007</v>
      </c>
      <c r="H179" s="7">
        <v>1</v>
      </c>
      <c r="I179" s="2" t="s">
        <v>16</v>
      </c>
      <c r="J179" s="2" t="s">
        <v>16</v>
      </c>
      <c r="K179" s="2" t="s">
        <v>19</v>
      </c>
      <c r="L179" s="2" t="s">
        <v>25</v>
      </c>
      <c r="M179" s="2" t="s">
        <v>16</v>
      </c>
      <c r="N179" s="2" t="s">
        <v>29</v>
      </c>
      <c r="O179" s="6">
        <f t="shared" si="410"/>
        <v>210.26000000000002</v>
      </c>
      <c r="Q179" s="17">
        <v>79.680000000000007</v>
      </c>
      <c r="R179" s="1" t="b">
        <f t="shared" si="396"/>
        <v>0</v>
      </c>
      <c r="S179" s="1" t="b">
        <f t="shared" si="397"/>
        <v>0</v>
      </c>
      <c r="T179" s="19" t="b">
        <f t="shared" si="398"/>
        <v>0</v>
      </c>
      <c r="U179" s="18" t="b">
        <f t="shared" si="399"/>
        <v>0</v>
      </c>
      <c r="V179" s="18" t="b">
        <f t="shared" si="400"/>
        <v>0</v>
      </c>
      <c r="W179" s="18" t="b">
        <f t="shared" si="401"/>
        <v>0</v>
      </c>
      <c r="X179" s="11">
        <f t="shared" si="402"/>
        <v>59.76</v>
      </c>
      <c r="Y179" s="11">
        <f t="shared" si="411"/>
        <v>15.94</v>
      </c>
      <c r="Z179" s="11">
        <f t="shared" si="404"/>
        <v>4.99</v>
      </c>
      <c r="AA179" s="11">
        <f t="shared" si="405"/>
        <v>16</v>
      </c>
      <c r="AB179" s="11">
        <f t="shared" si="406"/>
        <v>9.99</v>
      </c>
      <c r="AC179" s="11">
        <f t="shared" si="412"/>
        <v>23.9</v>
      </c>
      <c r="AD179" s="21">
        <v>6.99</v>
      </c>
      <c r="AE179" s="21">
        <f t="shared" si="408"/>
        <v>15.94</v>
      </c>
      <c r="AF179" s="20">
        <v>4.99</v>
      </c>
      <c r="AG179" s="20">
        <f t="shared" si="409"/>
        <v>23.9</v>
      </c>
    </row>
    <row r="180" spans="1:33">
      <c r="B180" s="5" t="s">
        <v>79</v>
      </c>
      <c r="C180" s="5"/>
      <c r="D180" s="17" t="s">
        <v>39</v>
      </c>
      <c r="E180">
        <v>4</v>
      </c>
      <c r="F180">
        <v>10</v>
      </c>
      <c r="G180" s="17">
        <v>99.6</v>
      </c>
      <c r="H180" s="7">
        <v>1</v>
      </c>
      <c r="I180" s="2" t="s">
        <v>16</v>
      </c>
      <c r="J180" s="2" t="s">
        <v>16</v>
      </c>
      <c r="K180" s="2" t="s">
        <v>19</v>
      </c>
      <c r="L180" s="2" t="s">
        <v>25</v>
      </c>
      <c r="M180" s="2" t="s">
        <v>16</v>
      </c>
      <c r="N180" s="2" t="s">
        <v>29</v>
      </c>
      <c r="O180" s="6">
        <f t="shared" si="410"/>
        <v>259.08000000000004</v>
      </c>
      <c r="Q180" s="17">
        <v>99.6</v>
      </c>
      <c r="R180" s="1" t="b">
        <f t="shared" si="396"/>
        <v>0</v>
      </c>
      <c r="S180" s="1" t="b">
        <f t="shared" si="397"/>
        <v>0</v>
      </c>
      <c r="T180" s="19" t="b">
        <f t="shared" si="398"/>
        <v>0</v>
      </c>
      <c r="U180" s="18" t="b">
        <f t="shared" si="399"/>
        <v>0</v>
      </c>
      <c r="V180" s="18" t="b">
        <f t="shared" si="400"/>
        <v>0</v>
      </c>
      <c r="W180" s="18" t="b">
        <f t="shared" si="401"/>
        <v>0</v>
      </c>
      <c r="X180" s="11">
        <f t="shared" si="402"/>
        <v>74.7</v>
      </c>
      <c r="Y180" s="11">
        <f t="shared" si="411"/>
        <v>19.920000000000002</v>
      </c>
      <c r="Z180" s="11">
        <f t="shared" si="404"/>
        <v>4.99</v>
      </c>
      <c r="AA180" s="11">
        <f t="shared" si="405"/>
        <v>20</v>
      </c>
      <c r="AB180" s="11">
        <f t="shared" si="406"/>
        <v>9.99</v>
      </c>
      <c r="AC180" s="11">
        <f t="shared" si="412"/>
        <v>29.88</v>
      </c>
      <c r="AD180" s="21">
        <v>6.99</v>
      </c>
      <c r="AE180" s="21">
        <f t="shared" si="408"/>
        <v>19.920000000000002</v>
      </c>
      <c r="AF180" s="20">
        <v>4.99</v>
      </c>
      <c r="AG180" s="20">
        <f t="shared" si="409"/>
        <v>29.88</v>
      </c>
    </row>
    <row r="181" spans="1:33">
      <c r="B181" s="5" t="s">
        <v>79</v>
      </c>
      <c r="C181" s="5"/>
      <c r="D181" s="17" t="s">
        <v>40</v>
      </c>
      <c r="E181">
        <v>6</v>
      </c>
      <c r="F181">
        <v>8</v>
      </c>
      <c r="G181" s="17">
        <v>119.52</v>
      </c>
      <c r="H181" s="7">
        <v>1</v>
      </c>
      <c r="I181" s="2" t="s">
        <v>16</v>
      </c>
      <c r="J181" s="2" t="s">
        <v>16</v>
      </c>
      <c r="K181" s="2" t="s">
        <v>19</v>
      </c>
      <c r="L181" s="2" t="s">
        <v>25</v>
      </c>
      <c r="M181" s="2" t="s">
        <v>16</v>
      </c>
      <c r="N181" s="2" t="s">
        <v>29</v>
      </c>
      <c r="O181" s="6">
        <f t="shared" si="410"/>
        <v>307.90000000000003</v>
      </c>
      <c r="Q181" s="17">
        <v>119.52</v>
      </c>
      <c r="R181" s="1" t="b">
        <f t="shared" si="396"/>
        <v>0</v>
      </c>
      <c r="S181" s="1" t="b">
        <f t="shared" si="397"/>
        <v>0</v>
      </c>
      <c r="T181" s="19" t="b">
        <f t="shared" si="398"/>
        <v>0</v>
      </c>
      <c r="U181" s="18" t="b">
        <f t="shared" si="399"/>
        <v>0</v>
      </c>
      <c r="V181" s="18" t="b">
        <f t="shared" si="400"/>
        <v>0</v>
      </c>
      <c r="W181" s="18" t="b">
        <f t="shared" si="401"/>
        <v>0</v>
      </c>
      <c r="X181" s="11">
        <f t="shared" si="402"/>
        <v>89.64</v>
      </c>
      <c r="Y181" s="11">
        <f t="shared" si="411"/>
        <v>23.9</v>
      </c>
      <c r="Z181" s="11">
        <f t="shared" si="404"/>
        <v>4.99</v>
      </c>
      <c r="AA181" s="11">
        <f t="shared" si="405"/>
        <v>24</v>
      </c>
      <c r="AB181" s="11">
        <f t="shared" si="406"/>
        <v>9.99</v>
      </c>
      <c r="AC181" s="11">
        <f t="shared" si="412"/>
        <v>35.86</v>
      </c>
      <c r="AD181" s="21">
        <v>6.99</v>
      </c>
      <c r="AE181" s="21">
        <f t="shared" si="408"/>
        <v>23.9</v>
      </c>
      <c r="AF181" s="20">
        <v>4.99</v>
      </c>
      <c r="AG181" s="20">
        <f t="shared" si="409"/>
        <v>35.86</v>
      </c>
    </row>
    <row r="182" spans="1:33">
      <c r="B182" s="5" t="s">
        <v>79</v>
      </c>
      <c r="C182" s="5"/>
      <c r="D182" s="17" t="s">
        <v>41</v>
      </c>
      <c r="E182">
        <v>6</v>
      </c>
      <c r="F182">
        <v>10</v>
      </c>
      <c r="G182" s="17">
        <v>149.4</v>
      </c>
      <c r="H182" s="7">
        <v>1</v>
      </c>
      <c r="I182" s="2" t="s">
        <v>16</v>
      </c>
      <c r="J182" s="2" t="s">
        <v>16</v>
      </c>
      <c r="K182" s="2" t="s">
        <v>19</v>
      </c>
      <c r="L182" s="2" t="s">
        <v>25</v>
      </c>
      <c r="M182" s="2" t="s">
        <v>16</v>
      </c>
      <c r="N182" s="2" t="s">
        <v>29</v>
      </c>
      <c r="O182" s="6">
        <f t="shared" si="410"/>
        <v>381.13</v>
      </c>
      <c r="Q182" s="17">
        <v>149.4</v>
      </c>
      <c r="R182" s="1" t="b">
        <f t="shared" si="396"/>
        <v>0</v>
      </c>
      <c r="S182" s="1" t="b">
        <f t="shared" si="397"/>
        <v>0</v>
      </c>
      <c r="T182" s="19" t="b">
        <f t="shared" si="398"/>
        <v>0</v>
      </c>
      <c r="U182" s="18" t="b">
        <f t="shared" si="399"/>
        <v>0</v>
      </c>
      <c r="V182" s="18" t="b">
        <f t="shared" si="400"/>
        <v>0</v>
      </c>
      <c r="W182" s="18" t="b">
        <f t="shared" si="401"/>
        <v>0</v>
      </c>
      <c r="X182" s="11">
        <f t="shared" si="402"/>
        <v>112.05</v>
      </c>
      <c r="Y182" s="11">
        <f t="shared" si="411"/>
        <v>29.88</v>
      </c>
      <c r="Z182" s="11">
        <f t="shared" si="404"/>
        <v>4.99</v>
      </c>
      <c r="AA182" s="11">
        <f t="shared" si="405"/>
        <v>30</v>
      </c>
      <c r="AB182" s="11">
        <f t="shared" si="406"/>
        <v>9.99</v>
      </c>
      <c r="AC182" s="11">
        <f t="shared" si="412"/>
        <v>44.82</v>
      </c>
      <c r="AD182" s="21">
        <v>6.99</v>
      </c>
      <c r="AE182" s="21">
        <f t="shared" si="408"/>
        <v>29.88</v>
      </c>
      <c r="AF182" s="20">
        <v>4.99</v>
      </c>
      <c r="AG182" s="20">
        <f t="shared" si="409"/>
        <v>44.82</v>
      </c>
    </row>
    <row r="183" spans="1:33">
      <c r="A183" t="s">
        <v>80</v>
      </c>
    </row>
    <row r="184" spans="1:33">
      <c r="B184" s="5" t="s">
        <v>81</v>
      </c>
      <c r="C184" s="5"/>
      <c r="D184" s="17" t="s">
        <v>2</v>
      </c>
      <c r="E184" s="2">
        <v>3</v>
      </c>
      <c r="F184" s="2">
        <v>2</v>
      </c>
      <c r="G184" s="17">
        <v>6.99</v>
      </c>
      <c r="H184" s="7">
        <v>1</v>
      </c>
      <c r="I184" s="2" t="s">
        <v>16</v>
      </c>
      <c r="J184" s="2" t="s">
        <v>16</v>
      </c>
      <c r="K184" s="2" t="s">
        <v>19</v>
      </c>
      <c r="L184" s="2" t="s">
        <v>25</v>
      </c>
      <c r="M184" s="2" t="s">
        <v>16</v>
      </c>
      <c r="N184" s="2" t="s">
        <v>29</v>
      </c>
      <c r="O184" s="6">
        <f>SUM(Q184,R184,S184,T184,U184,V184,W184,X184,Y184,Z184,AA184,AB184,AC184)</f>
        <v>42.190000000000005</v>
      </c>
      <c r="Q184" s="17">
        <v>6.99</v>
      </c>
      <c r="R184" s="1" t="b">
        <f t="shared" ref="R184:R191" si="413">IF(AND(H184&gt;=2,H184&lt;=10),ROUND(G184*H184*(1-0.07),2))</f>
        <v>0</v>
      </c>
      <c r="S184" s="1" t="b">
        <f t="shared" ref="S184:S191" si="414">IF(AND(H184&gt;=11,H184&lt;=25),ROUND(G184*H184*(1-0.11),2))</f>
        <v>0</v>
      </c>
      <c r="T184" s="19" t="b">
        <f t="shared" ref="T184:T191" si="415">IF(AND(H184&gt;=26,H184&lt;=50),ROUND(G184*H184*(1-0.18),2))</f>
        <v>0</v>
      </c>
      <c r="U184" s="18" t="b">
        <f t="shared" ref="U184:U191" si="416">IF(AND(H184&gt;=51,H184&lt;=100),ROUND(G184*H184*(1-0.25),2))</f>
        <v>0</v>
      </c>
      <c r="V184" s="18" t="b">
        <f t="shared" ref="V184:V191" si="417">IF(AND(H184&gt;=101,H184&lt;=500),ROUND(G184*H184*(1-0.33),2))</f>
        <v>0</v>
      </c>
      <c r="W184" s="18" t="b">
        <f t="shared" ref="W184:W191" si="418">IF(AND(H184&gt;=501),ROUND(G184*H184*(1-0.4),2))</f>
        <v>0</v>
      </c>
      <c r="X184" s="11">
        <f t="shared" ref="X184:X191" si="419">IF(I184="Yes",ROUND(SUM(Q184,R184,S184,T184,U184,V184,W184)*0.75,2),0)</f>
        <v>5.24</v>
      </c>
      <c r="Y184" s="11">
        <f t="shared" ref="Y184" si="420">IF(AE184&lt;6.99,AD184,AE184)</f>
        <v>6.99</v>
      </c>
      <c r="Z184" s="11">
        <f t="shared" ref="Z184:Z191" si="421">IF(K184="Flash Cut with Adhesive Grommets",ROUND(H184*4.99,2),0)</f>
        <v>4.99</v>
      </c>
      <c r="AA184" s="11">
        <f t="shared" ref="AA184:AA191" si="422">((E184*F184)*0.5*H184)</f>
        <v>3</v>
      </c>
      <c r="AB184" s="11">
        <f t="shared" ref="AB184:AB191" si="423">IF(M184="Yes",ROUND(H184*9.99,2),0)</f>
        <v>9.99</v>
      </c>
      <c r="AC184" s="11">
        <f t="shared" ref="AC184" si="424">IF(AG184&lt;4.99,4.99,AG184)</f>
        <v>4.99</v>
      </c>
      <c r="AD184" s="21">
        <v>6.99</v>
      </c>
      <c r="AE184" s="21">
        <f t="shared" ref="AE184:AE191" si="425">IF(J184="Yes",ROUND(SUM(Q184,R184,S184,T184,U184,V184,W184)*0.2,2),0)</f>
        <v>1.4</v>
      </c>
      <c r="AF184" s="20">
        <v>4.99</v>
      </c>
      <c r="AG184" s="20">
        <f t="shared" ref="AG184:AG191" si="426">IF(N184="Four Sides",ROUND(G184*0.3*H184,2),0)</f>
        <v>2.1</v>
      </c>
    </row>
    <row r="185" spans="1:33">
      <c r="B185" s="5" t="s">
        <v>81</v>
      </c>
      <c r="C185" s="5"/>
      <c r="D185" s="17" t="s">
        <v>3</v>
      </c>
      <c r="E185">
        <v>3</v>
      </c>
      <c r="F185">
        <v>4</v>
      </c>
      <c r="G185" s="17">
        <v>29.88</v>
      </c>
      <c r="H185" s="7">
        <v>1</v>
      </c>
      <c r="I185" s="2" t="s">
        <v>16</v>
      </c>
      <c r="J185" s="2" t="s">
        <v>16</v>
      </c>
      <c r="K185" s="2" t="s">
        <v>19</v>
      </c>
      <c r="L185" s="2" t="s">
        <v>25</v>
      </c>
      <c r="M185" s="2" t="s">
        <v>16</v>
      </c>
      <c r="N185" s="2" t="s">
        <v>29</v>
      </c>
      <c r="O185" s="6">
        <f t="shared" ref="O185:O191" si="427">SUM(Q185,R185,S185,T185,U185,V185,W185,X185,Y185,Z185,AA185,AB185,AC185)</f>
        <v>89.22</v>
      </c>
      <c r="Q185" s="17">
        <v>29.88</v>
      </c>
      <c r="R185" s="1" t="b">
        <f t="shared" si="413"/>
        <v>0</v>
      </c>
      <c r="S185" s="1" t="b">
        <f t="shared" si="414"/>
        <v>0</v>
      </c>
      <c r="T185" s="19" t="b">
        <f t="shared" si="415"/>
        <v>0</v>
      </c>
      <c r="U185" s="18" t="b">
        <f t="shared" si="416"/>
        <v>0</v>
      </c>
      <c r="V185" s="18" t="b">
        <f t="shared" si="417"/>
        <v>0</v>
      </c>
      <c r="W185" s="18" t="b">
        <f t="shared" si="418"/>
        <v>0</v>
      </c>
      <c r="X185" s="11">
        <f t="shared" si="419"/>
        <v>22.41</v>
      </c>
      <c r="Y185" s="11">
        <f t="shared" ref="Y185:Y191" si="428">IF(AE185&lt;6.99,AD185,AE185)</f>
        <v>6.99</v>
      </c>
      <c r="Z185" s="11">
        <f t="shared" si="421"/>
        <v>4.99</v>
      </c>
      <c r="AA185" s="11">
        <f t="shared" si="422"/>
        <v>6</v>
      </c>
      <c r="AB185" s="11">
        <f t="shared" si="423"/>
        <v>9.99</v>
      </c>
      <c r="AC185" s="11">
        <f t="shared" ref="AC185:AC191" si="429">IF(AG185&lt;4.99,4.99,AG185)</f>
        <v>8.9600000000000009</v>
      </c>
      <c r="AD185" s="21">
        <v>6.99</v>
      </c>
      <c r="AE185" s="21">
        <f t="shared" si="425"/>
        <v>5.98</v>
      </c>
      <c r="AF185" s="20">
        <v>4.99</v>
      </c>
      <c r="AG185" s="20">
        <f t="shared" si="426"/>
        <v>8.9600000000000009</v>
      </c>
    </row>
    <row r="186" spans="1:33">
      <c r="B186" s="5" t="s">
        <v>81</v>
      </c>
      <c r="C186" s="5"/>
      <c r="D186" s="17" t="s">
        <v>23</v>
      </c>
      <c r="E186">
        <v>3</v>
      </c>
      <c r="F186">
        <v>6</v>
      </c>
      <c r="G186" s="17">
        <v>44.82</v>
      </c>
      <c r="H186" s="7">
        <v>1</v>
      </c>
      <c r="I186" s="2" t="s">
        <v>16</v>
      </c>
      <c r="J186" s="2" t="s">
        <v>16</v>
      </c>
      <c r="K186" s="2" t="s">
        <v>19</v>
      </c>
      <c r="L186" s="2" t="s">
        <v>25</v>
      </c>
      <c r="M186" s="2" t="s">
        <v>16</v>
      </c>
      <c r="N186" s="2" t="s">
        <v>29</v>
      </c>
      <c r="O186" s="6">
        <f t="shared" si="427"/>
        <v>124.83</v>
      </c>
      <c r="Q186" s="17">
        <v>44.82</v>
      </c>
      <c r="R186" s="1" t="b">
        <f t="shared" si="413"/>
        <v>0</v>
      </c>
      <c r="S186" s="1" t="b">
        <f t="shared" si="414"/>
        <v>0</v>
      </c>
      <c r="T186" s="19" t="b">
        <f t="shared" si="415"/>
        <v>0</v>
      </c>
      <c r="U186" s="18" t="b">
        <f t="shared" si="416"/>
        <v>0</v>
      </c>
      <c r="V186" s="18" t="b">
        <f t="shared" si="417"/>
        <v>0</v>
      </c>
      <c r="W186" s="18" t="b">
        <f t="shared" si="418"/>
        <v>0</v>
      </c>
      <c r="X186" s="11">
        <f t="shared" si="419"/>
        <v>33.619999999999997</v>
      </c>
      <c r="Y186" s="11">
        <f t="shared" si="428"/>
        <v>8.9600000000000009</v>
      </c>
      <c r="Z186" s="11">
        <f t="shared" si="421"/>
        <v>4.99</v>
      </c>
      <c r="AA186" s="11">
        <f t="shared" si="422"/>
        <v>9</v>
      </c>
      <c r="AB186" s="11">
        <f t="shared" si="423"/>
        <v>9.99</v>
      </c>
      <c r="AC186" s="11">
        <f t="shared" si="429"/>
        <v>13.45</v>
      </c>
      <c r="AD186" s="21">
        <v>6.99</v>
      </c>
      <c r="AE186" s="21">
        <f t="shared" si="425"/>
        <v>8.9600000000000009</v>
      </c>
      <c r="AF186" s="20">
        <v>4.99</v>
      </c>
      <c r="AG186" s="20">
        <f t="shared" si="426"/>
        <v>13.45</v>
      </c>
    </row>
    <row r="187" spans="1:33">
      <c r="B187" s="5" t="s">
        <v>81</v>
      </c>
      <c r="C187" s="5"/>
      <c r="D187" s="17" t="s">
        <v>36</v>
      </c>
      <c r="E187">
        <v>4</v>
      </c>
      <c r="F187">
        <v>6</v>
      </c>
      <c r="G187" s="17">
        <v>59.76</v>
      </c>
      <c r="H187" s="7">
        <v>1</v>
      </c>
      <c r="I187" s="2" t="s">
        <v>16</v>
      </c>
      <c r="J187" s="2" t="s">
        <v>16</v>
      </c>
      <c r="K187" s="2" t="s">
        <v>19</v>
      </c>
      <c r="L187" s="2" t="s">
        <v>25</v>
      </c>
      <c r="M187" s="2" t="s">
        <v>16</v>
      </c>
      <c r="N187" s="2" t="s">
        <v>29</v>
      </c>
      <c r="O187" s="6">
        <f t="shared" si="427"/>
        <v>161.44</v>
      </c>
      <c r="Q187" s="17">
        <v>59.76</v>
      </c>
      <c r="R187" s="1" t="b">
        <f t="shared" si="413"/>
        <v>0</v>
      </c>
      <c r="S187" s="1" t="b">
        <f t="shared" si="414"/>
        <v>0</v>
      </c>
      <c r="T187" s="19" t="b">
        <f t="shared" si="415"/>
        <v>0</v>
      </c>
      <c r="U187" s="18" t="b">
        <f t="shared" si="416"/>
        <v>0</v>
      </c>
      <c r="V187" s="18" t="b">
        <f t="shared" si="417"/>
        <v>0</v>
      </c>
      <c r="W187" s="18" t="b">
        <f t="shared" si="418"/>
        <v>0</v>
      </c>
      <c r="X187" s="11">
        <f t="shared" si="419"/>
        <v>44.82</v>
      </c>
      <c r="Y187" s="11">
        <f t="shared" si="428"/>
        <v>11.95</v>
      </c>
      <c r="Z187" s="11">
        <f t="shared" si="421"/>
        <v>4.99</v>
      </c>
      <c r="AA187" s="11">
        <f t="shared" si="422"/>
        <v>12</v>
      </c>
      <c r="AB187" s="11">
        <f t="shared" si="423"/>
        <v>9.99</v>
      </c>
      <c r="AC187" s="11">
        <f t="shared" si="429"/>
        <v>17.93</v>
      </c>
      <c r="AD187" s="21">
        <v>6.99</v>
      </c>
      <c r="AE187" s="21">
        <f t="shared" si="425"/>
        <v>11.95</v>
      </c>
      <c r="AF187" s="20">
        <v>4.99</v>
      </c>
      <c r="AG187" s="20">
        <f t="shared" si="426"/>
        <v>17.93</v>
      </c>
    </row>
    <row r="188" spans="1:33">
      <c r="B188" s="5" t="s">
        <v>81</v>
      </c>
      <c r="C188" s="5"/>
      <c r="D188" s="17" t="s">
        <v>38</v>
      </c>
      <c r="E188">
        <v>4</v>
      </c>
      <c r="F188">
        <v>8</v>
      </c>
      <c r="G188" s="17">
        <v>79.680000000000007</v>
      </c>
      <c r="H188" s="7">
        <v>1</v>
      </c>
      <c r="I188" s="2" t="s">
        <v>16</v>
      </c>
      <c r="J188" s="2" t="s">
        <v>16</v>
      </c>
      <c r="K188" s="2" t="s">
        <v>19</v>
      </c>
      <c r="L188" s="2" t="s">
        <v>25</v>
      </c>
      <c r="M188" s="2" t="s">
        <v>16</v>
      </c>
      <c r="N188" s="2" t="s">
        <v>29</v>
      </c>
      <c r="O188" s="6">
        <f t="shared" si="427"/>
        <v>210.26000000000002</v>
      </c>
      <c r="Q188" s="17">
        <v>79.680000000000007</v>
      </c>
      <c r="R188" s="1" t="b">
        <f t="shared" si="413"/>
        <v>0</v>
      </c>
      <c r="S188" s="1" t="b">
        <f t="shared" si="414"/>
        <v>0</v>
      </c>
      <c r="T188" s="19" t="b">
        <f t="shared" si="415"/>
        <v>0</v>
      </c>
      <c r="U188" s="18" t="b">
        <f t="shared" si="416"/>
        <v>0</v>
      </c>
      <c r="V188" s="18" t="b">
        <f t="shared" si="417"/>
        <v>0</v>
      </c>
      <c r="W188" s="18" t="b">
        <f t="shared" si="418"/>
        <v>0</v>
      </c>
      <c r="X188" s="11">
        <f t="shared" si="419"/>
        <v>59.76</v>
      </c>
      <c r="Y188" s="11">
        <f t="shared" si="428"/>
        <v>15.94</v>
      </c>
      <c r="Z188" s="11">
        <f t="shared" si="421"/>
        <v>4.99</v>
      </c>
      <c r="AA188" s="11">
        <f t="shared" si="422"/>
        <v>16</v>
      </c>
      <c r="AB188" s="11">
        <f t="shared" si="423"/>
        <v>9.99</v>
      </c>
      <c r="AC188" s="11">
        <f t="shared" si="429"/>
        <v>23.9</v>
      </c>
      <c r="AD188" s="21">
        <v>6.99</v>
      </c>
      <c r="AE188" s="21">
        <f t="shared" si="425"/>
        <v>15.94</v>
      </c>
      <c r="AF188" s="20">
        <v>4.99</v>
      </c>
      <c r="AG188" s="20">
        <f t="shared" si="426"/>
        <v>23.9</v>
      </c>
    </row>
    <row r="189" spans="1:33">
      <c r="B189" s="5" t="s">
        <v>81</v>
      </c>
      <c r="C189" s="5"/>
      <c r="D189" s="17" t="s">
        <v>39</v>
      </c>
      <c r="E189">
        <v>4</v>
      </c>
      <c r="F189">
        <v>10</v>
      </c>
      <c r="G189" s="17">
        <v>99.6</v>
      </c>
      <c r="H189" s="7">
        <v>1</v>
      </c>
      <c r="I189" s="2" t="s">
        <v>16</v>
      </c>
      <c r="J189" s="2" t="s">
        <v>16</v>
      </c>
      <c r="K189" s="2" t="s">
        <v>19</v>
      </c>
      <c r="L189" s="2" t="s">
        <v>25</v>
      </c>
      <c r="M189" s="2" t="s">
        <v>16</v>
      </c>
      <c r="N189" s="2" t="s">
        <v>29</v>
      </c>
      <c r="O189" s="6">
        <f t="shared" si="427"/>
        <v>259.08000000000004</v>
      </c>
      <c r="Q189" s="17">
        <v>99.6</v>
      </c>
      <c r="R189" s="1" t="b">
        <f t="shared" si="413"/>
        <v>0</v>
      </c>
      <c r="S189" s="1" t="b">
        <f t="shared" si="414"/>
        <v>0</v>
      </c>
      <c r="T189" s="19" t="b">
        <f t="shared" si="415"/>
        <v>0</v>
      </c>
      <c r="U189" s="18" t="b">
        <f t="shared" si="416"/>
        <v>0</v>
      </c>
      <c r="V189" s="18" t="b">
        <f t="shared" si="417"/>
        <v>0</v>
      </c>
      <c r="W189" s="18" t="b">
        <f t="shared" si="418"/>
        <v>0</v>
      </c>
      <c r="X189" s="11">
        <f t="shared" si="419"/>
        <v>74.7</v>
      </c>
      <c r="Y189" s="11">
        <f t="shared" si="428"/>
        <v>19.920000000000002</v>
      </c>
      <c r="Z189" s="11">
        <f t="shared" si="421"/>
        <v>4.99</v>
      </c>
      <c r="AA189" s="11">
        <f t="shared" si="422"/>
        <v>20</v>
      </c>
      <c r="AB189" s="11">
        <f t="shared" si="423"/>
        <v>9.99</v>
      </c>
      <c r="AC189" s="11">
        <f t="shared" si="429"/>
        <v>29.88</v>
      </c>
      <c r="AD189" s="21">
        <v>6.99</v>
      </c>
      <c r="AE189" s="21">
        <f t="shared" si="425"/>
        <v>19.920000000000002</v>
      </c>
      <c r="AF189" s="20">
        <v>4.99</v>
      </c>
      <c r="AG189" s="20">
        <f t="shared" si="426"/>
        <v>29.88</v>
      </c>
    </row>
    <row r="190" spans="1:33">
      <c r="B190" s="5" t="s">
        <v>81</v>
      </c>
      <c r="C190" s="5"/>
      <c r="D190" s="17" t="s">
        <v>40</v>
      </c>
      <c r="E190">
        <v>6</v>
      </c>
      <c r="F190">
        <v>8</v>
      </c>
      <c r="G190" s="17">
        <v>119.52</v>
      </c>
      <c r="H190" s="7">
        <v>1</v>
      </c>
      <c r="I190" s="2" t="s">
        <v>16</v>
      </c>
      <c r="J190" s="2" t="s">
        <v>16</v>
      </c>
      <c r="K190" s="2" t="s">
        <v>19</v>
      </c>
      <c r="L190" s="2" t="s">
        <v>25</v>
      </c>
      <c r="M190" s="2" t="s">
        <v>16</v>
      </c>
      <c r="N190" s="2" t="s">
        <v>29</v>
      </c>
      <c r="O190" s="6">
        <f t="shared" si="427"/>
        <v>307.90000000000003</v>
      </c>
      <c r="Q190" s="17">
        <v>119.52</v>
      </c>
      <c r="R190" s="1" t="b">
        <f t="shared" si="413"/>
        <v>0</v>
      </c>
      <c r="S190" s="1" t="b">
        <f t="shared" si="414"/>
        <v>0</v>
      </c>
      <c r="T190" s="19" t="b">
        <f t="shared" si="415"/>
        <v>0</v>
      </c>
      <c r="U190" s="18" t="b">
        <f t="shared" si="416"/>
        <v>0</v>
      </c>
      <c r="V190" s="18" t="b">
        <f t="shared" si="417"/>
        <v>0</v>
      </c>
      <c r="W190" s="18" t="b">
        <f t="shared" si="418"/>
        <v>0</v>
      </c>
      <c r="X190" s="11">
        <f t="shared" si="419"/>
        <v>89.64</v>
      </c>
      <c r="Y190" s="11">
        <f t="shared" si="428"/>
        <v>23.9</v>
      </c>
      <c r="Z190" s="11">
        <f t="shared" si="421"/>
        <v>4.99</v>
      </c>
      <c r="AA190" s="11">
        <f t="shared" si="422"/>
        <v>24</v>
      </c>
      <c r="AB190" s="11">
        <f t="shared" si="423"/>
        <v>9.99</v>
      </c>
      <c r="AC190" s="11">
        <f t="shared" si="429"/>
        <v>35.86</v>
      </c>
      <c r="AD190" s="21">
        <v>6.99</v>
      </c>
      <c r="AE190" s="21">
        <f t="shared" si="425"/>
        <v>23.9</v>
      </c>
      <c r="AF190" s="20">
        <v>4.99</v>
      </c>
      <c r="AG190" s="20">
        <f t="shared" si="426"/>
        <v>35.86</v>
      </c>
    </row>
    <row r="191" spans="1:33">
      <c r="B191" s="5" t="s">
        <v>81</v>
      </c>
      <c r="C191" s="5"/>
      <c r="D191" s="17" t="s">
        <v>41</v>
      </c>
      <c r="E191">
        <v>6</v>
      </c>
      <c r="F191">
        <v>10</v>
      </c>
      <c r="G191" s="17">
        <v>149.4</v>
      </c>
      <c r="H191" s="7">
        <v>1</v>
      </c>
      <c r="I191" s="2" t="s">
        <v>16</v>
      </c>
      <c r="J191" s="2" t="s">
        <v>16</v>
      </c>
      <c r="K191" s="2" t="s">
        <v>19</v>
      </c>
      <c r="L191" s="2" t="s">
        <v>25</v>
      </c>
      <c r="M191" s="2" t="s">
        <v>16</v>
      </c>
      <c r="N191" s="2" t="s">
        <v>29</v>
      </c>
      <c r="O191" s="6">
        <f t="shared" si="427"/>
        <v>381.13</v>
      </c>
      <c r="Q191" s="17">
        <v>149.4</v>
      </c>
      <c r="R191" s="1" t="b">
        <f t="shared" si="413"/>
        <v>0</v>
      </c>
      <c r="S191" s="1" t="b">
        <f t="shared" si="414"/>
        <v>0</v>
      </c>
      <c r="T191" s="19" t="b">
        <f t="shared" si="415"/>
        <v>0</v>
      </c>
      <c r="U191" s="18" t="b">
        <f t="shared" si="416"/>
        <v>0</v>
      </c>
      <c r="V191" s="18" t="b">
        <f t="shared" si="417"/>
        <v>0</v>
      </c>
      <c r="W191" s="18" t="b">
        <f t="shared" si="418"/>
        <v>0</v>
      </c>
      <c r="X191" s="11">
        <f t="shared" si="419"/>
        <v>112.05</v>
      </c>
      <c r="Y191" s="11">
        <f t="shared" si="428"/>
        <v>29.88</v>
      </c>
      <c r="Z191" s="11">
        <f t="shared" si="421"/>
        <v>4.99</v>
      </c>
      <c r="AA191" s="11">
        <f t="shared" si="422"/>
        <v>30</v>
      </c>
      <c r="AB191" s="11">
        <f t="shared" si="423"/>
        <v>9.99</v>
      </c>
      <c r="AC191" s="11">
        <f t="shared" si="429"/>
        <v>44.82</v>
      </c>
      <c r="AD191" s="21">
        <v>6.99</v>
      </c>
      <c r="AE191" s="21">
        <f t="shared" si="425"/>
        <v>29.88</v>
      </c>
      <c r="AF191" s="20">
        <v>4.99</v>
      </c>
      <c r="AG191" s="20">
        <f t="shared" si="426"/>
        <v>44.82</v>
      </c>
    </row>
    <row r="192" spans="1:33">
      <c r="A192" t="s">
        <v>82</v>
      </c>
    </row>
    <row r="193" spans="1:33">
      <c r="B193" s="5" t="s">
        <v>83</v>
      </c>
      <c r="C193" s="5"/>
      <c r="D193" s="17" t="s">
        <v>2</v>
      </c>
      <c r="E193" s="2">
        <v>3</v>
      </c>
      <c r="F193" s="2">
        <v>2</v>
      </c>
      <c r="G193" s="17">
        <v>6.99</v>
      </c>
      <c r="H193" s="7">
        <v>1</v>
      </c>
      <c r="I193" s="2" t="s">
        <v>16</v>
      </c>
      <c r="J193" s="2" t="s">
        <v>16</v>
      </c>
      <c r="K193" s="2" t="s">
        <v>19</v>
      </c>
      <c r="L193" s="2" t="s">
        <v>25</v>
      </c>
      <c r="M193" s="2" t="s">
        <v>16</v>
      </c>
      <c r="N193" s="2" t="s">
        <v>29</v>
      </c>
      <c r="O193" s="6">
        <f>SUM(Q193,R193,S193,T193,U193,V193,W193,X193,Y193,Z193,AA193,AB193,AC193)</f>
        <v>42.190000000000005</v>
      </c>
      <c r="Q193" s="17">
        <v>6.99</v>
      </c>
      <c r="R193" s="1" t="b">
        <f t="shared" ref="R193:R200" si="430">IF(AND(H193&gt;=2,H193&lt;=10),ROUND(G193*H193*(1-0.07),2))</f>
        <v>0</v>
      </c>
      <c r="S193" s="1" t="b">
        <f t="shared" ref="S193:S200" si="431">IF(AND(H193&gt;=11,H193&lt;=25),ROUND(G193*H193*(1-0.11),2))</f>
        <v>0</v>
      </c>
      <c r="T193" s="19" t="b">
        <f t="shared" ref="T193:T200" si="432">IF(AND(H193&gt;=26,H193&lt;=50),ROUND(G193*H193*(1-0.18),2))</f>
        <v>0</v>
      </c>
      <c r="U193" s="18" t="b">
        <f t="shared" ref="U193:U200" si="433">IF(AND(H193&gt;=51,H193&lt;=100),ROUND(G193*H193*(1-0.25),2))</f>
        <v>0</v>
      </c>
      <c r="V193" s="18" t="b">
        <f t="shared" ref="V193:V200" si="434">IF(AND(H193&gt;=101,H193&lt;=500),ROUND(G193*H193*(1-0.33),2))</f>
        <v>0</v>
      </c>
      <c r="W193" s="18" t="b">
        <f t="shared" ref="W193:W200" si="435">IF(AND(H193&gt;=501),ROUND(G193*H193*(1-0.4),2))</f>
        <v>0</v>
      </c>
      <c r="X193" s="11">
        <f t="shared" ref="X193:X200" si="436">IF(I193="Yes",ROUND(SUM(Q193,R193,S193,T193,U193,V193,W193)*0.75,2),0)</f>
        <v>5.24</v>
      </c>
      <c r="Y193" s="11">
        <f t="shared" ref="Y193" si="437">IF(AE193&lt;6.99,AD193,AE193)</f>
        <v>6.99</v>
      </c>
      <c r="Z193" s="11">
        <f t="shared" ref="Z193:Z200" si="438">IF(K193="Flash Cut with Adhesive Grommets",ROUND(H193*4.99,2),0)</f>
        <v>4.99</v>
      </c>
      <c r="AA193" s="11">
        <f t="shared" ref="AA193:AA200" si="439">((E193*F193)*0.5*H193)</f>
        <v>3</v>
      </c>
      <c r="AB193" s="11">
        <f t="shared" ref="AB193:AB200" si="440">IF(M193="Yes",ROUND(H193*9.99,2),0)</f>
        <v>9.99</v>
      </c>
      <c r="AC193" s="11">
        <f t="shared" ref="AC193" si="441">IF(AG193&lt;4.99,4.99,AG193)</f>
        <v>4.99</v>
      </c>
      <c r="AD193" s="21">
        <v>6.99</v>
      </c>
      <c r="AE193" s="21">
        <f t="shared" ref="AE193:AE200" si="442">IF(J193="Yes",ROUND(SUM(Q193,R193,S193,T193,U193,V193,W193)*0.2,2),0)</f>
        <v>1.4</v>
      </c>
      <c r="AF193" s="20">
        <v>4.99</v>
      </c>
      <c r="AG193" s="20">
        <f t="shared" ref="AG193:AG200" si="443">IF(N193="Four Sides",ROUND(G193*0.3*H193,2),0)</f>
        <v>2.1</v>
      </c>
    </row>
    <row r="194" spans="1:33">
      <c r="B194" s="5" t="s">
        <v>83</v>
      </c>
      <c r="C194" s="5"/>
      <c r="D194" s="17" t="s">
        <v>3</v>
      </c>
      <c r="E194">
        <v>3</v>
      </c>
      <c r="F194">
        <v>4</v>
      </c>
      <c r="G194" s="17">
        <v>29.88</v>
      </c>
      <c r="H194" s="7">
        <v>1</v>
      </c>
      <c r="I194" s="2" t="s">
        <v>16</v>
      </c>
      <c r="J194" s="2" t="s">
        <v>16</v>
      </c>
      <c r="K194" s="2" t="s">
        <v>19</v>
      </c>
      <c r="L194" s="2" t="s">
        <v>25</v>
      </c>
      <c r="M194" s="2" t="s">
        <v>16</v>
      </c>
      <c r="N194" s="2" t="s">
        <v>29</v>
      </c>
      <c r="O194" s="6">
        <f t="shared" ref="O194:O200" si="444">SUM(Q194,R194,S194,T194,U194,V194,W194,X194,Y194,Z194,AA194,AB194,AC194)</f>
        <v>89.22</v>
      </c>
      <c r="Q194" s="17">
        <v>29.88</v>
      </c>
      <c r="R194" s="1" t="b">
        <f t="shared" si="430"/>
        <v>0</v>
      </c>
      <c r="S194" s="1" t="b">
        <f t="shared" si="431"/>
        <v>0</v>
      </c>
      <c r="T194" s="19" t="b">
        <f t="shared" si="432"/>
        <v>0</v>
      </c>
      <c r="U194" s="18" t="b">
        <f t="shared" si="433"/>
        <v>0</v>
      </c>
      <c r="V194" s="18" t="b">
        <f t="shared" si="434"/>
        <v>0</v>
      </c>
      <c r="W194" s="18" t="b">
        <f t="shared" si="435"/>
        <v>0</v>
      </c>
      <c r="X194" s="11">
        <f t="shared" si="436"/>
        <v>22.41</v>
      </c>
      <c r="Y194" s="11">
        <f t="shared" ref="Y194:Y200" si="445">IF(AE194&lt;6.99,AD194,AE194)</f>
        <v>6.99</v>
      </c>
      <c r="Z194" s="11">
        <f t="shared" si="438"/>
        <v>4.99</v>
      </c>
      <c r="AA194" s="11">
        <f t="shared" si="439"/>
        <v>6</v>
      </c>
      <c r="AB194" s="11">
        <f t="shared" si="440"/>
        <v>9.99</v>
      </c>
      <c r="AC194" s="11">
        <f t="shared" ref="AC194:AC200" si="446">IF(AG194&lt;4.99,4.99,AG194)</f>
        <v>8.9600000000000009</v>
      </c>
      <c r="AD194" s="21">
        <v>6.99</v>
      </c>
      <c r="AE194" s="21">
        <f t="shared" si="442"/>
        <v>5.98</v>
      </c>
      <c r="AF194" s="20">
        <v>4.99</v>
      </c>
      <c r="AG194" s="20">
        <f t="shared" si="443"/>
        <v>8.9600000000000009</v>
      </c>
    </row>
    <row r="195" spans="1:33">
      <c r="B195" s="5" t="s">
        <v>83</v>
      </c>
      <c r="C195" s="5"/>
      <c r="D195" s="17" t="s">
        <v>23</v>
      </c>
      <c r="E195">
        <v>3</v>
      </c>
      <c r="F195">
        <v>6</v>
      </c>
      <c r="G195" s="17">
        <v>44.82</v>
      </c>
      <c r="H195" s="7">
        <v>1</v>
      </c>
      <c r="I195" s="2" t="s">
        <v>16</v>
      </c>
      <c r="J195" s="2" t="s">
        <v>16</v>
      </c>
      <c r="K195" s="2" t="s">
        <v>19</v>
      </c>
      <c r="L195" s="2" t="s">
        <v>25</v>
      </c>
      <c r="M195" s="2" t="s">
        <v>16</v>
      </c>
      <c r="N195" s="2" t="s">
        <v>29</v>
      </c>
      <c r="O195" s="6">
        <f t="shared" si="444"/>
        <v>124.83</v>
      </c>
      <c r="Q195" s="17">
        <v>44.82</v>
      </c>
      <c r="R195" s="1" t="b">
        <f t="shared" si="430"/>
        <v>0</v>
      </c>
      <c r="S195" s="1" t="b">
        <f t="shared" si="431"/>
        <v>0</v>
      </c>
      <c r="T195" s="19" t="b">
        <f t="shared" si="432"/>
        <v>0</v>
      </c>
      <c r="U195" s="18" t="b">
        <f t="shared" si="433"/>
        <v>0</v>
      </c>
      <c r="V195" s="18" t="b">
        <f t="shared" si="434"/>
        <v>0</v>
      </c>
      <c r="W195" s="18" t="b">
        <f t="shared" si="435"/>
        <v>0</v>
      </c>
      <c r="X195" s="11">
        <f t="shared" si="436"/>
        <v>33.619999999999997</v>
      </c>
      <c r="Y195" s="11">
        <f t="shared" si="445"/>
        <v>8.9600000000000009</v>
      </c>
      <c r="Z195" s="11">
        <f t="shared" si="438"/>
        <v>4.99</v>
      </c>
      <c r="AA195" s="11">
        <f t="shared" si="439"/>
        <v>9</v>
      </c>
      <c r="AB195" s="11">
        <f t="shared" si="440"/>
        <v>9.99</v>
      </c>
      <c r="AC195" s="11">
        <f t="shared" si="446"/>
        <v>13.45</v>
      </c>
      <c r="AD195" s="21">
        <v>6.99</v>
      </c>
      <c r="AE195" s="21">
        <f t="shared" si="442"/>
        <v>8.9600000000000009</v>
      </c>
      <c r="AF195" s="20">
        <v>4.99</v>
      </c>
      <c r="AG195" s="20">
        <f t="shared" si="443"/>
        <v>13.45</v>
      </c>
    </row>
    <row r="196" spans="1:33">
      <c r="B196" s="5" t="s">
        <v>83</v>
      </c>
      <c r="C196" s="5"/>
      <c r="D196" s="17" t="s">
        <v>36</v>
      </c>
      <c r="E196">
        <v>4</v>
      </c>
      <c r="F196">
        <v>6</v>
      </c>
      <c r="G196" s="17">
        <v>59.76</v>
      </c>
      <c r="H196" s="7">
        <v>1</v>
      </c>
      <c r="I196" s="2" t="s">
        <v>16</v>
      </c>
      <c r="J196" s="2" t="s">
        <v>16</v>
      </c>
      <c r="K196" s="2" t="s">
        <v>19</v>
      </c>
      <c r="L196" s="2" t="s">
        <v>25</v>
      </c>
      <c r="M196" s="2" t="s">
        <v>16</v>
      </c>
      <c r="N196" s="2" t="s">
        <v>29</v>
      </c>
      <c r="O196" s="6">
        <f t="shared" si="444"/>
        <v>161.44</v>
      </c>
      <c r="Q196" s="17">
        <v>59.76</v>
      </c>
      <c r="R196" s="1" t="b">
        <f t="shared" si="430"/>
        <v>0</v>
      </c>
      <c r="S196" s="1" t="b">
        <f t="shared" si="431"/>
        <v>0</v>
      </c>
      <c r="T196" s="19" t="b">
        <f t="shared" si="432"/>
        <v>0</v>
      </c>
      <c r="U196" s="18" t="b">
        <f t="shared" si="433"/>
        <v>0</v>
      </c>
      <c r="V196" s="18" t="b">
        <f t="shared" si="434"/>
        <v>0</v>
      </c>
      <c r="W196" s="18" t="b">
        <f t="shared" si="435"/>
        <v>0</v>
      </c>
      <c r="X196" s="11">
        <f t="shared" si="436"/>
        <v>44.82</v>
      </c>
      <c r="Y196" s="11">
        <f t="shared" si="445"/>
        <v>11.95</v>
      </c>
      <c r="Z196" s="11">
        <f t="shared" si="438"/>
        <v>4.99</v>
      </c>
      <c r="AA196" s="11">
        <f t="shared" si="439"/>
        <v>12</v>
      </c>
      <c r="AB196" s="11">
        <f t="shared" si="440"/>
        <v>9.99</v>
      </c>
      <c r="AC196" s="11">
        <f t="shared" si="446"/>
        <v>17.93</v>
      </c>
      <c r="AD196" s="21">
        <v>6.99</v>
      </c>
      <c r="AE196" s="21">
        <f t="shared" si="442"/>
        <v>11.95</v>
      </c>
      <c r="AF196" s="20">
        <v>4.99</v>
      </c>
      <c r="AG196" s="20">
        <f t="shared" si="443"/>
        <v>17.93</v>
      </c>
    </row>
    <row r="197" spans="1:33">
      <c r="B197" s="5" t="s">
        <v>83</v>
      </c>
      <c r="C197" s="5"/>
      <c r="D197" s="17" t="s">
        <v>38</v>
      </c>
      <c r="E197">
        <v>4</v>
      </c>
      <c r="F197">
        <v>8</v>
      </c>
      <c r="G197" s="17">
        <v>79.680000000000007</v>
      </c>
      <c r="H197" s="7">
        <v>1</v>
      </c>
      <c r="I197" s="2" t="s">
        <v>16</v>
      </c>
      <c r="J197" s="2" t="s">
        <v>16</v>
      </c>
      <c r="K197" s="2" t="s">
        <v>19</v>
      </c>
      <c r="L197" s="2" t="s">
        <v>25</v>
      </c>
      <c r="M197" s="2" t="s">
        <v>16</v>
      </c>
      <c r="N197" s="2" t="s">
        <v>29</v>
      </c>
      <c r="O197" s="6">
        <f t="shared" si="444"/>
        <v>210.26000000000002</v>
      </c>
      <c r="Q197" s="17">
        <v>79.680000000000007</v>
      </c>
      <c r="R197" s="1" t="b">
        <f t="shared" si="430"/>
        <v>0</v>
      </c>
      <c r="S197" s="1" t="b">
        <f t="shared" si="431"/>
        <v>0</v>
      </c>
      <c r="T197" s="19" t="b">
        <f t="shared" si="432"/>
        <v>0</v>
      </c>
      <c r="U197" s="18" t="b">
        <f t="shared" si="433"/>
        <v>0</v>
      </c>
      <c r="V197" s="18" t="b">
        <f t="shared" si="434"/>
        <v>0</v>
      </c>
      <c r="W197" s="18" t="b">
        <f t="shared" si="435"/>
        <v>0</v>
      </c>
      <c r="X197" s="11">
        <f t="shared" si="436"/>
        <v>59.76</v>
      </c>
      <c r="Y197" s="11">
        <f t="shared" si="445"/>
        <v>15.94</v>
      </c>
      <c r="Z197" s="11">
        <f t="shared" si="438"/>
        <v>4.99</v>
      </c>
      <c r="AA197" s="11">
        <f t="shared" si="439"/>
        <v>16</v>
      </c>
      <c r="AB197" s="11">
        <f t="shared" si="440"/>
        <v>9.99</v>
      </c>
      <c r="AC197" s="11">
        <f t="shared" si="446"/>
        <v>23.9</v>
      </c>
      <c r="AD197" s="21">
        <v>6.99</v>
      </c>
      <c r="AE197" s="21">
        <f t="shared" si="442"/>
        <v>15.94</v>
      </c>
      <c r="AF197" s="20">
        <v>4.99</v>
      </c>
      <c r="AG197" s="20">
        <f t="shared" si="443"/>
        <v>23.9</v>
      </c>
    </row>
    <row r="198" spans="1:33">
      <c r="B198" s="5" t="s">
        <v>83</v>
      </c>
      <c r="C198" s="5"/>
      <c r="D198" s="17" t="s">
        <v>39</v>
      </c>
      <c r="E198">
        <v>4</v>
      </c>
      <c r="F198">
        <v>10</v>
      </c>
      <c r="G198" s="17">
        <v>99.6</v>
      </c>
      <c r="H198" s="7">
        <v>1</v>
      </c>
      <c r="I198" s="2" t="s">
        <v>16</v>
      </c>
      <c r="J198" s="2" t="s">
        <v>16</v>
      </c>
      <c r="K198" s="2" t="s">
        <v>19</v>
      </c>
      <c r="L198" s="2" t="s">
        <v>25</v>
      </c>
      <c r="M198" s="2" t="s">
        <v>16</v>
      </c>
      <c r="N198" s="2" t="s">
        <v>29</v>
      </c>
      <c r="O198" s="6">
        <f t="shared" si="444"/>
        <v>259.08000000000004</v>
      </c>
      <c r="Q198" s="17">
        <v>99.6</v>
      </c>
      <c r="R198" s="1" t="b">
        <f t="shared" si="430"/>
        <v>0</v>
      </c>
      <c r="S198" s="1" t="b">
        <f t="shared" si="431"/>
        <v>0</v>
      </c>
      <c r="T198" s="19" t="b">
        <f t="shared" si="432"/>
        <v>0</v>
      </c>
      <c r="U198" s="18" t="b">
        <f t="shared" si="433"/>
        <v>0</v>
      </c>
      <c r="V198" s="18" t="b">
        <f t="shared" si="434"/>
        <v>0</v>
      </c>
      <c r="W198" s="18" t="b">
        <f t="shared" si="435"/>
        <v>0</v>
      </c>
      <c r="X198" s="11">
        <f t="shared" si="436"/>
        <v>74.7</v>
      </c>
      <c r="Y198" s="11">
        <f t="shared" si="445"/>
        <v>19.920000000000002</v>
      </c>
      <c r="Z198" s="11">
        <f t="shared" si="438"/>
        <v>4.99</v>
      </c>
      <c r="AA198" s="11">
        <f t="shared" si="439"/>
        <v>20</v>
      </c>
      <c r="AB198" s="11">
        <f t="shared" si="440"/>
        <v>9.99</v>
      </c>
      <c r="AC198" s="11">
        <f t="shared" si="446"/>
        <v>29.88</v>
      </c>
      <c r="AD198" s="21">
        <v>6.99</v>
      </c>
      <c r="AE198" s="21">
        <f t="shared" si="442"/>
        <v>19.920000000000002</v>
      </c>
      <c r="AF198" s="20">
        <v>4.99</v>
      </c>
      <c r="AG198" s="20">
        <f t="shared" si="443"/>
        <v>29.88</v>
      </c>
    </row>
    <row r="199" spans="1:33">
      <c r="B199" s="5" t="s">
        <v>83</v>
      </c>
      <c r="C199" s="5"/>
      <c r="D199" s="17" t="s">
        <v>40</v>
      </c>
      <c r="E199">
        <v>6</v>
      </c>
      <c r="F199">
        <v>8</v>
      </c>
      <c r="G199" s="17">
        <v>119.52</v>
      </c>
      <c r="H199" s="7">
        <v>1</v>
      </c>
      <c r="I199" s="2" t="s">
        <v>16</v>
      </c>
      <c r="J199" s="2" t="s">
        <v>16</v>
      </c>
      <c r="K199" s="2" t="s">
        <v>19</v>
      </c>
      <c r="L199" s="2" t="s">
        <v>25</v>
      </c>
      <c r="M199" s="2" t="s">
        <v>16</v>
      </c>
      <c r="N199" s="2" t="s">
        <v>29</v>
      </c>
      <c r="O199" s="6">
        <f t="shared" si="444"/>
        <v>307.90000000000003</v>
      </c>
      <c r="Q199" s="17">
        <v>119.52</v>
      </c>
      <c r="R199" s="1" t="b">
        <f t="shared" si="430"/>
        <v>0</v>
      </c>
      <c r="S199" s="1" t="b">
        <f t="shared" si="431"/>
        <v>0</v>
      </c>
      <c r="T199" s="19" t="b">
        <f t="shared" si="432"/>
        <v>0</v>
      </c>
      <c r="U199" s="18" t="b">
        <f t="shared" si="433"/>
        <v>0</v>
      </c>
      <c r="V199" s="18" t="b">
        <f t="shared" si="434"/>
        <v>0</v>
      </c>
      <c r="W199" s="18" t="b">
        <f t="shared" si="435"/>
        <v>0</v>
      </c>
      <c r="X199" s="11">
        <f t="shared" si="436"/>
        <v>89.64</v>
      </c>
      <c r="Y199" s="11">
        <f t="shared" si="445"/>
        <v>23.9</v>
      </c>
      <c r="Z199" s="11">
        <f t="shared" si="438"/>
        <v>4.99</v>
      </c>
      <c r="AA199" s="11">
        <f t="shared" si="439"/>
        <v>24</v>
      </c>
      <c r="AB199" s="11">
        <f t="shared" si="440"/>
        <v>9.99</v>
      </c>
      <c r="AC199" s="11">
        <f t="shared" si="446"/>
        <v>35.86</v>
      </c>
      <c r="AD199" s="21">
        <v>6.99</v>
      </c>
      <c r="AE199" s="21">
        <f t="shared" si="442"/>
        <v>23.9</v>
      </c>
      <c r="AF199" s="20">
        <v>4.99</v>
      </c>
      <c r="AG199" s="20">
        <f t="shared" si="443"/>
        <v>35.86</v>
      </c>
    </row>
    <row r="200" spans="1:33">
      <c r="B200" s="5" t="s">
        <v>83</v>
      </c>
      <c r="C200" s="5"/>
      <c r="D200" s="17" t="s">
        <v>41</v>
      </c>
      <c r="E200">
        <v>6</v>
      </c>
      <c r="F200">
        <v>10</v>
      </c>
      <c r="G200" s="17">
        <v>149.4</v>
      </c>
      <c r="H200" s="7">
        <v>1</v>
      </c>
      <c r="I200" s="2" t="s">
        <v>16</v>
      </c>
      <c r="J200" s="2" t="s">
        <v>16</v>
      </c>
      <c r="K200" s="2" t="s">
        <v>19</v>
      </c>
      <c r="L200" s="2" t="s">
        <v>25</v>
      </c>
      <c r="M200" s="2" t="s">
        <v>16</v>
      </c>
      <c r="N200" s="2" t="s">
        <v>29</v>
      </c>
      <c r="O200" s="6">
        <f t="shared" si="444"/>
        <v>381.13</v>
      </c>
      <c r="Q200" s="17">
        <v>149.4</v>
      </c>
      <c r="R200" s="1" t="b">
        <f t="shared" si="430"/>
        <v>0</v>
      </c>
      <c r="S200" s="1" t="b">
        <f t="shared" si="431"/>
        <v>0</v>
      </c>
      <c r="T200" s="19" t="b">
        <f t="shared" si="432"/>
        <v>0</v>
      </c>
      <c r="U200" s="18" t="b">
        <f t="shared" si="433"/>
        <v>0</v>
      </c>
      <c r="V200" s="18" t="b">
        <f t="shared" si="434"/>
        <v>0</v>
      </c>
      <c r="W200" s="18" t="b">
        <f t="shared" si="435"/>
        <v>0</v>
      </c>
      <c r="X200" s="11">
        <f t="shared" si="436"/>
        <v>112.05</v>
      </c>
      <c r="Y200" s="11">
        <f t="shared" si="445"/>
        <v>29.88</v>
      </c>
      <c r="Z200" s="11">
        <f t="shared" si="438"/>
        <v>4.99</v>
      </c>
      <c r="AA200" s="11">
        <f t="shared" si="439"/>
        <v>30</v>
      </c>
      <c r="AB200" s="11">
        <f t="shared" si="440"/>
        <v>9.99</v>
      </c>
      <c r="AC200" s="11">
        <f t="shared" si="446"/>
        <v>44.82</v>
      </c>
      <c r="AD200" s="21">
        <v>6.99</v>
      </c>
      <c r="AE200" s="21">
        <f t="shared" si="442"/>
        <v>29.88</v>
      </c>
      <c r="AF200" s="20">
        <v>4.99</v>
      </c>
      <c r="AG200" s="20">
        <f t="shared" si="443"/>
        <v>44.82</v>
      </c>
    </row>
    <row r="201" spans="1:33">
      <c r="A201" t="s">
        <v>84</v>
      </c>
    </row>
    <row r="202" spans="1:33">
      <c r="B202" s="5" t="s">
        <v>85</v>
      </c>
      <c r="C202" s="5"/>
      <c r="D202" s="17" t="s">
        <v>2</v>
      </c>
      <c r="E202" s="2">
        <v>3</v>
      </c>
      <c r="F202" s="2">
        <v>2</v>
      </c>
      <c r="G202" s="17">
        <v>6.99</v>
      </c>
      <c r="H202" s="7">
        <v>1</v>
      </c>
      <c r="I202" s="2" t="s">
        <v>16</v>
      </c>
      <c r="J202" s="2" t="s">
        <v>16</v>
      </c>
      <c r="K202" s="2" t="s">
        <v>19</v>
      </c>
      <c r="L202" s="2" t="s">
        <v>25</v>
      </c>
      <c r="M202" s="2" t="s">
        <v>16</v>
      </c>
      <c r="N202" s="2" t="s">
        <v>29</v>
      </c>
      <c r="O202" s="6">
        <f>SUM(Q202,R202,S202,T202,U202,V202,W202,X202,Y202,Z202,AA202,AB202,AC202)</f>
        <v>42.190000000000005</v>
      </c>
      <c r="Q202" s="17">
        <v>6.99</v>
      </c>
      <c r="R202" s="1" t="b">
        <f t="shared" ref="R202:R209" si="447">IF(AND(H202&gt;=2,H202&lt;=10),ROUND(G202*H202*(1-0.07),2))</f>
        <v>0</v>
      </c>
      <c r="S202" s="1" t="b">
        <f t="shared" ref="S202:S209" si="448">IF(AND(H202&gt;=11,H202&lt;=25),ROUND(G202*H202*(1-0.11),2))</f>
        <v>0</v>
      </c>
      <c r="T202" s="19" t="b">
        <f t="shared" ref="T202:T209" si="449">IF(AND(H202&gt;=26,H202&lt;=50),ROUND(G202*H202*(1-0.18),2))</f>
        <v>0</v>
      </c>
      <c r="U202" s="18" t="b">
        <f t="shared" ref="U202:U209" si="450">IF(AND(H202&gt;=51,H202&lt;=100),ROUND(G202*H202*(1-0.25),2))</f>
        <v>0</v>
      </c>
      <c r="V202" s="18" t="b">
        <f t="shared" ref="V202:V209" si="451">IF(AND(H202&gt;=101,H202&lt;=500),ROUND(G202*H202*(1-0.33),2))</f>
        <v>0</v>
      </c>
      <c r="W202" s="18" t="b">
        <f t="shared" ref="W202:W209" si="452">IF(AND(H202&gt;=501),ROUND(G202*H202*(1-0.4),2))</f>
        <v>0</v>
      </c>
      <c r="X202" s="11">
        <f t="shared" ref="X202:X209" si="453">IF(I202="Yes",ROUND(SUM(Q202,R202,S202,T202,U202,V202,W202)*0.75,2),0)</f>
        <v>5.24</v>
      </c>
      <c r="Y202" s="11">
        <f t="shared" ref="Y202" si="454">IF(AE202&lt;6.99,AD202,AE202)</f>
        <v>6.99</v>
      </c>
      <c r="Z202" s="11">
        <f t="shared" ref="Z202:Z209" si="455">IF(K202="Flash Cut with Adhesive Grommets",ROUND(H202*4.99,2),0)</f>
        <v>4.99</v>
      </c>
      <c r="AA202" s="11">
        <f t="shared" ref="AA202:AA209" si="456">((E202*F202)*0.5*H202)</f>
        <v>3</v>
      </c>
      <c r="AB202" s="11">
        <f t="shared" ref="AB202:AB209" si="457">IF(M202="Yes",ROUND(H202*9.99,2),0)</f>
        <v>9.99</v>
      </c>
      <c r="AC202" s="11">
        <f t="shared" ref="AC202" si="458">IF(AG202&lt;4.99,4.99,AG202)</f>
        <v>4.99</v>
      </c>
      <c r="AD202" s="21">
        <v>6.99</v>
      </c>
      <c r="AE202" s="21">
        <f t="shared" ref="AE202:AE209" si="459">IF(J202="Yes",ROUND(SUM(Q202,R202,S202,T202,U202,V202,W202)*0.2,2),0)</f>
        <v>1.4</v>
      </c>
      <c r="AF202" s="20">
        <v>4.99</v>
      </c>
      <c r="AG202" s="20">
        <f t="shared" ref="AG202:AG209" si="460">IF(N202="Four Sides",ROUND(G202*0.3*H202,2),0)</f>
        <v>2.1</v>
      </c>
    </row>
    <row r="203" spans="1:33">
      <c r="B203" s="5" t="s">
        <v>85</v>
      </c>
      <c r="C203" s="5"/>
      <c r="D203" s="17" t="s">
        <v>3</v>
      </c>
      <c r="E203">
        <v>3</v>
      </c>
      <c r="F203">
        <v>4</v>
      </c>
      <c r="G203" s="17">
        <v>29.88</v>
      </c>
      <c r="H203" s="7">
        <v>1</v>
      </c>
      <c r="I203" s="2" t="s">
        <v>16</v>
      </c>
      <c r="J203" s="2" t="s">
        <v>16</v>
      </c>
      <c r="K203" s="2" t="s">
        <v>19</v>
      </c>
      <c r="L203" s="2" t="s">
        <v>25</v>
      </c>
      <c r="M203" s="2" t="s">
        <v>16</v>
      </c>
      <c r="N203" s="2" t="s">
        <v>29</v>
      </c>
      <c r="O203" s="6">
        <f t="shared" ref="O203:O209" si="461">SUM(Q203,R203,S203,T203,U203,V203,W203,X203,Y203,Z203,AA203,AB203,AC203)</f>
        <v>89.22</v>
      </c>
      <c r="Q203" s="17">
        <v>29.88</v>
      </c>
      <c r="R203" s="1" t="b">
        <f t="shared" si="447"/>
        <v>0</v>
      </c>
      <c r="S203" s="1" t="b">
        <f t="shared" si="448"/>
        <v>0</v>
      </c>
      <c r="T203" s="19" t="b">
        <f t="shared" si="449"/>
        <v>0</v>
      </c>
      <c r="U203" s="18" t="b">
        <f t="shared" si="450"/>
        <v>0</v>
      </c>
      <c r="V203" s="18" t="b">
        <f t="shared" si="451"/>
        <v>0</v>
      </c>
      <c r="W203" s="18" t="b">
        <f t="shared" si="452"/>
        <v>0</v>
      </c>
      <c r="X203" s="11">
        <f t="shared" si="453"/>
        <v>22.41</v>
      </c>
      <c r="Y203" s="11">
        <f t="shared" ref="Y203:Y209" si="462">IF(AE203&lt;6.99,AD203,AE203)</f>
        <v>6.99</v>
      </c>
      <c r="Z203" s="11">
        <f t="shared" si="455"/>
        <v>4.99</v>
      </c>
      <c r="AA203" s="11">
        <f t="shared" si="456"/>
        <v>6</v>
      </c>
      <c r="AB203" s="11">
        <f t="shared" si="457"/>
        <v>9.99</v>
      </c>
      <c r="AC203" s="11">
        <f t="shared" ref="AC203:AC209" si="463">IF(AG203&lt;4.99,4.99,AG203)</f>
        <v>8.9600000000000009</v>
      </c>
      <c r="AD203" s="21">
        <v>6.99</v>
      </c>
      <c r="AE203" s="21">
        <f t="shared" si="459"/>
        <v>5.98</v>
      </c>
      <c r="AF203" s="20">
        <v>4.99</v>
      </c>
      <c r="AG203" s="20">
        <f t="shared" si="460"/>
        <v>8.9600000000000009</v>
      </c>
    </row>
    <row r="204" spans="1:33">
      <c r="B204" s="5" t="s">
        <v>85</v>
      </c>
      <c r="C204" s="5"/>
      <c r="D204" s="17" t="s">
        <v>23</v>
      </c>
      <c r="E204">
        <v>3</v>
      </c>
      <c r="F204">
        <v>6</v>
      </c>
      <c r="G204" s="17">
        <v>44.82</v>
      </c>
      <c r="H204" s="7">
        <v>1</v>
      </c>
      <c r="I204" s="2" t="s">
        <v>16</v>
      </c>
      <c r="J204" s="2" t="s">
        <v>16</v>
      </c>
      <c r="K204" s="2" t="s">
        <v>19</v>
      </c>
      <c r="L204" s="2" t="s">
        <v>25</v>
      </c>
      <c r="M204" s="2" t="s">
        <v>16</v>
      </c>
      <c r="N204" s="2" t="s">
        <v>29</v>
      </c>
      <c r="O204" s="6">
        <f t="shared" si="461"/>
        <v>124.83</v>
      </c>
      <c r="Q204" s="17">
        <v>44.82</v>
      </c>
      <c r="R204" s="1" t="b">
        <f t="shared" si="447"/>
        <v>0</v>
      </c>
      <c r="S204" s="1" t="b">
        <f t="shared" si="448"/>
        <v>0</v>
      </c>
      <c r="T204" s="19" t="b">
        <f t="shared" si="449"/>
        <v>0</v>
      </c>
      <c r="U204" s="18" t="b">
        <f t="shared" si="450"/>
        <v>0</v>
      </c>
      <c r="V204" s="18" t="b">
        <f t="shared" si="451"/>
        <v>0</v>
      </c>
      <c r="W204" s="18" t="b">
        <f t="shared" si="452"/>
        <v>0</v>
      </c>
      <c r="X204" s="11">
        <f t="shared" si="453"/>
        <v>33.619999999999997</v>
      </c>
      <c r="Y204" s="11">
        <f t="shared" si="462"/>
        <v>8.9600000000000009</v>
      </c>
      <c r="Z204" s="11">
        <f t="shared" si="455"/>
        <v>4.99</v>
      </c>
      <c r="AA204" s="11">
        <f t="shared" si="456"/>
        <v>9</v>
      </c>
      <c r="AB204" s="11">
        <f t="shared" si="457"/>
        <v>9.99</v>
      </c>
      <c r="AC204" s="11">
        <f t="shared" si="463"/>
        <v>13.45</v>
      </c>
      <c r="AD204" s="21">
        <v>6.99</v>
      </c>
      <c r="AE204" s="21">
        <f t="shared" si="459"/>
        <v>8.9600000000000009</v>
      </c>
      <c r="AF204" s="20">
        <v>4.99</v>
      </c>
      <c r="AG204" s="20">
        <f t="shared" si="460"/>
        <v>13.45</v>
      </c>
    </row>
    <row r="205" spans="1:33">
      <c r="B205" s="5" t="s">
        <v>85</v>
      </c>
      <c r="C205" s="5"/>
      <c r="D205" s="17" t="s">
        <v>36</v>
      </c>
      <c r="E205">
        <v>4</v>
      </c>
      <c r="F205">
        <v>6</v>
      </c>
      <c r="G205" s="17">
        <v>59.76</v>
      </c>
      <c r="H205" s="7">
        <v>1</v>
      </c>
      <c r="I205" s="2" t="s">
        <v>16</v>
      </c>
      <c r="J205" s="2" t="s">
        <v>16</v>
      </c>
      <c r="K205" s="2" t="s">
        <v>19</v>
      </c>
      <c r="L205" s="2" t="s">
        <v>25</v>
      </c>
      <c r="M205" s="2" t="s">
        <v>16</v>
      </c>
      <c r="N205" s="2" t="s">
        <v>29</v>
      </c>
      <c r="O205" s="6">
        <f t="shared" si="461"/>
        <v>161.44</v>
      </c>
      <c r="Q205" s="17">
        <v>59.76</v>
      </c>
      <c r="R205" s="1" t="b">
        <f t="shared" si="447"/>
        <v>0</v>
      </c>
      <c r="S205" s="1" t="b">
        <f t="shared" si="448"/>
        <v>0</v>
      </c>
      <c r="T205" s="19" t="b">
        <f t="shared" si="449"/>
        <v>0</v>
      </c>
      <c r="U205" s="18" t="b">
        <f t="shared" si="450"/>
        <v>0</v>
      </c>
      <c r="V205" s="18" t="b">
        <f t="shared" si="451"/>
        <v>0</v>
      </c>
      <c r="W205" s="18" t="b">
        <f t="shared" si="452"/>
        <v>0</v>
      </c>
      <c r="X205" s="11">
        <f t="shared" si="453"/>
        <v>44.82</v>
      </c>
      <c r="Y205" s="11">
        <f t="shared" si="462"/>
        <v>11.95</v>
      </c>
      <c r="Z205" s="11">
        <f t="shared" si="455"/>
        <v>4.99</v>
      </c>
      <c r="AA205" s="11">
        <f t="shared" si="456"/>
        <v>12</v>
      </c>
      <c r="AB205" s="11">
        <f t="shared" si="457"/>
        <v>9.99</v>
      </c>
      <c r="AC205" s="11">
        <f t="shared" si="463"/>
        <v>17.93</v>
      </c>
      <c r="AD205" s="21">
        <v>6.99</v>
      </c>
      <c r="AE205" s="21">
        <f t="shared" si="459"/>
        <v>11.95</v>
      </c>
      <c r="AF205" s="20">
        <v>4.99</v>
      </c>
      <c r="AG205" s="20">
        <f t="shared" si="460"/>
        <v>17.93</v>
      </c>
    </row>
    <row r="206" spans="1:33">
      <c r="B206" s="5" t="s">
        <v>85</v>
      </c>
      <c r="C206" s="5"/>
      <c r="D206" s="17" t="s">
        <v>38</v>
      </c>
      <c r="E206">
        <v>4</v>
      </c>
      <c r="F206">
        <v>8</v>
      </c>
      <c r="G206" s="17">
        <v>79.680000000000007</v>
      </c>
      <c r="H206" s="7">
        <v>1</v>
      </c>
      <c r="I206" s="2" t="s">
        <v>16</v>
      </c>
      <c r="J206" s="2" t="s">
        <v>16</v>
      </c>
      <c r="K206" s="2" t="s">
        <v>19</v>
      </c>
      <c r="L206" s="2" t="s">
        <v>25</v>
      </c>
      <c r="M206" s="2" t="s">
        <v>16</v>
      </c>
      <c r="N206" s="2" t="s">
        <v>29</v>
      </c>
      <c r="O206" s="6">
        <f t="shared" si="461"/>
        <v>210.26000000000002</v>
      </c>
      <c r="Q206" s="17">
        <v>79.680000000000007</v>
      </c>
      <c r="R206" s="1" t="b">
        <f t="shared" si="447"/>
        <v>0</v>
      </c>
      <c r="S206" s="1" t="b">
        <f t="shared" si="448"/>
        <v>0</v>
      </c>
      <c r="T206" s="19" t="b">
        <f t="shared" si="449"/>
        <v>0</v>
      </c>
      <c r="U206" s="18" t="b">
        <f t="shared" si="450"/>
        <v>0</v>
      </c>
      <c r="V206" s="18" t="b">
        <f t="shared" si="451"/>
        <v>0</v>
      </c>
      <c r="W206" s="18" t="b">
        <f t="shared" si="452"/>
        <v>0</v>
      </c>
      <c r="X206" s="11">
        <f t="shared" si="453"/>
        <v>59.76</v>
      </c>
      <c r="Y206" s="11">
        <f t="shared" si="462"/>
        <v>15.94</v>
      </c>
      <c r="Z206" s="11">
        <f t="shared" si="455"/>
        <v>4.99</v>
      </c>
      <c r="AA206" s="11">
        <f t="shared" si="456"/>
        <v>16</v>
      </c>
      <c r="AB206" s="11">
        <f t="shared" si="457"/>
        <v>9.99</v>
      </c>
      <c r="AC206" s="11">
        <f t="shared" si="463"/>
        <v>23.9</v>
      </c>
      <c r="AD206" s="21">
        <v>6.99</v>
      </c>
      <c r="AE206" s="21">
        <f t="shared" si="459"/>
        <v>15.94</v>
      </c>
      <c r="AF206" s="20">
        <v>4.99</v>
      </c>
      <c r="AG206" s="20">
        <f t="shared" si="460"/>
        <v>23.9</v>
      </c>
    </row>
    <row r="207" spans="1:33">
      <c r="B207" s="5" t="s">
        <v>85</v>
      </c>
      <c r="C207" s="5"/>
      <c r="D207" s="17" t="s">
        <v>39</v>
      </c>
      <c r="E207">
        <v>4</v>
      </c>
      <c r="F207">
        <v>10</v>
      </c>
      <c r="G207" s="17">
        <v>99.6</v>
      </c>
      <c r="H207" s="7">
        <v>1</v>
      </c>
      <c r="I207" s="2" t="s">
        <v>16</v>
      </c>
      <c r="J207" s="2" t="s">
        <v>16</v>
      </c>
      <c r="K207" s="2" t="s">
        <v>19</v>
      </c>
      <c r="L207" s="2" t="s">
        <v>25</v>
      </c>
      <c r="M207" s="2" t="s">
        <v>16</v>
      </c>
      <c r="N207" s="2" t="s">
        <v>29</v>
      </c>
      <c r="O207" s="6">
        <f t="shared" si="461"/>
        <v>259.08000000000004</v>
      </c>
      <c r="Q207" s="17">
        <v>99.6</v>
      </c>
      <c r="R207" s="1" t="b">
        <f t="shared" si="447"/>
        <v>0</v>
      </c>
      <c r="S207" s="1" t="b">
        <f t="shared" si="448"/>
        <v>0</v>
      </c>
      <c r="T207" s="19" t="b">
        <f t="shared" si="449"/>
        <v>0</v>
      </c>
      <c r="U207" s="18" t="b">
        <f t="shared" si="450"/>
        <v>0</v>
      </c>
      <c r="V207" s="18" t="b">
        <f t="shared" si="451"/>
        <v>0</v>
      </c>
      <c r="W207" s="18" t="b">
        <f t="shared" si="452"/>
        <v>0</v>
      </c>
      <c r="X207" s="11">
        <f t="shared" si="453"/>
        <v>74.7</v>
      </c>
      <c r="Y207" s="11">
        <f t="shared" si="462"/>
        <v>19.920000000000002</v>
      </c>
      <c r="Z207" s="11">
        <f t="shared" si="455"/>
        <v>4.99</v>
      </c>
      <c r="AA207" s="11">
        <f t="shared" si="456"/>
        <v>20</v>
      </c>
      <c r="AB207" s="11">
        <f t="shared" si="457"/>
        <v>9.99</v>
      </c>
      <c r="AC207" s="11">
        <f t="shared" si="463"/>
        <v>29.88</v>
      </c>
      <c r="AD207" s="21">
        <v>6.99</v>
      </c>
      <c r="AE207" s="21">
        <f t="shared" si="459"/>
        <v>19.920000000000002</v>
      </c>
      <c r="AF207" s="20">
        <v>4.99</v>
      </c>
      <c r="AG207" s="20">
        <f t="shared" si="460"/>
        <v>29.88</v>
      </c>
    </row>
    <row r="208" spans="1:33">
      <c r="B208" s="5" t="s">
        <v>85</v>
      </c>
      <c r="C208" s="5"/>
      <c r="D208" s="17" t="s">
        <v>40</v>
      </c>
      <c r="E208">
        <v>6</v>
      </c>
      <c r="F208">
        <v>8</v>
      </c>
      <c r="G208" s="17">
        <v>119.52</v>
      </c>
      <c r="H208" s="7">
        <v>1</v>
      </c>
      <c r="I208" s="2" t="s">
        <v>16</v>
      </c>
      <c r="J208" s="2" t="s">
        <v>16</v>
      </c>
      <c r="K208" s="2" t="s">
        <v>19</v>
      </c>
      <c r="L208" s="2" t="s">
        <v>25</v>
      </c>
      <c r="M208" s="2" t="s">
        <v>16</v>
      </c>
      <c r="N208" s="2" t="s">
        <v>29</v>
      </c>
      <c r="O208" s="6">
        <f t="shared" si="461"/>
        <v>307.90000000000003</v>
      </c>
      <c r="Q208" s="17">
        <v>119.52</v>
      </c>
      <c r="R208" s="1" t="b">
        <f t="shared" si="447"/>
        <v>0</v>
      </c>
      <c r="S208" s="1" t="b">
        <f t="shared" si="448"/>
        <v>0</v>
      </c>
      <c r="T208" s="19" t="b">
        <f t="shared" si="449"/>
        <v>0</v>
      </c>
      <c r="U208" s="18" t="b">
        <f t="shared" si="450"/>
        <v>0</v>
      </c>
      <c r="V208" s="18" t="b">
        <f t="shared" si="451"/>
        <v>0</v>
      </c>
      <c r="W208" s="18" t="b">
        <f t="shared" si="452"/>
        <v>0</v>
      </c>
      <c r="X208" s="11">
        <f t="shared" si="453"/>
        <v>89.64</v>
      </c>
      <c r="Y208" s="11">
        <f t="shared" si="462"/>
        <v>23.9</v>
      </c>
      <c r="Z208" s="11">
        <f t="shared" si="455"/>
        <v>4.99</v>
      </c>
      <c r="AA208" s="11">
        <f t="shared" si="456"/>
        <v>24</v>
      </c>
      <c r="AB208" s="11">
        <f t="shared" si="457"/>
        <v>9.99</v>
      </c>
      <c r="AC208" s="11">
        <f t="shared" si="463"/>
        <v>35.86</v>
      </c>
      <c r="AD208" s="21">
        <v>6.99</v>
      </c>
      <c r="AE208" s="21">
        <f t="shared" si="459"/>
        <v>23.9</v>
      </c>
      <c r="AF208" s="20">
        <v>4.99</v>
      </c>
      <c r="AG208" s="20">
        <f t="shared" si="460"/>
        <v>35.86</v>
      </c>
    </row>
    <row r="209" spans="1:33">
      <c r="B209" s="5" t="s">
        <v>85</v>
      </c>
      <c r="C209" s="5"/>
      <c r="D209" s="17" t="s">
        <v>41</v>
      </c>
      <c r="E209">
        <v>6</v>
      </c>
      <c r="F209">
        <v>10</v>
      </c>
      <c r="G209" s="17">
        <v>149.4</v>
      </c>
      <c r="H209" s="7">
        <v>1</v>
      </c>
      <c r="I209" s="2" t="s">
        <v>16</v>
      </c>
      <c r="J209" s="2" t="s">
        <v>16</v>
      </c>
      <c r="K209" s="2" t="s">
        <v>19</v>
      </c>
      <c r="L209" s="2" t="s">
        <v>25</v>
      </c>
      <c r="M209" s="2" t="s">
        <v>16</v>
      </c>
      <c r="N209" s="2" t="s">
        <v>29</v>
      </c>
      <c r="O209" s="6">
        <f t="shared" si="461"/>
        <v>381.13</v>
      </c>
      <c r="Q209" s="17">
        <v>149.4</v>
      </c>
      <c r="R209" s="1" t="b">
        <f t="shared" si="447"/>
        <v>0</v>
      </c>
      <c r="S209" s="1" t="b">
        <f t="shared" si="448"/>
        <v>0</v>
      </c>
      <c r="T209" s="19" t="b">
        <f t="shared" si="449"/>
        <v>0</v>
      </c>
      <c r="U209" s="18" t="b">
        <f t="shared" si="450"/>
        <v>0</v>
      </c>
      <c r="V209" s="18" t="b">
        <f t="shared" si="451"/>
        <v>0</v>
      </c>
      <c r="W209" s="18" t="b">
        <f t="shared" si="452"/>
        <v>0</v>
      </c>
      <c r="X209" s="11">
        <f t="shared" si="453"/>
        <v>112.05</v>
      </c>
      <c r="Y209" s="11">
        <f t="shared" si="462"/>
        <v>29.88</v>
      </c>
      <c r="Z209" s="11">
        <f t="shared" si="455"/>
        <v>4.99</v>
      </c>
      <c r="AA209" s="11">
        <f t="shared" si="456"/>
        <v>30</v>
      </c>
      <c r="AB209" s="11">
        <f t="shared" si="457"/>
        <v>9.99</v>
      </c>
      <c r="AC209" s="11">
        <f t="shared" si="463"/>
        <v>44.82</v>
      </c>
      <c r="AD209" s="21">
        <v>6.99</v>
      </c>
      <c r="AE209" s="21">
        <f t="shared" si="459"/>
        <v>29.88</v>
      </c>
      <c r="AF209" s="20">
        <v>4.99</v>
      </c>
      <c r="AG209" s="20">
        <f t="shared" si="460"/>
        <v>44.82</v>
      </c>
    </row>
    <row r="210" spans="1:33">
      <c r="A210" t="s">
        <v>86</v>
      </c>
    </row>
    <row r="211" spans="1:33">
      <c r="B211" s="5" t="s">
        <v>87</v>
      </c>
      <c r="C211" s="5"/>
      <c r="D211" s="17" t="s">
        <v>2</v>
      </c>
      <c r="E211" s="2">
        <v>3</v>
      </c>
      <c r="F211" s="2">
        <v>2</v>
      </c>
      <c r="G211" s="17">
        <v>6.99</v>
      </c>
      <c r="H211" s="7">
        <v>1</v>
      </c>
      <c r="I211" s="2" t="s">
        <v>16</v>
      </c>
      <c r="J211" s="2" t="s">
        <v>16</v>
      </c>
      <c r="K211" s="2" t="s">
        <v>19</v>
      </c>
      <c r="L211" s="2" t="s">
        <v>25</v>
      </c>
      <c r="M211" s="2" t="s">
        <v>16</v>
      </c>
      <c r="N211" s="2" t="s">
        <v>29</v>
      </c>
      <c r="O211" s="6">
        <f>SUM(Q211,R211,S211,T211,U211,V211,W211,X211,Y211,Z211,AA211,AB211,AC211)</f>
        <v>42.190000000000005</v>
      </c>
      <c r="Q211" s="17">
        <v>6.99</v>
      </c>
      <c r="R211" s="1" t="b">
        <f t="shared" ref="R211:R218" si="464">IF(AND(H211&gt;=2,H211&lt;=10),ROUND(G211*H211*(1-0.07),2))</f>
        <v>0</v>
      </c>
      <c r="S211" s="1" t="b">
        <f t="shared" ref="S211:S218" si="465">IF(AND(H211&gt;=11,H211&lt;=25),ROUND(G211*H211*(1-0.11),2))</f>
        <v>0</v>
      </c>
      <c r="T211" s="19" t="b">
        <f t="shared" ref="T211:T218" si="466">IF(AND(H211&gt;=26,H211&lt;=50),ROUND(G211*H211*(1-0.18),2))</f>
        <v>0</v>
      </c>
      <c r="U211" s="18" t="b">
        <f t="shared" ref="U211:U218" si="467">IF(AND(H211&gt;=51,H211&lt;=100),ROUND(G211*H211*(1-0.25),2))</f>
        <v>0</v>
      </c>
      <c r="V211" s="18" t="b">
        <f t="shared" ref="V211:V218" si="468">IF(AND(H211&gt;=101,H211&lt;=500),ROUND(G211*H211*(1-0.33),2))</f>
        <v>0</v>
      </c>
      <c r="W211" s="18" t="b">
        <f t="shared" ref="W211:W218" si="469">IF(AND(H211&gt;=501),ROUND(G211*H211*(1-0.4),2))</f>
        <v>0</v>
      </c>
      <c r="X211" s="11">
        <f t="shared" ref="X211:X218" si="470">IF(I211="Yes",ROUND(SUM(Q211,R211,S211,T211,U211,V211,W211)*0.75,2),0)</f>
        <v>5.24</v>
      </c>
      <c r="Y211" s="11">
        <f t="shared" ref="Y211" si="471">IF(AE211&lt;6.99,AD211,AE211)</f>
        <v>6.99</v>
      </c>
      <c r="Z211" s="11">
        <f t="shared" ref="Z211:Z218" si="472">IF(K211="Flash Cut with Adhesive Grommets",ROUND(H211*4.99,2),0)</f>
        <v>4.99</v>
      </c>
      <c r="AA211" s="11">
        <f t="shared" ref="AA211:AA218" si="473">((E211*F211)*0.5*H211)</f>
        <v>3</v>
      </c>
      <c r="AB211" s="11">
        <f t="shared" ref="AB211:AB218" si="474">IF(M211="Yes",ROUND(H211*9.99,2),0)</f>
        <v>9.99</v>
      </c>
      <c r="AC211" s="11">
        <f t="shared" ref="AC211" si="475">IF(AG211&lt;4.99,4.99,AG211)</f>
        <v>4.99</v>
      </c>
      <c r="AD211" s="21">
        <v>6.99</v>
      </c>
      <c r="AE211" s="21">
        <f t="shared" ref="AE211:AE218" si="476">IF(J211="Yes",ROUND(SUM(Q211,R211,S211,T211,U211,V211,W211)*0.2,2),0)</f>
        <v>1.4</v>
      </c>
      <c r="AF211" s="20">
        <v>4.99</v>
      </c>
      <c r="AG211" s="20">
        <f t="shared" ref="AG211:AG218" si="477">IF(N211="Four Sides",ROUND(G211*0.3*H211,2),0)</f>
        <v>2.1</v>
      </c>
    </row>
    <row r="212" spans="1:33">
      <c r="B212" s="5" t="s">
        <v>87</v>
      </c>
      <c r="C212" s="5"/>
      <c r="D212" s="17" t="s">
        <v>3</v>
      </c>
      <c r="E212">
        <v>3</v>
      </c>
      <c r="F212">
        <v>4</v>
      </c>
      <c r="G212" s="17">
        <v>29.88</v>
      </c>
      <c r="H212" s="7">
        <v>1</v>
      </c>
      <c r="I212" s="2" t="s">
        <v>16</v>
      </c>
      <c r="J212" s="2" t="s">
        <v>16</v>
      </c>
      <c r="K212" s="2" t="s">
        <v>19</v>
      </c>
      <c r="L212" s="2" t="s">
        <v>25</v>
      </c>
      <c r="M212" s="2" t="s">
        <v>16</v>
      </c>
      <c r="N212" s="2" t="s">
        <v>29</v>
      </c>
      <c r="O212" s="6">
        <f t="shared" ref="O212:O218" si="478">SUM(Q212,R212,S212,T212,U212,V212,W212,X212,Y212,Z212,AA212,AB212,AC212)</f>
        <v>89.22</v>
      </c>
      <c r="Q212" s="17">
        <v>29.88</v>
      </c>
      <c r="R212" s="1" t="b">
        <f t="shared" si="464"/>
        <v>0</v>
      </c>
      <c r="S212" s="1" t="b">
        <f t="shared" si="465"/>
        <v>0</v>
      </c>
      <c r="T212" s="19" t="b">
        <f t="shared" si="466"/>
        <v>0</v>
      </c>
      <c r="U212" s="18" t="b">
        <f t="shared" si="467"/>
        <v>0</v>
      </c>
      <c r="V212" s="18" t="b">
        <f t="shared" si="468"/>
        <v>0</v>
      </c>
      <c r="W212" s="18" t="b">
        <f t="shared" si="469"/>
        <v>0</v>
      </c>
      <c r="X212" s="11">
        <f t="shared" si="470"/>
        <v>22.41</v>
      </c>
      <c r="Y212" s="11">
        <f t="shared" ref="Y212:Y218" si="479">IF(AE212&lt;6.99,AD212,AE212)</f>
        <v>6.99</v>
      </c>
      <c r="Z212" s="11">
        <f t="shared" si="472"/>
        <v>4.99</v>
      </c>
      <c r="AA212" s="11">
        <f t="shared" si="473"/>
        <v>6</v>
      </c>
      <c r="AB212" s="11">
        <f t="shared" si="474"/>
        <v>9.99</v>
      </c>
      <c r="AC212" s="11">
        <f t="shared" ref="AC212:AC218" si="480">IF(AG212&lt;4.99,4.99,AG212)</f>
        <v>8.9600000000000009</v>
      </c>
      <c r="AD212" s="21">
        <v>6.99</v>
      </c>
      <c r="AE212" s="21">
        <f t="shared" si="476"/>
        <v>5.98</v>
      </c>
      <c r="AF212" s="20">
        <v>4.99</v>
      </c>
      <c r="AG212" s="20">
        <f t="shared" si="477"/>
        <v>8.9600000000000009</v>
      </c>
    </row>
    <row r="213" spans="1:33">
      <c r="B213" s="5" t="s">
        <v>87</v>
      </c>
      <c r="C213" s="5"/>
      <c r="D213" s="17" t="s">
        <v>23</v>
      </c>
      <c r="E213">
        <v>3</v>
      </c>
      <c r="F213">
        <v>6</v>
      </c>
      <c r="G213" s="17">
        <v>44.82</v>
      </c>
      <c r="H213" s="7">
        <v>1</v>
      </c>
      <c r="I213" s="2" t="s">
        <v>16</v>
      </c>
      <c r="J213" s="2" t="s">
        <v>16</v>
      </c>
      <c r="K213" s="2" t="s">
        <v>19</v>
      </c>
      <c r="L213" s="2" t="s">
        <v>25</v>
      </c>
      <c r="M213" s="2" t="s">
        <v>16</v>
      </c>
      <c r="N213" s="2" t="s">
        <v>29</v>
      </c>
      <c r="O213" s="6">
        <f t="shared" si="478"/>
        <v>124.83</v>
      </c>
      <c r="Q213" s="17">
        <v>44.82</v>
      </c>
      <c r="R213" s="1" t="b">
        <f t="shared" si="464"/>
        <v>0</v>
      </c>
      <c r="S213" s="1" t="b">
        <f t="shared" si="465"/>
        <v>0</v>
      </c>
      <c r="T213" s="19" t="b">
        <f t="shared" si="466"/>
        <v>0</v>
      </c>
      <c r="U213" s="18" t="b">
        <f t="shared" si="467"/>
        <v>0</v>
      </c>
      <c r="V213" s="18" t="b">
        <f t="shared" si="468"/>
        <v>0</v>
      </c>
      <c r="W213" s="18" t="b">
        <f t="shared" si="469"/>
        <v>0</v>
      </c>
      <c r="X213" s="11">
        <f t="shared" si="470"/>
        <v>33.619999999999997</v>
      </c>
      <c r="Y213" s="11">
        <f t="shared" si="479"/>
        <v>8.9600000000000009</v>
      </c>
      <c r="Z213" s="11">
        <f t="shared" si="472"/>
        <v>4.99</v>
      </c>
      <c r="AA213" s="11">
        <f t="shared" si="473"/>
        <v>9</v>
      </c>
      <c r="AB213" s="11">
        <f t="shared" si="474"/>
        <v>9.99</v>
      </c>
      <c r="AC213" s="11">
        <f t="shared" si="480"/>
        <v>13.45</v>
      </c>
      <c r="AD213" s="21">
        <v>6.99</v>
      </c>
      <c r="AE213" s="21">
        <f t="shared" si="476"/>
        <v>8.9600000000000009</v>
      </c>
      <c r="AF213" s="20">
        <v>4.99</v>
      </c>
      <c r="AG213" s="20">
        <f t="shared" si="477"/>
        <v>13.45</v>
      </c>
    </row>
    <row r="214" spans="1:33">
      <c r="B214" s="5" t="s">
        <v>87</v>
      </c>
      <c r="C214" s="5"/>
      <c r="D214" s="17" t="s">
        <v>36</v>
      </c>
      <c r="E214">
        <v>4</v>
      </c>
      <c r="F214">
        <v>6</v>
      </c>
      <c r="G214" s="17">
        <v>59.76</v>
      </c>
      <c r="H214" s="7">
        <v>1</v>
      </c>
      <c r="I214" s="2" t="s">
        <v>16</v>
      </c>
      <c r="J214" s="2" t="s">
        <v>16</v>
      </c>
      <c r="K214" s="2" t="s">
        <v>19</v>
      </c>
      <c r="L214" s="2" t="s">
        <v>25</v>
      </c>
      <c r="M214" s="2" t="s">
        <v>16</v>
      </c>
      <c r="N214" s="2" t="s">
        <v>29</v>
      </c>
      <c r="O214" s="6">
        <f t="shared" si="478"/>
        <v>161.44</v>
      </c>
      <c r="Q214" s="17">
        <v>59.76</v>
      </c>
      <c r="R214" s="1" t="b">
        <f t="shared" si="464"/>
        <v>0</v>
      </c>
      <c r="S214" s="1" t="b">
        <f t="shared" si="465"/>
        <v>0</v>
      </c>
      <c r="T214" s="19" t="b">
        <f t="shared" si="466"/>
        <v>0</v>
      </c>
      <c r="U214" s="18" t="b">
        <f t="shared" si="467"/>
        <v>0</v>
      </c>
      <c r="V214" s="18" t="b">
        <f t="shared" si="468"/>
        <v>0</v>
      </c>
      <c r="W214" s="18" t="b">
        <f t="shared" si="469"/>
        <v>0</v>
      </c>
      <c r="X214" s="11">
        <f t="shared" si="470"/>
        <v>44.82</v>
      </c>
      <c r="Y214" s="11">
        <f t="shared" si="479"/>
        <v>11.95</v>
      </c>
      <c r="Z214" s="11">
        <f t="shared" si="472"/>
        <v>4.99</v>
      </c>
      <c r="AA214" s="11">
        <f t="shared" si="473"/>
        <v>12</v>
      </c>
      <c r="AB214" s="11">
        <f t="shared" si="474"/>
        <v>9.99</v>
      </c>
      <c r="AC214" s="11">
        <f t="shared" si="480"/>
        <v>17.93</v>
      </c>
      <c r="AD214" s="21">
        <v>6.99</v>
      </c>
      <c r="AE214" s="21">
        <f t="shared" si="476"/>
        <v>11.95</v>
      </c>
      <c r="AF214" s="20">
        <v>4.99</v>
      </c>
      <c r="AG214" s="20">
        <f t="shared" si="477"/>
        <v>17.93</v>
      </c>
    </row>
    <row r="215" spans="1:33">
      <c r="B215" s="5" t="s">
        <v>87</v>
      </c>
      <c r="C215" s="5"/>
      <c r="D215" s="17" t="s">
        <v>38</v>
      </c>
      <c r="E215">
        <v>4</v>
      </c>
      <c r="F215">
        <v>8</v>
      </c>
      <c r="G215" s="17">
        <v>79.680000000000007</v>
      </c>
      <c r="H215" s="7">
        <v>1</v>
      </c>
      <c r="I215" s="2" t="s">
        <v>16</v>
      </c>
      <c r="J215" s="2" t="s">
        <v>16</v>
      </c>
      <c r="K215" s="2" t="s">
        <v>19</v>
      </c>
      <c r="L215" s="2" t="s">
        <v>25</v>
      </c>
      <c r="M215" s="2" t="s">
        <v>16</v>
      </c>
      <c r="N215" s="2" t="s">
        <v>29</v>
      </c>
      <c r="O215" s="6">
        <f t="shared" si="478"/>
        <v>210.26000000000002</v>
      </c>
      <c r="Q215" s="17">
        <v>79.680000000000007</v>
      </c>
      <c r="R215" s="1" t="b">
        <f t="shared" si="464"/>
        <v>0</v>
      </c>
      <c r="S215" s="1" t="b">
        <f t="shared" si="465"/>
        <v>0</v>
      </c>
      <c r="T215" s="19" t="b">
        <f t="shared" si="466"/>
        <v>0</v>
      </c>
      <c r="U215" s="18" t="b">
        <f t="shared" si="467"/>
        <v>0</v>
      </c>
      <c r="V215" s="18" t="b">
        <f t="shared" si="468"/>
        <v>0</v>
      </c>
      <c r="W215" s="18" t="b">
        <f t="shared" si="469"/>
        <v>0</v>
      </c>
      <c r="X215" s="11">
        <f t="shared" si="470"/>
        <v>59.76</v>
      </c>
      <c r="Y215" s="11">
        <f t="shared" si="479"/>
        <v>15.94</v>
      </c>
      <c r="Z215" s="11">
        <f t="shared" si="472"/>
        <v>4.99</v>
      </c>
      <c r="AA215" s="11">
        <f t="shared" si="473"/>
        <v>16</v>
      </c>
      <c r="AB215" s="11">
        <f t="shared" si="474"/>
        <v>9.99</v>
      </c>
      <c r="AC215" s="11">
        <f t="shared" si="480"/>
        <v>23.9</v>
      </c>
      <c r="AD215" s="21">
        <v>6.99</v>
      </c>
      <c r="AE215" s="21">
        <f t="shared" si="476"/>
        <v>15.94</v>
      </c>
      <c r="AF215" s="20">
        <v>4.99</v>
      </c>
      <c r="AG215" s="20">
        <f t="shared" si="477"/>
        <v>23.9</v>
      </c>
    </row>
    <row r="216" spans="1:33">
      <c r="B216" s="5" t="s">
        <v>87</v>
      </c>
      <c r="C216" s="5"/>
      <c r="D216" s="17" t="s">
        <v>39</v>
      </c>
      <c r="E216">
        <v>4</v>
      </c>
      <c r="F216">
        <v>10</v>
      </c>
      <c r="G216" s="17">
        <v>99.6</v>
      </c>
      <c r="H216" s="7">
        <v>1</v>
      </c>
      <c r="I216" s="2" t="s">
        <v>16</v>
      </c>
      <c r="J216" s="2" t="s">
        <v>16</v>
      </c>
      <c r="K216" s="2" t="s">
        <v>19</v>
      </c>
      <c r="L216" s="2" t="s">
        <v>25</v>
      </c>
      <c r="M216" s="2" t="s">
        <v>16</v>
      </c>
      <c r="N216" s="2" t="s">
        <v>29</v>
      </c>
      <c r="O216" s="6">
        <f t="shared" si="478"/>
        <v>259.08000000000004</v>
      </c>
      <c r="Q216" s="17">
        <v>99.6</v>
      </c>
      <c r="R216" s="1" t="b">
        <f t="shared" si="464"/>
        <v>0</v>
      </c>
      <c r="S216" s="1" t="b">
        <f t="shared" si="465"/>
        <v>0</v>
      </c>
      <c r="T216" s="19" t="b">
        <f t="shared" si="466"/>
        <v>0</v>
      </c>
      <c r="U216" s="18" t="b">
        <f t="shared" si="467"/>
        <v>0</v>
      </c>
      <c r="V216" s="18" t="b">
        <f t="shared" si="468"/>
        <v>0</v>
      </c>
      <c r="W216" s="18" t="b">
        <f t="shared" si="469"/>
        <v>0</v>
      </c>
      <c r="X216" s="11">
        <f t="shared" si="470"/>
        <v>74.7</v>
      </c>
      <c r="Y216" s="11">
        <f t="shared" si="479"/>
        <v>19.920000000000002</v>
      </c>
      <c r="Z216" s="11">
        <f t="shared" si="472"/>
        <v>4.99</v>
      </c>
      <c r="AA216" s="11">
        <f t="shared" si="473"/>
        <v>20</v>
      </c>
      <c r="AB216" s="11">
        <f t="shared" si="474"/>
        <v>9.99</v>
      </c>
      <c r="AC216" s="11">
        <f t="shared" si="480"/>
        <v>29.88</v>
      </c>
      <c r="AD216" s="21">
        <v>6.99</v>
      </c>
      <c r="AE216" s="21">
        <f t="shared" si="476"/>
        <v>19.920000000000002</v>
      </c>
      <c r="AF216" s="20">
        <v>4.99</v>
      </c>
      <c r="AG216" s="20">
        <f t="shared" si="477"/>
        <v>29.88</v>
      </c>
    </row>
    <row r="217" spans="1:33">
      <c r="B217" s="5" t="s">
        <v>87</v>
      </c>
      <c r="C217" s="5"/>
      <c r="D217" s="17" t="s">
        <v>40</v>
      </c>
      <c r="E217">
        <v>6</v>
      </c>
      <c r="F217">
        <v>8</v>
      </c>
      <c r="G217" s="17">
        <v>119.52</v>
      </c>
      <c r="H217" s="7">
        <v>1</v>
      </c>
      <c r="I217" s="2" t="s">
        <v>16</v>
      </c>
      <c r="J217" s="2" t="s">
        <v>16</v>
      </c>
      <c r="K217" s="2" t="s">
        <v>19</v>
      </c>
      <c r="L217" s="2" t="s">
        <v>25</v>
      </c>
      <c r="M217" s="2" t="s">
        <v>16</v>
      </c>
      <c r="N217" s="2" t="s">
        <v>29</v>
      </c>
      <c r="O217" s="6">
        <f t="shared" si="478"/>
        <v>307.90000000000003</v>
      </c>
      <c r="Q217" s="17">
        <v>119.52</v>
      </c>
      <c r="R217" s="1" t="b">
        <f t="shared" si="464"/>
        <v>0</v>
      </c>
      <c r="S217" s="1" t="b">
        <f t="shared" si="465"/>
        <v>0</v>
      </c>
      <c r="T217" s="19" t="b">
        <f t="shared" si="466"/>
        <v>0</v>
      </c>
      <c r="U217" s="18" t="b">
        <f t="shared" si="467"/>
        <v>0</v>
      </c>
      <c r="V217" s="18" t="b">
        <f t="shared" si="468"/>
        <v>0</v>
      </c>
      <c r="W217" s="18" t="b">
        <f t="shared" si="469"/>
        <v>0</v>
      </c>
      <c r="X217" s="11">
        <f t="shared" si="470"/>
        <v>89.64</v>
      </c>
      <c r="Y217" s="11">
        <f t="shared" si="479"/>
        <v>23.9</v>
      </c>
      <c r="Z217" s="11">
        <f t="shared" si="472"/>
        <v>4.99</v>
      </c>
      <c r="AA217" s="11">
        <f t="shared" si="473"/>
        <v>24</v>
      </c>
      <c r="AB217" s="11">
        <f t="shared" si="474"/>
        <v>9.99</v>
      </c>
      <c r="AC217" s="11">
        <f t="shared" si="480"/>
        <v>35.86</v>
      </c>
      <c r="AD217" s="21">
        <v>6.99</v>
      </c>
      <c r="AE217" s="21">
        <f t="shared" si="476"/>
        <v>23.9</v>
      </c>
      <c r="AF217" s="20">
        <v>4.99</v>
      </c>
      <c r="AG217" s="20">
        <f t="shared" si="477"/>
        <v>35.86</v>
      </c>
    </row>
    <row r="218" spans="1:33">
      <c r="B218" s="5" t="s">
        <v>87</v>
      </c>
      <c r="C218" s="5"/>
      <c r="D218" s="17" t="s">
        <v>41</v>
      </c>
      <c r="E218">
        <v>6</v>
      </c>
      <c r="F218">
        <v>10</v>
      </c>
      <c r="G218" s="17">
        <v>149.4</v>
      </c>
      <c r="H218" s="7">
        <v>1</v>
      </c>
      <c r="I218" s="2" t="s">
        <v>16</v>
      </c>
      <c r="J218" s="2" t="s">
        <v>16</v>
      </c>
      <c r="K218" s="2" t="s">
        <v>19</v>
      </c>
      <c r="L218" s="2" t="s">
        <v>25</v>
      </c>
      <c r="M218" s="2" t="s">
        <v>16</v>
      </c>
      <c r="N218" s="2" t="s">
        <v>29</v>
      </c>
      <c r="O218" s="6">
        <f t="shared" si="478"/>
        <v>381.13</v>
      </c>
      <c r="Q218" s="17">
        <v>149.4</v>
      </c>
      <c r="R218" s="1" t="b">
        <f t="shared" si="464"/>
        <v>0</v>
      </c>
      <c r="S218" s="1" t="b">
        <f t="shared" si="465"/>
        <v>0</v>
      </c>
      <c r="T218" s="19" t="b">
        <f t="shared" si="466"/>
        <v>0</v>
      </c>
      <c r="U218" s="18" t="b">
        <f t="shared" si="467"/>
        <v>0</v>
      </c>
      <c r="V218" s="18" t="b">
        <f t="shared" si="468"/>
        <v>0</v>
      </c>
      <c r="W218" s="18" t="b">
        <f t="shared" si="469"/>
        <v>0</v>
      </c>
      <c r="X218" s="11">
        <f t="shared" si="470"/>
        <v>112.05</v>
      </c>
      <c r="Y218" s="11">
        <f t="shared" si="479"/>
        <v>29.88</v>
      </c>
      <c r="Z218" s="11">
        <f t="shared" si="472"/>
        <v>4.99</v>
      </c>
      <c r="AA218" s="11">
        <f t="shared" si="473"/>
        <v>30</v>
      </c>
      <c r="AB218" s="11">
        <f t="shared" si="474"/>
        <v>9.99</v>
      </c>
      <c r="AC218" s="11">
        <f t="shared" si="480"/>
        <v>44.82</v>
      </c>
      <c r="AD218" s="21">
        <v>6.99</v>
      </c>
      <c r="AE218" s="21">
        <f t="shared" si="476"/>
        <v>29.88</v>
      </c>
      <c r="AF218" s="20">
        <v>4.99</v>
      </c>
      <c r="AG218" s="20">
        <f t="shared" si="477"/>
        <v>44.82</v>
      </c>
    </row>
    <row r="219" spans="1:33">
      <c r="A219" t="s">
        <v>88</v>
      </c>
    </row>
    <row r="220" spans="1:33">
      <c r="B220" s="5" t="s">
        <v>89</v>
      </c>
      <c r="C220" s="5"/>
      <c r="D220" s="17" t="s">
        <v>2</v>
      </c>
      <c r="E220" s="2">
        <v>3</v>
      </c>
      <c r="F220" s="2">
        <v>2</v>
      </c>
      <c r="G220" s="17">
        <v>6.99</v>
      </c>
      <c r="H220" s="7">
        <v>1</v>
      </c>
      <c r="I220" s="2" t="s">
        <v>16</v>
      </c>
      <c r="J220" s="2" t="s">
        <v>16</v>
      </c>
      <c r="K220" s="2" t="s">
        <v>19</v>
      </c>
      <c r="L220" s="2" t="s">
        <v>25</v>
      </c>
      <c r="M220" s="2" t="s">
        <v>16</v>
      </c>
      <c r="N220" s="2" t="s">
        <v>29</v>
      </c>
      <c r="O220" s="6">
        <f>SUM(Q220,R220,S220,T220,U220,V220,W220,X220,Y220,Z220,AA220,AB220,AC220)</f>
        <v>42.190000000000005</v>
      </c>
      <c r="Q220" s="17">
        <v>6.99</v>
      </c>
      <c r="R220" s="1" t="b">
        <f t="shared" ref="R220:R227" si="481">IF(AND(H220&gt;=2,H220&lt;=10),ROUND(G220*H220*(1-0.07),2))</f>
        <v>0</v>
      </c>
      <c r="S220" s="1" t="b">
        <f t="shared" ref="S220:S227" si="482">IF(AND(H220&gt;=11,H220&lt;=25),ROUND(G220*H220*(1-0.11),2))</f>
        <v>0</v>
      </c>
      <c r="T220" s="19" t="b">
        <f t="shared" ref="T220:T227" si="483">IF(AND(H220&gt;=26,H220&lt;=50),ROUND(G220*H220*(1-0.18),2))</f>
        <v>0</v>
      </c>
      <c r="U220" s="18" t="b">
        <f t="shared" ref="U220:U227" si="484">IF(AND(H220&gt;=51,H220&lt;=100),ROUND(G220*H220*(1-0.25),2))</f>
        <v>0</v>
      </c>
      <c r="V220" s="18" t="b">
        <f t="shared" ref="V220:V227" si="485">IF(AND(H220&gt;=101,H220&lt;=500),ROUND(G220*H220*(1-0.33),2))</f>
        <v>0</v>
      </c>
      <c r="W220" s="18" t="b">
        <f t="shared" ref="W220:W227" si="486">IF(AND(H220&gt;=501),ROUND(G220*H220*(1-0.4),2))</f>
        <v>0</v>
      </c>
      <c r="X220" s="11">
        <f t="shared" ref="X220:X227" si="487">IF(I220="Yes",ROUND(SUM(Q220,R220,S220,T220,U220,V220,W220)*0.75,2),0)</f>
        <v>5.24</v>
      </c>
      <c r="Y220" s="11">
        <f t="shared" ref="Y220" si="488">IF(AE220&lt;6.99,AD220,AE220)</f>
        <v>6.99</v>
      </c>
      <c r="Z220" s="11">
        <f t="shared" ref="Z220:Z227" si="489">IF(K220="Flash Cut with Adhesive Grommets",ROUND(H220*4.99,2),0)</f>
        <v>4.99</v>
      </c>
      <c r="AA220" s="11">
        <f t="shared" ref="AA220:AA227" si="490">((E220*F220)*0.5*H220)</f>
        <v>3</v>
      </c>
      <c r="AB220" s="11">
        <f t="shared" ref="AB220:AB227" si="491">IF(M220="Yes",ROUND(H220*9.99,2),0)</f>
        <v>9.99</v>
      </c>
      <c r="AC220" s="11">
        <f t="shared" ref="AC220" si="492">IF(AG220&lt;4.99,4.99,AG220)</f>
        <v>4.99</v>
      </c>
      <c r="AD220" s="21">
        <v>6.99</v>
      </c>
      <c r="AE220" s="21">
        <f t="shared" ref="AE220:AE227" si="493">IF(J220="Yes",ROUND(SUM(Q220,R220,S220,T220,U220,V220,W220)*0.2,2),0)</f>
        <v>1.4</v>
      </c>
      <c r="AF220" s="20">
        <v>4.99</v>
      </c>
      <c r="AG220" s="20">
        <f t="shared" ref="AG220:AG227" si="494">IF(N220="Four Sides",ROUND(G220*0.3*H220,2),0)</f>
        <v>2.1</v>
      </c>
    </row>
    <row r="221" spans="1:33">
      <c r="B221" s="5" t="s">
        <v>89</v>
      </c>
      <c r="C221" s="5"/>
      <c r="D221" s="17" t="s">
        <v>3</v>
      </c>
      <c r="E221">
        <v>3</v>
      </c>
      <c r="F221">
        <v>4</v>
      </c>
      <c r="G221" s="17">
        <v>29.88</v>
      </c>
      <c r="H221" s="7">
        <v>1</v>
      </c>
      <c r="I221" s="2" t="s">
        <v>16</v>
      </c>
      <c r="J221" s="2" t="s">
        <v>16</v>
      </c>
      <c r="K221" s="2" t="s">
        <v>19</v>
      </c>
      <c r="L221" s="2" t="s">
        <v>25</v>
      </c>
      <c r="M221" s="2" t="s">
        <v>16</v>
      </c>
      <c r="N221" s="2" t="s">
        <v>29</v>
      </c>
      <c r="O221" s="6">
        <f t="shared" ref="O221:O227" si="495">SUM(Q221,R221,S221,T221,U221,V221,W221,X221,Y221,Z221,AA221,AB221,AC221)</f>
        <v>89.22</v>
      </c>
      <c r="Q221" s="17">
        <v>29.88</v>
      </c>
      <c r="R221" s="1" t="b">
        <f t="shared" si="481"/>
        <v>0</v>
      </c>
      <c r="S221" s="1" t="b">
        <f t="shared" si="482"/>
        <v>0</v>
      </c>
      <c r="T221" s="19" t="b">
        <f t="shared" si="483"/>
        <v>0</v>
      </c>
      <c r="U221" s="18" t="b">
        <f t="shared" si="484"/>
        <v>0</v>
      </c>
      <c r="V221" s="18" t="b">
        <f t="shared" si="485"/>
        <v>0</v>
      </c>
      <c r="W221" s="18" t="b">
        <f t="shared" si="486"/>
        <v>0</v>
      </c>
      <c r="X221" s="11">
        <f t="shared" si="487"/>
        <v>22.41</v>
      </c>
      <c r="Y221" s="11">
        <f t="shared" ref="Y221:Y227" si="496">IF(AE221&lt;6.99,AD221,AE221)</f>
        <v>6.99</v>
      </c>
      <c r="Z221" s="11">
        <f t="shared" si="489"/>
        <v>4.99</v>
      </c>
      <c r="AA221" s="11">
        <f t="shared" si="490"/>
        <v>6</v>
      </c>
      <c r="AB221" s="11">
        <f t="shared" si="491"/>
        <v>9.99</v>
      </c>
      <c r="AC221" s="11">
        <f t="shared" ref="AC221:AC227" si="497">IF(AG221&lt;4.99,4.99,AG221)</f>
        <v>8.9600000000000009</v>
      </c>
      <c r="AD221" s="21">
        <v>6.99</v>
      </c>
      <c r="AE221" s="21">
        <f t="shared" si="493"/>
        <v>5.98</v>
      </c>
      <c r="AF221" s="20">
        <v>4.99</v>
      </c>
      <c r="AG221" s="20">
        <f t="shared" si="494"/>
        <v>8.9600000000000009</v>
      </c>
    </row>
    <row r="222" spans="1:33">
      <c r="B222" s="5" t="s">
        <v>89</v>
      </c>
      <c r="C222" s="5"/>
      <c r="D222" s="17" t="s">
        <v>23</v>
      </c>
      <c r="E222">
        <v>3</v>
      </c>
      <c r="F222">
        <v>6</v>
      </c>
      <c r="G222" s="17">
        <v>44.82</v>
      </c>
      <c r="H222" s="7">
        <v>1</v>
      </c>
      <c r="I222" s="2" t="s">
        <v>16</v>
      </c>
      <c r="J222" s="2" t="s">
        <v>16</v>
      </c>
      <c r="K222" s="2" t="s">
        <v>19</v>
      </c>
      <c r="L222" s="2" t="s">
        <v>25</v>
      </c>
      <c r="M222" s="2" t="s">
        <v>16</v>
      </c>
      <c r="N222" s="2" t="s">
        <v>29</v>
      </c>
      <c r="O222" s="6">
        <f t="shared" si="495"/>
        <v>124.83</v>
      </c>
      <c r="Q222" s="17">
        <v>44.82</v>
      </c>
      <c r="R222" s="1" t="b">
        <f t="shared" si="481"/>
        <v>0</v>
      </c>
      <c r="S222" s="1" t="b">
        <f t="shared" si="482"/>
        <v>0</v>
      </c>
      <c r="T222" s="19" t="b">
        <f t="shared" si="483"/>
        <v>0</v>
      </c>
      <c r="U222" s="18" t="b">
        <f t="shared" si="484"/>
        <v>0</v>
      </c>
      <c r="V222" s="18" t="b">
        <f t="shared" si="485"/>
        <v>0</v>
      </c>
      <c r="W222" s="18" t="b">
        <f t="shared" si="486"/>
        <v>0</v>
      </c>
      <c r="X222" s="11">
        <f t="shared" si="487"/>
        <v>33.619999999999997</v>
      </c>
      <c r="Y222" s="11">
        <f t="shared" si="496"/>
        <v>8.9600000000000009</v>
      </c>
      <c r="Z222" s="11">
        <f t="shared" si="489"/>
        <v>4.99</v>
      </c>
      <c r="AA222" s="11">
        <f t="shared" si="490"/>
        <v>9</v>
      </c>
      <c r="AB222" s="11">
        <f t="shared" si="491"/>
        <v>9.99</v>
      </c>
      <c r="AC222" s="11">
        <f t="shared" si="497"/>
        <v>13.45</v>
      </c>
      <c r="AD222" s="21">
        <v>6.99</v>
      </c>
      <c r="AE222" s="21">
        <f t="shared" si="493"/>
        <v>8.9600000000000009</v>
      </c>
      <c r="AF222" s="20">
        <v>4.99</v>
      </c>
      <c r="AG222" s="20">
        <f t="shared" si="494"/>
        <v>13.45</v>
      </c>
    </row>
    <row r="223" spans="1:33">
      <c r="B223" s="5" t="s">
        <v>89</v>
      </c>
      <c r="C223" s="5"/>
      <c r="D223" s="17" t="s">
        <v>36</v>
      </c>
      <c r="E223">
        <v>4</v>
      </c>
      <c r="F223">
        <v>6</v>
      </c>
      <c r="G223" s="17">
        <v>59.76</v>
      </c>
      <c r="H223" s="7">
        <v>1</v>
      </c>
      <c r="I223" s="2" t="s">
        <v>16</v>
      </c>
      <c r="J223" s="2" t="s">
        <v>16</v>
      </c>
      <c r="K223" s="2" t="s">
        <v>19</v>
      </c>
      <c r="L223" s="2" t="s">
        <v>25</v>
      </c>
      <c r="M223" s="2" t="s">
        <v>16</v>
      </c>
      <c r="N223" s="2" t="s">
        <v>29</v>
      </c>
      <c r="O223" s="6">
        <f t="shared" si="495"/>
        <v>161.44</v>
      </c>
      <c r="Q223" s="17">
        <v>59.76</v>
      </c>
      <c r="R223" s="1" t="b">
        <f t="shared" si="481"/>
        <v>0</v>
      </c>
      <c r="S223" s="1" t="b">
        <f t="shared" si="482"/>
        <v>0</v>
      </c>
      <c r="T223" s="19" t="b">
        <f t="shared" si="483"/>
        <v>0</v>
      </c>
      <c r="U223" s="18" t="b">
        <f t="shared" si="484"/>
        <v>0</v>
      </c>
      <c r="V223" s="18" t="b">
        <f t="shared" si="485"/>
        <v>0</v>
      </c>
      <c r="W223" s="18" t="b">
        <f t="shared" si="486"/>
        <v>0</v>
      </c>
      <c r="X223" s="11">
        <f t="shared" si="487"/>
        <v>44.82</v>
      </c>
      <c r="Y223" s="11">
        <f t="shared" si="496"/>
        <v>11.95</v>
      </c>
      <c r="Z223" s="11">
        <f t="shared" si="489"/>
        <v>4.99</v>
      </c>
      <c r="AA223" s="11">
        <f t="shared" si="490"/>
        <v>12</v>
      </c>
      <c r="AB223" s="11">
        <f t="shared" si="491"/>
        <v>9.99</v>
      </c>
      <c r="AC223" s="11">
        <f t="shared" si="497"/>
        <v>17.93</v>
      </c>
      <c r="AD223" s="21">
        <v>6.99</v>
      </c>
      <c r="AE223" s="21">
        <f t="shared" si="493"/>
        <v>11.95</v>
      </c>
      <c r="AF223" s="20">
        <v>4.99</v>
      </c>
      <c r="AG223" s="20">
        <f t="shared" si="494"/>
        <v>17.93</v>
      </c>
    </row>
    <row r="224" spans="1:33">
      <c r="B224" s="5" t="s">
        <v>89</v>
      </c>
      <c r="C224" s="5"/>
      <c r="D224" s="17" t="s">
        <v>38</v>
      </c>
      <c r="E224">
        <v>4</v>
      </c>
      <c r="F224">
        <v>8</v>
      </c>
      <c r="G224" s="17">
        <v>79.680000000000007</v>
      </c>
      <c r="H224" s="7">
        <v>1</v>
      </c>
      <c r="I224" s="2" t="s">
        <v>16</v>
      </c>
      <c r="J224" s="2" t="s">
        <v>16</v>
      </c>
      <c r="K224" s="2" t="s">
        <v>19</v>
      </c>
      <c r="L224" s="2" t="s">
        <v>25</v>
      </c>
      <c r="M224" s="2" t="s">
        <v>16</v>
      </c>
      <c r="N224" s="2" t="s">
        <v>29</v>
      </c>
      <c r="O224" s="6">
        <f t="shared" si="495"/>
        <v>210.26000000000002</v>
      </c>
      <c r="Q224" s="17">
        <v>79.680000000000007</v>
      </c>
      <c r="R224" s="1" t="b">
        <f t="shared" si="481"/>
        <v>0</v>
      </c>
      <c r="S224" s="1" t="b">
        <f t="shared" si="482"/>
        <v>0</v>
      </c>
      <c r="T224" s="19" t="b">
        <f t="shared" si="483"/>
        <v>0</v>
      </c>
      <c r="U224" s="18" t="b">
        <f t="shared" si="484"/>
        <v>0</v>
      </c>
      <c r="V224" s="18" t="b">
        <f t="shared" si="485"/>
        <v>0</v>
      </c>
      <c r="W224" s="18" t="b">
        <f t="shared" si="486"/>
        <v>0</v>
      </c>
      <c r="X224" s="11">
        <f t="shared" si="487"/>
        <v>59.76</v>
      </c>
      <c r="Y224" s="11">
        <f t="shared" si="496"/>
        <v>15.94</v>
      </c>
      <c r="Z224" s="11">
        <f t="shared" si="489"/>
        <v>4.99</v>
      </c>
      <c r="AA224" s="11">
        <f t="shared" si="490"/>
        <v>16</v>
      </c>
      <c r="AB224" s="11">
        <f t="shared" si="491"/>
        <v>9.99</v>
      </c>
      <c r="AC224" s="11">
        <f t="shared" si="497"/>
        <v>23.9</v>
      </c>
      <c r="AD224" s="21">
        <v>6.99</v>
      </c>
      <c r="AE224" s="21">
        <f t="shared" si="493"/>
        <v>15.94</v>
      </c>
      <c r="AF224" s="20">
        <v>4.99</v>
      </c>
      <c r="AG224" s="20">
        <f t="shared" si="494"/>
        <v>23.9</v>
      </c>
    </row>
    <row r="225" spans="1:33">
      <c r="B225" s="5" t="s">
        <v>89</v>
      </c>
      <c r="C225" s="5"/>
      <c r="D225" s="17" t="s">
        <v>39</v>
      </c>
      <c r="E225">
        <v>4</v>
      </c>
      <c r="F225">
        <v>10</v>
      </c>
      <c r="G225" s="17">
        <v>99.6</v>
      </c>
      <c r="H225" s="7">
        <v>1</v>
      </c>
      <c r="I225" s="2" t="s">
        <v>16</v>
      </c>
      <c r="J225" s="2" t="s">
        <v>16</v>
      </c>
      <c r="K225" s="2" t="s">
        <v>19</v>
      </c>
      <c r="L225" s="2" t="s">
        <v>25</v>
      </c>
      <c r="M225" s="2" t="s">
        <v>16</v>
      </c>
      <c r="N225" s="2" t="s">
        <v>29</v>
      </c>
      <c r="O225" s="6">
        <f t="shared" si="495"/>
        <v>259.08000000000004</v>
      </c>
      <c r="Q225" s="17">
        <v>99.6</v>
      </c>
      <c r="R225" s="1" t="b">
        <f t="shared" si="481"/>
        <v>0</v>
      </c>
      <c r="S225" s="1" t="b">
        <f t="shared" si="482"/>
        <v>0</v>
      </c>
      <c r="T225" s="19" t="b">
        <f t="shared" si="483"/>
        <v>0</v>
      </c>
      <c r="U225" s="18" t="b">
        <f t="shared" si="484"/>
        <v>0</v>
      </c>
      <c r="V225" s="18" t="b">
        <f t="shared" si="485"/>
        <v>0</v>
      </c>
      <c r="W225" s="18" t="b">
        <f t="shared" si="486"/>
        <v>0</v>
      </c>
      <c r="X225" s="11">
        <f t="shared" si="487"/>
        <v>74.7</v>
      </c>
      <c r="Y225" s="11">
        <f t="shared" si="496"/>
        <v>19.920000000000002</v>
      </c>
      <c r="Z225" s="11">
        <f t="shared" si="489"/>
        <v>4.99</v>
      </c>
      <c r="AA225" s="11">
        <f t="shared" si="490"/>
        <v>20</v>
      </c>
      <c r="AB225" s="11">
        <f t="shared" si="491"/>
        <v>9.99</v>
      </c>
      <c r="AC225" s="11">
        <f t="shared" si="497"/>
        <v>29.88</v>
      </c>
      <c r="AD225" s="21">
        <v>6.99</v>
      </c>
      <c r="AE225" s="21">
        <f t="shared" si="493"/>
        <v>19.920000000000002</v>
      </c>
      <c r="AF225" s="20">
        <v>4.99</v>
      </c>
      <c r="AG225" s="20">
        <f t="shared" si="494"/>
        <v>29.88</v>
      </c>
    </row>
    <row r="226" spans="1:33">
      <c r="B226" s="5" t="s">
        <v>89</v>
      </c>
      <c r="C226" s="5"/>
      <c r="D226" s="17" t="s">
        <v>40</v>
      </c>
      <c r="E226">
        <v>6</v>
      </c>
      <c r="F226">
        <v>8</v>
      </c>
      <c r="G226" s="17">
        <v>119.52</v>
      </c>
      <c r="H226" s="7">
        <v>1</v>
      </c>
      <c r="I226" s="2" t="s">
        <v>16</v>
      </c>
      <c r="J226" s="2" t="s">
        <v>16</v>
      </c>
      <c r="K226" s="2" t="s">
        <v>19</v>
      </c>
      <c r="L226" s="2" t="s">
        <v>25</v>
      </c>
      <c r="M226" s="2" t="s">
        <v>16</v>
      </c>
      <c r="N226" s="2" t="s">
        <v>29</v>
      </c>
      <c r="O226" s="6">
        <f t="shared" si="495"/>
        <v>307.90000000000003</v>
      </c>
      <c r="Q226" s="17">
        <v>119.52</v>
      </c>
      <c r="R226" s="1" t="b">
        <f t="shared" si="481"/>
        <v>0</v>
      </c>
      <c r="S226" s="1" t="b">
        <f t="shared" si="482"/>
        <v>0</v>
      </c>
      <c r="T226" s="19" t="b">
        <f t="shared" si="483"/>
        <v>0</v>
      </c>
      <c r="U226" s="18" t="b">
        <f t="shared" si="484"/>
        <v>0</v>
      </c>
      <c r="V226" s="18" t="b">
        <f t="shared" si="485"/>
        <v>0</v>
      </c>
      <c r="W226" s="18" t="b">
        <f t="shared" si="486"/>
        <v>0</v>
      </c>
      <c r="X226" s="11">
        <f t="shared" si="487"/>
        <v>89.64</v>
      </c>
      <c r="Y226" s="11">
        <f t="shared" si="496"/>
        <v>23.9</v>
      </c>
      <c r="Z226" s="11">
        <f t="shared" si="489"/>
        <v>4.99</v>
      </c>
      <c r="AA226" s="11">
        <f t="shared" si="490"/>
        <v>24</v>
      </c>
      <c r="AB226" s="11">
        <f t="shared" si="491"/>
        <v>9.99</v>
      </c>
      <c r="AC226" s="11">
        <f t="shared" si="497"/>
        <v>35.86</v>
      </c>
      <c r="AD226" s="21">
        <v>6.99</v>
      </c>
      <c r="AE226" s="21">
        <f t="shared" si="493"/>
        <v>23.9</v>
      </c>
      <c r="AF226" s="20">
        <v>4.99</v>
      </c>
      <c r="AG226" s="20">
        <f t="shared" si="494"/>
        <v>35.86</v>
      </c>
    </row>
    <row r="227" spans="1:33">
      <c r="B227" s="5" t="s">
        <v>89</v>
      </c>
      <c r="C227" s="5"/>
      <c r="D227" s="17" t="s">
        <v>41</v>
      </c>
      <c r="E227">
        <v>6</v>
      </c>
      <c r="F227">
        <v>10</v>
      </c>
      <c r="G227" s="17">
        <v>149.4</v>
      </c>
      <c r="H227" s="7">
        <v>1</v>
      </c>
      <c r="I227" s="2" t="s">
        <v>16</v>
      </c>
      <c r="J227" s="2" t="s">
        <v>16</v>
      </c>
      <c r="K227" s="2" t="s">
        <v>19</v>
      </c>
      <c r="L227" s="2" t="s">
        <v>25</v>
      </c>
      <c r="M227" s="2" t="s">
        <v>16</v>
      </c>
      <c r="N227" s="2" t="s">
        <v>29</v>
      </c>
      <c r="O227" s="6">
        <f t="shared" si="495"/>
        <v>381.13</v>
      </c>
      <c r="Q227" s="17">
        <v>149.4</v>
      </c>
      <c r="R227" s="1" t="b">
        <f t="shared" si="481"/>
        <v>0</v>
      </c>
      <c r="S227" s="1" t="b">
        <f t="shared" si="482"/>
        <v>0</v>
      </c>
      <c r="T227" s="19" t="b">
        <f t="shared" si="483"/>
        <v>0</v>
      </c>
      <c r="U227" s="18" t="b">
        <f t="shared" si="484"/>
        <v>0</v>
      </c>
      <c r="V227" s="18" t="b">
        <f t="shared" si="485"/>
        <v>0</v>
      </c>
      <c r="W227" s="18" t="b">
        <f t="shared" si="486"/>
        <v>0</v>
      </c>
      <c r="X227" s="11">
        <f t="shared" si="487"/>
        <v>112.05</v>
      </c>
      <c r="Y227" s="11">
        <f t="shared" si="496"/>
        <v>29.88</v>
      </c>
      <c r="Z227" s="11">
        <f t="shared" si="489"/>
        <v>4.99</v>
      </c>
      <c r="AA227" s="11">
        <f t="shared" si="490"/>
        <v>30</v>
      </c>
      <c r="AB227" s="11">
        <f t="shared" si="491"/>
        <v>9.99</v>
      </c>
      <c r="AC227" s="11">
        <f t="shared" si="497"/>
        <v>44.82</v>
      </c>
      <c r="AD227" s="21">
        <v>6.99</v>
      </c>
      <c r="AE227" s="21">
        <f t="shared" si="493"/>
        <v>29.88</v>
      </c>
      <c r="AF227" s="20">
        <v>4.99</v>
      </c>
      <c r="AG227" s="20">
        <f t="shared" si="494"/>
        <v>44.82</v>
      </c>
    </row>
    <row r="228" spans="1:33">
      <c r="A228" t="s">
        <v>90</v>
      </c>
    </row>
    <row r="229" spans="1:33">
      <c r="A229" t="s">
        <v>91</v>
      </c>
      <c r="B229" s="5" t="s">
        <v>92</v>
      </c>
      <c r="C229" s="5"/>
      <c r="D229" s="17" t="s">
        <v>2</v>
      </c>
      <c r="E229" s="2">
        <v>3</v>
      </c>
      <c r="F229" s="2">
        <v>2</v>
      </c>
      <c r="G229" s="17">
        <v>6.99</v>
      </c>
      <c r="H229" s="7">
        <v>1</v>
      </c>
      <c r="I229" s="2" t="s">
        <v>16</v>
      </c>
      <c r="J229" s="2" t="s">
        <v>16</v>
      </c>
      <c r="K229" s="2" t="s">
        <v>19</v>
      </c>
      <c r="L229" s="2" t="s">
        <v>25</v>
      </c>
      <c r="M229" s="2" t="s">
        <v>16</v>
      </c>
      <c r="N229" s="2" t="s">
        <v>29</v>
      </c>
      <c r="O229" s="6">
        <f>SUM(Q229,R229,S229,T229,U229,V229,W229,X229,Y229,Z229,AA229,AB229,AC229)</f>
        <v>42.190000000000005</v>
      </c>
      <c r="Q229" s="17">
        <v>6.99</v>
      </c>
      <c r="R229" s="1" t="b">
        <f t="shared" ref="R229" si="498">IF(AND(H229&gt;=2,H229&lt;=10),ROUND(G229*H229*(1-0.07),2))</f>
        <v>0</v>
      </c>
      <c r="S229" s="1" t="b">
        <f t="shared" ref="S229" si="499">IF(AND(H229&gt;=11,H229&lt;=25),ROUND(G229*H229*(1-0.11),2))</f>
        <v>0</v>
      </c>
      <c r="T229" s="19" t="b">
        <f t="shared" ref="T229" si="500">IF(AND(H229&gt;=26,H229&lt;=50),ROUND(G229*H229*(1-0.18),2))</f>
        <v>0</v>
      </c>
      <c r="U229" s="18" t="b">
        <f t="shared" ref="U229" si="501">IF(AND(H229&gt;=51,H229&lt;=100),ROUND(G229*H229*(1-0.25),2))</f>
        <v>0</v>
      </c>
      <c r="V229" s="18" t="b">
        <f t="shared" ref="V229" si="502">IF(AND(H229&gt;=101,H229&lt;=500),ROUND(G229*H229*(1-0.33),2))</f>
        <v>0</v>
      </c>
      <c r="W229" s="18" t="b">
        <f t="shared" ref="W229" si="503">IF(AND(H229&gt;=501),ROUND(G229*H229*(1-0.4),2))</f>
        <v>0</v>
      </c>
      <c r="X229" s="11">
        <f t="shared" ref="X229" si="504">IF(I229="Yes",ROUND(SUM(Q229,R229,S229,T229,U229,V229,W229)*0.75,2),0)</f>
        <v>5.24</v>
      </c>
      <c r="Y229" s="11">
        <f t="shared" ref="Y229" si="505">IF(AE229&lt;6.99,AD229,AE229)</f>
        <v>6.99</v>
      </c>
      <c r="Z229" s="11">
        <f t="shared" ref="Z229" si="506">IF(K229="Flash Cut with Adhesive Grommets",ROUND(H229*4.99,2),0)</f>
        <v>4.99</v>
      </c>
      <c r="AA229" s="11">
        <f t="shared" ref="AA229" si="507">((E229*F229)*0.5*H229)</f>
        <v>3</v>
      </c>
      <c r="AB229" s="11">
        <f t="shared" ref="AB229" si="508">IF(M229="Yes",ROUND(H229*9.99,2),0)</f>
        <v>9.99</v>
      </c>
      <c r="AC229" s="11">
        <f t="shared" ref="AC229" si="509">IF(AG229&lt;4.99,4.99,AG229)</f>
        <v>4.99</v>
      </c>
      <c r="AD229" s="21">
        <v>6.99</v>
      </c>
      <c r="AE229" s="21">
        <f t="shared" ref="AE229" si="510">IF(J229="Yes",ROUND(SUM(Q229,R229,S229,T229,U229,V229,W229)*0.2,2),0)</f>
        <v>1.4</v>
      </c>
      <c r="AF229" s="20">
        <v>4.99</v>
      </c>
      <c r="AG229" s="20">
        <f t="shared" ref="AG229" si="511">IF(N229="Four Sides",ROUND(G229*0.3*H229,2),0)</f>
        <v>2.1</v>
      </c>
    </row>
    <row r="230" spans="1:33">
      <c r="B230" s="5" t="s">
        <v>92</v>
      </c>
      <c r="C230" s="5"/>
      <c r="D230" s="17" t="s">
        <v>3</v>
      </c>
      <c r="E230">
        <v>3</v>
      </c>
      <c r="F230">
        <v>4</v>
      </c>
      <c r="G230" s="17">
        <v>29.88</v>
      </c>
      <c r="H230" s="7">
        <v>1</v>
      </c>
      <c r="I230" s="2" t="s">
        <v>16</v>
      </c>
      <c r="J230" s="2" t="s">
        <v>16</v>
      </c>
      <c r="K230" s="2" t="s">
        <v>19</v>
      </c>
      <c r="L230" s="2" t="s">
        <v>25</v>
      </c>
      <c r="M230" s="2" t="s">
        <v>16</v>
      </c>
      <c r="N230" s="2" t="s">
        <v>29</v>
      </c>
      <c r="O230" s="6">
        <f t="shared" ref="O230:O236" si="512">SUM(Q230,R230,S230,T230,U230,V230,W230,X230,Y230,Z230,AA230,AB230,AC230)</f>
        <v>89.22</v>
      </c>
      <c r="Q230" s="17">
        <v>29.88</v>
      </c>
      <c r="R230" s="1" t="b">
        <f t="shared" ref="R230:R236" si="513">IF(AND(H230&gt;=2,H230&lt;=10),ROUND(G230*H230*(1-0.07),2))</f>
        <v>0</v>
      </c>
      <c r="S230" s="1" t="b">
        <f t="shared" ref="S230:S236" si="514">IF(AND(H230&gt;=11,H230&lt;=25),ROUND(G230*H230*(1-0.11),2))</f>
        <v>0</v>
      </c>
      <c r="T230" s="19" t="b">
        <f t="shared" ref="T230:T236" si="515">IF(AND(H230&gt;=26,H230&lt;=50),ROUND(G230*H230*(1-0.18),2))</f>
        <v>0</v>
      </c>
      <c r="U230" s="18" t="b">
        <f t="shared" ref="U230:U236" si="516">IF(AND(H230&gt;=51,H230&lt;=100),ROUND(G230*H230*(1-0.25),2))</f>
        <v>0</v>
      </c>
      <c r="V230" s="18" t="b">
        <f t="shared" ref="V230:V236" si="517">IF(AND(H230&gt;=101,H230&lt;=500),ROUND(G230*H230*(1-0.33),2))</f>
        <v>0</v>
      </c>
      <c r="W230" s="18" t="b">
        <f t="shared" ref="W230:W236" si="518">IF(AND(H230&gt;=501),ROUND(G230*H230*(1-0.4),2))</f>
        <v>0</v>
      </c>
      <c r="X230" s="11">
        <f t="shared" ref="X230:X236" si="519">IF(I230="Yes",ROUND(SUM(Q230,R230,S230,T230,U230,V230,W230)*0.75,2),0)</f>
        <v>22.41</v>
      </c>
      <c r="Y230" s="11">
        <f t="shared" ref="Y230:Y236" si="520">IF(AE230&lt;6.99,AD230,AE230)</f>
        <v>6.99</v>
      </c>
      <c r="Z230" s="11">
        <f t="shared" ref="Z230:Z236" si="521">IF(K230="Flash Cut with Adhesive Grommets",ROUND(H230*4.99,2),0)</f>
        <v>4.99</v>
      </c>
      <c r="AA230" s="11">
        <f t="shared" ref="AA230:AA236" si="522">((E230*F230)*0.5*H230)</f>
        <v>6</v>
      </c>
      <c r="AB230" s="11">
        <f t="shared" ref="AB230:AB236" si="523">IF(M230="Yes",ROUND(H230*9.99,2),0)</f>
        <v>9.99</v>
      </c>
      <c r="AC230" s="11">
        <f t="shared" ref="AC230:AC236" si="524">IF(AG230&lt;4.99,4.99,AG230)</f>
        <v>8.9600000000000009</v>
      </c>
      <c r="AD230" s="21">
        <v>6.99</v>
      </c>
      <c r="AE230" s="21">
        <f t="shared" ref="AE230:AE236" si="525">IF(J230="Yes",ROUND(SUM(Q230,R230,S230,T230,U230,V230,W230)*0.2,2),0)</f>
        <v>5.98</v>
      </c>
      <c r="AF230" s="20">
        <v>4.99</v>
      </c>
      <c r="AG230" s="20">
        <f t="shared" ref="AG230:AG236" si="526">IF(N230="Four Sides",ROUND(G230*0.3*H230,2),0)</f>
        <v>8.9600000000000009</v>
      </c>
    </row>
    <row r="231" spans="1:33">
      <c r="B231" s="5" t="s">
        <v>92</v>
      </c>
      <c r="C231" s="5"/>
      <c r="D231" s="17" t="s">
        <v>23</v>
      </c>
      <c r="E231">
        <v>3</v>
      </c>
      <c r="F231">
        <v>6</v>
      </c>
      <c r="G231" s="17">
        <v>44.82</v>
      </c>
      <c r="H231" s="7">
        <v>1</v>
      </c>
      <c r="I231" s="2" t="s">
        <v>16</v>
      </c>
      <c r="J231" s="2" t="s">
        <v>16</v>
      </c>
      <c r="K231" s="2" t="s">
        <v>19</v>
      </c>
      <c r="L231" s="2" t="s">
        <v>25</v>
      </c>
      <c r="M231" s="2" t="s">
        <v>16</v>
      </c>
      <c r="N231" s="2" t="s">
        <v>29</v>
      </c>
      <c r="O231" s="6">
        <f t="shared" si="512"/>
        <v>124.83</v>
      </c>
      <c r="Q231" s="17">
        <v>44.82</v>
      </c>
      <c r="R231" s="1" t="b">
        <f t="shared" si="513"/>
        <v>0</v>
      </c>
      <c r="S231" s="1" t="b">
        <f t="shared" si="514"/>
        <v>0</v>
      </c>
      <c r="T231" s="19" t="b">
        <f t="shared" si="515"/>
        <v>0</v>
      </c>
      <c r="U231" s="18" t="b">
        <f t="shared" si="516"/>
        <v>0</v>
      </c>
      <c r="V231" s="18" t="b">
        <f t="shared" si="517"/>
        <v>0</v>
      </c>
      <c r="W231" s="18" t="b">
        <f t="shared" si="518"/>
        <v>0</v>
      </c>
      <c r="X231" s="11">
        <f t="shared" si="519"/>
        <v>33.619999999999997</v>
      </c>
      <c r="Y231" s="11">
        <f t="shared" si="520"/>
        <v>8.9600000000000009</v>
      </c>
      <c r="Z231" s="11">
        <f t="shared" si="521"/>
        <v>4.99</v>
      </c>
      <c r="AA231" s="11">
        <f t="shared" si="522"/>
        <v>9</v>
      </c>
      <c r="AB231" s="11">
        <f t="shared" si="523"/>
        <v>9.99</v>
      </c>
      <c r="AC231" s="11">
        <f t="shared" si="524"/>
        <v>13.45</v>
      </c>
      <c r="AD231" s="21">
        <v>6.99</v>
      </c>
      <c r="AE231" s="21">
        <f t="shared" si="525"/>
        <v>8.9600000000000009</v>
      </c>
      <c r="AF231" s="20">
        <v>4.99</v>
      </c>
      <c r="AG231" s="20">
        <f t="shared" si="526"/>
        <v>13.45</v>
      </c>
    </row>
    <row r="232" spans="1:33">
      <c r="B232" s="5" t="s">
        <v>92</v>
      </c>
      <c r="C232" s="5"/>
      <c r="D232" s="17" t="s">
        <v>36</v>
      </c>
      <c r="E232">
        <v>4</v>
      </c>
      <c r="F232">
        <v>6</v>
      </c>
      <c r="G232" s="17">
        <v>59.76</v>
      </c>
      <c r="H232" s="7">
        <v>1</v>
      </c>
      <c r="I232" s="2" t="s">
        <v>16</v>
      </c>
      <c r="J232" s="2" t="s">
        <v>16</v>
      </c>
      <c r="K232" s="2" t="s">
        <v>19</v>
      </c>
      <c r="L232" s="2" t="s">
        <v>25</v>
      </c>
      <c r="M232" s="2" t="s">
        <v>16</v>
      </c>
      <c r="N232" s="2" t="s">
        <v>29</v>
      </c>
      <c r="O232" s="6">
        <f t="shared" si="512"/>
        <v>161.44</v>
      </c>
      <c r="Q232" s="17">
        <v>59.76</v>
      </c>
      <c r="R232" s="1" t="b">
        <f t="shared" si="513"/>
        <v>0</v>
      </c>
      <c r="S232" s="1" t="b">
        <f t="shared" si="514"/>
        <v>0</v>
      </c>
      <c r="T232" s="19" t="b">
        <f t="shared" si="515"/>
        <v>0</v>
      </c>
      <c r="U232" s="18" t="b">
        <f t="shared" si="516"/>
        <v>0</v>
      </c>
      <c r="V232" s="18" t="b">
        <f t="shared" si="517"/>
        <v>0</v>
      </c>
      <c r="W232" s="18" t="b">
        <f t="shared" si="518"/>
        <v>0</v>
      </c>
      <c r="X232" s="11">
        <f t="shared" si="519"/>
        <v>44.82</v>
      </c>
      <c r="Y232" s="11">
        <f t="shared" si="520"/>
        <v>11.95</v>
      </c>
      <c r="Z232" s="11">
        <f t="shared" si="521"/>
        <v>4.99</v>
      </c>
      <c r="AA232" s="11">
        <f t="shared" si="522"/>
        <v>12</v>
      </c>
      <c r="AB232" s="11">
        <f t="shared" si="523"/>
        <v>9.99</v>
      </c>
      <c r="AC232" s="11">
        <f t="shared" si="524"/>
        <v>17.93</v>
      </c>
      <c r="AD232" s="21">
        <v>6.99</v>
      </c>
      <c r="AE232" s="21">
        <f t="shared" si="525"/>
        <v>11.95</v>
      </c>
      <c r="AF232" s="20">
        <v>4.99</v>
      </c>
      <c r="AG232" s="20">
        <f t="shared" si="526"/>
        <v>17.93</v>
      </c>
    </row>
    <row r="233" spans="1:33">
      <c r="B233" s="5" t="s">
        <v>92</v>
      </c>
      <c r="C233" s="5"/>
      <c r="D233" s="17" t="s">
        <v>38</v>
      </c>
      <c r="E233">
        <v>4</v>
      </c>
      <c r="F233">
        <v>8</v>
      </c>
      <c r="G233" s="17">
        <v>79.680000000000007</v>
      </c>
      <c r="H233" s="7">
        <v>1</v>
      </c>
      <c r="I233" s="2" t="s">
        <v>16</v>
      </c>
      <c r="J233" s="2" t="s">
        <v>16</v>
      </c>
      <c r="K233" s="2" t="s">
        <v>19</v>
      </c>
      <c r="L233" s="2" t="s">
        <v>25</v>
      </c>
      <c r="M233" s="2" t="s">
        <v>16</v>
      </c>
      <c r="N233" s="2" t="s">
        <v>29</v>
      </c>
      <c r="O233" s="6">
        <f t="shared" si="512"/>
        <v>210.26000000000002</v>
      </c>
      <c r="Q233" s="17">
        <v>79.680000000000007</v>
      </c>
      <c r="R233" s="1" t="b">
        <f t="shared" si="513"/>
        <v>0</v>
      </c>
      <c r="S233" s="1" t="b">
        <f t="shared" si="514"/>
        <v>0</v>
      </c>
      <c r="T233" s="19" t="b">
        <f t="shared" si="515"/>
        <v>0</v>
      </c>
      <c r="U233" s="18" t="b">
        <f t="shared" si="516"/>
        <v>0</v>
      </c>
      <c r="V233" s="18" t="b">
        <f t="shared" si="517"/>
        <v>0</v>
      </c>
      <c r="W233" s="18" t="b">
        <f t="shared" si="518"/>
        <v>0</v>
      </c>
      <c r="X233" s="11">
        <f t="shared" si="519"/>
        <v>59.76</v>
      </c>
      <c r="Y233" s="11">
        <f t="shared" si="520"/>
        <v>15.94</v>
      </c>
      <c r="Z233" s="11">
        <f t="shared" si="521"/>
        <v>4.99</v>
      </c>
      <c r="AA233" s="11">
        <f t="shared" si="522"/>
        <v>16</v>
      </c>
      <c r="AB233" s="11">
        <f t="shared" si="523"/>
        <v>9.99</v>
      </c>
      <c r="AC233" s="11">
        <f t="shared" si="524"/>
        <v>23.9</v>
      </c>
      <c r="AD233" s="21">
        <v>6.99</v>
      </c>
      <c r="AE233" s="21">
        <f t="shared" si="525"/>
        <v>15.94</v>
      </c>
      <c r="AF233" s="20">
        <v>4.99</v>
      </c>
      <c r="AG233" s="20">
        <f t="shared" si="526"/>
        <v>23.9</v>
      </c>
    </row>
    <row r="234" spans="1:33">
      <c r="B234" s="5" t="s">
        <v>92</v>
      </c>
      <c r="C234" s="5"/>
      <c r="D234" s="17" t="s">
        <v>39</v>
      </c>
      <c r="E234">
        <v>4</v>
      </c>
      <c r="F234">
        <v>10</v>
      </c>
      <c r="G234" s="17">
        <v>99.6</v>
      </c>
      <c r="H234" s="7">
        <v>1</v>
      </c>
      <c r="I234" s="2" t="s">
        <v>16</v>
      </c>
      <c r="J234" s="2" t="s">
        <v>16</v>
      </c>
      <c r="K234" s="2" t="s">
        <v>19</v>
      </c>
      <c r="L234" s="2" t="s">
        <v>25</v>
      </c>
      <c r="M234" s="2" t="s">
        <v>16</v>
      </c>
      <c r="N234" s="2" t="s">
        <v>29</v>
      </c>
      <c r="O234" s="6">
        <f t="shared" si="512"/>
        <v>259.08000000000004</v>
      </c>
      <c r="Q234" s="17">
        <v>99.6</v>
      </c>
      <c r="R234" s="1" t="b">
        <f t="shared" si="513"/>
        <v>0</v>
      </c>
      <c r="S234" s="1" t="b">
        <f t="shared" si="514"/>
        <v>0</v>
      </c>
      <c r="T234" s="19" t="b">
        <f t="shared" si="515"/>
        <v>0</v>
      </c>
      <c r="U234" s="18" t="b">
        <f t="shared" si="516"/>
        <v>0</v>
      </c>
      <c r="V234" s="18" t="b">
        <f t="shared" si="517"/>
        <v>0</v>
      </c>
      <c r="W234" s="18" t="b">
        <f t="shared" si="518"/>
        <v>0</v>
      </c>
      <c r="X234" s="11">
        <f t="shared" si="519"/>
        <v>74.7</v>
      </c>
      <c r="Y234" s="11">
        <f t="shared" si="520"/>
        <v>19.920000000000002</v>
      </c>
      <c r="Z234" s="11">
        <f t="shared" si="521"/>
        <v>4.99</v>
      </c>
      <c r="AA234" s="11">
        <f t="shared" si="522"/>
        <v>20</v>
      </c>
      <c r="AB234" s="11">
        <f t="shared" si="523"/>
        <v>9.99</v>
      </c>
      <c r="AC234" s="11">
        <f t="shared" si="524"/>
        <v>29.88</v>
      </c>
      <c r="AD234" s="21">
        <v>6.99</v>
      </c>
      <c r="AE234" s="21">
        <f t="shared" si="525"/>
        <v>19.920000000000002</v>
      </c>
      <c r="AF234" s="20">
        <v>4.99</v>
      </c>
      <c r="AG234" s="20">
        <f t="shared" si="526"/>
        <v>29.88</v>
      </c>
    </row>
    <row r="235" spans="1:33">
      <c r="B235" s="5" t="s">
        <v>92</v>
      </c>
      <c r="C235" s="5"/>
      <c r="D235" s="17" t="s">
        <v>40</v>
      </c>
      <c r="E235">
        <v>6</v>
      </c>
      <c r="F235">
        <v>8</v>
      </c>
      <c r="G235" s="17">
        <v>119.52</v>
      </c>
      <c r="H235" s="7">
        <v>1</v>
      </c>
      <c r="I235" s="2" t="s">
        <v>16</v>
      </c>
      <c r="J235" s="2" t="s">
        <v>16</v>
      </c>
      <c r="K235" s="2" t="s">
        <v>19</v>
      </c>
      <c r="L235" s="2" t="s">
        <v>25</v>
      </c>
      <c r="M235" s="2" t="s">
        <v>16</v>
      </c>
      <c r="N235" s="2" t="s">
        <v>29</v>
      </c>
      <c r="O235" s="6">
        <f t="shared" si="512"/>
        <v>307.90000000000003</v>
      </c>
      <c r="Q235" s="17">
        <v>119.52</v>
      </c>
      <c r="R235" s="1" t="b">
        <f t="shared" si="513"/>
        <v>0</v>
      </c>
      <c r="S235" s="1" t="b">
        <f t="shared" si="514"/>
        <v>0</v>
      </c>
      <c r="T235" s="19" t="b">
        <f t="shared" si="515"/>
        <v>0</v>
      </c>
      <c r="U235" s="18" t="b">
        <f t="shared" si="516"/>
        <v>0</v>
      </c>
      <c r="V235" s="18" t="b">
        <f t="shared" si="517"/>
        <v>0</v>
      </c>
      <c r="W235" s="18" t="b">
        <f t="shared" si="518"/>
        <v>0</v>
      </c>
      <c r="X235" s="11">
        <f t="shared" si="519"/>
        <v>89.64</v>
      </c>
      <c r="Y235" s="11">
        <f t="shared" si="520"/>
        <v>23.9</v>
      </c>
      <c r="Z235" s="11">
        <f t="shared" si="521"/>
        <v>4.99</v>
      </c>
      <c r="AA235" s="11">
        <f t="shared" si="522"/>
        <v>24</v>
      </c>
      <c r="AB235" s="11">
        <f t="shared" si="523"/>
        <v>9.99</v>
      </c>
      <c r="AC235" s="11">
        <f t="shared" si="524"/>
        <v>35.86</v>
      </c>
      <c r="AD235" s="21">
        <v>6.99</v>
      </c>
      <c r="AE235" s="21">
        <f t="shared" si="525"/>
        <v>23.9</v>
      </c>
      <c r="AF235" s="20">
        <v>4.99</v>
      </c>
      <c r="AG235" s="20">
        <f t="shared" si="526"/>
        <v>35.86</v>
      </c>
    </row>
    <row r="236" spans="1:33">
      <c r="B236" s="5" t="s">
        <v>92</v>
      </c>
      <c r="C236" s="5"/>
      <c r="D236" s="17" t="s">
        <v>41</v>
      </c>
      <c r="E236">
        <v>6</v>
      </c>
      <c r="F236">
        <v>10</v>
      </c>
      <c r="G236" s="17">
        <v>149.4</v>
      </c>
      <c r="H236" s="7">
        <v>1</v>
      </c>
      <c r="I236" s="2" t="s">
        <v>16</v>
      </c>
      <c r="J236" s="2" t="s">
        <v>16</v>
      </c>
      <c r="K236" s="2" t="s">
        <v>19</v>
      </c>
      <c r="L236" s="2" t="s">
        <v>25</v>
      </c>
      <c r="M236" s="2" t="s">
        <v>16</v>
      </c>
      <c r="N236" s="2" t="s">
        <v>29</v>
      </c>
      <c r="O236" s="6">
        <f t="shared" si="512"/>
        <v>381.13</v>
      </c>
      <c r="Q236" s="17">
        <v>149.4</v>
      </c>
      <c r="R236" s="1" t="b">
        <f t="shared" si="513"/>
        <v>0</v>
      </c>
      <c r="S236" s="1" t="b">
        <f t="shared" si="514"/>
        <v>0</v>
      </c>
      <c r="T236" s="19" t="b">
        <f t="shared" si="515"/>
        <v>0</v>
      </c>
      <c r="U236" s="18" t="b">
        <f t="shared" si="516"/>
        <v>0</v>
      </c>
      <c r="V236" s="18" t="b">
        <f t="shared" si="517"/>
        <v>0</v>
      </c>
      <c r="W236" s="18" t="b">
        <f t="shared" si="518"/>
        <v>0</v>
      </c>
      <c r="X236" s="11">
        <f t="shared" si="519"/>
        <v>112.05</v>
      </c>
      <c r="Y236" s="11">
        <f t="shared" si="520"/>
        <v>29.88</v>
      </c>
      <c r="Z236" s="11">
        <f t="shared" si="521"/>
        <v>4.99</v>
      </c>
      <c r="AA236" s="11">
        <f t="shared" si="522"/>
        <v>30</v>
      </c>
      <c r="AB236" s="11">
        <f t="shared" si="523"/>
        <v>9.99</v>
      </c>
      <c r="AC236" s="11">
        <f t="shared" si="524"/>
        <v>44.82</v>
      </c>
      <c r="AD236" s="21">
        <v>6.99</v>
      </c>
      <c r="AE236" s="21">
        <f t="shared" si="525"/>
        <v>29.88</v>
      </c>
      <c r="AF236" s="20">
        <v>4.99</v>
      </c>
      <c r="AG236" s="20">
        <f t="shared" si="526"/>
        <v>44.82</v>
      </c>
    </row>
    <row r="238" spans="1:33">
      <c r="A238" t="s">
        <v>93</v>
      </c>
      <c r="B238" s="5" t="s">
        <v>94</v>
      </c>
      <c r="C238" s="5"/>
      <c r="D238" s="17" t="s">
        <v>2</v>
      </c>
      <c r="E238" s="2">
        <v>3</v>
      </c>
      <c r="F238" s="2">
        <v>2</v>
      </c>
      <c r="G238" s="17">
        <v>6.99</v>
      </c>
      <c r="H238" s="7">
        <v>1</v>
      </c>
      <c r="I238" s="2" t="s">
        <v>16</v>
      </c>
      <c r="J238" s="2" t="s">
        <v>16</v>
      </c>
      <c r="K238" s="2" t="s">
        <v>19</v>
      </c>
      <c r="L238" s="2" t="s">
        <v>25</v>
      </c>
      <c r="M238" s="2" t="s">
        <v>16</v>
      </c>
      <c r="N238" s="2" t="s">
        <v>29</v>
      </c>
      <c r="O238" s="6">
        <f>SUM(Q238,R238,S238,T238,U238,V238,W238,X238,Y238,Z238,AA238,AB238,AC238)</f>
        <v>42.190000000000005</v>
      </c>
      <c r="Q238" s="17">
        <v>6.99</v>
      </c>
      <c r="R238" s="1" t="b">
        <f t="shared" ref="R238" si="527">IF(AND(H238&gt;=2,H238&lt;=10),ROUND(G238*H238*(1-0.07),2))</f>
        <v>0</v>
      </c>
      <c r="S238" s="1" t="b">
        <f t="shared" ref="S238" si="528">IF(AND(H238&gt;=11,H238&lt;=25),ROUND(G238*H238*(1-0.11),2))</f>
        <v>0</v>
      </c>
      <c r="T238" s="19" t="b">
        <f t="shared" ref="T238" si="529">IF(AND(H238&gt;=26,H238&lt;=50),ROUND(G238*H238*(1-0.18),2))</f>
        <v>0</v>
      </c>
      <c r="U238" s="18" t="b">
        <f t="shared" ref="U238" si="530">IF(AND(H238&gt;=51,H238&lt;=100),ROUND(G238*H238*(1-0.25),2))</f>
        <v>0</v>
      </c>
      <c r="V238" s="18" t="b">
        <f t="shared" ref="V238" si="531">IF(AND(H238&gt;=101,H238&lt;=500),ROUND(G238*H238*(1-0.33),2))</f>
        <v>0</v>
      </c>
      <c r="W238" s="18" t="b">
        <f t="shared" ref="W238" si="532">IF(AND(H238&gt;=501),ROUND(G238*H238*(1-0.4),2))</f>
        <v>0</v>
      </c>
      <c r="X238" s="11">
        <f t="shared" ref="X238" si="533">IF(I238="Yes",ROUND(SUM(Q238,R238,S238,T238,U238,V238,W238)*0.75,2),0)</f>
        <v>5.24</v>
      </c>
      <c r="Y238" s="11">
        <f t="shared" ref="Y238" si="534">IF(AE238&lt;6.99,AD238,AE238)</f>
        <v>6.99</v>
      </c>
      <c r="Z238" s="11">
        <f t="shared" ref="Z238" si="535">IF(K238="Flash Cut with Adhesive Grommets",ROUND(H238*4.99,2),0)</f>
        <v>4.99</v>
      </c>
      <c r="AA238" s="11">
        <f t="shared" ref="AA238" si="536">((E238*F238)*0.5*H238)</f>
        <v>3</v>
      </c>
      <c r="AB238" s="11">
        <f t="shared" ref="AB238" si="537">IF(M238="Yes",ROUND(H238*9.99,2),0)</f>
        <v>9.99</v>
      </c>
      <c r="AC238" s="11">
        <f t="shared" ref="AC238" si="538">IF(AG238&lt;4.99,4.99,AG238)</f>
        <v>4.99</v>
      </c>
      <c r="AD238" s="21">
        <v>6.99</v>
      </c>
      <c r="AE238" s="21">
        <f t="shared" ref="AE238" si="539">IF(J238="Yes",ROUND(SUM(Q238,R238,S238,T238,U238,V238,W238)*0.2,2),0)</f>
        <v>1.4</v>
      </c>
      <c r="AF238" s="20">
        <v>4.99</v>
      </c>
      <c r="AG238" s="20">
        <f t="shared" ref="AG238" si="540">IF(N238="Four Sides",ROUND(G238*0.3*H238,2),0)</f>
        <v>2.1</v>
      </c>
    </row>
    <row r="239" spans="1:33">
      <c r="B239" s="5" t="s">
        <v>94</v>
      </c>
      <c r="C239" s="5"/>
      <c r="D239" s="17" t="s">
        <v>3</v>
      </c>
      <c r="E239">
        <v>3</v>
      </c>
      <c r="F239">
        <v>4</v>
      </c>
      <c r="G239" s="17">
        <v>29.88</v>
      </c>
      <c r="H239" s="7">
        <v>1</v>
      </c>
      <c r="I239" s="2" t="s">
        <v>16</v>
      </c>
      <c r="J239" s="2" t="s">
        <v>16</v>
      </c>
      <c r="K239" s="2" t="s">
        <v>19</v>
      </c>
      <c r="L239" s="2" t="s">
        <v>25</v>
      </c>
      <c r="M239" s="2" t="s">
        <v>16</v>
      </c>
      <c r="N239" s="2" t="s">
        <v>29</v>
      </c>
      <c r="O239" s="6">
        <f t="shared" ref="O239:O245" si="541">SUM(Q239,R239,S239,T239,U239,V239,W239,X239,Y239,Z239,AA239,AB239,AC239)</f>
        <v>89.22</v>
      </c>
      <c r="Q239" s="17">
        <v>29.88</v>
      </c>
      <c r="R239" s="1" t="b">
        <f t="shared" ref="R239:R245" si="542">IF(AND(H239&gt;=2,H239&lt;=10),ROUND(G239*H239*(1-0.07),2))</f>
        <v>0</v>
      </c>
      <c r="S239" s="1" t="b">
        <f t="shared" ref="S239:S245" si="543">IF(AND(H239&gt;=11,H239&lt;=25),ROUND(G239*H239*(1-0.11),2))</f>
        <v>0</v>
      </c>
      <c r="T239" s="19" t="b">
        <f t="shared" ref="T239:T245" si="544">IF(AND(H239&gt;=26,H239&lt;=50),ROUND(G239*H239*(1-0.18),2))</f>
        <v>0</v>
      </c>
      <c r="U239" s="18" t="b">
        <f t="shared" ref="U239:U245" si="545">IF(AND(H239&gt;=51,H239&lt;=100),ROUND(G239*H239*(1-0.25),2))</f>
        <v>0</v>
      </c>
      <c r="V239" s="18" t="b">
        <f t="shared" ref="V239:V245" si="546">IF(AND(H239&gt;=101,H239&lt;=500),ROUND(G239*H239*(1-0.33),2))</f>
        <v>0</v>
      </c>
      <c r="W239" s="18" t="b">
        <f t="shared" ref="W239:W245" si="547">IF(AND(H239&gt;=501),ROUND(G239*H239*(1-0.4),2))</f>
        <v>0</v>
      </c>
      <c r="X239" s="11">
        <f t="shared" ref="X239:X245" si="548">IF(I239="Yes",ROUND(SUM(Q239,R239,S239,T239,U239,V239,W239)*0.75,2),0)</f>
        <v>22.41</v>
      </c>
      <c r="Y239" s="11">
        <f t="shared" ref="Y239:Y245" si="549">IF(AE239&lt;6.99,AD239,AE239)</f>
        <v>6.99</v>
      </c>
      <c r="Z239" s="11">
        <f t="shared" ref="Z239:Z245" si="550">IF(K239="Flash Cut with Adhesive Grommets",ROUND(H239*4.99,2),0)</f>
        <v>4.99</v>
      </c>
      <c r="AA239" s="11">
        <f t="shared" ref="AA239:AA245" si="551">((E239*F239)*0.5*H239)</f>
        <v>6</v>
      </c>
      <c r="AB239" s="11">
        <f t="shared" ref="AB239:AB245" si="552">IF(M239="Yes",ROUND(H239*9.99,2),0)</f>
        <v>9.99</v>
      </c>
      <c r="AC239" s="11">
        <f t="shared" ref="AC239:AC245" si="553">IF(AG239&lt;4.99,4.99,AG239)</f>
        <v>8.9600000000000009</v>
      </c>
      <c r="AD239" s="21">
        <v>6.99</v>
      </c>
      <c r="AE239" s="21">
        <f t="shared" ref="AE239:AE245" si="554">IF(J239="Yes",ROUND(SUM(Q239,R239,S239,T239,U239,V239,W239)*0.2,2),0)</f>
        <v>5.98</v>
      </c>
      <c r="AF239" s="20">
        <v>4.99</v>
      </c>
      <c r="AG239" s="20">
        <f t="shared" ref="AG239:AG245" si="555">IF(N239="Four Sides",ROUND(G239*0.3*H239,2),0)</f>
        <v>8.9600000000000009</v>
      </c>
    </row>
    <row r="240" spans="1:33">
      <c r="B240" s="5" t="s">
        <v>94</v>
      </c>
      <c r="C240" s="5"/>
      <c r="D240" s="17" t="s">
        <v>23</v>
      </c>
      <c r="E240">
        <v>3</v>
      </c>
      <c r="F240">
        <v>6</v>
      </c>
      <c r="G240" s="17">
        <v>44.82</v>
      </c>
      <c r="H240" s="7">
        <v>1</v>
      </c>
      <c r="I240" s="2" t="s">
        <v>16</v>
      </c>
      <c r="J240" s="2" t="s">
        <v>16</v>
      </c>
      <c r="K240" s="2" t="s">
        <v>19</v>
      </c>
      <c r="L240" s="2" t="s">
        <v>25</v>
      </c>
      <c r="M240" s="2" t="s">
        <v>16</v>
      </c>
      <c r="N240" s="2" t="s">
        <v>29</v>
      </c>
      <c r="O240" s="6">
        <f t="shared" si="541"/>
        <v>124.83</v>
      </c>
      <c r="Q240" s="17">
        <v>44.82</v>
      </c>
      <c r="R240" s="1" t="b">
        <f t="shared" si="542"/>
        <v>0</v>
      </c>
      <c r="S240" s="1" t="b">
        <f t="shared" si="543"/>
        <v>0</v>
      </c>
      <c r="T240" s="19" t="b">
        <f t="shared" si="544"/>
        <v>0</v>
      </c>
      <c r="U240" s="18" t="b">
        <f t="shared" si="545"/>
        <v>0</v>
      </c>
      <c r="V240" s="18" t="b">
        <f t="shared" si="546"/>
        <v>0</v>
      </c>
      <c r="W240" s="18" t="b">
        <f t="shared" si="547"/>
        <v>0</v>
      </c>
      <c r="X240" s="11">
        <f t="shared" si="548"/>
        <v>33.619999999999997</v>
      </c>
      <c r="Y240" s="11">
        <f t="shared" si="549"/>
        <v>8.9600000000000009</v>
      </c>
      <c r="Z240" s="11">
        <f t="shared" si="550"/>
        <v>4.99</v>
      </c>
      <c r="AA240" s="11">
        <f t="shared" si="551"/>
        <v>9</v>
      </c>
      <c r="AB240" s="11">
        <f t="shared" si="552"/>
        <v>9.99</v>
      </c>
      <c r="AC240" s="11">
        <f t="shared" si="553"/>
        <v>13.45</v>
      </c>
      <c r="AD240" s="21">
        <v>6.99</v>
      </c>
      <c r="AE240" s="21">
        <f t="shared" si="554"/>
        <v>8.9600000000000009</v>
      </c>
      <c r="AF240" s="20">
        <v>4.99</v>
      </c>
      <c r="AG240" s="20">
        <f t="shared" si="555"/>
        <v>13.45</v>
      </c>
    </row>
    <row r="241" spans="1:33">
      <c r="B241" s="5" t="s">
        <v>94</v>
      </c>
      <c r="C241" s="5"/>
      <c r="D241" s="17" t="s">
        <v>36</v>
      </c>
      <c r="E241">
        <v>4</v>
      </c>
      <c r="F241">
        <v>6</v>
      </c>
      <c r="G241" s="17">
        <v>59.76</v>
      </c>
      <c r="H241" s="7">
        <v>1</v>
      </c>
      <c r="I241" s="2" t="s">
        <v>16</v>
      </c>
      <c r="J241" s="2" t="s">
        <v>16</v>
      </c>
      <c r="K241" s="2" t="s">
        <v>19</v>
      </c>
      <c r="L241" s="2" t="s">
        <v>25</v>
      </c>
      <c r="M241" s="2" t="s">
        <v>16</v>
      </c>
      <c r="N241" s="2" t="s">
        <v>29</v>
      </c>
      <c r="O241" s="6">
        <f t="shared" si="541"/>
        <v>161.44</v>
      </c>
      <c r="Q241" s="17">
        <v>59.76</v>
      </c>
      <c r="R241" s="1" t="b">
        <f t="shared" si="542"/>
        <v>0</v>
      </c>
      <c r="S241" s="1" t="b">
        <f t="shared" si="543"/>
        <v>0</v>
      </c>
      <c r="T241" s="19" t="b">
        <f t="shared" si="544"/>
        <v>0</v>
      </c>
      <c r="U241" s="18" t="b">
        <f t="shared" si="545"/>
        <v>0</v>
      </c>
      <c r="V241" s="18" t="b">
        <f t="shared" si="546"/>
        <v>0</v>
      </c>
      <c r="W241" s="18" t="b">
        <f t="shared" si="547"/>
        <v>0</v>
      </c>
      <c r="X241" s="11">
        <f t="shared" si="548"/>
        <v>44.82</v>
      </c>
      <c r="Y241" s="11">
        <f t="shared" si="549"/>
        <v>11.95</v>
      </c>
      <c r="Z241" s="11">
        <f t="shared" si="550"/>
        <v>4.99</v>
      </c>
      <c r="AA241" s="11">
        <f t="shared" si="551"/>
        <v>12</v>
      </c>
      <c r="AB241" s="11">
        <f t="shared" si="552"/>
        <v>9.99</v>
      </c>
      <c r="AC241" s="11">
        <f t="shared" si="553"/>
        <v>17.93</v>
      </c>
      <c r="AD241" s="21">
        <v>6.99</v>
      </c>
      <c r="AE241" s="21">
        <f t="shared" si="554"/>
        <v>11.95</v>
      </c>
      <c r="AF241" s="20">
        <v>4.99</v>
      </c>
      <c r="AG241" s="20">
        <f t="shared" si="555"/>
        <v>17.93</v>
      </c>
    </row>
    <row r="242" spans="1:33">
      <c r="B242" s="5" t="s">
        <v>94</v>
      </c>
      <c r="C242" s="5"/>
      <c r="D242" s="17" t="s">
        <v>38</v>
      </c>
      <c r="E242">
        <v>4</v>
      </c>
      <c r="F242">
        <v>8</v>
      </c>
      <c r="G242" s="17">
        <v>79.680000000000007</v>
      </c>
      <c r="H242" s="7">
        <v>1</v>
      </c>
      <c r="I242" s="2" t="s">
        <v>16</v>
      </c>
      <c r="J242" s="2" t="s">
        <v>16</v>
      </c>
      <c r="K242" s="2" t="s">
        <v>19</v>
      </c>
      <c r="L242" s="2" t="s">
        <v>25</v>
      </c>
      <c r="M242" s="2" t="s">
        <v>16</v>
      </c>
      <c r="N242" s="2" t="s">
        <v>29</v>
      </c>
      <c r="O242" s="6">
        <f t="shared" si="541"/>
        <v>210.26000000000002</v>
      </c>
      <c r="Q242" s="17">
        <v>79.680000000000007</v>
      </c>
      <c r="R242" s="1" t="b">
        <f t="shared" si="542"/>
        <v>0</v>
      </c>
      <c r="S242" s="1" t="b">
        <f t="shared" si="543"/>
        <v>0</v>
      </c>
      <c r="T242" s="19" t="b">
        <f t="shared" si="544"/>
        <v>0</v>
      </c>
      <c r="U242" s="18" t="b">
        <f t="shared" si="545"/>
        <v>0</v>
      </c>
      <c r="V242" s="18" t="b">
        <f t="shared" si="546"/>
        <v>0</v>
      </c>
      <c r="W242" s="18" t="b">
        <f t="shared" si="547"/>
        <v>0</v>
      </c>
      <c r="X242" s="11">
        <f t="shared" si="548"/>
        <v>59.76</v>
      </c>
      <c r="Y242" s="11">
        <f t="shared" si="549"/>
        <v>15.94</v>
      </c>
      <c r="Z242" s="11">
        <f t="shared" si="550"/>
        <v>4.99</v>
      </c>
      <c r="AA242" s="11">
        <f t="shared" si="551"/>
        <v>16</v>
      </c>
      <c r="AB242" s="11">
        <f t="shared" si="552"/>
        <v>9.99</v>
      </c>
      <c r="AC242" s="11">
        <f t="shared" si="553"/>
        <v>23.9</v>
      </c>
      <c r="AD242" s="21">
        <v>6.99</v>
      </c>
      <c r="AE242" s="21">
        <f t="shared" si="554"/>
        <v>15.94</v>
      </c>
      <c r="AF242" s="20">
        <v>4.99</v>
      </c>
      <c r="AG242" s="20">
        <f t="shared" si="555"/>
        <v>23.9</v>
      </c>
    </row>
    <row r="243" spans="1:33">
      <c r="B243" s="5" t="s">
        <v>94</v>
      </c>
      <c r="C243" s="5"/>
      <c r="D243" s="17" t="s">
        <v>39</v>
      </c>
      <c r="E243">
        <v>4</v>
      </c>
      <c r="F243">
        <v>10</v>
      </c>
      <c r="G243" s="17">
        <v>99.6</v>
      </c>
      <c r="H243" s="7">
        <v>1</v>
      </c>
      <c r="I243" s="2" t="s">
        <v>16</v>
      </c>
      <c r="J243" s="2" t="s">
        <v>16</v>
      </c>
      <c r="K243" s="2" t="s">
        <v>19</v>
      </c>
      <c r="L243" s="2" t="s">
        <v>25</v>
      </c>
      <c r="M243" s="2" t="s">
        <v>16</v>
      </c>
      <c r="N243" s="2" t="s">
        <v>29</v>
      </c>
      <c r="O243" s="6">
        <f t="shared" si="541"/>
        <v>259.08000000000004</v>
      </c>
      <c r="Q243" s="17">
        <v>99.6</v>
      </c>
      <c r="R243" s="1" t="b">
        <f t="shared" si="542"/>
        <v>0</v>
      </c>
      <c r="S243" s="1" t="b">
        <f t="shared" si="543"/>
        <v>0</v>
      </c>
      <c r="T243" s="19" t="b">
        <f t="shared" si="544"/>
        <v>0</v>
      </c>
      <c r="U243" s="18" t="b">
        <f t="shared" si="545"/>
        <v>0</v>
      </c>
      <c r="V243" s="18" t="b">
        <f t="shared" si="546"/>
        <v>0</v>
      </c>
      <c r="W243" s="18" t="b">
        <f t="shared" si="547"/>
        <v>0</v>
      </c>
      <c r="X243" s="11">
        <f t="shared" si="548"/>
        <v>74.7</v>
      </c>
      <c r="Y243" s="11">
        <f t="shared" si="549"/>
        <v>19.920000000000002</v>
      </c>
      <c r="Z243" s="11">
        <f t="shared" si="550"/>
        <v>4.99</v>
      </c>
      <c r="AA243" s="11">
        <f t="shared" si="551"/>
        <v>20</v>
      </c>
      <c r="AB243" s="11">
        <f t="shared" si="552"/>
        <v>9.99</v>
      </c>
      <c r="AC243" s="11">
        <f t="shared" si="553"/>
        <v>29.88</v>
      </c>
      <c r="AD243" s="21">
        <v>6.99</v>
      </c>
      <c r="AE243" s="21">
        <f t="shared" si="554"/>
        <v>19.920000000000002</v>
      </c>
      <c r="AF243" s="20">
        <v>4.99</v>
      </c>
      <c r="AG243" s="20">
        <f t="shared" si="555"/>
        <v>29.88</v>
      </c>
    </row>
    <row r="244" spans="1:33">
      <c r="B244" s="5" t="s">
        <v>94</v>
      </c>
      <c r="C244" s="5"/>
      <c r="D244" s="17" t="s">
        <v>40</v>
      </c>
      <c r="E244">
        <v>6</v>
      </c>
      <c r="F244">
        <v>8</v>
      </c>
      <c r="G244" s="17">
        <v>119.52</v>
      </c>
      <c r="H244" s="7">
        <v>1</v>
      </c>
      <c r="I244" s="2" t="s">
        <v>16</v>
      </c>
      <c r="J244" s="2" t="s">
        <v>16</v>
      </c>
      <c r="K244" s="2" t="s">
        <v>19</v>
      </c>
      <c r="L244" s="2" t="s">
        <v>25</v>
      </c>
      <c r="M244" s="2" t="s">
        <v>16</v>
      </c>
      <c r="N244" s="2" t="s">
        <v>29</v>
      </c>
      <c r="O244" s="6">
        <f t="shared" si="541"/>
        <v>307.90000000000003</v>
      </c>
      <c r="Q244" s="17">
        <v>119.52</v>
      </c>
      <c r="R244" s="1" t="b">
        <f t="shared" si="542"/>
        <v>0</v>
      </c>
      <c r="S244" s="1" t="b">
        <f t="shared" si="543"/>
        <v>0</v>
      </c>
      <c r="T244" s="19" t="b">
        <f t="shared" si="544"/>
        <v>0</v>
      </c>
      <c r="U244" s="18" t="b">
        <f t="shared" si="545"/>
        <v>0</v>
      </c>
      <c r="V244" s="18" t="b">
        <f t="shared" si="546"/>
        <v>0</v>
      </c>
      <c r="W244" s="18" t="b">
        <f t="shared" si="547"/>
        <v>0</v>
      </c>
      <c r="X244" s="11">
        <f t="shared" si="548"/>
        <v>89.64</v>
      </c>
      <c r="Y244" s="11">
        <f t="shared" si="549"/>
        <v>23.9</v>
      </c>
      <c r="Z244" s="11">
        <f t="shared" si="550"/>
        <v>4.99</v>
      </c>
      <c r="AA244" s="11">
        <f t="shared" si="551"/>
        <v>24</v>
      </c>
      <c r="AB244" s="11">
        <f t="shared" si="552"/>
        <v>9.99</v>
      </c>
      <c r="AC244" s="11">
        <f t="shared" si="553"/>
        <v>35.86</v>
      </c>
      <c r="AD244" s="21">
        <v>6.99</v>
      </c>
      <c r="AE244" s="21">
        <f t="shared" si="554"/>
        <v>23.9</v>
      </c>
      <c r="AF244" s="20">
        <v>4.99</v>
      </c>
      <c r="AG244" s="20">
        <f t="shared" si="555"/>
        <v>35.86</v>
      </c>
    </row>
    <row r="245" spans="1:33">
      <c r="B245" s="5" t="s">
        <v>94</v>
      </c>
      <c r="C245" s="5"/>
      <c r="D245" s="17" t="s">
        <v>41</v>
      </c>
      <c r="E245">
        <v>6</v>
      </c>
      <c r="F245">
        <v>10</v>
      </c>
      <c r="G245" s="17">
        <v>149.4</v>
      </c>
      <c r="H245" s="7">
        <v>1</v>
      </c>
      <c r="I245" s="2" t="s">
        <v>16</v>
      </c>
      <c r="J245" s="2" t="s">
        <v>16</v>
      </c>
      <c r="K245" s="2" t="s">
        <v>19</v>
      </c>
      <c r="L245" s="2" t="s">
        <v>25</v>
      </c>
      <c r="M245" s="2" t="s">
        <v>16</v>
      </c>
      <c r="N245" s="2" t="s">
        <v>29</v>
      </c>
      <c r="O245" s="6">
        <f t="shared" si="541"/>
        <v>381.13</v>
      </c>
      <c r="Q245" s="17">
        <v>149.4</v>
      </c>
      <c r="R245" s="1" t="b">
        <f t="shared" si="542"/>
        <v>0</v>
      </c>
      <c r="S245" s="1" t="b">
        <f t="shared" si="543"/>
        <v>0</v>
      </c>
      <c r="T245" s="19" t="b">
        <f t="shared" si="544"/>
        <v>0</v>
      </c>
      <c r="U245" s="18" t="b">
        <f t="shared" si="545"/>
        <v>0</v>
      </c>
      <c r="V245" s="18" t="b">
        <f t="shared" si="546"/>
        <v>0</v>
      </c>
      <c r="W245" s="18" t="b">
        <f t="shared" si="547"/>
        <v>0</v>
      </c>
      <c r="X245" s="11">
        <f t="shared" si="548"/>
        <v>112.05</v>
      </c>
      <c r="Y245" s="11">
        <f t="shared" si="549"/>
        <v>29.88</v>
      </c>
      <c r="Z245" s="11">
        <f t="shared" si="550"/>
        <v>4.99</v>
      </c>
      <c r="AA245" s="11">
        <f t="shared" si="551"/>
        <v>30</v>
      </c>
      <c r="AB245" s="11">
        <f t="shared" si="552"/>
        <v>9.99</v>
      </c>
      <c r="AC245" s="11">
        <f t="shared" si="553"/>
        <v>44.82</v>
      </c>
      <c r="AD245" s="21">
        <v>6.99</v>
      </c>
      <c r="AE245" s="21">
        <f t="shared" si="554"/>
        <v>29.88</v>
      </c>
      <c r="AF245" s="20">
        <v>4.99</v>
      </c>
      <c r="AG245" s="20">
        <f t="shared" si="555"/>
        <v>44.82</v>
      </c>
    </row>
    <row r="246" spans="1:33">
      <c r="A246" t="s">
        <v>95</v>
      </c>
    </row>
    <row r="247" spans="1:33">
      <c r="A247" s="27"/>
      <c r="B247" s="5" t="s">
        <v>96</v>
      </c>
      <c r="C247" s="5"/>
      <c r="D247" s="17" t="s">
        <v>2</v>
      </c>
      <c r="E247" s="2">
        <v>3</v>
      </c>
      <c r="F247" s="2">
        <v>2</v>
      </c>
      <c r="G247" s="17">
        <v>6.99</v>
      </c>
      <c r="H247" s="7">
        <v>1</v>
      </c>
      <c r="I247" s="2" t="s">
        <v>16</v>
      </c>
      <c r="J247" s="2" t="s">
        <v>16</v>
      </c>
      <c r="K247" s="2" t="s">
        <v>19</v>
      </c>
      <c r="L247" s="2" t="s">
        <v>25</v>
      </c>
      <c r="M247" s="2" t="s">
        <v>16</v>
      </c>
      <c r="N247" s="2" t="s">
        <v>29</v>
      </c>
      <c r="O247" s="6">
        <f>SUM(Q247,R247,S247,T247,U247,V247,W247,X247,Y247,Z247,AA247,AB247,AC247)</f>
        <v>42.190000000000005</v>
      </c>
      <c r="Q247" s="17">
        <v>6.99</v>
      </c>
      <c r="R247" s="1" t="b">
        <f t="shared" ref="R247" si="556">IF(AND(H247&gt;=2,H247&lt;=10),ROUND(G247*H247*(1-0.07),2))</f>
        <v>0</v>
      </c>
      <c r="S247" s="1" t="b">
        <f t="shared" ref="S247" si="557">IF(AND(H247&gt;=11,H247&lt;=25),ROUND(G247*H247*(1-0.11),2))</f>
        <v>0</v>
      </c>
      <c r="T247" s="19" t="b">
        <f t="shared" ref="T247" si="558">IF(AND(H247&gt;=26,H247&lt;=50),ROUND(G247*H247*(1-0.18),2))</f>
        <v>0</v>
      </c>
      <c r="U247" s="18" t="b">
        <f t="shared" ref="U247" si="559">IF(AND(H247&gt;=51,H247&lt;=100),ROUND(G247*H247*(1-0.25),2))</f>
        <v>0</v>
      </c>
      <c r="V247" s="18" t="b">
        <f t="shared" ref="V247" si="560">IF(AND(H247&gt;=101,H247&lt;=500),ROUND(G247*H247*(1-0.33),2))</f>
        <v>0</v>
      </c>
      <c r="W247" s="18" t="b">
        <f t="shared" ref="W247" si="561">IF(AND(H247&gt;=501),ROUND(G247*H247*(1-0.4),2))</f>
        <v>0</v>
      </c>
      <c r="X247" s="11">
        <f t="shared" ref="X247" si="562">IF(I247="Yes",ROUND(SUM(Q247,R247,S247,T247,U247,V247,W247)*0.75,2),0)</f>
        <v>5.24</v>
      </c>
      <c r="Y247" s="11">
        <f t="shared" ref="Y247" si="563">IF(AE247&lt;6.99,AD247,AE247)</f>
        <v>6.99</v>
      </c>
      <c r="Z247" s="11">
        <f t="shared" ref="Z247" si="564">IF(K247="Flash Cut with Adhesive Grommets",ROUND(H247*4.99,2),0)</f>
        <v>4.99</v>
      </c>
      <c r="AA247" s="11">
        <f t="shared" ref="AA247" si="565">((E247*F247)*0.5*H247)</f>
        <v>3</v>
      </c>
      <c r="AB247" s="11">
        <f t="shared" ref="AB247" si="566">IF(M247="Yes",ROUND(H247*9.99,2),0)</f>
        <v>9.99</v>
      </c>
      <c r="AC247" s="11">
        <f t="shared" ref="AC247" si="567">IF(AG247&lt;4.99,4.99,AG247)</f>
        <v>4.99</v>
      </c>
      <c r="AD247" s="21">
        <v>6.99</v>
      </c>
      <c r="AE247" s="21">
        <f t="shared" ref="AE247" si="568">IF(J247="Yes",ROUND(SUM(Q247,R247,S247,T247,U247,V247,W247)*0.2,2),0)</f>
        <v>1.4</v>
      </c>
      <c r="AF247" s="20">
        <v>4.99</v>
      </c>
      <c r="AG247" s="20">
        <f t="shared" ref="AG247" si="569">IF(N247="Four Sides",ROUND(G247*0.3*H247,2),0)</f>
        <v>2.1</v>
      </c>
    </row>
    <row r="248" spans="1:33">
      <c r="B248" s="5" t="s">
        <v>96</v>
      </c>
      <c r="C248" s="5"/>
      <c r="D248" s="17" t="s">
        <v>3</v>
      </c>
      <c r="E248">
        <v>3</v>
      </c>
      <c r="F248">
        <v>4</v>
      </c>
      <c r="G248" s="17">
        <v>29.88</v>
      </c>
      <c r="H248" s="7">
        <v>1</v>
      </c>
      <c r="I248" s="2" t="s">
        <v>16</v>
      </c>
      <c r="J248" s="2" t="s">
        <v>16</v>
      </c>
      <c r="K248" s="2" t="s">
        <v>19</v>
      </c>
      <c r="L248" s="2" t="s">
        <v>25</v>
      </c>
      <c r="M248" s="2" t="s">
        <v>16</v>
      </c>
      <c r="N248" s="2" t="s">
        <v>29</v>
      </c>
      <c r="O248" s="6">
        <f t="shared" ref="O248:O254" si="570">SUM(Q248,R248,S248,T248,U248,V248,W248,X248,Y248,Z248,AA248,AB248,AC248)</f>
        <v>89.22</v>
      </c>
      <c r="Q248" s="17">
        <v>29.88</v>
      </c>
      <c r="R248" s="1" t="b">
        <f t="shared" ref="R248:R254" si="571">IF(AND(H248&gt;=2,H248&lt;=10),ROUND(G248*H248*(1-0.07),2))</f>
        <v>0</v>
      </c>
      <c r="S248" s="1" t="b">
        <f t="shared" ref="S248:S254" si="572">IF(AND(H248&gt;=11,H248&lt;=25),ROUND(G248*H248*(1-0.11),2))</f>
        <v>0</v>
      </c>
      <c r="T248" s="19" t="b">
        <f t="shared" ref="T248:T254" si="573">IF(AND(H248&gt;=26,H248&lt;=50),ROUND(G248*H248*(1-0.18),2))</f>
        <v>0</v>
      </c>
      <c r="U248" s="18" t="b">
        <f t="shared" ref="U248:U254" si="574">IF(AND(H248&gt;=51,H248&lt;=100),ROUND(G248*H248*(1-0.25),2))</f>
        <v>0</v>
      </c>
      <c r="V248" s="18" t="b">
        <f t="shared" ref="V248:V254" si="575">IF(AND(H248&gt;=101,H248&lt;=500),ROUND(G248*H248*(1-0.33),2))</f>
        <v>0</v>
      </c>
      <c r="W248" s="18" t="b">
        <f t="shared" ref="W248:W254" si="576">IF(AND(H248&gt;=501),ROUND(G248*H248*(1-0.4),2))</f>
        <v>0</v>
      </c>
      <c r="X248" s="11">
        <f t="shared" ref="X248:X254" si="577">IF(I248="Yes",ROUND(SUM(Q248,R248,S248,T248,U248,V248,W248)*0.75,2),0)</f>
        <v>22.41</v>
      </c>
      <c r="Y248" s="11">
        <f t="shared" ref="Y248:Y254" si="578">IF(AE248&lt;6.99,AD248,AE248)</f>
        <v>6.99</v>
      </c>
      <c r="Z248" s="11">
        <f t="shared" ref="Z248:Z254" si="579">IF(K248="Flash Cut with Adhesive Grommets",ROUND(H248*4.99,2),0)</f>
        <v>4.99</v>
      </c>
      <c r="AA248" s="11">
        <f t="shared" ref="AA248:AA254" si="580">((E248*F248)*0.5*H248)</f>
        <v>6</v>
      </c>
      <c r="AB248" s="11">
        <f t="shared" ref="AB248:AB254" si="581">IF(M248="Yes",ROUND(H248*9.99,2),0)</f>
        <v>9.99</v>
      </c>
      <c r="AC248" s="11">
        <f t="shared" ref="AC248:AC254" si="582">IF(AG248&lt;4.99,4.99,AG248)</f>
        <v>8.9600000000000009</v>
      </c>
      <c r="AD248" s="21">
        <v>6.99</v>
      </c>
      <c r="AE248" s="21">
        <f t="shared" ref="AE248:AE254" si="583">IF(J248="Yes",ROUND(SUM(Q248,R248,S248,T248,U248,V248,W248)*0.2,2),0)</f>
        <v>5.98</v>
      </c>
      <c r="AF248" s="20">
        <v>4.99</v>
      </c>
      <c r="AG248" s="20">
        <f t="shared" ref="AG248:AG254" si="584">IF(N248="Four Sides",ROUND(G248*0.3*H248,2),0)</f>
        <v>8.9600000000000009</v>
      </c>
    </row>
    <row r="249" spans="1:33">
      <c r="B249" s="5" t="s">
        <v>96</v>
      </c>
      <c r="C249" s="5"/>
      <c r="D249" s="17" t="s">
        <v>23</v>
      </c>
      <c r="E249">
        <v>3</v>
      </c>
      <c r="F249">
        <v>6</v>
      </c>
      <c r="G249" s="17">
        <v>44.82</v>
      </c>
      <c r="H249" s="7">
        <v>1</v>
      </c>
      <c r="I249" s="2" t="s">
        <v>16</v>
      </c>
      <c r="J249" s="2" t="s">
        <v>16</v>
      </c>
      <c r="K249" s="2" t="s">
        <v>19</v>
      </c>
      <c r="L249" s="2" t="s">
        <v>25</v>
      </c>
      <c r="M249" s="2" t="s">
        <v>16</v>
      </c>
      <c r="N249" s="2" t="s">
        <v>29</v>
      </c>
      <c r="O249" s="6">
        <f t="shared" si="570"/>
        <v>124.83</v>
      </c>
      <c r="Q249" s="17">
        <v>44.82</v>
      </c>
      <c r="R249" s="1" t="b">
        <f t="shared" si="571"/>
        <v>0</v>
      </c>
      <c r="S249" s="1" t="b">
        <f t="shared" si="572"/>
        <v>0</v>
      </c>
      <c r="T249" s="19" t="b">
        <f t="shared" si="573"/>
        <v>0</v>
      </c>
      <c r="U249" s="18" t="b">
        <f t="shared" si="574"/>
        <v>0</v>
      </c>
      <c r="V249" s="18" t="b">
        <f t="shared" si="575"/>
        <v>0</v>
      </c>
      <c r="W249" s="18" t="b">
        <f t="shared" si="576"/>
        <v>0</v>
      </c>
      <c r="X249" s="11">
        <f t="shared" si="577"/>
        <v>33.619999999999997</v>
      </c>
      <c r="Y249" s="11">
        <f t="shared" si="578"/>
        <v>8.9600000000000009</v>
      </c>
      <c r="Z249" s="11">
        <f t="shared" si="579"/>
        <v>4.99</v>
      </c>
      <c r="AA249" s="11">
        <f t="shared" si="580"/>
        <v>9</v>
      </c>
      <c r="AB249" s="11">
        <f t="shared" si="581"/>
        <v>9.99</v>
      </c>
      <c r="AC249" s="11">
        <f t="shared" si="582"/>
        <v>13.45</v>
      </c>
      <c r="AD249" s="21">
        <v>6.99</v>
      </c>
      <c r="AE249" s="21">
        <f t="shared" si="583"/>
        <v>8.9600000000000009</v>
      </c>
      <c r="AF249" s="20">
        <v>4.99</v>
      </c>
      <c r="AG249" s="20">
        <f t="shared" si="584"/>
        <v>13.45</v>
      </c>
    </row>
    <row r="250" spans="1:33">
      <c r="B250" s="5" t="s">
        <v>96</v>
      </c>
      <c r="C250" s="5"/>
      <c r="D250" s="17" t="s">
        <v>36</v>
      </c>
      <c r="E250">
        <v>4</v>
      </c>
      <c r="F250">
        <v>6</v>
      </c>
      <c r="G250" s="17">
        <v>59.76</v>
      </c>
      <c r="H250" s="7">
        <v>1</v>
      </c>
      <c r="I250" s="2" t="s">
        <v>16</v>
      </c>
      <c r="J250" s="2" t="s">
        <v>16</v>
      </c>
      <c r="K250" s="2" t="s">
        <v>19</v>
      </c>
      <c r="L250" s="2" t="s">
        <v>25</v>
      </c>
      <c r="M250" s="2" t="s">
        <v>16</v>
      </c>
      <c r="N250" s="2" t="s">
        <v>29</v>
      </c>
      <c r="O250" s="6">
        <f t="shared" si="570"/>
        <v>161.44</v>
      </c>
      <c r="Q250" s="17">
        <v>59.76</v>
      </c>
      <c r="R250" s="1" t="b">
        <f t="shared" si="571"/>
        <v>0</v>
      </c>
      <c r="S250" s="1" t="b">
        <f t="shared" si="572"/>
        <v>0</v>
      </c>
      <c r="T250" s="19" t="b">
        <f t="shared" si="573"/>
        <v>0</v>
      </c>
      <c r="U250" s="18" t="b">
        <f t="shared" si="574"/>
        <v>0</v>
      </c>
      <c r="V250" s="18" t="b">
        <f t="shared" si="575"/>
        <v>0</v>
      </c>
      <c r="W250" s="18" t="b">
        <f t="shared" si="576"/>
        <v>0</v>
      </c>
      <c r="X250" s="11">
        <f t="shared" si="577"/>
        <v>44.82</v>
      </c>
      <c r="Y250" s="11">
        <f t="shared" si="578"/>
        <v>11.95</v>
      </c>
      <c r="Z250" s="11">
        <f t="shared" si="579"/>
        <v>4.99</v>
      </c>
      <c r="AA250" s="11">
        <f t="shared" si="580"/>
        <v>12</v>
      </c>
      <c r="AB250" s="11">
        <f t="shared" si="581"/>
        <v>9.99</v>
      </c>
      <c r="AC250" s="11">
        <f t="shared" si="582"/>
        <v>17.93</v>
      </c>
      <c r="AD250" s="21">
        <v>6.99</v>
      </c>
      <c r="AE250" s="21">
        <f t="shared" si="583"/>
        <v>11.95</v>
      </c>
      <c r="AF250" s="20">
        <v>4.99</v>
      </c>
      <c r="AG250" s="20">
        <f t="shared" si="584"/>
        <v>17.93</v>
      </c>
    </row>
    <row r="251" spans="1:33">
      <c r="B251" s="5" t="s">
        <v>96</v>
      </c>
      <c r="C251" s="5"/>
      <c r="D251" s="17" t="s">
        <v>38</v>
      </c>
      <c r="E251">
        <v>4</v>
      </c>
      <c r="F251">
        <v>8</v>
      </c>
      <c r="G251" s="17">
        <v>79.680000000000007</v>
      </c>
      <c r="H251" s="7">
        <v>1</v>
      </c>
      <c r="I251" s="2" t="s">
        <v>16</v>
      </c>
      <c r="J251" s="2" t="s">
        <v>16</v>
      </c>
      <c r="K251" s="2" t="s">
        <v>19</v>
      </c>
      <c r="L251" s="2" t="s">
        <v>25</v>
      </c>
      <c r="M251" s="2" t="s">
        <v>16</v>
      </c>
      <c r="N251" s="2" t="s">
        <v>29</v>
      </c>
      <c r="O251" s="6">
        <f t="shared" si="570"/>
        <v>210.26000000000002</v>
      </c>
      <c r="Q251" s="17">
        <v>79.680000000000007</v>
      </c>
      <c r="R251" s="1" t="b">
        <f t="shared" si="571"/>
        <v>0</v>
      </c>
      <c r="S251" s="1" t="b">
        <f t="shared" si="572"/>
        <v>0</v>
      </c>
      <c r="T251" s="19" t="b">
        <f t="shared" si="573"/>
        <v>0</v>
      </c>
      <c r="U251" s="18" t="b">
        <f t="shared" si="574"/>
        <v>0</v>
      </c>
      <c r="V251" s="18" t="b">
        <f t="shared" si="575"/>
        <v>0</v>
      </c>
      <c r="W251" s="18" t="b">
        <f t="shared" si="576"/>
        <v>0</v>
      </c>
      <c r="X251" s="11">
        <f t="shared" si="577"/>
        <v>59.76</v>
      </c>
      <c r="Y251" s="11">
        <f t="shared" si="578"/>
        <v>15.94</v>
      </c>
      <c r="Z251" s="11">
        <f t="shared" si="579"/>
        <v>4.99</v>
      </c>
      <c r="AA251" s="11">
        <f t="shared" si="580"/>
        <v>16</v>
      </c>
      <c r="AB251" s="11">
        <f t="shared" si="581"/>
        <v>9.99</v>
      </c>
      <c r="AC251" s="11">
        <f t="shared" si="582"/>
        <v>23.9</v>
      </c>
      <c r="AD251" s="21">
        <v>6.99</v>
      </c>
      <c r="AE251" s="21">
        <f t="shared" si="583"/>
        <v>15.94</v>
      </c>
      <c r="AF251" s="20">
        <v>4.99</v>
      </c>
      <c r="AG251" s="20">
        <f t="shared" si="584"/>
        <v>23.9</v>
      </c>
    </row>
    <row r="252" spans="1:33">
      <c r="B252" s="5" t="s">
        <v>96</v>
      </c>
      <c r="C252" s="5"/>
      <c r="D252" s="17" t="s">
        <v>39</v>
      </c>
      <c r="E252">
        <v>4</v>
      </c>
      <c r="F252">
        <v>10</v>
      </c>
      <c r="G252" s="17">
        <v>99.6</v>
      </c>
      <c r="H252" s="7">
        <v>1</v>
      </c>
      <c r="I252" s="2" t="s">
        <v>16</v>
      </c>
      <c r="J252" s="2" t="s">
        <v>16</v>
      </c>
      <c r="K252" s="2" t="s">
        <v>19</v>
      </c>
      <c r="L252" s="2" t="s">
        <v>25</v>
      </c>
      <c r="M252" s="2" t="s">
        <v>16</v>
      </c>
      <c r="N252" s="2" t="s">
        <v>29</v>
      </c>
      <c r="O252" s="6">
        <f t="shared" si="570"/>
        <v>259.08000000000004</v>
      </c>
      <c r="Q252" s="17">
        <v>99.6</v>
      </c>
      <c r="R252" s="1" t="b">
        <f t="shared" si="571"/>
        <v>0</v>
      </c>
      <c r="S252" s="1" t="b">
        <f t="shared" si="572"/>
        <v>0</v>
      </c>
      <c r="T252" s="19" t="b">
        <f t="shared" si="573"/>
        <v>0</v>
      </c>
      <c r="U252" s="18" t="b">
        <f t="shared" si="574"/>
        <v>0</v>
      </c>
      <c r="V252" s="18" t="b">
        <f t="shared" si="575"/>
        <v>0</v>
      </c>
      <c r="W252" s="18" t="b">
        <f t="shared" si="576"/>
        <v>0</v>
      </c>
      <c r="X252" s="11">
        <f t="shared" si="577"/>
        <v>74.7</v>
      </c>
      <c r="Y252" s="11">
        <f t="shared" si="578"/>
        <v>19.920000000000002</v>
      </c>
      <c r="Z252" s="11">
        <f t="shared" si="579"/>
        <v>4.99</v>
      </c>
      <c r="AA252" s="11">
        <f t="shared" si="580"/>
        <v>20</v>
      </c>
      <c r="AB252" s="11">
        <f t="shared" si="581"/>
        <v>9.99</v>
      </c>
      <c r="AC252" s="11">
        <f t="shared" si="582"/>
        <v>29.88</v>
      </c>
      <c r="AD252" s="21">
        <v>6.99</v>
      </c>
      <c r="AE252" s="21">
        <f t="shared" si="583"/>
        <v>19.920000000000002</v>
      </c>
      <c r="AF252" s="20">
        <v>4.99</v>
      </c>
      <c r="AG252" s="20">
        <f t="shared" si="584"/>
        <v>29.88</v>
      </c>
    </row>
    <row r="253" spans="1:33">
      <c r="B253" s="5" t="s">
        <v>96</v>
      </c>
      <c r="C253" s="5"/>
      <c r="D253" s="17" t="s">
        <v>40</v>
      </c>
      <c r="E253">
        <v>6</v>
      </c>
      <c r="F253">
        <v>8</v>
      </c>
      <c r="G253" s="17">
        <v>119.52</v>
      </c>
      <c r="H253" s="7">
        <v>1</v>
      </c>
      <c r="I253" s="2" t="s">
        <v>16</v>
      </c>
      <c r="J253" s="2" t="s">
        <v>16</v>
      </c>
      <c r="K253" s="2" t="s">
        <v>19</v>
      </c>
      <c r="L253" s="2" t="s">
        <v>25</v>
      </c>
      <c r="M253" s="2" t="s">
        <v>16</v>
      </c>
      <c r="N253" s="2" t="s">
        <v>29</v>
      </c>
      <c r="O253" s="6">
        <f t="shared" si="570"/>
        <v>307.90000000000003</v>
      </c>
      <c r="Q253" s="17">
        <v>119.52</v>
      </c>
      <c r="R253" s="1" t="b">
        <f t="shared" si="571"/>
        <v>0</v>
      </c>
      <c r="S253" s="1" t="b">
        <f t="shared" si="572"/>
        <v>0</v>
      </c>
      <c r="T253" s="19" t="b">
        <f t="shared" si="573"/>
        <v>0</v>
      </c>
      <c r="U253" s="18" t="b">
        <f t="shared" si="574"/>
        <v>0</v>
      </c>
      <c r="V253" s="18" t="b">
        <f t="shared" si="575"/>
        <v>0</v>
      </c>
      <c r="W253" s="18" t="b">
        <f t="shared" si="576"/>
        <v>0</v>
      </c>
      <c r="X253" s="11">
        <f t="shared" si="577"/>
        <v>89.64</v>
      </c>
      <c r="Y253" s="11">
        <f t="shared" si="578"/>
        <v>23.9</v>
      </c>
      <c r="Z253" s="11">
        <f t="shared" si="579"/>
        <v>4.99</v>
      </c>
      <c r="AA253" s="11">
        <f t="shared" si="580"/>
        <v>24</v>
      </c>
      <c r="AB253" s="11">
        <f t="shared" si="581"/>
        <v>9.99</v>
      </c>
      <c r="AC253" s="11">
        <f t="shared" si="582"/>
        <v>35.86</v>
      </c>
      <c r="AD253" s="21">
        <v>6.99</v>
      </c>
      <c r="AE253" s="21">
        <f t="shared" si="583"/>
        <v>23.9</v>
      </c>
      <c r="AF253" s="20">
        <v>4.99</v>
      </c>
      <c r="AG253" s="20">
        <f t="shared" si="584"/>
        <v>35.86</v>
      </c>
    </row>
    <row r="254" spans="1:33">
      <c r="B254" s="5" t="s">
        <v>96</v>
      </c>
      <c r="C254" s="5"/>
      <c r="D254" s="17" t="s">
        <v>41</v>
      </c>
      <c r="E254">
        <v>6</v>
      </c>
      <c r="F254">
        <v>10</v>
      </c>
      <c r="G254" s="17">
        <v>149.4</v>
      </c>
      <c r="H254" s="7">
        <v>1</v>
      </c>
      <c r="I254" s="2" t="s">
        <v>16</v>
      </c>
      <c r="J254" s="2" t="s">
        <v>16</v>
      </c>
      <c r="K254" s="2" t="s">
        <v>19</v>
      </c>
      <c r="L254" s="2" t="s">
        <v>25</v>
      </c>
      <c r="M254" s="2" t="s">
        <v>16</v>
      </c>
      <c r="N254" s="2" t="s">
        <v>29</v>
      </c>
      <c r="O254" s="6">
        <f t="shared" si="570"/>
        <v>381.13</v>
      </c>
      <c r="Q254" s="17">
        <v>149.4</v>
      </c>
      <c r="R254" s="1" t="b">
        <f t="shared" si="571"/>
        <v>0</v>
      </c>
      <c r="S254" s="1" t="b">
        <f t="shared" si="572"/>
        <v>0</v>
      </c>
      <c r="T254" s="19" t="b">
        <f t="shared" si="573"/>
        <v>0</v>
      </c>
      <c r="U254" s="18" t="b">
        <f t="shared" si="574"/>
        <v>0</v>
      </c>
      <c r="V254" s="18" t="b">
        <f t="shared" si="575"/>
        <v>0</v>
      </c>
      <c r="W254" s="18" t="b">
        <f t="shared" si="576"/>
        <v>0</v>
      </c>
      <c r="X254" s="11">
        <f t="shared" si="577"/>
        <v>112.05</v>
      </c>
      <c r="Y254" s="11">
        <f t="shared" si="578"/>
        <v>29.88</v>
      </c>
      <c r="Z254" s="11">
        <f t="shared" si="579"/>
        <v>4.99</v>
      </c>
      <c r="AA254" s="11">
        <f t="shared" si="580"/>
        <v>30</v>
      </c>
      <c r="AB254" s="11">
        <f t="shared" si="581"/>
        <v>9.99</v>
      </c>
      <c r="AC254" s="11">
        <f t="shared" si="582"/>
        <v>44.82</v>
      </c>
      <c r="AD254" s="21">
        <v>6.99</v>
      </c>
      <c r="AE254" s="21">
        <f t="shared" si="583"/>
        <v>29.88</v>
      </c>
      <c r="AF254" s="20">
        <v>4.99</v>
      </c>
      <c r="AG254" s="20">
        <f t="shared" si="584"/>
        <v>44.82</v>
      </c>
    </row>
    <row r="255" spans="1:33">
      <c r="A255" t="s">
        <v>97</v>
      </c>
    </row>
    <row r="256" spans="1:33">
      <c r="A256" s="27"/>
      <c r="B256" s="5" t="s">
        <v>98</v>
      </c>
      <c r="C256" s="5"/>
      <c r="D256" s="17" t="s">
        <v>2</v>
      </c>
      <c r="E256" s="2">
        <v>3</v>
      </c>
      <c r="F256" s="2">
        <v>2</v>
      </c>
      <c r="G256" s="17">
        <v>6.99</v>
      </c>
      <c r="H256" s="7">
        <v>1</v>
      </c>
      <c r="I256" s="2" t="s">
        <v>16</v>
      </c>
      <c r="J256" s="2" t="s">
        <v>16</v>
      </c>
      <c r="K256" s="2" t="s">
        <v>19</v>
      </c>
      <c r="L256" s="2" t="s">
        <v>25</v>
      </c>
      <c r="M256" s="2" t="s">
        <v>16</v>
      </c>
      <c r="N256" s="2" t="s">
        <v>29</v>
      </c>
      <c r="O256" s="6">
        <f>SUM(Q256,R256,S256,T256,U256,V256,W256,X256,Y256,Z256,AA256,AB256,AC256)</f>
        <v>42.190000000000005</v>
      </c>
      <c r="Q256" s="17">
        <v>6.99</v>
      </c>
      <c r="R256" s="1" t="b">
        <f t="shared" ref="R256" si="585">IF(AND(H256&gt;=2,H256&lt;=10),ROUND(G256*H256*(1-0.07),2))</f>
        <v>0</v>
      </c>
      <c r="S256" s="1" t="b">
        <f t="shared" ref="S256" si="586">IF(AND(H256&gt;=11,H256&lt;=25),ROUND(G256*H256*(1-0.11),2))</f>
        <v>0</v>
      </c>
      <c r="T256" s="19" t="b">
        <f t="shared" ref="T256" si="587">IF(AND(H256&gt;=26,H256&lt;=50),ROUND(G256*H256*(1-0.18),2))</f>
        <v>0</v>
      </c>
      <c r="U256" s="18" t="b">
        <f t="shared" ref="U256" si="588">IF(AND(H256&gt;=51,H256&lt;=100),ROUND(G256*H256*(1-0.25),2))</f>
        <v>0</v>
      </c>
      <c r="V256" s="18" t="b">
        <f t="shared" ref="V256" si="589">IF(AND(H256&gt;=101,H256&lt;=500),ROUND(G256*H256*(1-0.33),2))</f>
        <v>0</v>
      </c>
      <c r="W256" s="18" t="b">
        <f t="shared" ref="W256" si="590">IF(AND(H256&gt;=501),ROUND(G256*H256*(1-0.4),2))</f>
        <v>0</v>
      </c>
      <c r="X256" s="11">
        <f t="shared" ref="X256" si="591">IF(I256="Yes",ROUND(SUM(Q256,R256,S256,T256,U256,V256,W256)*0.75,2),0)</f>
        <v>5.24</v>
      </c>
      <c r="Y256" s="11">
        <f t="shared" ref="Y256" si="592">IF(AE256&lt;6.99,AD256,AE256)</f>
        <v>6.99</v>
      </c>
      <c r="Z256" s="11">
        <f t="shared" ref="Z256" si="593">IF(K256="Flash Cut with Adhesive Grommets",ROUND(H256*4.99,2),0)</f>
        <v>4.99</v>
      </c>
      <c r="AA256" s="11">
        <f t="shared" ref="AA256" si="594">((E256*F256)*0.5*H256)</f>
        <v>3</v>
      </c>
      <c r="AB256" s="11">
        <f t="shared" ref="AB256" si="595">IF(M256="Yes",ROUND(H256*9.99,2),0)</f>
        <v>9.99</v>
      </c>
      <c r="AC256" s="11">
        <f t="shared" ref="AC256" si="596">IF(AG256&lt;4.99,4.99,AG256)</f>
        <v>4.99</v>
      </c>
      <c r="AD256" s="21">
        <v>6.99</v>
      </c>
      <c r="AE256" s="21">
        <f t="shared" ref="AE256" si="597">IF(J256="Yes",ROUND(SUM(Q256,R256,S256,T256,U256,V256,W256)*0.2,2),0)</f>
        <v>1.4</v>
      </c>
      <c r="AF256" s="20">
        <v>4.99</v>
      </c>
      <c r="AG256" s="20">
        <f t="shared" ref="AG256" si="598">IF(N256="Four Sides",ROUND(G256*0.3*H256,2),0)</f>
        <v>2.1</v>
      </c>
    </row>
    <row r="257" spans="1:33">
      <c r="B257" s="5" t="s">
        <v>98</v>
      </c>
      <c r="C257" s="5"/>
      <c r="D257" s="17" t="s">
        <v>3</v>
      </c>
      <c r="E257">
        <v>3</v>
      </c>
      <c r="F257">
        <v>4</v>
      </c>
      <c r="G257" s="17">
        <v>29.88</v>
      </c>
      <c r="H257" s="7">
        <v>1</v>
      </c>
      <c r="I257" s="2" t="s">
        <v>16</v>
      </c>
      <c r="J257" s="2" t="s">
        <v>16</v>
      </c>
      <c r="K257" s="2" t="s">
        <v>19</v>
      </c>
      <c r="L257" s="2" t="s">
        <v>25</v>
      </c>
      <c r="M257" s="2" t="s">
        <v>16</v>
      </c>
      <c r="N257" s="2" t="s">
        <v>29</v>
      </c>
      <c r="O257" s="6">
        <f t="shared" ref="O257:O263" si="599">SUM(Q257,R257,S257,T257,U257,V257,W257,X257,Y257,Z257,AA257,AB257,AC257)</f>
        <v>89.22</v>
      </c>
      <c r="Q257" s="17">
        <v>29.88</v>
      </c>
      <c r="R257" s="1" t="b">
        <f t="shared" ref="R257:R263" si="600">IF(AND(H257&gt;=2,H257&lt;=10),ROUND(G257*H257*(1-0.07),2))</f>
        <v>0</v>
      </c>
      <c r="S257" s="1" t="b">
        <f t="shared" ref="S257:S263" si="601">IF(AND(H257&gt;=11,H257&lt;=25),ROUND(G257*H257*(1-0.11),2))</f>
        <v>0</v>
      </c>
      <c r="T257" s="19" t="b">
        <f t="shared" ref="T257:T263" si="602">IF(AND(H257&gt;=26,H257&lt;=50),ROUND(G257*H257*(1-0.18),2))</f>
        <v>0</v>
      </c>
      <c r="U257" s="18" t="b">
        <f t="shared" ref="U257:U263" si="603">IF(AND(H257&gt;=51,H257&lt;=100),ROUND(G257*H257*(1-0.25),2))</f>
        <v>0</v>
      </c>
      <c r="V257" s="18" t="b">
        <f t="shared" ref="V257:V263" si="604">IF(AND(H257&gt;=101,H257&lt;=500),ROUND(G257*H257*(1-0.33),2))</f>
        <v>0</v>
      </c>
      <c r="W257" s="18" t="b">
        <f t="shared" ref="W257:W263" si="605">IF(AND(H257&gt;=501),ROUND(G257*H257*(1-0.4),2))</f>
        <v>0</v>
      </c>
      <c r="X257" s="11">
        <f t="shared" ref="X257:X263" si="606">IF(I257="Yes",ROUND(SUM(Q257,R257,S257,T257,U257,V257,W257)*0.75,2),0)</f>
        <v>22.41</v>
      </c>
      <c r="Y257" s="11">
        <f t="shared" ref="Y257:Y263" si="607">IF(AE257&lt;6.99,AD257,AE257)</f>
        <v>6.99</v>
      </c>
      <c r="Z257" s="11">
        <f t="shared" ref="Z257:Z263" si="608">IF(K257="Flash Cut with Adhesive Grommets",ROUND(H257*4.99,2),0)</f>
        <v>4.99</v>
      </c>
      <c r="AA257" s="11">
        <f t="shared" ref="AA257:AA263" si="609">((E257*F257)*0.5*H257)</f>
        <v>6</v>
      </c>
      <c r="AB257" s="11">
        <f t="shared" ref="AB257:AB263" si="610">IF(M257="Yes",ROUND(H257*9.99,2),0)</f>
        <v>9.99</v>
      </c>
      <c r="AC257" s="11">
        <f t="shared" ref="AC257:AC263" si="611">IF(AG257&lt;4.99,4.99,AG257)</f>
        <v>8.9600000000000009</v>
      </c>
      <c r="AD257" s="21">
        <v>6.99</v>
      </c>
      <c r="AE257" s="21">
        <f t="shared" ref="AE257:AE263" si="612">IF(J257="Yes",ROUND(SUM(Q257,R257,S257,T257,U257,V257,W257)*0.2,2),0)</f>
        <v>5.98</v>
      </c>
      <c r="AF257" s="20">
        <v>4.99</v>
      </c>
      <c r="AG257" s="20">
        <f t="shared" ref="AG257:AG263" si="613">IF(N257="Four Sides",ROUND(G257*0.3*H257,2),0)</f>
        <v>8.9600000000000009</v>
      </c>
    </row>
    <row r="258" spans="1:33">
      <c r="B258" s="5" t="s">
        <v>98</v>
      </c>
      <c r="C258" s="5"/>
      <c r="D258" s="17" t="s">
        <v>23</v>
      </c>
      <c r="E258">
        <v>3</v>
      </c>
      <c r="F258">
        <v>6</v>
      </c>
      <c r="G258" s="17">
        <v>44.82</v>
      </c>
      <c r="H258" s="7">
        <v>1</v>
      </c>
      <c r="I258" s="2" t="s">
        <v>16</v>
      </c>
      <c r="J258" s="2" t="s">
        <v>16</v>
      </c>
      <c r="K258" s="2" t="s">
        <v>19</v>
      </c>
      <c r="L258" s="2" t="s">
        <v>25</v>
      </c>
      <c r="M258" s="2" t="s">
        <v>16</v>
      </c>
      <c r="N258" s="2" t="s">
        <v>29</v>
      </c>
      <c r="O258" s="6">
        <f t="shared" si="599"/>
        <v>124.83</v>
      </c>
      <c r="Q258" s="17">
        <v>44.82</v>
      </c>
      <c r="R258" s="1" t="b">
        <f t="shared" si="600"/>
        <v>0</v>
      </c>
      <c r="S258" s="1" t="b">
        <f t="shared" si="601"/>
        <v>0</v>
      </c>
      <c r="T258" s="19" t="b">
        <f t="shared" si="602"/>
        <v>0</v>
      </c>
      <c r="U258" s="18" t="b">
        <f t="shared" si="603"/>
        <v>0</v>
      </c>
      <c r="V258" s="18" t="b">
        <f t="shared" si="604"/>
        <v>0</v>
      </c>
      <c r="W258" s="18" t="b">
        <f t="shared" si="605"/>
        <v>0</v>
      </c>
      <c r="X258" s="11">
        <f t="shared" si="606"/>
        <v>33.619999999999997</v>
      </c>
      <c r="Y258" s="11">
        <f t="shared" si="607"/>
        <v>8.9600000000000009</v>
      </c>
      <c r="Z258" s="11">
        <f t="shared" si="608"/>
        <v>4.99</v>
      </c>
      <c r="AA258" s="11">
        <f t="shared" si="609"/>
        <v>9</v>
      </c>
      <c r="AB258" s="11">
        <f t="shared" si="610"/>
        <v>9.99</v>
      </c>
      <c r="AC258" s="11">
        <f t="shared" si="611"/>
        <v>13.45</v>
      </c>
      <c r="AD258" s="21">
        <v>6.99</v>
      </c>
      <c r="AE258" s="21">
        <f t="shared" si="612"/>
        <v>8.9600000000000009</v>
      </c>
      <c r="AF258" s="20">
        <v>4.99</v>
      </c>
      <c r="AG258" s="20">
        <f t="shared" si="613"/>
        <v>13.45</v>
      </c>
    </row>
    <row r="259" spans="1:33">
      <c r="B259" s="5" t="s">
        <v>98</v>
      </c>
      <c r="C259" s="5"/>
      <c r="D259" s="17" t="s">
        <v>36</v>
      </c>
      <c r="E259">
        <v>4</v>
      </c>
      <c r="F259">
        <v>6</v>
      </c>
      <c r="G259" s="17">
        <v>59.76</v>
      </c>
      <c r="H259" s="7">
        <v>1</v>
      </c>
      <c r="I259" s="2" t="s">
        <v>16</v>
      </c>
      <c r="J259" s="2" t="s">
        <v>16</v>
      </c>
      <c r="K259" s="2" t="s">
        <v>19</v>
      </c>
      <c r="L259" s="2" t="s">
        <v>25</v>
      </c>
      <c r="M259" s="2" t="s">
        <v>16</v>
      </c>
      <c r="N259" s="2" t="s">
        <v>29</v>
      </c>
      <c r="O259" s="6">
        <f t="shared" si="599"/>
        <v>161.44</v>
      </c>
      <c r="Q259" s="17">
        <v>59.76</v>
      </c>
      <c r="R259" s="1" t="b">
        <f t="shared" si="600"/>
        <v>0</v>
      </c>
      <c r="S259" s="1" t="b">
        <f t="shared" si="601"/>
        <v>0</v>
      </c>
      <c r="T259" s="19" t="b">
        <f t="shared" si="602"/>
        <v>0</v>
      </c>
      <c r="U259" s="18" t="b">
        <f t="shared" si="603"/>
        <v>0</v>
      </c>
      <c r="V259" s="18" t="b">
        <f t="shared" si="604"/>
        <v>0</v>
      </c>
      <c r="W259" s="18" t="b">
        <f t="shared" si="605"/>
        <v>0</v>
      </c>
      <c r="X259" s="11">
        <f t="shared" si="606"/>
        <v>44.82</v>
      </c>
      <c r="Y259" s="11">
        <f t="shared" si="607"/>
        <v>11.95</v>
      </c>
      <c r="Z259" s="11">
        <f t="shared" si="608"/>
        <v>4.99</v>
      </c>
      <c r="AA259" s="11">
        <f t="shared" si="609"/>
        <v>12</v>
      </c>
      <c r="AB259" s="11">
        <f t="shared" si="610"/>
        <v>9.99</v>
      </c>
      <c r="AC259" s="11">
        <f t="shared" si="611"/>
        <v>17.93</v>
      </c>
      <c r="AD259" s="21">
        <v>6.99</v>
      </c>
      <c r="AE259" s="21">
        <f t="shared" si="612"/>
        <v>11.95</v>
      </c>
      <c r="AF259" s="20">
        <v>4.99</v>
      </c>
      <c r="AG259" s="20">
        <f t="shared" si="613"/>
        <v>17.93</v>
      </c>
    </row>
    <row r="260" spans="1:33">
      <c r="B260" s="5" t="s">
        <v>98</v>
      </c>
      <c r="C260" s="5"/>
      <c r="D260" s="17" t="s">
        <v>38</v>
      </c>
      <c r="E260">
        <v>4</v>
      </c>
      <c r="F260">
        <v>8</v>
      </c>
      <c r="G260" s="17">
        <v>79.680000000000007</v>
      </c>
      <c r="H260" s="7">
        <v>1</v>
      </c>
      <c r="I260" s="2" t="s">
        <v>16</v>
      </c>
      <c r="J260" s="2" t="s">
        <v>16</v>
      </c>
      <c r="K260" s="2" t="s">
        <v>19</v>
      </c>
      <c r="L260" s="2" t="s">
        <v>25</v>
      </c>
      <c r="M260" s="2" t="s">
        <v>16</v>
      </c>
      <c r="N260" s="2" t="s">
        <v>29</v>
      </c>
      <c r="O260" s="6">
        <f t="shared" si="599"/>
        <v>210.26000000000002</v>
      </c>
      <c r="Q260" s="17">
        <v>79.680000000000007</v>
      </c>
      <c r="R260" s="1" t="b">
        <f t="shared" si="600"/>
        <v>0</v>
      </c>
      <c r="S260" s="1" t="b">
        <f t="shared" si="601"/>
        <v>0</v>
      </c>
      <c r="T260" s="19" t="b">
        <f t="shared" si="602"/>
        <v>0</v>
      </c>
      <c r="U260" s="18" t="b">
        <f t="shared" si="603"/>
        <v>0</v>
      </c>
      <c r="V260" s="18" t="b">
        <f t="shared" si="604"/>
        <v>0</v>
      </c>
      <c r="W260" s="18" t="b">
        <f t="shared" si="605"/>
        <v>0</v>
      </c>
      <c r="X260" s="11">
        <f t="shared" si="606"/>
        <v>59.76</v>
      </c>
      <c r="Y260" s="11">
        <f t="shared" si="607"/>
        <v>15.94</v>
      </c>
      <c r="Z260" s="11">
        <f t="shared" si="608"/>
        <v>4.99</v>
      </c>
      <c r="AA260" s="11">
        <f t="shared" si="609"/>
        <v>16</v>
      </c>
      <c r="AB260" s="11">
        <f t="shared" si="610"/>
        <v>9.99</v>
      </c>
      <c r="AC260" s="11">
        <f t="shared" si="611"/>
        <v>23.9</v>
      </c>
      <c r="AD260" s="21">
        <v>6.99</v>
      </c>
      <c r="AE260" s="21">
        <f t="shared" si="612"/>
        <v>15.94</v>
      </c>
      <c r="AF260" s="20">
        <v>4.99</v>
      </c>
      <c r="AG260" s="20">
        <f t="shared" si="613"/>
        <v>23.9</v>
      </c>
    </row>
    <row r="261" spans="1:33">
      <c r="B261" s="5" t="s">
        <v>98</v>
      </c>
      <c r="C261" s="5"/>
      <c r="D261" s="17" t="s">
        <v>39</v>
      </c>
      <c r="E261">
        <v>4</v>
      </c>
      <c r="F261">
        <v>10</v>
      </c>
      <c r="G261" s="17">
        <v>99.6</v>
      </c>
      <c r="H261" s="7">
        <v>1</v>
      </c>
      <c r="I261" s="2" t="s">
        <v>16</v>
      </c>
      <c r="J261" s="2" t="s">
        <v>16</v>
      </c>
      <c r="K261" s="2" t="s">
        <v>19</v>
      </c>
      <c r="L261" s="2" t="s">
        <v>25</v>
      </c>
      <c r="M261" s="2" t="s">
        <v>16</v>
      </c>
      <c r="N261" s="2" t="s">
        <v>29</v>
      </c>
      <c r="O261" s="6">
        <f t="shared" si="599"/>
        <v>259.08000000000004</v>
      </c>
      <c r="Q261" s="17">
        <v>99.6</v>
      </c>
      <c r="R261" s="1" t="b">
        <f t="shared" si="600"/>
        <v>0</v>
      </c>
      <c r="S261" s="1" t="b">
        <f t="shared" si="601"/>
        <v>0</v>
      </c>
      <c r="T261" s="19" t="b">
        <f t="shared" si="602"/>
        <v>0</v>
      </c>
      <c r="U261" s="18" t="b">
        <f t="shared" si="603"/>
        <v>0</v>
      </c>
      <c r="V261" s="18" t="b">
        <f t="shared" si="604"/>
        <v>0</v>
      </c>
      <c r="W261" s="18" t="b">
        <f t="shared" si="605"/>
        <v>0</v>
      </c>
      <c r="X261" s="11">
        <f t="shared" si="606"/>
        <v>74.7</v>
      </c>
      <c r="Y261" s="11">
        <f t="shared" si="607"/>
        <v>19.920000000000002</v>
      </c>
      <c r="Z261" s="11">
        <f t="shared" si="608"/>
        <v>4.99</v>
      </c>
      <c r="AA261" s="11">
        <f t="shared" si="609"/>
        <v>20</v>
      </c>
      <c r="AB261" s="11">
        <f t="shared" si="610"/>
        <v>9.99</v>
      </c>
      <c r="AC261" s="11">
        <f t="shared" si="611"/>
        <v>29.88</v>
      </c>
      <c r="AD261" s="21">
        <v>6.99</v>
      </c>
      <c r="AE261" s="21">
        <f t="shared" si="612"/>
        <v>19.920000000000002</v>
      </c>
      <c r="AF261" s="20">
        <v>4.99</v>
      </c>
      <c r="AG261" s="20">
        <f t="shared" si="613"/>
        <v>29.88</v>
      </c>
    </row>
    <row r="262" spans="1:33">
      <c r="B262" s="5" t="s">
        <v>98</v>
      </c>
      <c r="C262" s="5"/>
      <c r="D262" s="17" t="s">
        <v>40</v>
      </c>
      <c r="E262">
        <v>6</v>
      </c>
      <c r="F262">
        <v>8</v>
      </c>
      <c r="G262" s="17">
        <v>119.52</v>
      </c>
      <c r="H262" s="7">
        <v>1</v>
      </c>
      <c r="I262" s="2" t="s">
        <v>16</v>
      </c>
      <c r="J262" s="2" t="s">
        <v>16</v>
      </c>
      <c r="K262" s="2" t="s">
        <v>19</v>
      </c>
      <c r="L262" s="2" t="s">
        <v>25</v>
      </c>
      <c r="M262" s="2" t="s">
        <v>16</v>
      </c>
      <c r="N262" s="2" t="s">
        <v>29</v>
      </c>
      <c r="O262" s="6">
        <f t="shared" si="599"/>
        <v>307.90000000000003</v>
      </c>
      <c r="Q262" s="17">
        <v>119.52</v>
      </c>
      <c r="R262" s="1" t="b">
        <f t="shared" si="600"/>
        <v>0</v>
      </c>
      <c r="S262" s="1" t="b">
        <f t="shared" si="601"/>
        <v>0</v>
      </c>
      <c r="T262" s="19" t="b">
        <f t="shared" si="602"/>
        <v>0</v>
      </c>
      <c r="U262" s="18" t="b">
        <f t="shared" si="603"/>
        <v>0</v>
      </c>
      <c r="V262" s="18" t="b">
        <f t="shared" si="604"/>
        <v>0</v>
      </c>
      <c r="W262" s="18" t="b">
        <f t="shared" si="605"/>
        <v>0</v>
      </c>
      <c r="X262" s="11">
        <f t="shared" si="606"/>
        <v>89.64</v>
      </c>
      <c r="Y262" s="11">
        <f t="shared" si="607"/>
        <v>23.9</v>
      </c>
      <c r="Z262" s="11">
        <f t="shared" si="608"/>
        <v>4.99</v>
      </c>
      <c r="AA262" s="11">
        <f t="shared" si="609"/>
        <v>24</v>
      </c>
      <c r="AB262" s="11">
        <f t="shared" si="610"/>
        <v>9.99</v>
      </c>
      <c r="AC262" s="11">
        <f t="shared" si="611"/>
        <v>35.86</v>
      </c>
      <c r="AD262" s="21">
        <v>6.99</v>
      </c>
      <c r="AE262" s="21">
        <f t="shared" si="612"/>
        <v>23.9</v>
      </c>
      <c r="AF262" s="20">
        <v>4.99</v>
      </c>
      <c r="AG262" s="20">
        <f t="shared" si="613"/>
        <v>35.86</v>
      </c>
    </row>
    <row r="263" spans="1:33">
      <c r="B263" s="5" t="s">
        <v>98</v>
      </c>
      <c r="C263" s="5"/>
      <c r="D263" s="17" t="s">
        <v>41</v>
      </c>
      <c r="E263">
        <v>6</v>
      </c>
      <c r="F263">
        <v>10</v>
      </c>
      <c r="G263" s="17">
        <v>149.4</v>
      </c>
      <c r="H263" s="7">
        <v>1</v>
      </c>
      <c r="I263" s="2" t="s">
        <v>16</v>
      </c>
      <c r="J263" s="2" t="s">
        <v>16</v>
      </c>
      <c r="K263" s="2" t="s">
        <v>19</v>
      </c>
      <c r="L263" s="2" t="s">
        <v>25</v>
      </c>
      <c r="M263" s="2" t="s">
        <v>16</v>
      </c>
      <c r="N263" s="2" t="s">
        <v>29</v>
      </c>
      <c r="O263" s="6">
        <f t="shared" si="599"/>
        <v>381.13</v>
      </c>
      <c r="Q263" s="17">
        <v>149.4</v>
      </c>
      <c r="R263" s="1" t="b">
        <f t="shared" si="600"/>
        <v>0</v>
      </c>
      <c r="S263" s="1" t="b">
        <f t="shared" si="601"/>
        <v>0</v>
      </c>
      <c r="T263" s="19" t="b">
        <f t="shared" si="602"/>
        <v>0</v>
      </c>
      <c r="U263" s="18" t="b">
        <f t="shared" si="603"/>
        <v>0</v>
      </c>
      <c r="V263" s="18" t="b">
        <f t="shared" si="604"/>
        <v>0</v>
      </c>
      <c r="W263" s="18" t="b">
        <f t="shared" si="605"/>
        <v>0</v>
      </c>
      <c r="X263" s="11">
        <f t="shared" si="606"/>
        <v>112.05</v>
      </c>
      <c r="Y263" s="11">
        <f t="shared" si="607"/>
        <v>29.88</v>
      </c>
      <c r="Z263" s="11">
        <f t="shared" si="608"/>
        <v>4.99</v>
      </c>
      <c r="AA263" s="11">
        <f t="shared" si="609"/>
        <v>30</v>
      </c>
      <c r="AB263" s="11">
        <f t="shared" si="610"/>
        <v>9.99</v>
      </c>
      <c r="AC263" s="11">
        <f t="shared" si="611"/>
        <v>44.82</v>
      </c>
      <c r="AD263" s="21">
        <v>6.99</v>
      </c>
      <c r="AE263" s="21">
        <f t="shared" si="612"/>
        <v>29.88</v>
      </c>
      <c r="AF263" s="20">
        <v>4.99</v>
      </c>
      <c r="AG263" s="20">
        <f t="shared" si="613"/>
        <v>44.82</v>
      </c>
    </row>
    <row r="264" spans="1:33">
      <c r="A264" t="s">
        <v>100</v>
      </c>
    </row>
    <row r="265" spans="1:33">
      <c r="A265" s="27"/>
      <c r="B265" s="5" t="s">
        <v>99</v>
      </c>
      <c r="C265" s="5"/>
      <c r="D265" s="17" t="s">
        <v>2</v>
      </c>
      <c r="E265" s="2">
        <v>3</v>
      </c>
      <c r="F265" s="2">
        <v>2</v>
      </c>
      <c r="G265" s="17">
        <v>6.99</v>
      </c>
      <c r="H265" s="7">
        <v>1</v>
      </c>
      <c r="I265" s="2" t="s">
        <v>16</v>
      </c>
      <c r="J265" s="2" t="s">
        <v>16</v>
      </c>
      <c r="K265" s="2" t="s">
        <v>19</v>
      </c>
      <c r="L265" s="2" t="s">
        <v>25</v>
      </c>
      <c r="M265" s="2" t="s">
        <v>16</v>
      </c>
      <c r="N265" s="2" t="s">
        <v>29</v>
      </c>
      <c r="O265" s="6">
        <f>SUM(Q265,R265,S265,T265,U265,V265,W265,X265,Y265,Z265,AA265,AB265,AC265)</f>
        <v>42.190000000000005</v>
      </c>
      <c r="Q265" s="17">
        <v>6.99</v>
      </c>
      <c r="R265" s="1" t="b">
        <f t="shared" ref="R265" si="614">IF(AND(H265&gt;=2,H265&lt;=10),ROUND(G265*H265*(1-0.07),2))</f>
        <v>0</v>
      </c>
      <c r="S265" s="1" t="b">
        <f t="shared" ref="S265" si="615">IF(AND(H265&gt;=11,H265&lt;=25),ROUND(G265*H265*(1-0.11),2))</f>
        <v>0</v>
      </c>
      <c r="T265" s="19" t="b">
        <f t="shared" ref="T265" si="616">IF(AND(H265&gt;=26,H265&lt;=50),ROUND(G265*H265*(1-0.18),2))</f>
        <v>0</v>
      </c>
      <c r="U265" s="18" t="b">
        <f t="shared" ref="U265" si="617">IF(AND(H265&gt;=51,H265&lt;=100),ROUND(G265*H265*(1-0.25),2))</f>
        <v>0</v>
      </c>
      <c r="V265" s="18" t="b">
        <f t="shared" ref="V265" si="618">IF(AND(H265&gt;=101,H265&lt;=500),ROUND(G265*H265*(1-0.33),2))</f>
        <v>0</v>
      </c>
      <c r="W265" s="18" t="b">
        <f t="shared" ref="W265" si="619">IF(AND(H265&gt;=501),ROUND(G265*H265*(1-0.4),2))</f>
        <v>0</v>
      </c>
      <c r="X265" s="11">
        <f t="shared" ref="X265" si="620">IF(I265="Yes",ROUND(SUM(Q265,R265,S265,T265,U265,V265,W265)*0.75,2),0)</f>
        <v>5.24</v>
      </c>
      <c r="Y265" s="11">
        <f t="shared" ref="Y265" si="621">IF(AE265&lt;6.99,AD265,AE265)</f>
        <v>6.99</v>
      </c>
      <c r="Z265" s="11">
        <f t="shared" ref="Z265" si="622">IF(K265="Flash Cut with Adhesive Grommets",ROUND(H265*4.99,2),0)</f>
        <v>4.99</v>
      </c>
      <c r="AA265" s="11">
        <f t="shared" ref="AA265" si="623">((E265*F265)*0.5*H265)</f>
        <v>3</v>
      </c>
      <c r="AB265" s="11">
        <f t="shared" ref="AB265" si="624">IF(M265="Yes",ROUND(H265*9.99,2),0)</f>
        <v>9.99</v>
      </c>
      <c r="AC265" s="11">
        <f t="shared" ref="AC265" si="625">IF(AG265&lt;4.99,4.99,AG265)</f>
        <v>4.99</v>
      </c>
      <c r="AD265" s="21">
        <v>6.99</v>
      </c>
      <c r="AE265" s="21">
        <f t="shared" ref="AE265" si="626">IF(J265="Yes",ROUND(SUM(Q265,R265,S265,T265,U265,V265,W265)*0.2,2),0)</f>
        <v>1.4</v>
      </c>
      <c r="AF265" s="20">
        <v>4.99</v>
      </c>
      <c r="AG265" s="20">
        <f t="shared" ref="AG265" si="627">IF(N265="Four Sides",ROUND(G265*0.3*H265,2),0)</f>
        <v>2.1</v>
      </c>
    </row>
    <row r="266" spans="1:33">
      <c r="B266" s="5" t="s">
        <v>99</v>
      </c>
      <c r="C266" s="5"/>
      <c r="D266" s="17" t="s">
        <v>3</v>
      </c>
      <c r="E266">
        <v>3</v>
      </c>
      <c r="F266">
        <v>4</v>
      </c>
      <c r="G266" s="17">
        <v>29.88</v>
      </c>
      <c r="H266" s="7">
        <v>1</v>
      </c>
      <c r="I266" s="2" t="s">
        <v>16</v>
      </c>
      <c r="J266" s="2" t="s">
        <v>16</v>
      </c>
      <c r="K266" s="2" t="s">
        <v>19</v>
      </c>
      <c r="L266" s="2" t="s">
        <v>25</v>
      </c>
      <c r="M266" s="2" t="s">
        <v>16</v>
      </c>
      <c r="N266" s="2" t="s">
        <v>29</v>
      </c>
      <c r="O266" s="6">
        <f>SUM(Q266,R266,S266,T266,U266,V266,W266,X266,Y266,Z266,AA266,AB266,AC266)</f>
        <v>89.22</v>
      </c>
      <c r="Q266" s="17">
        <v>29.88</v>
      </c>
      <c r="R266" s="1" t="b">
        <f t="shared" ref="R266" si="628">IF(AND(H266&gt;=2,H266&lt;=10),ROUND(G266*H266*(1-0.07),2))</f>
        <v>0</v>
      </c>
      <c r="S266" s="1" t="b">
        <f t="shared" ref="S266" si="629">IF(AND(H266&gt;=11,H266&lt;=25),ROUND(G266*H266*(1-0.11),2))</f>
        <v>0</v>
      </c>
      <c r="T266" s="19" t="b">
        <f t="shared" ref="T266" si="630">IF(AND(H266&gt;=26,H266&lt;=50),ROUND(G266*H266*(1-0.18),2))</f>
        <v>0</v>
      </c>
      <c r="U266" s="18" t="b">
        <f t="shared" ref="U266" si="631">IF(AND(H266&gt;=51,H266&lt;=100),ROUND(G266*H266*(1-0.25),2))</f>
        <v>0</v>
      </c>
      <c r="V266" s="18" t="b">
        <f t="shared" ref="V266" si="632">IF(AND(H266&gt;=101,H266&lt;=500),ROUND(G266*H266*(1-0.33),2))</f>
        <v>0</v>
      </c>
      <c r="W266" s="18" t="b">
        <f t="shared" ref="W266" si="633">IF(AND(H266&gt;=501),ROUND(G266*H266*(1-0.4),2))</f>
        <v>0</v>
      </c>
      <c r="X266" s="11">
        <f t="shared" ref="X266" si="634">IF(I266="Yes",ROUND(SUM(Q266,R266,S266,T266,U266,V266,W266)*0.75,2),0)</f>
        <v>22.41</v>
      </c>
      <c r="Y266" s="11">
        <f t="shared" ref="Y266" si="635">IF(AE266&lt;6.99,AD266,AE266)</f>
        <v>6.99</v>
      </c>
      <c r="Z266" s="11">
        <f t="shared" ref="Z266" si="636">IF(K266="Flash Cut with Adhesive Grommets",ROUND(H266*4.99,2),0)</f>
        <v>4.99</v>
      </c>
      <c r="AA266" s="11">
        <f t="shared" ref="AA266" si="637">((E266*F266)*0.5*H266)</f>
        <v>6</v>
      </c>
      <c r="AB266" s="11">
        <f t="shared" ref="AB266" si="638">IF(M266="Yes",ROUND(H266*9.99,2),0)</f>
        <v>9.99</v>
      </c>
      <c r="AC266" s="11">
        <f t="shared" ref="AC266" si="639">IF(AG266&lt;4.99,4.99,AG266)</f>
        <v>8.9600000000000009</v>
      </c>
      <c r="AD266" s="21">
        <v>6.99</v>
      </c>
      <c r="AE266" s="21">
        <f t="shared" ref="AE266" si="640">IF(J266="Yes",ROUND(SUM(Q266,R266,S266,T266,U266,V266,W266)*0.2,2),0)</f>
        <v>5.98</v>
      </c>
      <c r="AF266" s="20">
        <v>4.99</v>
      </c>
      <c r="AG266" s="20">
        <f t="shared" ref="AG266" si="641">IF(N266="Four Sides",ROUND(G266*0.3*H266,2),0)</f>
        <v>8.9600000000000009</v>
      </c>
    </row>
    <row r="267" spans="1:33">
      <c r="B267" s="5" t="s">
        <v>99</v>
      </c>
      <c r="C267" s="5"/>
      <c r="D267" s="17" t="s">
        <v>23</v>
      </c>
      <c r="E267">
        <v>3</v>
      </c>
      <c r="F267">
        <v>6</v>
      </c>
      <c r="G267" s="17">
        <v>44.82</v>
      </c>
      <c r="H267" s="7">
        <v>1</v>
      </c>
      <c r="I267" s="2" t="s">
        <v>16</v>
      </c>
      <c r="J267" s="2" t="s">
        <v>16</v>
      </c>
      <c r="K267" s="2" t="s">
        <v>19</v>
      </c>
      <c r="L267" s="2" t="s">
        <v>25</v>
      </c>
      <c r="M267" s="2" t="s">
        <v>16</v>
      </c>
      <c r="N267" s="2" t="s">
        <v>29</v>
      </c>
      <c r="O267" s="6">
        <f t="shared" ref="O267:O272" si="642">SUM(Q267,R267,S267,T267,U267,V267,W267,X267,Y267,Z267,AA267,AB267,AC267)</f>
        <v>124.83</v>
      </c>
      <c r="Q267" s="17">
        <v>44.82</v>
      </c>
      <c r="R267" s="1" t="b">
        <f t="shared" ref="R267:R270" si="643">IF(AND(H267&gt;=2,H267&lt;=10),ROUND(G267*H267*(1-0.07),2))</f>
        <v>0</v>
      </c>
      <c r="S267" s="1" t="b">
        <f t="shared" ref="S267:S270" si="644">IF(AND(H267&gt;=11,H267&lt;=25),ROUND(G267*H267*(1-0.11),2))</f>
        <v>0</v>
      </c>
      <c r="T267" s="19" t="b">
        <f t="shared" ref="T267:T270" si="645">IF(AND(H267&gt;=26,H267&lt;=50),ROUND(G267*H267*(1-0.18),2))</f>
        <v>0</v>
      </c>
      <c r="U267" s="18" t="b">
        <f t="shared" ref="U267:U270" si="646">IF(AND(H267&gt;=51,H267&lt;=100),ROUND(G267*H267*(1-0.25),2))</f>
        <v>0</v>
      </c>
      <c r="V267" s="18" t="b">
        <f t="shared" ref="V267:V270" si="647">IF(AND(H267&gt;=101,H267&lt;=500),ROUND(G267*H267*(1-0.33),2))</f>
        <v>0</v>
      </c>
      <c r="W267" s="18" t="b">
        <f t="shared" ref="W267:W270" si="648">IF(AND(H267&gt;=501),ROUND(G267*H267*(1-0.4),2))</f>
        <v>0</v>
      </c>
      <c r="X267" s="11">
        <f t="shared" ref="X267:X270" si="649">IF(I267="Yes",ROUND(SUM(Q267,R267,S267,T267,U267,V267,W267)*0.75,2),0)</f>
        <v>33.619999999999997</v>
      </c>
      <c r="Y267" s="11">
        <f t="shared" ref="Y267:Y270" si="650">IF(AE267&lt;6.99,AD267,AE267)</f>
        <v>8.9600000000000009</v>
      </c>
      <c r="Z267" s="11">
        <f t="shared" ref="Z267:Z270" si="651">IF(K267="Flash Cut with Adhesive Grommets",ROUND(H267*4.99,2),0)</f>
        <v>4.99</v>
      </c>
      <c r="AA267" s="11">
        <f t="shared" ref="AA267:AA270" si="652">((E267*F267)*0.5*H267)</f>
        <v>9</v>
      </c>
      <c r="AB267" s="11">
        <f t="shared" ref="AB267:AB270" si="653">IF(M267="Yes",ROUND(H267*9.99,2),0)</f>
        <v>9.99</v>
      </c>
      <c r="AC267" s="11">
        <f t="shared" ref="AC267:AC270" si="654">IF(AG267&lt;4.99,4.99,AG267)</f>
        <v>13.45</v>
      </c>
      <c r="AD267" s="21">
        <v>6.99</v>
      </c>
      <c r="AE267" s="21">
        <f t="shared" ref="AE267:AE270" si="655">IF(J267="Yes",ROUND(SUM(Q267,R267,S267,T267,U267,V267,W267)*0.2,2),0)</f>
        <v>8.9600000000000009</v>
      </c>
      <c r="AF267" s="20">
        <v>4.99</v>
      </c>
      <c r="AG267" s="20">
        <f t="shared" ref="AG267:AG270" si="656">IF(N267="Four Sides",ROUND(G267*0.3*H267,2),0)</f>
        <v>13.45</v>
      </c>
    </row>
    <row r="268" spans="1:33">
      <c r="B268" s="5" t="s">
        <v>99</v>
      </c>
      <c r="C268" s="5"/>
      <c r="D268" s="17" t="s">
        <v>36</v>
      </c>
      <c r="E268">
        <v>4</v>
      </c>
      <c r="F268">
        <v>6</v>
      </c>
      <c r="G268" s="17">
        <v>59.76</v>
      </c>
      <c r="H268" s="7">
        <v>1</v>
      </c>
      <c r="I268" s="2" t="s">
        <v>16</v>
      </c>
      <c r="J268" s="2" t="s">
        <v>16</v>
      </c>
      <c r="K268" s="2" t="s">
        <v>19</v>
      </c>
      <c r="L268" s="2" t="s">
        <v>25</v>
      </c>
      <c r="M268" s="2" t="s">
        <v>16</v>
      </c>
      <c r="N268" s="2" t="s">
        <v>29</v>
      </c>
      <c r="O268" s="6">
        <f t="shared" si="642"/>
        <v>161.44</v>
      </c>
      <c r="Q268" s="17">
        <v>59.76</v>
      </c>
      <c r="R268" s="1" t="b">
        <f t="shared" si="643"/>
        <v>0</v>
      </c>
      <c r="S268" s="1" t="b">
        <f t="shared" si="644"/>
        <v>0</v>
      </c>
      <c r="T268" s="19" t="b">
        <f t="shared" si="645"/>
        <v>0</v>
      </c>
      <c r="U268" s="18" t="b">
        <f t="shared" si="646"/>
        <v>0</v>
      </c>
      <c r="V268" s="18" t="b">
        <f t="shared" si="647"/>
        <v>0</v>
      </c>
      <c r="W268" s="18" t="b">
        <f t="shared" si="648"/>
        <v>0</v>
      </c>
      <c r="X268" s="11">
        <f t="shared" si="649"/>
        <v>44.82</v>
      </c>
      <c r="Y268" s="11">
        <f t="shared" si="650"/>
        <v>11.95</v>
      </c>
      <c r="Z268" s="11">
        <f t="shared" si="651"/>
        <v>4.99</v>
      </c>
      <c r="AA268" s="11">
        <f t="shared" si="652"/>
        <v>12</v>
      </c>
      <c r="AB268" s="11">
        <f t="shared" si="653"/>
        <v>9.99</v>
      </c>
      <c r="AC268" s="11">
        <f t="shared" si="654"/>
        <v>17.93</v>
      </c>
      <c r="AD268" s="21">
        <v>6.99</v>
      </c>
      <c r="AE268" s="21">
        <f t="shared" si="655"/>
        <v>11.95</v>
      </c>
      <c r="AF268" s="20">
        <v>4.99</v>
      </c>
      <c r="AG268" s="20">
        <f t="shared" si="656"/>
        <v>17.93</v>
      </c>
    </row>
    <row r="269" spans="1:33">
      <c r="B269" s="5" t="s">
        <v>99</v>
      </c>
      <c r="C269" s="5"/>
      <c r="D269" s="17" t="s">
        <v>38</v>
      </c>
      <c r="E269">
        <v>4</v>
      </c>
      <c r="F269">
        <v>8</v>
      </c>
      <c r="G269" s="17">
        <v>79.680000000000007</v>
      </c>
      <c r="H269" s="7">
        <v>1</v>
      </c>
      <c r="I269" s="2" t="s">
        <v>16</v>
      </c>
      <c r="J269" s="2" t="s">
        <v>16</v>
      </c>
      <c r="K269" s="2" t="s">
        <v>19</v>
      </c>
      <c r="L269" s="2" t="s">
        <v>25</v>
      </c>
      <c r="M269" s="2" t="s">
        <v>16</v>
      </c>
      <c r="N269" s="2" t="s">
        <v>29</v>
      </c>
      <c r="O269" s="6">
        <f t="shared" si="642"/>
        <v>210.26000000000002</v>
      </c>
      <c r="Q269" s="17">
        <v>79.680000000000007</v>
      </c>
      <c r="R269" s="1" t="b">
        <f t="shared" si="643"/>
        <v>0</v>
      </c>
      <c r="S269" s="1" t="b">
        <f t="shared" si="644"/>
        <v>0</v>
      </c>
      <c r="T269" s="19" t="b">
        <f t="shared" si="645"/>
        <v>0</v>
      </c>
      <c r="U269" s="18" t="b">
        <f t="shared" si="646"/>
        <v>0</v>
      </c>
      <c r="V269" s="18" t="b">
        <f t="shared" si="647"/>
        <v>0</v>
      </c>
      <c r="W269" s="18" t="b">
        <f t="shared" si="648"/>
        <v>0</v>
      </c>
      <c r="X269" s="11">
        <f t="shared" si="649"/>
        <v>59.76</v>
      </c>
      <c r="Y269" s="11">
        <f t="shared" si="650"/>
        <v>15.94</v>
      </c>
      <c r="Z269" s="11">
        <f t="shared" si="651"/>
        <v>4.99</v>
      </c>
      <c r="AA269" s="11">
        <f t="shared" si="652"/>
        <v>16</v>
      </c>
      <c r="AB269" s="11">
        <f t="shared" si="653"/>
        <v>9.99</v>
      </c>
      <c r="AC269" s="11">
        <f t="shared" si="654"/>
        <v>23.9</v>
      </c>
      <c r="AD269" s="21">
        <v>6.99</v>
      </c>
      <c r="AE269" s="21">
        <f t="shared" si="655"/>
        <v>15.94</v>
      </c>
      <c r="AF269" s="20">
        <v>4.99</v>
      </c>
      <c r="AG269" s="20">
        <f t="shared" si="656"/>
        <v>23.9</v>
      </c>
    </row>
    <row r="270" spans="1:33">
      <c r="B270" s="5" t="s">
        <v>99</v>
      </c>
      <c r="C270" s="5"/>
      <c r="D270" s="17" t="s">
        <v>39</v>
      </c>
      <c r="E270">
        <v>4</v>
      </c>
      <c r="F270">
        <v>10</v>
      </c>
      <c r="G270" s="17">
        <v>99.6</v>
      </c>
      <c r="H270" s="7">
        <v>1</v>
      </c>
      <c r="I270" s="2" t="s">
        <v>16</v>
      </c>
      <c r="J270" s="2" t="s">
        <v>16</v>
      </c>
      <c r="K270" s="2" t="s">
        <v>19</v>
      </c>
      <c r="L270" s="2" t="s">
        <v>25</v>
      </c>
      <c r="M270" s="2" t="s">
        <v>16</v>
      </c>
      <c r="N270" s="2" t="s">
        <v>29</v>
      </c>
      <c r="O270" s="6">
        <f t="shared" si="642"/>
        <v>259.08000000000004</v>
      </c>
      <c r="Q270" s="17">
        <v>99.6</v>
      </c>
      <c r="R270" s="1" t="b">
        <f t="shared" si="643"/>
        <v>0</v>
      </c>
      <c r="S270" s="1" t="b">
        <f t="shared" si="644"/>
        <v>0</v>
      </c>
      <c r="T270" s="19" t="b">
        <f t="shared" si="645"/>
        <v>0</v>
      </c>
      <c r="U270" s="18" t="b">
        <f t="shared" si="646"/>
        <v>0</v>
      </c>
      <c r="V270" s="18" t="b">
        <f t="shared" si="647"/>
        <v>0</v>
      </c>
      <c r="W270" s="18" t="b">
        <f t="shared" si="648"/>
        <v>0</v>
      </c>
      <c r="X270" s="11">
        <f t="shared" si="649"/>
        <v>74.7</v>
      </c>
      <c r="Y270" s="11">
        <f t="shared" si="650"/>
        <v>19.920000000000002</v>
      </c>
      <c r="Z270" s="11">
        <f t="shared" si="651"/>
        <v>4.99</v>
      </c>
      <c r="AA270" s="11">
        <f t="shared" si="652"/>
        <v>20</v>
      </c>
      <c r="AB270" s="11">
        <f t="shared" si="653"/>
        <v>9.99</v>
      </c>
      <c r="AC270" s="11">
        <f t="shared" si="654"/>
        <v>29.88</v>
      </c>
      <c r="AD270" s="21">
        <v>6.99</v>
      </c>
      <c r="AE270" s="21">
        <f t="shared" si="655"/>
        <v>19.920000000000002</v>
      </c>
      <c r="AF270" s="20">
        <v>4.99</v>
      </c>
      <c r="AG270" s="20">
        <f t="shared" si="656"/>
        <v>29.88</v>
      </c>
    </row>
    <row r="271" spans="1:33">
      <c r="B271" s="5" t="s">
        <v>99</v>
      </c>
      <c r="C271" s="5"/>
      <c r="D271" s="17" t="s">
        <v>40</v>
      </c>
      <c r="E271">
        <v>6</v>
      </c>
      <c r="F271">
        <v>8</v>
      </c>
      <c r="G271" s="17">
        <v>119.52</v>
      </c>
      <c r="H271" s="7">
        <v>1</v>
      </c>
      <c r="I271" s="2" t="s">
        <v>16</v>
      </c>
      <c r="J271" s="2" t="s">
        <v>16</v>
      </c>
      <c r="K271" s="2" t="s">
        <v>19</v>
      </c>
      <c r="L271" s="2" t="s">
        <v>25</v>
      </c>
      <c r="M271" s="2" t="s">
        <v>16</v>
      </c>
      <c r="N271" s="2" t="s">
        <v>29</v>
      </c>
      <c r="O271" s="6">
        <f t="shared" si="642"/>
        <v>307.90000000000003</v>
      </c>
      <c r="Q271" s="17">
        <v>119.52</v>
      </c>
      <c r="R271" s="1" t="b">
        <f t="shared" ref="R271:R272" si="657">IF(AND(H271&gt;=2,H271&lt;=10),ROUND(G271*H271*(1-0.07),2))</f>
        <v>0</v>
      </c>
      <c r="S271" s="1" t="b">
        <f t="shared" ref="S271:S272" si="658">IF(AND(H271&gt;=11,H271&lt;=25),ROUND(G271*H271*(1-0.11),2))</f>
        <v>0</v>
      </c>
      <c r="T271" s="19" t="b">
        <f t="shared" ref="T271:T272" si="659">IF(AND(H271&gt;=26,H271&lt;=50),ROUND(G271*H271*(1-0.18),2))</f>
        <v>0</v>
      </c>
      <c r="U271" s="18" t="b">
        <f t="shared" ref="U271:U272" si="660">IF(AND(H271&gt;=51,H271&lt;=100),ROUND(G271*H271*(1-0.25),2))</f>
        <v>0</v>
      </c>
      <c r="V271" s="18" t="b">
        <f t="shared" ref="V271:V272" si="661">IF(AND(H271&gt;=101,H271&lt;=500),ROUND(G271*H271*(1-0.33),2))</f>
        <v>0</v>
      </c>
      <c r="W271" s="18" t="b">
        <f t="shared" ref="W271:W272" si="662">IF(AND(H271&gt;=501),ROUND(G271*H271*(1-0.4),2))</f>
        <v>0</v>
      </c>
      <c r="X271" s="11">
        <f t="shared" ref="X271:X272" si="663">IF(I271="Yes",ROUND(SUM(Q271,R271,S271,T271,U271,V271,W271)*0.75,2),0)</f>
        <v>89.64</v>
      </c>
      <c r="Y271" s="11">
        <f t="shared" ref="Y271:Y272" si="664">IF(AE271&lt;6.99,AD271,AE271)</f>
        <v>23.9</v>
      </c>
      <c r="Z271" s="11">
        <f t="shared" ref="Z271:Z272" si="665">IF(K271="Flash Cut with Adhesive Grommets",ROUND(H271*4.99,2),0)</f>
        <v>4.99</v>
      </c>
      <c r="AA271" s="11">
        <f t="shared" ref="AA271:AA272" si="666">((E271*F271)*0.5*H271)</f>
        <v>24</v>
      </c>
      <c r="AB271" s="11">
        <f t="shared" ref="AB271:AB272" si="667">IF(M271="Yes",ROUND(H271*9.99,2),0)</f>
        <v>9.99</v>
      </c>
      <c r="AC271" s="11">
        <f t="shared" ref="AC271:AC272" si="668">IF(AG271&lt;4.99,4.99,AG271)</f>
        <v>35.86</v>
      </c>
      <c r="AD271" s="21">
        <v>6.99</v>
      </c>
      <c r="AE271" s="21">
        <f t="shared" ref="AE271:AE272" si="669">IF(J271="Yes",ROUND(SUM(Q271,R271,S271,T271,U271,V271,W271)*0.2,2),0)</f>
        <v>23.9</v>
      </c>
      <c r="AF271" s="20">
        <v>4.99</v>
      </c>
      <c r="AG271" s="20">
        <f t="shared" ref="AG271:AG272" si="670">IF(N271="Four Sides",ROUND(G271*0.3*H271,2),0)</f>
        <v>35.86</v>
      </c>
    </row>
    <row r="272" spans="1:33">
      <c r="B272" s="5" t="s">
        <v>99</v>
      </c>
      <c r="C272" s="5"/>
      <c r="D272" s="17" t="s">
        <v>41</v>
      </c>
      <c r="E272">
        <v>6</v>
      </c>
      <c r="F272">
        <v>10</v>
      </c>
      <c r="G272" s="17">
        <v>149.4</v>
      </c>
      <c r="H272" s="7">
        <v>1</v>
      </c>
      <c r="I272" s="2" t="s">
        <v>16</v>
      </c>
      <c r="J272" s="2" t="s">
        <v>16</v>
      </c>
      <c r="K272" s="2" t="s">
        <v>19</v>
      </c>
      <c r="L272" s="2" t="s">
        <v>25</v>
      </c>
      <c r="M272" s="2" t="s">
        <v>16</v>
      </c>
      <c r="N272" s="2" t="s">
        <v>29</v>
      </c>
      <c r="O272" s="6">
        <f t="shared" si="642"/>
        <v>381.13</v>
      </c>
      <c r="Q272" s="17">
        <v>149.4</v>
      </c>
      <c r="R272" s="1" t="b">
        <f t="shared" si="657"/>
        <v>0</v>
      </c>
      <c r="S272" s="1" t="b">
        <f t="shared" si="658"/>
        <v>0</v>
      </c>
      <c r="T272" s="19" t="b">
        <f t="shared" si="659"/>
        <v>0</v>
      </c>
      <c r="U272" s="18" t="b">
        <f t="shared" si="660"/>
        <v>0</v>
      </c>
      <c r="V272" s="18" t="b">
        <f t="shared" si="661"/>
        <v>0</v>
      </c>
      <c r="W272" s="18" t="b">
        <f t="shared" si="662"/>
        <v>0</v>
      </c>
      <c r="X272" s="11">
        <f t="shared" si="663"/>
        <v>112.05</v>
      </c>
      <c r="Y272" s="11">
        <f t="shared" si="664"/>
        <v>29.88</v>
      </c>
      <c r="Z272" s="11">
        <f t="shared" si="665"/>
        <v>4.99</v>
      </c>
      <c r="AA272" s="11">
        <f t="shared" si="666"/>
        <v>30</v>
      </c>
      <c r="AB272" s="11">
        <f t="shared" si="667"/>
        <v>9.99</v>
      </c>
      <c r="AC272" s="11">
        <f t="shared" si="668"/>
        <v>44.82</v>
      </c>
      <c r="AD272" s="21">
        <v>6.99</v>
      </c>
      <c r="AE272" s="21">
        <f t="shared" si="669"/>
        <v>29.88</v>
      </c>
      <c r="AF272" s="20">
        <v>4.99</v>
      </c>
      <c r="AG272" s="20">
        <f t="shared" si="670"/>
        <v>44.82</v>
      </c>
    </row>
    <row r="273" spans="1:33">
      <c r="A273" t="s">
        <v>101</v>
      </c>
    </row>
    <row r="274" spans="1:33">
      <c r="A274" s="27"/>
      <c r="B274" s="5" t="s">
        <v>102</v>
      </c>
      <c r="C274" s="5"/>
      <c r="D274" s="17" t="s">
        <v>2</v>
      </c>
      <c r="E274" s="2">
        <v>3</v>
      </c>
      <c r="F274" s="2">
        <v>2</v>
      </c>
      <c r="G274" s="17">
        <v>6.99</v>
      </c>
      <c r="H274" s="7">
        <v>1</v>
      </c>
      <c r="I274" s="2" t="s">
        <v>16</v>
      </c>
      <c r="J274" s="2" t="s">
        <v>16</v>
      </c>
      <c r="K274" s="2" t="s">
        <v>19</v>
      </c>
      <c r="L274" s="2" t="s">
        <v>25</v>
      </c>
      <c r="M274" s="2" t="s">
        <v>16</v>
      </c>
      <c r="N274" s="2" t="s">
        <v>29</v>
      </c>
      <c r="O274" s="6">
        <f>SUM(Q274,R274,S274,T274,U274,V274,W274,X274,Y274,Z274,AA274,AB274,AC274)</f>
        <v>42.190000000000005</v>
      </c>
      <c r="Q274" s="17">
        <v>6.99</v>
      </c>
      <c r="R274" s="1" t="b">
        <f t="shared" ref="R274" si="671">IF(AND(H274&gt;=2,H274&lt;=10),ROUND(G274*H274*(1-0.07),2))</f>
        <v>0</v>
      </c>
      <c r="S274" s="1" t="b">
        <f t="shared" ref="S274" si="672">IF(AND(H274&gt;=11,H274&lt;=25),ROUND(G274*H274*(1-0.11),2))</f>
        <v>0</v>
      </c>
      <c r="T274" s="19" t="b">
        <f t="shared" ref="T274" si="673">IF(AND(H274&gt;=26,H274&lt;=50),ROUND(G274*H274*(1-0.18),2))</f>
        <v>0</v>
      </c>
      <c r="U274" s="18" t="b">
        <f t="shared" ref="U274" si="674">IF(AND(H274&gt;=51,H274&lt;=100),ROUND(G274*H274*(1-0.25),2))</f>
        <v>0</v>
      </c>
      <c r="V274" s="18" t="b">
        <f t="shared" ref="V274" si="675">IF(AND(H274&gt;=101,H274&lt;=500),ROUND(G274*H274*(1-0.33),2))</f>
        <v>0</v>
      </c>
      <c r="W274" s="18" t="b">
        <f t="shared" ref="W274" si="676">IF(AND(H274&gt;=501),ROUND(G274*H274*(1-0.4),2))</f>
        <v>0</v>
      </c>
      <c r="X274" s="11">
        <f t="shared" ref="X274" si="677">IF(I274="Yes",ROUND(SUM(Q274,R274,S274,T274,U274,V274,W274)*0.75,2),0)</f>
        <v>5.24</v>
      </c>
      <c r="Y274" s="11">
        <f t="shared" ref="Y274" si="678">IF(AE274&lt;6.99,AD274,AE274)</f>
        <v>6.99</v>
      </c>
      <c r="Z274" s="11">
        <f t="shared" ref="Z274" si="679">IF(K274="Flash Cut with Adhesive Grommets",ROUND(H274*4.99,2),0)</f>
        <v>4.99</v>
      </c>
      <c r="AA274" s="11">
        <f t="shared" ref="AA274" si="680">((E274*F274)*0.5*H274)</f>
        <v>3</v>
      </c>
      <c r="AB274" s="11">
        <f t="shared" ref="AB274" si="681">IF(M274="Yes",ROUND(H274*9.99,2),0)</f>
        <v>9.99</v>
      </c>
      <c r="AC274" s="11">
        <f t="shared" ref="AC274" si="682">IF(AG274&lt;4.99,4.99,AG274)</f>
        <v>4.99</v>
      </c>
      <c r="AD274" s="21">
        <v>6.99</v>
      </c>
      <c r="AE274" s="21">
        <f t="shared" ref="AE274" si="683">IF(J274="Yes",ROUND(SUM(Q274,R274,S274,T274,U274,V274,W274)*0.2,2),0)</f>
        <v>1.4</v>
      </c>
      <c r="AF274" s="20">
        <v>4.99</v>
      </c>
      <c r="AG274" s="20">
        <f t="shared" ref="AG274" si="684">IF(N274="Four Sides",ROUND(G274*0.3*H274,2),0)</f>
        <v>2.1</v>
      </c>
    </row>
    <row r="275" spans="1:33">
      <c r="B275" s="5" t="s">
        <v>102</v>
      </c>
      <c r="C275" s="5"/>
      <c r="D275" s="17" t="s">
        <v>3</v>
      </c>
      <c r="E275">
        <v>3</v>
      </c>
      <c r="F275">
        <v>4</v>
      </c>
      <c r="G275" s="17">
        <v>29.88</v>
      </c>
      <c r="H275" s="7">
        <v>1</v>
      </c>
      <c r="I275" s="2" t="s">
        <v>16</v>
      </c>
      <c r="J275" s="2" t="s">
        <v>16</v>
      </c>
      <c r="K275" s="2" t="s">
        <v>19</v>
      </c>
      <c r="L275" s="2" t="s">
        <v>25</v>
      </c>
      <c r="M275" s="2" t="s">
        <v>16</v>
      </c>
      <c r="N275" s="2" t="s">
        <v>29</v>
      </c>
      <c r="O275" s="6">
        <f t="shared" ref="O275:O281" si="685">SUM(Q275,R275,S275,T275,U275,V275,W275,X275,Y275,Z275,AA275,AB275,AC275)</f>
        <v>89.22</v>
      </c>
      <c r="Q275" s="17">
        <v>29.88</v>
      </c>
      <c r="R275" s="1" t="b">
        <f t="shared" ref="R275:R281" si="686">IF(AND(H275&gt;=2,H275&lt;=10),ROUND(G275*H275*(1-0.07),2))</f>
        <v>0</v>
      </c>
      <c r="S275" s="1" t="b">
        <f t="shared" ref="S275:S281" si="687">IF(AND(H275&gt;=11,H275&lt;=25),ROUND(G275*H275*(1-0.11),2))</f>
        <v>0</v>
      </c>
      <c r="T275" s="19" t="b">
        <f t="shared" ref="T275:T281" si="688">IF(AND(H275&gt;=26,H275&lt;=50),ROUND(G275*H275*(1-0.18),2))</f>
        <v>0</v>
      </c>
      <c r="U275" s="18" t="b">
        <f t="shared" ref="U275:U281" si="689">IF(AND(H275&gt;=51,H275&lt;=100),ROUND(G275*H275*(1-0.25),2))</f>
        <v>0</v>
      </c>
      <c r="V275" s="18" t="b">
        <f t="shared" ref="V275:V281" si="690">IF(AND(H275&gt;=101,H275&lt;=500),ROUND(G275*H275*(1-0.33),2))</f>
        <v>0</v>
      </c>
      <c r="W275" s="18" t="b">
        <f t="shared" ref="W275:W281" si="691">IF(AND(H275&gt;=501),ROUND(G275*H275*(1-0.4),2))</f>
        <v>0</v>
      </c>
      <c r="X275" s="11">
        <f t="shared" ref="X275:X281" si="692">IF(I275="Yes",ROUND(SUM(Q275,R275,S275,T275,U275,V275,W275)*0.75,2),0)</f>
        <v>22.41</v>
      </c>
      <c r="Y275" s="11">
        <f t="shared" ref="Y275:Y281" si="693">IF(AE275&lt;6.99,AD275,AE275)</f>
        <v>6.99</v>
      </c>
      <c r="Z275" s="11">
        <f t="shared" ref="Z275:Z281" si="694">IF(K275="Flash Cut with Adhesive Grommets",ROUND(H275*4.99,2),0)</f>
        <v>4.99</v>
      </c>
      <c r="AA275" s="11">
        <f t="shared" ref="AA275:AA281" si="695">((E275*F275)*0.5*H275)</f>
        <v>6</v>
      </c>
      <c r="AB275" s="11">
        <f t="shared" ref="AB275:AB281" si="696">IF(M275="Yes",ROUND(H275*9.99,2),0)</f>
        <v>9.99</v>
      </c>
      <c r="AC275" s="11">
        <f t="shared" ref="AC275:AC281" si="697">IF(AG275&lt;4.99,4.99,AG275)</f>
        <v>8.9600000000000009</v>
      </c>
      <c r="AD275" s="21">
        <v>6.99</v>
      </c>
      <c r="AE275" s="21">
        <f t="shared" ref="AE275:AE281" si="698">IF(J275="Yes",ROUND(SUM(Q275,R275,S275,T275,U275,V275,W275)*0.2,2),0)</f>
        <v>5.98</v>
      </c>
      <c r="AF275" s="20">
        <v>4.99</v>
      </c>
      <c r="AG275" s="20">
        <f t="shared" ref="AG275:AG281" si="699">IF(N275="Four Sides",ROUND(G275*0.3*H275,2),0)</f>
        <v>8.9600000000000009</v>
      </c>
    </row>
    <row r="276" spans="1:33">
      <c r="B276" s="5" t="s">
        <v>102</v>
      </c>
      <c r="C276" s="5"/>
      <c r="D276" s="17" t="s">
        <v>23</v>
      </c>
      <c r="E276">
        <v>3</v>
      </c>
      <c r="F276">
        <v>6</v>
      </c>
      <c r="G276" s="17">
        <v>44.82</v>
      </c>
      <c r="H276" s="7">
        <v>1</v>
      </c>
      <c r="I276" s="2" t="s">
        <v>16</v>
      </c>
      <c r="J276" s="2" t="s">
        <v>16</v>
      </c>
      <c r="K276" s="2" t="s">
        <v>19</v>
      </c>
      <c r="L276" s="2" t="s">
        <v>25</v>
      </c>
      <c r="M276" s="2" t="s">
        <v>16</v>
      </c>
      <c r="N276" s="2" t="s">
        <v>29</v>
      </c>
      <c r="O276" s="6">
        <f t="shared" si="685"/>
        <v>124.83</v>
      </c>
      <c r="Q276" s="17">
        <v>44.82</v>
      </c>
      <c r="R276" s="1" t="b">
        <f t="shared" si="686"/>
        <v>0</v>
      </c>
      <c r="S276" s="1" t="b">
        <f t="shared" si="687"/>
        <v>0</v>
      </c>
      <c r="T276" s="19" t="b">
        <f t="shared" si="688"/>
        <v>0</v>
      </c>
      <c r="U276" s="18" t="b">
        <f t="shared" si="689"/>
        <v>0</v>
      </c>
      <c r="V276" s="18" t="b">
        <f t="shared" si="690"/>
        <v>0</v>
      </c>
      <c r="W276" s="18" t="b">
        <f t="shared" si="691"/>
        <v>0</v>
      </c>
      <c r="X276" s="11">
        <f t="shared" si="692"/>
        <v>33.619999999999997</v>
      </c>
      <c r="Y276" s="11">
        <f t="shared" si="693"/>
        <v>8.9600000000000009</v>
      </c>
      <c r="Z276" s="11">
        <f t="shared" si="694"/>
        <v>4.99</v>
      </c>
      <c r="AA276" s="11">
        <f t="shared" si="695"/>
        <v>9</v>
      </c>
      <c r="AB276" s="11">
        <f t="shared" si="696"/>
        <v>9.99</v>
      </c>
      <c r="AC276" s="11">
        <f t="shared" si="697"/>
        <v>13.45</v>
      </c>
      <c r="AD276" s="21">
        <v>6.99</v>
      </c>
      <c r="AE276" s="21">
        <f t="shared" si="698"/>
        <v>8.9600000000000009</v>
      </c>
      <c r="AF276" s="20">
        <v>4.99</v>
      </c>
      <c r="AG276" s="20">
        <f t="shared" si="699"/>
        <v>13.45</v>
      </c>
    </row>
    <row r="277" spans="1:33">
      <c r="B277" s="5" t="s">
        <v>102</v>
      </c>
      <c r="C277" s="5"/>
      <c r="D277" s="17" t="s">
        <v>36</v>
      </c>
      <c r="E277">
        <v>4</v>
      </c>
      <c r="F277">
        <v>6</v>
      </c>
      <c r="G277" s="17">
        <v>59.76</v>
      </c>
      <c r="H277" s="7">
        <v>1</v>
      </c>
      <c r="I277" s="2" t="s">
        <v>16</v>
      </c>
      <c r="J277" s="2" t="s">
        <v>16</v>
      </c>
      <c r="K277" s="2" t="s">
        <v>19</v>
      </c>
      <c r="L277" s="2" t="s">
        <v>25</v>
      </c>
      <c r="M277" s="2" t="s">
        <v>16</v>
      </c>
      <c r="N277" s="2" t="s">
        <v>29</v>
      </c>
      <c r="O277" s="6">
        <f t="shared" si="685"/>
        <v>161.44</v>
      </c>
      <c r="Q277" s="17">
        <v>59.76</v>
      </c>
      <c r="R277" s="1" t="b">
        <f t="shared" si="686"/>
        <v>0</v>
      </c>
      <c r="S277" s="1" t="b">
        <f t="shared" si="687"/>
        <v>0</v>
      </c>
      <c r="T277" s="19" t="b">
        <f t="shared" si="688"/>
        <v>0</v>
      </c>
      <c r="U277" s="18" t="b">
        <f t="shared" si="689"/>
        <v>0</v>
      </c>
      <c r="V277" s="18" t="b">
        <f t="shared" si="690"/>
        <v>0</v>
      </c>
      <c r="W277" s="18" t="b">
        <f t="shared" si="691"/>
        <v>0</v>
      </c>
      <c r="X277" s="11">
        <f t="shared" si="692"/>
        <v>44.82</v>
      </c>
      <c r="Y277" s="11">
        <f t="shared" si="693"/>
        <v>11.95</v>
      </c>
      <c r="Z277" s="11">
        <f t="shared" si="694"/>
        <v>4.99</v>
      </c>
      <c r="AA277" s="11">
        <f t="shared" si="695"/>
        <v>12</v>
      </c>
      <c r="AB277" s="11">
        <f t="shared" si="696"/>
        <v>9.99</v>
      </c>
      <c r="AC277" s="11">
        <f t="shared" si="697"/>
        <v>17.93</v>
      </c>
      <c r="AD277" s="21">
        <v>6.99</v>
      </c>
      <c r="AE277" s="21">
        <f t="shared" si="698"/>
        <v>11.95</v>
      </c>
      <c r="AF277" s="20">
        <v>4.99</v>
      </c>
      <c r="AG277" s="20">
        <f t="shared" si="699"/>
        <v>17.93</v>
      </c>
    </row>
    <row r="278" spans="1:33">
      <c r="B278" s="5" t="s">
        <v>102</v>
      </c>
      <c r="C278" s="5"/>
      <c r="D278" s="17" t="s">
        <v>38</v>
      </c>
      <c r="E278">
        <v>4</v>
      </c>
      <c r="F278">
        <v>8</v>
      </c>
      <c r="G278" s="17">
        <v>79.680000000000007</v>
      </c>
      <c r="H278" s="7">
        <v>1</v>
      </c>
      <c r="I278" s="2" t="s">
        <v>16</v>
      </c>
      <c r="J278" s="2" t="s">
        <v>16</v>
      </c>
      <c r="K278" s="2" t="s">
        <v>19</v>
      </c>
      <c r="L278" s="2" t="s">
        <v>25</v>
      </c>
      <c r="M278" s="2" t="s">
        <v>16</v>
      </c>
      <c r="N278" s="2" t="s">
        <v>29</v>
      </c>
      <c r="O278" s="6">
        <f t="shared" si="685"/>
        <v>210.26000000000002</v>
      </c>
      <c r="Q278" s="17">
        <v>79.680000000000007</v>
      </c>
      <c r="R278" s="1" t="b">
        <f t="shared" si="686"/>
        <v>0</v>
      </c>
      <c r="S278" s="1" t="b">
        <f t="shared" si="687"/>
        <v>0</v>
      </c>
      <c r="T278" s="19" t="b">
        <f t="shared" si="688"/>
        <v>0</v>
      </c>
      <c r="U278" s="18" t="b">
        <f t="shared" si="689"/>
        <v>0</v>
      </c>
      <c r="V278" s="18" t="b">
        <f t="shared" si="690"/>
        <v>0</v>
      </c>
      <c r="W278" s="18" t="b">
        <f t="shared" si="691"/>
        <v>0</v>
      </c>
      <c r="X278" s="11">
        <f t="shared" si="692"/>
        <v>59.76</v>
      </c>
      <c r="Y278" s="11">
        <f t="shared" si="693"/>
        <v>15.94</v>
      </c>
      <c r="Z278" s="11">
        <f t="shared" si="694"/>
        <v>4.99</v>
      </c>
      <c r="AA278" s="11">
        <f t="shared" si="695"/>
        <v>16</v>
      </c>
      <c r="AB278" s="11">
        <f t="shared" si="696"/>
        <v>9.99</v>
      </c>
      <c r="AC278" s="11">
        <f t="shared" si="697"/>
        <v>23.9</v>
      </c>
      <c r="AD278" s="21">
        <v>6.99</v>
      </c>
      <c r="AE278" s="21">
        <f t="shared" si="698"/>
        <v>15.94</v>
      </c>
      <c r="AF278" s="20">
        <v>4.99</v>
      </c>
      <c r="AG278" s="20">
        <f t="shared" si="699"/>
        <v>23.9</v>
      </c>
    </row>
    <row r="279" spans="1:33">
      <c r="B279" s="5" t="s">
        <v>102</v>
      </c>
      <c r="C279" s="5"/>
      <c r="D279" s="17" t="s">
        <v>39</v>
      </c>
      <c r="E279">
        <v>4</v>
      </c>
      <c r="F279">
        <v>10</v>
      </c>
      <c r="G279" s="17">
        <v>99.6</v>
      </c>
      <c r="H279" s="7">
        <v>1</v>
      </c>
      <c r="I279" s="2" t="s">
        <v>16</v>
      </c>
      <c r="J279" s="2" t="s">
        <v>16</v>
      </c>
      <c r="K279" s="2" t="s">
        <v>19</v>
      </c>
      <c r="L279" s="2" t="s">
        <v>25</v>
      </c>
      <c r="M279" s="2" t="s">
        <v>16</v>
      </c>
      <c r="N279" s="2" t="s">
        <v>29</v>
      </c>
      <c r="O279" s="6">
        <f t="shared" si="685"/>
        <v>259.08000000000004</v>
      </c>
      <c r="Q279" s="17">
        <v>99.6</v>
      </c>
      <c r="R279" s="1" t="b">
        <f t="shared" si="686"/>
        <v>0</v>
      </c>
      <c r="S279" s="1" t="b">
        <f t="shared" si="687"/>
        <v>0</v>
      </c>
      <c r="T279" s="19" t="b">
        <f t="shared" si="688"/>
        <v>0</v>
      </c>
      <c r="U279" s="18" t="b">
        <f t="shared" si="689"/>
        <v>0</v>
      </c>
      <c r="V279" s="18" t="b">
        <f t="shared" si="690"/>
        <v>0</v>
      </c>
      <c r="W279" s="18" t="b">
        <f t="shared" si="691"/>
        <v>0</v>
      </c>
      <c r="X279" s="11">
        <f t="shared" si="692"/>
        <v>74.7</v>
      </c>
      <c r="Y279" s="11">
        <f t="shared" si="693"/>
        <v>19.920000000000002</v>
      </c>
      <c r="Z279" s="11">
        <f t="shared" si="694"/>
        <v>4.99</v>
      </c>
      <c r="AA279" s="11">
        <f t="shared" si="695"/>
        <v>20</v>
      </c>
      <c r="AB279" s="11">
        <f t="shared" si="696"/>
        <v>9.99</v>
      </c>
      <c r="AC279" s="11">
        <f t="shared" si="697"/>
        <v>29.88</v>
      </c>
      <c r="AD279" s="21">
        <v>6.99</v>
      </c>
      <c r="AE279" s="21">
        <f t="shared" si="698"/>
        <v>19.920000000000002</v>
      </c>
      <c r="AF279" s="20">
        <v>4.99</v>
      </c>
      <c r="AG279" s="20">
        <f t="shared" si="699"/>
        <v>29.88</v>
      </c>
    </row>
    <row r="280" spans="1:33">
      <c r="B280" s="5" t="s">
        <v>102</v>
      </c>
      <c r="C280" s="5"/>
      <c r="D280" s="17" t="s">
        <v>40</v>
      </c>
      <c r="E280">
        <v>6</v>
      </c>
      <c r="F280">
        <v>8</v>
      </c>
      <c r="G280" s="17">
        <v>119.52</v>
      </c>
      <c r="H280" s="7">
        <v>1</v>
      </c>
      <c r="I280" s="2" t="s">
        <v>16</v>
      </c>
      <c r="J280" s="2" t="s">
        <v>16</v>
      </c>
      <c r="K280" s="2" t="s">
        <v>19</v>
      </c>
      <c r="L280" s="2" t="s">
        <v>25</v>
      </c>
      <c r="M280" s="2" t="s">
        <v>16</v>
      </c>
      <c r="N280" s="2" t="s">
        <v>29</v>
      </c>
      <c r="O280" s="6">
        <f t="shared" si="685"/>
        <v>307.90000000000003</v>
      </c>
      <c r="Q280" s="17">
        <v>119.52</v>
      </c>
      <c r="R280" s="1" t="b">
        <f t="shared" si="686"/>
        <v>0</v>
      </c>
      <c r="S280" s="1" t="b">
        <f t="shared" si="687"/>
        <v>0</v>
      </c>
      <c r="T280" s="19" t="b">
        <f t="shared" si="688"/>
        <v>0</v>
      </c>
      <c r="U280" s="18" t="b">
        <f t="shared" si="689"/>
        <v>0</v>
      </c>
      <c r="V280" s="18" t="b">
        <f t="shared" si="690"/>
        <v>0</v>
      </c>
      <c r="W280" s="18" t="b">
        <f t="shared" si="691"/>
        <v>0</v>
      </c>
      <c r="X280" s="11">
        <f t="shared" si="692"/>
        <v>89.64</v>
      </c>
      <c r="Y280" s="11">
        <f t="shared" si="693"/>
        <v>23.9</v>
      </c>
      <c r="Z280" s="11">
        <f t="shared" si="694"/>
        <v>4.99</v>
      </c>
      <c r="AA280" s="11">
        <f t="shared" si="695"/>
        <v>24</v>
      </c>
      <c r="AB280" s="11">
        <f t="shared" si="696"/>
        <v>9.99</v>
      </c>
      <c r="AC280" s="11">
        <f t="shared" si="697"/>
        <v>35.86</v>
      </c>
      <c r="AD280" s="21">
        <v>6.99</v>
      </c>
      <c r="AE280" s="21">
        <f t="shared" si="698"/>
        <v>23.9</v>
      </c>
      <c r="AF280" s="20">
        <v>4.99</v>
      </c>
      <c r="AG280" s="20">
        <f t="shared" si="699"/>
        <v>35.86</v>
      </c>
    </row>
    <row r="281" spans="1:33">
      <c r="B281" s="5" t="s">
        <v>102</v>
      </c>
      <c r="C281" s="5"/>
      <c r="D281" s="17" t="s">
        <v>41</v>
      </c>
      <c r="E281">
        <v>6</v>
      </c>
      <c r="F281">
        <v>10</v>
      </c>
      <c r="G281" s="17">
        <v>149.4</v>
      </c>
      <c r="H281" s="7">
        <v>1</v>
      </c>
      <c r="I281" s="2" t="s">
        <v>16</v>
      </c>
      <c r="J281" s="2" t="s">
        <v>16</v>
      </c>
      <c r="K281" s="2" t="s">
        <v>19</v>
      </c>
      <c r="L281" s="2" t="s">
        <v>25</v>
      </c>
      <c r="M281" s="2" t="s">
        <v>16</v>
      </c>
      <c r="N281" s="2" t="s">
        <v>29</v>
      </c>
      <c r="O281" s="6">
        <f t="shared" si="685"/>
        <v>381.13</v>
      </c>
      <c r="Q281" s="17">
        <v>149.4</v>
      </c>
      <c r="R281" s="1" t="b">
        <f t="shared" si="686"/>
        <v>0</v>
      </c>
      <c r="S281" s="1" t="b">
        <f t="shared" si="687"/>
        <v>0</v>
      </c>
      <c r="T281" s="19" t="b">
        <f t="shared" si="688"/>
        <v>0</v>
      </c>
      <c r="U281" s="18" t="b">
        <f t="shared" si="689"/>
        <v>0</v>
      </c>
      <c r="V281" s="18" t="b">
        <f t="shared" si="690"/>
        <v>0</v>
      </c>
      <c r="W281" s="18" t="b">
        <f t="shared" si="691"/>
        <v>0</v>
      </c>
      <c r="X281" s="11">
        <f t="shared" si="692"/>
        <v>112.05</v>
      </c>
      <c r="Y281" s="11">
        <f t="shared" si="693"/>
        <v>29.88</v>
      </c>
      <c r="Z281" s="11">
        <f t="shared" si="694"/>
        <v>4.99</v>
      </c>
      <c r="AA281" s="11">
        <f t="shared" si="695"/>
        <v>30</v>
      </c>
      <c r="AB281" s="11">
        <f t="shared" si="696"/>
        <v>9.99</v>
      </c>
      <c r="AC281" s="11">
        <f t="shared" si="697"/>
        <v>44.82</v>
      </c>
      <c r="AD281" s="21">
        <v>6.99</v>
      </c>
      <c r="AE281" s="21">
        <f t="shared" si="698"/>
        <v>29.88</v>
      </c>
      <c r="AF281" s="20">
        <v>4.99</v>
      </c>
      <c r="AG281" s="20">
        <f t="shared" si="699"/>
        <v>44.82</v>
      </c>
    </row>
    <row r="282" spans="1:33">
      <c r="A282" t="s">
        <v>103</v>
      </c>
    </row>
    <row r="283" spans="1:33">
      <c r="A283" s="27"/>
      <c r="B283" s="5" t="s">
        <v>104</v>
      </c>
      <c r="C283" s="5"/>
      <c r="D283" s="17" t="s">
        <v>2</v>
      </c>
      <c r="E283" s="2">
        <v>3</v>
      </c>
      <c r="F283" s="2">
        <v>2</v>
      </c>
      <c r="G283" s="17">
        <v>6.99</v>
      </c>
      <c r="H283" s="7">
        <v>1</v>
      </c>
      <c r="I283" s="2" t="s">
        <v>16</v>
      </c>
      <c r="J283" s="2" t="s">
        <v>16</v>
      </c>
      <c r="K283" s="2" t="s">
        <v>19</v>
      </c>
      <c r="L283" s="2" t="s">
        <v>25</v>
      </c>
      <c r="M283" s="2" t="s">
        <v>16</v>
      </c>
      <c r="N283" s="2" t="s">
        <v>29</v>
      </c>
      <c r="O283" s="6">
        <f>SUM(Q283,R283,S283,T283,U283,V283,W283,X283,Y283,Z283,AA283,AB283,AC283)</f>
        <v>42.190000000000005</v>
      </c>
      <c r="Q283" s="17">
        <v>6.99</v>
      </c>
      <c r="R283" s="1" t="b">
        <f t="shared" ref="R283" si="700">IF(AND(H283&gt;=2,H283&lt;=10),ROUND(G283*H283*(1-0.07),2))</f>
        <v>0</v>
      </c>
      <c r="S283" s="1" t="b">
        <f t="shared" ref="S283" si="701">IF(AND(H283&gt;=11,H283&lt;=25),ROUND(G283*H283*(1-0.11),2))</f>
        <v>0</v>
      </c>
      <c r="T283" s="19" t="b">
        <f t="shared" ref="T283" si="702">IF(AND(H283&gt;=26,H283&lt;=50),ROUND(G283*H283*(1-0.18),2))</f>
        <v>0</v>
      </c>
      <c r="U283" s="18" t="b">
        <f t="shared" ref="U283" si="703">IF(AND(H283&gt;=51,H283&lt;=100),ROUND(G283*H283*(1-0.25),2))</f>
        <v>0</v>
      </c>
      <c r="V283" s="18" t="b">
        <f t="shared" ref="V283" si="704">IF(AND(H283&gt;=101,H283&lt;=500),ROUND(G283*H283*(1-0.33),2))</f>
        <v>0</v>
      </c>
      <c r="W283" s="18" t="b">
        <f t="shared" ref="W283" si="705">IF(AND(H283&gt;=501),ROUND(G283*H283*(1-0.4),2))</f>
        <v>0</v>
      </c>
      <c r="X283" s="11">
        <f t="shared" ref="X283" si="706">IF(I283="Yes",ROUND(SUM(Q283,R283,S283,T283,U283,V283,W283)*0.75,2),0)</f>
        <v>5.24</v>
      </c>
      <c r="Y283" s="11">
        <f t="shared" ref="Y283" si="707">IF(AE283&lt;6.99,AD283,AE283)</f>
        <v>6.99</v>
      </c>
      <c r="Z283" s="11">
        <f t="shared" ref="Z283" si="708">IF(K283="Flash Cut with Adhesive Grommets",ROUND(H283*4.99,2),0)</f>
        <v>4.99</v>
      </c>
      <c r="AA283" s="11">
        <f t="shared" ref="AA283" si="709">((E283*F283)*0.5*H283)</f>
        <v>3</v>
      </c>
      <c r="AB283" s="11">
        <f t="shared" ref="AB283" si="710">IF(M283="Yes",ROUND(H283*9.99,2),0)</f>
        <v>9.99</v>
      </c>
      <c r="AC283" s="11">
        <f t="shared" ref="AC283" si="711">IF(AG283&lt;4.99,4.99,AG283)</f>
        <v>4.99</v>
      </c>
      <c r="AD283" s="21">
        <v>6.99</v>
      </c>
      <c r="AE283" s="21">
        <f t="shared" ref="AE283" si="712">IF(J283="Yes",ROUND(SUM(Q283,R283,S283,T283,U283,V283,W283)*0.2,2),0)</f>
        <v>1.4</v>
      </c>
      <c r="AF283" s="20">
        <v>4.99</v>
      </c>
      <c r="AG283" s="20">
        <f t="shared" ref="AG283" si="713">IF(N283="Four Sides",ROUND(G283*0.3*H283,2),0)</f>
        <v>2.1</v>
      </c>
    </row>
    <row r="284" spans="1:33">
      <c r="B284" s="5" t="s">
        <v>104</v>
      </c>
      <c r="C284" s="5"/>
      <c r="D284" s="17" t="s">
        <v>3</v>
      </c>
      <c r="E284">
        <v>3</v>
      </c>
      <c r="F284">
        <v>4</v>
      </c>
      <c r="G284" s="17">
        <v>29.88</v>
      </c>
      <c r="H284" s="7">
        <v>1</v>
      </c>
      <c r="I284" s="2" t="s">
        <v>16</v>
      </c>
      <c r="J284" s="2" t="s">
        <v>16</v>
      </c>
      <c r="K284" s="2" t="s">
        <v>19</v>
      </c>
      <c r="L284" s="2" t="s">
        <v>25</v>
      </c>
      <c r="M284" s="2" t="s">
        <v>16</v>
      </c>
      <c r="N284" s="2" t="s">
        <v>29</v>
      </c>
      <c r="O284" s="6">
        <f t="shared" ref="O284:O290" si="714">SUM(Q284,R284,S284,T284,U284,V284,W284,X284,Y284,Z284,AA284,AB284,AC284)</f>
        <v>89.22</v>
      </c>
      <c r="Q284" s="17">
        <v>29.88</v>
      </c>
      <c r="R284" s="1" t="b">
        <f t="shared" ref="R284:R290" si="715">IF(AND(H284&gt;=2,H284&lt;=10),ROUND(G284*H284*(1-0.07),2))</f>
        <v>0</v>
      </c>
      <c r="S284" s="1" t="b">
        <f t="shared" ref="S284:S290" si="716">IF(AND(H284&gt;=11,H284&lt;=25),ROUND(G284*H284*(1-0.11),2))</f>
        <v>0</v>
      </c>
      <c r="T284" s="19" t="b">
        <f t="shared" ref="T284:T290" si="717">IF(AND(H284&gt;=26,H284&lt;=50),ROUND(G284*H284*(1-0.18),2))</f>
        <v>0</v>
      </c>
      <c r="U284" s="18" t="b">
        <f t="shared" ref="U284:U290" si="718">IF(AND(H284&gt;=51,H284&lt;=100),ROUND(G284*H284*(1-0.25),2))</f>
        <v>0</v>
      </c>
      <c r="V284" s="18" t="b">
        <f t="shared" ref="V284:V290" si="719">IF(AND(H284&gt;=101,H284&lt;=500),ROUND(G284*H284*(1-0.33),2))</f>
        <v>0</v>
      </c>
      <c r="W284" s="18" t="b">
        <f t="shared" ref="W284:W290" si="720">IF(AND(H284&gt;=501),ROUND(G284*H284*(1-0.4),2))</f>
        <v>0</v>
      </c>
      <c r="X284" s="11">
        <f t="shared" ref="X284:X290" si="721">IF(I284="Yes",ROUND(SUM(Q284,R284,S284,T284,U284,V284,W284)*0.75,2),0)</f>
        <v>22.41</v>
      </c>
      <c r="Y284" s="11">
        <f t="shared" ref="Y284:Y290" si="722">IF(AE284&lt;6.99,AD284,AE284)</f>
        <v>6.99</v>
      </c>
      <c r="Z284" s="11">
        <f t="shared" ref="Z284:Z290" si="723">IF(K284="Flash Cut with Adhesive Grommets",ROUND(H284*4.99,2),0)</f>
        <v>4.99</v>
      </c>
      <c r="AA284" s="11">
        <f t="shared" ref="AA284:AA290" si="724">((E284*F284)*0.5*H284)</f>
        <v>6</v>
      </c>
      <c r="AB284" s="11">
        <f t="shared" ref="AB284:AB290" si="725">IF(M284="Yes",ROUND(H284*9.99,2),0)</f>
        <v>9.99</v>
      </c>
      <c r="AC284" s="11">
        <f t="shared" ref="AC284:AC290" si="726">IF(AG284&lt;4.99,4.99,AG284)</f>
        <v>8.9600000000000009</v>
      </c>
      <c r="AD284" s="21">
        <v>6.99</v>
      </c>
      <c r="AE284" s="21">
        <f t="shared" ref="AE284:AE290" si="727">IF(J284="Yes",ROUND(SUM(Q284,R284,S284,T284,U284,V284,W284)*0.2,2),0)</f>
        <v>5.98</v>
      </c>
      <c r="AF284" s="20">
        <v>4.99</v>
      </c>
      <c r="AG284" s="20">
        <f t="shared" ref="AG284:AG290" si="728">IF(N284="Four Sides",ROUND(G284*0.3*H284,2),0)</f>
        <v>8.9600000000000009</v>
      </c>
    </row>
    <row r="285" spans="1:33">
      <c r="B285" s="5" t="s">
        <v>104</v>
      </c>
      <c r="C285" s="5"/>
      <c r="D285" s="17" t="s">
        <v>23</v>
      </c>
      <c r="E285">
        <v>3</v>
      </c>
      <c r="F285">
        <v>6</v>
      </c>
      <c r="G285" s="17">
        <v>44.82</v>
      </c>
      <c r="H285" s="7">
        <v>1</v>
      </c>
      <c r="I285" s="2" t="s">
        <v>16</v>
      </c>
      <c r="J285" s="2" t="s">
        <v>16</v>
      </c>
      <c r="K285" s="2" t="s">
        <v>19</v>
      </c>
      <c r="L285" s="2" t="s">
        <v>25</v>
      </c>
      <c r="M285" s="2" t="s">
        <v>16</v>
      </c>
      <c r="N285" s="2" t="s">
        <v>29</v>
      </c>
      <c r="O285" s="6">
        <f t="shared" si="714"/>
        <v>124.83</v>
      </c>
      <c r="Q285" s="17">
        <v>44.82</v>
      </c>
      <c r="R285" s="1" t="b">
        <f t="shared" si="715"/>
        <v>0</v>
      </c>
      <c r="S285" s="1" t="b">
        <f t="shared" si="716"/>
        <v>0</v>
      </c>
      <c r="T285" s="19" t="b">
        <f t="shared" si="717"/>
        <v>0</v>
      </c>
      <c r="U285" s="18" t="b">
        <f t="shared" si="718"/>
        <v>0</v>
      </c>
      <c r="V285" s="18" t="b">
        <f t="shared" si="719"/>
        <v>0</v>
      </c>
      <c r="W285" s="18" t="b">
        <f t="shared" si="720"/>
        <v>0</v>
      </c>
      <c r="X285" s="11">
        <f t="shared" si="721"/>
        <v>33.619999999999997</v>
      </c>
      <c r="Y285" s="11">
        <f t="shared" si="722"/>
        <v>8.9600000000000009</v>
      </c>
      <c r="Z285" s="11">
        <f t="shared" si="723"/>
        <v>4.99</v>
      </c>
      <c r="AA285" s="11">
        <f t="shared" si="724"/>
        <v>9</v>
      </c>
      <c r="AB285" s="11">
        <f t="shared" si="725"/>
        <v>9.99</v>
      </c>
      <c r="AC285" s="11">
        <f t="shared" si="726"/>
        <v>13.45</v>
      </c>
      <c r="AD285" s="21">
        <v>6.99</v>
      </c>
      <c r="AE285" s="21">
        <f t="shared" si="727"/>
        <v>8.9600000000000009</v>
      </c>
      <c r="AF285" s="20">
        <v>4.99</v>
      </c>
      <c r="AG285" s="20">
        <f t="shared" si="728"/>
        <v>13.45</v>
      </c>
    </row>
    <row r="286" spans="1:33">
      <c r="B286" s="5" t="s">
        <v>104</v>
      </c>
      <c r="C286" s="5"/>
      <c r="D286" s="17" t="s">
        <v>36</v>
      </c>
      <c r="E286">
        <v>4</v>
      </c>
      <c r="F286">
        <v>6</v>
      </c>
      <c r="G286" s="17">
        <v>59.76</v>
      </c>
      <c r="H286" s="7">
        <v>1</v>
      </c>
      <c r="I286" s="2" t="s">
        <v>16</v>
      </c>
      <c r="J286" s="2" t="s">
        <v>16</v>
      </c>
      <c r="K286" s="2" t="s">
        <v>19</v>
      </c>
      <c r="L286" s="2" t="s">
        <v>25</v>
      </c>
      <c r="M286" s="2" t="s">
        <v>16</v>
      </c>
      <c r="N286" s="2" t="s">
        <v>29</v>
      </c>
      <c r="O286" s="6">
        <f t="shared" si="714"/>
        <v>161.44</v>
      </c>
      <c r="Q286" s="17">
        <v>59.76</v>
      </c>
      <c r="R286" s="1" t="b">
        <f t="shared" si="715"/>
        <v>0</v>
      </c>
      <c r="S286" s="1" t="b">
        <f t="shared" si="716"/>
        <v>0</v>
      </c>
      <c r="T286" s="19" t="b">
        <f t="shared" si="717"/>
        <v>0</v>
      </c>
      <c r="U286" s="18" t="b">
        <f t="shared" si="718"/>
        <v>0</v>
      </c>
      <c r="V286" s="18" t="b">
        <f t="shared" si="719"/>
        <v>0</v>
      </c>
      <c r="W286" s="18" t="b">
        <f t="shared" si="720"/>
        <v>0</v>
      </c>
      <c r="X286" s="11">
        <f t="shared" si="721"/>
        <v>44.82</v>
      </c>
      <c r="Y286" s="11">
        <f t="shared" si="722"/>
        <v>11.95</v>
      </c>
      <c r="Z286" s="11">
        <f t="shared" si="723"/>
        <v>4.99</v>
      </c>
      <c r="AA286" s="11">
        <f t="shared" si="724"/>
        <v>12</v>
      </c>
      <c r="AB286" s="11">
        <f t="shared" si="725"/>
        <v>9.99</v>
      </c>
      <c r="AC286" s="11">
        <f t="shared" si="726"/>
        <v>17.93</v>
      </c>
      <c r="AD286" s="21">
        <v>6.99</v>
      </c>
      <c r="AE286" s="21">
        <f t="shared" si="727"/>
        <v>11.95</v>
      </c>
      <c r="AF286" s="20">
        <v>4.99</v>
      </c>
      <c r="AG286" s="20">
        <f t="shared" si="728"/>
        <v>17.93</v>
      </c>
    </row>
    <row r="287" spans="1:33">
      <c r="B287" s="5" t="s">
        <v>104</v>
      </c>
      <c r="C287" s="5"/>
      <c r="D287" s="17" t="s">
        <v>38</v>
      </c>
      <c r="E287">
        <v>4</v>
      </c>
      <c r="F287">
        <v>8</v>
      </c>
      <c r="G287" s="17">
        <v>79.680000000000007</v>
      </c>
      <c r="H287" s="7">
        <v>1</v>
      </c>
      <c r="I287" s="2" t="s">
        <v>16</v>
      </c>
      <c r="J287" s="2" t="s">
        <v>16</v>
      </c>
      <c r="K287" s="2" t="s">
        <v>19</v>
      </c>
      <c r="L287" s="2" t="s">
        <v>25</v>
      </c>
      <c r="M287" s="2" t="s">
        <v>16</v>
      </c>
      <c r="N287" s="2" t="s">
        <v>29</v>
      </c>
      <c r="O287" s="6">
        <f t="shared" si="714"/>
        <v>210.26000000000002</v>
      </c>
      <c r="Q287" s="17">
        <v>79.680000000000007</v>
      </c>
      <c r="R287" s="1" t="b">
        <f t="shared" si="715"/>
        <v>0</v>
      </c>
      <c r="S287" s="1" t="b">
        <f t="shared" si="716"/>
        <v>0</v>
      </c>
      <c r="T287" s="19" t="b">
        <f t="shared" si="717"/>
        <v>0</v>
      </c>
      <c r="U287" s="18" t="b">
        <f t="shared" si="718"/>
        <v>0</v>
      </c>
      <c r="V287" s="18" t="b">
        <f t="shared" si="719"/>
        <v>0</v>
      </c>
      <c r="W287" s="18" t="b">
        <f t="shared" si="720"/>
        <v>0</v>
      </c>
      <c r="X287" s="11">
        <f t="shared" si="721"/>
        <v>59.76</v>
      </c>
      <c r="Y287" s="11">
        <f t="shared" si="722"/>
        <v>15.94</v>
      </c>
      <c r="Z287" s="11">
        <f t="shared" si="723"/>
        <v>4.99</v>
      </c>
      <c r="AA287" s="11">
        <f t="shared" si="724"/>
        <v>16</v>
      </c>
      <c r="AB287" s="11">
        <f t="shared" si="725"/>
        <v>9.99</v>
      </c>
      <c r="AC287" s="11">
        <f t="shared" si="726"/>
        <v>23.9</v>
      </c>
      <c r="AD287" s="21">
        <v>6.99</v>
      </c>
      <c r="AE287" s="21">
        <f t="shared" si="727"/>
        <v>15.94</v>
      </c>
      <c r="AF287" s="20">
        <v>4.99</v>
      </c>
      <c r="AG287" s="20">
        <f t="shared" si="728"/>
        <v>23.9</v>
      </c>
    </row>
    <row r="288" spans="1:33">
      <c r="B288" s="5" t="s">
        <v>104</v>
      </c>
      <c r="C288" s="5"/>
      <c r="D288" s="17" t="s">
        <v>39</v>
      </c>
      <c r="E288">
        <v>4</v>
      </c>
      <c r="F288">
        <v>10</v>
      </c>
      <c r="G288" s="17">
        <v>99.6</v>
      </c>
      <c r="H288" s="7">
        <v>1</v>
      </c>
      <c r="I288" s="2" t="s">
        <v>16</v>
      </c>
      <c r="J288" s="2" t="s">
        <v>16</v>
      </c>
      <c r="K288" s="2" t="s">
        <v>19</v>
      </c>
      <c r="L288" s="2" t="s">
        <v>25</v>
      </c>
      <c r="M288" s="2" t="s">
        <v>16</v>
      </c>
      <c r="N288" s="2" t="s">
        <v>29</v>
      </c>
      <c r="O288" s="6">
        <f t="shared" si="714"/>
        <v>259.08000000000004</v>
      </c>
      <c r="Q288" s="17">
        <v>99.6</v>
      </c>
      <c r="R288" s="1" t="b">
        <f t="shared" si="715"/>
        <v>0</v>
      </c>
      <c r="S288" s="1" t="b">
        <f t="shared" si="716"/>
        <v>0</v>
      </c>
      <c r="T288" s="19" t="b">
        <f t="shared" si="717"/>
        <v>0</v>
      </c>
      <c r="U288" s="18" t="b">
        <f t="shared" si="718"/>
        <v>0</v>
      </c>
      <c r="V288" s="18" t="b">
        <f t="shared" si="719"/>
        <v>0</v>
      </c>
      <c r="W288" s="18" t="b">
        <f t="shared" si="720"/>
        <v>0</v>
      </c>
      <c r="X288" s="11">
        <f t="shared" si="721"/>
        <v>74.7</v>
      </c>
      <c r="Y288" s="11">
        <f t="shared" si="722"/>
        <v>19.920000000000002</v>
      </c>
      <c r="Z288" s="11">
        <f t="shared" si="723"/>
        <v>4.99</v>
      </c>
      <c r="AA288" s="11">
        <f t="shared" si="724"/>
        <v>20</v>
      </c>
      <c r="AB288" s="11">
        <f t="shared" si="725"/>
        <v>9.99</v>
      </c>
      <c r="AC288" s="11">
        <f t="shared" si="726"/>
        <v>29.88</v>
      </c>
      <c r="AD288" s="21">
        <v>6.99</v>
      </c>
      <c r="AE288" s="21">
        <f t="shared" si="727"/>
        <v>19.920000000000002</v>
      </c>
      <c r="AF288" s="20">
        <v>4.99</v>
      </c>
      <c r="AG288" s="20">
        <f t="shared" si="728"/>
        <v>29.88</v>
      </c>
    </row>
    <row r="289" spans="1:33">
      <c r="B289" s="5" t="s">
        <v>104</v>
      </c>
      <c r="C289" s="5"/>
      <c r="D289" s="17" t="s">
        <v>40</v>
      </c>
      <c r="E289">
        <v>6</v>
      </c>
      <c r="F289">
        <v>8</v>
      </c>
      <c r="G289" s="17">
        <v>119.52</v>
      </c>
      <c r="H289" s="7">
        <v>1</v>
      </c>
      <c r="I289" s="2" t="s">
        <v>16</v>
      </c>
      <c r="J289" s="2" t="s">
        <v>16</v>
      </c>
      <c r="K289" s="2" t="s">
        <v>19</v>
      </c>
      <c r="L289" s="2" t="s">
        <v>25</v>
      </c>
      <c r="M289" s="2" t="s">
        <v>16</v>
      </c>
      <c r="N289" s="2" t="s">
        <v>29</v>
      </c>
      <c r="O289" s="6">
        <f t="shared" si="714"/>
        <v>307.90000000000003</v>
      </c>
      <c r="Q289" s="17">
        <v>119.52</v>
      </c>
      <c r="R289" s="1" t="b">
        <f t="shared" si="715"/>
        <v>0</v>
      </c>
      <c r="S289" s="1" t="b">
        <f t="shared" si="716"/>
        <v>0</v>
      </c>
      <c r="T289" s="19" t="b">
        <f t="shared" si="717"/>
        <v>0</v>
      </c>
      <c r="U289" s="18" t="b">
        <f t="shared" si="718"/>
        <v>0</v>
      </c>
      <c r="V289" s="18" t="b">
        <f t="shared" si="719"/>
        <v>0</v>
      </c>
      <c r="W289" s="18" t="b">
        <f t="shared" si="720"/>
        <v>0</v>
      </c>
      <c r="X289" s="11">
        <f t="shared" si="721"/>
        <v>89.64</v>
      </c>
      <c r="Y289" s="11">
        <f t="shared" si="722"/>
        <v>23.9</v>
      </c>
      <c r="Z289" s="11">
        <f t="shared" si="723"/>
        <v>4.99</v>
      </c>
      <c r="AA289" s="11">
        <f t="shared" si="724"/>
        <v>24</v>
      </c>
      <c r="AB289" s="11">
        <f t="shared" si="725"/>
        <v>9.99</v>
      </c>
      <c r="AC289" s="11">
        <f t="shared" si="726"/>
        <v>35.86</v>
      </c>
      <c r="AD289" s="21">
        <v>6.99</v>
      </c>
      <c r="AE289" s="21">
        <f t="shared" si="727"/>
        <v>23.9</v>
      </c>
      <c r="AF289" s="20">
        <v>4.99</v>
      </c>
      <c r="AG289" s="20">
        <f t="shared" si="728"/>
        <v>35.86</v>
      </c>
    </row>
    <row r="290" spans="1:33">
      <c r="B290" s="5" t="s">
        <v>104</v>
      </c>
      <c r="C290" s="5"/>
      <c r="D290" s="17" t="s">
        <v>41</v>
      </c>
      <c r="E290">
        <v>6</v>
      </c>
      <c r="F290">
        <v>10</v>
      </c>
      <c r="G290" s="17">
        <v>149.4</v>
      </c>
      <c r="H290" s="7">
        <v>1</v>
      </c>
      <c r="I290" s="2" t="s">
        <v>16</v>
      </c>
      <c r="J290" s="2" t="s">
        <v>16</v>
      </c>
      <c r="K290" s="2" t="s">
        <v>19</v>
      </c>
      <c r="L290" s="2" t="s">
        <v>25</v>
      </c>
      <c r="M290" s="2" t="s">
        <v>16</v>
      </c>
      <c r="N290" s="2" t="s">
        <v>29</v>
      </c>
      <c r="O290" s="6">
        <f t="shared" si="714"/>
        <v>381.13</v>
      </c>
      <c r="Q290" s="17">
        <v>149.4</v>
      </c>
      <c r="R290" s="1" t="b">
        <f t="shared" si="715"/>
        <v>0</v>
      </c>
      <c r="S290" s="1" t="b">
        <f t="shared" si="716"/>
        <v>0</v>
      </c>
      <c r="T290" s="19" t="b">
        <f t="shared" si="717"/>
        <v>0</v>
      </c>
      <c r="U290" s="18" t="b">
        <f t="shared" si="718"/>
        <v>0</v>
      </c>
      <c r="V290" s="18" t="b">
        <f t="shared" si="719"/>
        <v>0</v>
      </c>
      <c r="W290" s="18" t="b">
        <f t="shared" si="720"/>
        <v>0</v>
      </c>
      <c r="X290" s="11">
        <f t="shared" si="721"/>
        <v>112.05</v>
      </c>
      <c r="Y290" s="11">
        <f t="shared" si="722"/>
        <v>29.88</v>
      </c>
      <c r="Z290" s="11">
        <f t="shared" si="723"/>
        <v>4.99</v>
      </c>
      <c r="AA290" s="11">
        <f t="shared" si="724"/>
        <v>30</v>
      </c>
      <c r="AB290" s="11">
        <f t="shared" si="725"/>
        <v>9.99</v>
      </c>
      <c r="AC290" s="11">
        <f t="shared" si="726"/>
        <v>44.82</v>
      </c>
      <c r="AD290" s="21">
        <v>6.99</v>
      </c>
      <c r="AE290" s="21">
        <f t="shared" si="727"/>
        <v>29.88</v>
      </c>
      <c r="AF290" s="20">
        <v>4.99</v>
      </c>
      <c r="AG290" s="20">
        <f t="shared" si="728"/>
        <v>44.82</v>
      </c>
    </row>
    <row r="291" spans="1:33">
      <c r="A291" t="s">
        <v>105</v>
      </c>
    </row>
    <row r="292" spans="1:33">
      <c r="A292" s="27"/>
      <c r="B292" s="5" t="s">
        <v>106</v>
      </c>
      <c r="C292" s="5"/>
      <c r="D292" s="17" t="s">
        <v>2</v>
      </c>
      <c r="E292" s="2">
        <v>3</v>
      </c>
      <c r="F292" s="2">
        <v>2</v>
      </c>
      <c r="G292" s="17">
        <v>6.99</v>
      </c>
      <c r="H292" s="7">
        <v>1</v>
      </c>
      <c r="I292" s="2" t="s">
        <v>16</v>
      </c>
      <c r="J292" s="2" t="s">
        <v>16</v>
      </c>
      <c r="K292" s="2" t="s">
        <v>19</v>
      </c>
      <c r="L292" s="2" t="s">
        <v>25</v>
      </c>
      <c r="M292" s="2" t="s">
        <v>16</v>
      </c>
      <c r="N292" s="2" t="s">
        <v>29</v>
      </c>
      <c r="O292" s="6">
        <f>SUM(Q292,R292,S292,T292,U292,V292,W292,X292,Y292,Z292,AA292,AB292,AC292)</f>
        <v>42.190000000000005</v>
      </c>
      <c r="Q292" s="17">
        <v>6.99</v>
      </c>
      <c r="R292" s="1" t="b">
        <f t="shared" ref="R292" si="729">IF(AND(H292&gt;=2,H292&lt;=10),ROUND(G292*H292*(1-0.07),2))</f>
        <v>0</v>
      </c>
      <c r="S292" s="1" t="b">
        <f t="shared" ref="S292" si="730">IF(AND(H292&gt;=11,H292&lt;=25),ROUND(G292*H292*(1-0.11),2))</f>
        <v>0</v>
      </c>
      <c r="T292" s="19" t="b">
        <f t="shared" ref="T292" si="731">IF(AND(H292&gt;=26,H292&lt;=50),ROUND(G292*H292*(1-0.18),2))</f>
        <v>0</v>
      </c>
      <c r="U292" s="18" t="b">
        <f t="shared" ref="U292" si="732">IF(AND(H292&gt;=51,H292&lt;=100),ROUND(G292*H292*(1-0.25),2))</f>
        <v>0</v>
      </c>
      <c r="V292" s="18" t="b">
        <f t="shared" ref="V292" si="733">IF(AND(H292&gt;=101,H292&lt;=500),ROUND(G292*H292*(1-0.33),2))</f>
        <v>0</v>
      </c>
      <c r="W292" s="18" t="b">
        <f t="shared" ref="W292" si="734">IF(AND(H292&gt;=501),ROUND(G292*H292*(1-0.4),2))</f>
        <v>0</v>
      </c>
      <c r="X292" s="11">
        <f t="shared" ref="X292" si="735">IF(I292="Yes",ROUND(SUM(Q292,R292,S292,T292,U292,V292,W292)*0.75,2),0)</f>
        <v>5.24</v>
      </c>
      <c r="Y292" s="11">
        <f t="shared" ref="Y292" si="736">IF(AE292&lt;6.99,AD292,AE292)</f>
        <v>6.99</v>
      </c>
      <c r="Z292" s="11">
        <f t="shared" ref="Z292" si="737">IF(K292="Flash Cut with Adhesive Grommets",ROUND(H292*4.99,2),0)</f>
        <v>4.99</v>
      </c>
      <c r="AA292" s="11">
        <f t="shared" ref="AA292" si="738">((E292*F292)*0.5*H292)</f>
        <v>3</v>
      </c>
      <c r="AB292" s="11">
        <f t="shared" ref="AB292" si="739">IF(M292="Yes",ROUND(H292*9.99,2),0)</f>
        <v>9.99</v>
      </c>
      <c r="AC292" s="11">
        <f t="shared" ref="AC292" si="740">IF(AG292&lt;4.99,4.99,AG292)</f>
        <v>4.99</v>
      </c>
      <c r="AD292" s="21">
        <v>6.99</v>
      </c>
      <c r="AE292" s="21">
        <f t="shared" ref="AE292" si="741">IF(J292="Yes",ROUND(SUM(Q292,R292,S292,T292,U292,V292,W292)*0.2,2),0)</f>
        <v>1.4</v>
      </c>
      <c r="AF292" s="20">
        <v>4.99</v>
      </c>
      <c r="AG292" s="20">
        <f t="shared" ref="AG292" si="742">IF(N292="Four Sides",ROUND(G292*0.3*H292,2),0)</f>
        <v>2.1</v>
      </c>
    </row>
    <row r="293" spans="1:33">
      <c r="B293" s="5" t="s">
        <v>106</v>
      </c>
      <c r="C293" s="5"/>
      <c r="D293" s="17" t="s">
        <v>3</v>
      </c>
      <c r="E293">
        <v>3</v>
      </c>
      <c r="F293">
        <v>4</v>
      </c>
      <c r="G293" s="17">
        <v>29.88</v>
      </c>
      <c r="H293" s="7">
        <v>1</v>
      </c>
      <c r="I293" s="2" t="s">
        <v>16</v>
      </c>
      <c r="J293" s="2" t="s">
        <v>16</v>
      </c>
      <c r="K293" s="2" t="s">
        <v>19</v>
      </c>
      <c r="L293" s="2" t="s">
        <v>25</v>
      </c>
      <c r="M293" s="2" t="s">
        <v>16</v>
      </c>
      <c r="N293" s="2" t="s">
        <v>29</v>
      </c>
      <c r="O293" s="6">
        <f t="shared" ref="O293:O299" si="743">SUM(Q293,R293,S293,T293,U293,V293,W293,X293,Y293,Z293,AA293,AB293,AC293)</f>
        <v>89.22</v>
      </c>
      <c r="Q293" s="17">
        <v>29.88</v>
      </c>
      <c r="R293" s="1" t="b">
        <f t="shared" ref="R293:R299" si="744">IF(AND(H293&gt;=2,H293&lt;=10),ROUND(G293*H293*(1-0.07),2))</f>
        <v>0</v>
      </c>
      <c r="S293" s="1" t="b">
        <f t="shared" ref="S293:S299" si="745">IF(AND(H293&gt;=11,H293&lt;=25),ROUND(G293*H293*(1-0.11),2))</f>
        <v>0</v>
      </c>
      <c r="T293" s="19" t="b">
        <f t="shared" ref="T293:T299" si="746">IF(AND(H293&gt;=26,H293&lt;=50),ROUND(G293*H293*(1-0.18),2))</f>
        <v>0</v>
      </c>
      <c r="U293" s="18" t="b">
        <f t="shared" ref="U293:U299" si="747">IF(AND(H293&gt;=51,H293&lt;=100),ROUND(G293*H293*(1-0.25),2))</f>
        <v>0</v>
      </c>
      <c r="V293" s="18" t="b">
        <f t="shared" ref="V293:V299" si="748">IF(AND(H293&gt;=101,H293&lt;=500),ROUND(G293*H293*(1-0.33),2))</f>
        <v>0</v>
      </c>
      <c r="W293" s="18" t="b">
        <f t="shared" ref="W293:W299" si="749">IF(AND(H293&gt;=501),ROUND(G293*H293*(1-0.4),2))</f>
        <v>0</v>
      </c>
      <c r="X293" s="11">
        <f t="shared" ref="X293:X299" si="750">IF(I293="Yes",ROUND(SUM(Q293,R293,S293,T293,U293,V293,W293)*0.75,2),0)</f>
        <v>22.41</v>
      </c>
      <c r="Y293" s="11">
        <f t="shared" ref="Y293:Y299" si="751">IF(AE293&lt;6.99,AD293,AE293)</f>
        <v>6.99</v>
      </c>
      <c r="Z293" s="11">
        <f t="shared" ref="Z293:Z299" si="752">IF(K293="Flash Cut with Adhesive Grommets",ROUND(H293*4.99,2),0)</f>
        <v>4.99</v>
      </c>
      <c r="AA293" s="11">
        <f t="shared" ref="AA293:AA299" si="753">((E293*F293)*0.5*H293)</f>
        <v>6</v>
      </c>
      <c r="AB293" s="11">
        <f t="shared" ref="AB293:AB299" si="754">IF(M293="Yes",ROUND(H293*9.99,2),0)</f>
        <v>9.99</v>
      </c>
      <c r="AC293" s="11">
        <f t="shared" ref="AC293:AC299" si="755">IF(AG293&lt;4.99,4.99,AG293)</f>
        <v>8.9600000000000009</v>
      </c>
      <c r="AD293" s="21">
        <v>6.99</v>
      </c>
      <c r="AE293" s="21">
        <f t="shared" ref="AE293:AE299" si="756">IF(J293="Yes",ROUND(SUM(Q293,R293,S293,T293,U293,V293,W293)*0.2,2),0)</f>
        <v>5.98</v>
      </c>
      <c r="AF293" s="20">
        <v>4.99</v>
      </c>
      <c r="AG293" s="20">
        <f t="shared" ref="AG293:AG299" si="757">IF(N293="Four Sides",ROUND(G293*0.3*H293,2),0)</f>
        <v>8.9600000000000009</v>
      </c>
    </row>
    <row r="294" spans="1:33">
      <c r="B294" s="5" t="s">
        <v>106</v>
      </c>
      <c r="C294" s="5"/>
      <c r="D294" s="17" t="s">
        <v>23</v>
      </c>
      <c r="E294">
        <v>3</v>
      </c>
      <c r="F294">
        <v>6</v>
      </c>
      <c r="G294" s="17">
        <v>44.82</v>
      </c>
      <c r="H294" s="7">
        <v>1</v>
      </c>
      <c r="I294" s="2" t="s">
        <v>16</v>
      </c>
      <c r="J294" s="2" t="s">
        <v>16</v>
      </c>
      <c r="K294" s="2" t="s">
        <v>19</v>
      </c>
      <c r="L294" s="2" t="s">
        <v>25</v>
      </c>
      <c r="M294" s="2" t="s">
        <v>16</v>
      </c>
      <c r="N294" s="2" t="s">
        <v>29</v>
      </c>
      <c r="O294" s="6">
        <f t="shared" si="743"/>
        <v>124.83</v>
      </c>
      <c r="Q294" s="17">
        <v>44.82</v>
      </c>
      <c r="R294" s="1" t="b">
        <f t="shared" si="744"/>
        <v>0</v>
      </c>
      <c r="S294" s="1" t="b">
        <f t="shared" si="745"/>
        <v>0</v>
      </c>
      <c r="T294" s="19" t="b">
        <f t="shared" si="746"/>
        <v>0</v>
      </c>
      <c r="U294" s="18" t="b">
        <f t="shared" si="747"/>
        <v>0</v>
      </c>
      <c r="V294" s="18" t="b">
        <f t="shared" si="748"/>
        <v>0</v>
      </c>
      <c r="W294" s="18" t="b">
        <f t="shared" si="749"/>
        <v>0</v>
      </c>
      <c r="X294" s="11">
        <f t="shared" si="750"/>
        <v>33.619999999999997</v>
      </c>
      <c r="Y294" s="11">
        <f t="shared" si="751"/>
        <v>8.9600000000000009</v>
      </c>
      <c r="Z294" s="11">
        <f t="shared" si="752"/>
        <v>4.99</v>
      </c>
      <c r="AA294" s="11">
        <f t="shared" si="753"/>
        <v>9</v>
      </c>
      <c r="AB294" s="11">
        <f t="shared" si="754"/>
        <v>9.99</v>
      </c>
      <c r="AC294" s="11">
        <f t="shared" si="755"/>
        <v>13.45</v>
      </c>
      <c r="AD294" s="21">
        <v>6.99</v>
      </c>
      <c r="AE294" s="21">
        <f t="shared" si="756"/>
        <v>8.9600000000000009</v>
      </c>
      <c r="AF294" s="20">
        <v>4.99</v>
      </c>
      <c r="AG294" s="20">
        <f t="shared" si="757"/>
        <v>13.45</v>
      </c>
    </row>
    <row r="295" spans="1:33">
      <c r="B295" s="5" t="s">
        <v>106</v>
      </c>
      <c r="C295" s="5"/>
      <c r="D295" s="17" t="s">
        <v>36</v>
      </c>
      <c r="E295">
        <v>4</v>
      </c>
      <c r="F295">
        <v>6</v>
      </c>
      <c r="G295" s="17">
        <v>59.76</v>
      </c>
      <c r="H295" s="7">
        <v>1</v>
      </c>
      <c r="I295" s="2" t="s">
        <v>16</v>
      </c>
      <c r="J295" s="2" t="s">
        <v>16</v>
      </c>
      <c r="K295" s="2" t="s">
        <v>19</v>
      </c>
      <c r="L295" s="2" t="s">
        <v>25</v>
      </c>
      <c r="M295" s="2" t="s">
        <v>16</v>
      </c>
      <c r="N295" s="2" t="s">
        <v>29</v>
      </c>
      <c r="O295" s="6">
        <f t="shared" si="743"/>
        <v>161.44</v>
      </c>
      <c r="Q295" s="17">
        <v>59.76</v>
      </c>
      <c r="R295" s="1" t="b">
        <f t="shared" si="744"/>
        <v>0</v>
      </c>
      <c r="S295" s="1" t="b">
        <f t="shared" si="745"/>
        <v>0</v>
      </c>
      <c r="T295" s="19" t="b">
        <f t="shared" si="746"/>
        <v>0</v>
      </c>
      <c r="U295" s="18" t="b">
        <f t="shared" si="747"/>
        <v>0</v>
      </c>
      <c r="V295" s="18" t="b">
        <f t="shared" si="748"/>
        <v>0</v>
      </c>
      <c r="W295" s="18" t="b">
        <f t="shared" si="749"/>
        <v>0</v>
      </c>
      <c r="X295" s="11">
        <f t="shared" si="750"/>
        <v>44.82</v>
      </c>
      <c r="Y295" s="11">
        <f t="shared" si="751"/>
        <v>11.95</v>
      </c>
      <c r="Z295" s="11">
        <f t="shared" si="752"/>
        <v>4.99</v>
      </c>
      <c r="AA295" s="11">
        <f t="shared" si="753"/>
        <v>12</v>
      </c>
      <c r="AB295" s="11">
        <f t="shared" si="754"/>
        <v>9.99</v>
      </c>
      <c r="AC295" s="11">
        <f t="shared" si="755"/>
        <v>17.93</v>
      </c>
      <c r="AD295" s="21">
        <v>6.99</v>
      </c>
      <c r="AE295" s="21">
        <f t="shared" si="756"/>
        <v>11.95</v>
      </c>
      <c r="AF295" s="20">
        <v>4.99</v>
      </c>
      <c r="AG295" s="20">
        <f t="shared" si="757"/>
        <v>17.93</v>
      </c>
    </row>
    <row r="296" spans="1:33">
      <c r="B296" s="5" t="s">
        <v>106</v>
      </c>
      <c r="C296" s="5"/>
      <c r="D296" s="17" t="s">
        <v>38</v>
      </c>
      <c r="E296">
        <v>4</v>
      </c>
      <c r="F296">
        <v>8</v>
      </c>
      <c r="G296" s="17">
        <v>79.680000000000007</v>
      </c>
      <c r="H296" s="7">
        <v>1</v>
      </c>
      <c r="I296" s="2" t="s">
        <v>16</v>
      </c>
      <c r="J296" s="2" t="s">
        <v>16</v>
      </c>
      <c r="K296" s="2" t="s">
        <v>19</v>
      </c>
      <c r="L296" s="2" t="s">
        <v>25</v>
      </c>
      <c r="M296" s="2" t="s">
        <v>16</v>
      </c>
      <c r="N296" s="2" t="s">
        <v>29</v>
      </c>
      <c r="O296" s="6">
        <f t="shared" si="743"/>
        <v>210.26000000000002</v>
      </c>
      <c r="Q296" s="17">
        <v>79.680000000000007</v>
      </c>
      <c r="R296" s="1" t="b">
        <f t="shared" si="744"/>
        <v>0</v>
      </c>
      <c r="S296" s="1" t="b">
        <f t="shared" si="745"/>
        <v>0</v>
      </c>
      <c r="T296" s="19" t="b">
        <f t="shared" si="746"/>
        <v>0</v>
      </c>
      <c r="U296" s="18" t="b">
        <f t="shared" si="747"/>
        <v>0</v>
      </c>
      <c r="V296" s="18" t="b">
        <f t="shared" si="748"/>
        <v>0</v>
      </c>
      <c r="W296" s="18" t="b">
        <f t="shared" si="749"/>
        <v>0</v>
      </c>
      <c r="X296" s="11">
        <f t="shared" si="750"/>
        <v>59.76</v>
      </c>
      <c r="Y296" s="11">
        <f t="shared" si="751"/>
        <v>15.94</v>
      </c>
      <c r="Z296" s="11">
        <f t="shared" si="752"/>
        <v>4.99</v>
      </c>
      <c r="AA296" s="11">
        <f t="shared" si="753"/>
        <v>16</v>
      </c>
      <c r="AB296" s="11">
        <f t="shared" si="754"/>
        <v>9.99</v>
      </c>
      <c r="AC296" s="11">
        <f t="shared" si="755"/>
        <v>23.9</v>
      </c>
      <c r="AD296" s="21">
        <v>6.99</v>
      </c>
      <c r="AE296" s="21">
        <f t="shared" si="756"/>
        <v>15.94</v>
      </c>
      <c r="AF296" s="20">
        <v>4.99</v>
      </c>
      <c r="AG296" s="20">
        <f t="shared" si="757"/>
        <v>23.9</v>
      </c>
    </row>
    <row r="297" spans="1:33">
      <c r="B297" s="5" t="s">
        <v>106</v>
      </c>
      <c r="C297" s="5"/>
      <c r="D297" s="17" t="s">
        <v>39</v>
      </c>
      <c r="E297">
        <v>4</v>
      </c>
      <c r="F297">
        <v>10</v>
      </c>
      <c r="G297" s="17">
        <v>99.6</v>
      </c>
      <c r="H297" s="7">
        <v>1</v>
      </c>
      <c r="I297" s="2" t="s">
        <v>16</v>
      </c>
      <c r="J297" s="2" t="s">
        <v>16</v>
      </c>
      <c r="K297" s="2" t="s">
        <v>19</v>
      </c>
      <c r="L297" s="2" t="s">
        <v>25</v>
      </c>
      <c r="M297" s="2" t="s">
        <v>16</v>
      </c>
      <c r="N297" s="2" t="s">
        <v>29</v>
      </c>
      <c r="O297" s="6">
        <f t="shared" si="743"/>
        <v>259.08000000000004</v>
      </c>
      <c r="Q297" s="17">
        <v>99.6</v>
      </c>
      <c r="R297" s="1" t="b">
        <f t="shared" si="744"/>
        <v>0</v>
      </c>
      <c r="S297" s="1" t="b">
        <f t="shared" si="745"/>
        <v>0</v>
      </c>
      <c r="T297" s="19" t="b">
        <f t="shared" si="746"/>
        <v>0</v>
      </c>
      <c r="U297" s="18" t="b">
        <f t="shared" si="747"/>
        <v>0</v>
      </c>
      <c r="V297" s="18" t="b">
        <f t="shared" si="748"/>
        <v>0</v>
      </c>
      <c r="W297" s="18" t="b">
        <f t="shared" si="749"/>
        <v>0</v>
      </c>
      <c r="X297" s="11">
        <f t="shared" si="750"/>
        <v>74.7</v>
      </c>
      <c r="Y297" s="11">
        <f t="shared" si="751"/>
        <v>19.920000000000002</v>
      </c>
      <c r="Z297" s="11">
        <f t="shared" si="752"/>
        <v>4.99</v>
      </c>
      <c r="AA297" s="11">
        <f t="shared" si="753"/>
        <v>20</v>
      </c>
      <c r="AB297" s="11">
        <f t="shared" si="754"/>
        <v>9.99</v>
      </c>
      <c r="AC297" s="11">
        <f t="shared" si="755"/>
        <v>29.88</v>
      </c>
      <c r="AD297" s="21">
        <v>6.99</v>
      </c>
      <c r="AE297" s="21">
        <f t="shared" si="756"/>
        <v>19.920000000000002</v>
      </c>
      <c r="AF297" s="20">
        <v>4.99</v>
      </c>
      <c r="AG297" s="20">
        <f t="shared" si="757"/>
        <v>29.88</v>
      </c>
    </row>
    <row r="298" spans="1:33">
      <c r="B298" s="5" t="s">
        <v>106</v>
      </c>
      <c r="C298" s="5"/>
      <c r="D298" s="17" t="s">
        <v>40</v>
      </c>
      <c r="E298">
        <v>6</v>
      </c>
      <c r="F298">
        <v>8</v>
      </c>
      <c r="G298" s="17">
        <v>119.52</v>
      </c>
      <c r="H298" s="7">
        <v>1</v>
      </c>
      <c r="I298" s="2" t="s">
        <v>16</v>
      </c>
      <c r="J298" s="2" t="s">
        <v>16</v>
      </c>
      <c r="K298" s="2" t="s">
        <v>19</v>
      </c>
      <c r="L298" s="2" t="s">
        <v>25</v>
      </c>
      <c r="M298" s="2" t="s">
        <v>16</v>
      </c>
      <c r="N298" s="2" t="s">
        <v>29</v>
      </c>
      <c r="O298" s="6">
        <f t="shared" si="743"/>
        <v>307.90000000000003</v>
      </c>
      <c r="Q298" s="17">
        <v>119.52</v>
      </c>
      <c r="R298" s="1" t="b">
        <f t="shared" si="744"/>
        <v>0</v>
      </c>
      <c r="S298" s="1" t="b">
        <f t="shared" si="745"/>
        <v>0</v>
      </c>
      <c r="T298" s="19" t="b">
        <f t="shared" si="746"/>
        <v>0</v>
      </c>
      <c r="U298" s="18" t="b">
        <f t="shared" si="747"/>
        <v>0</v>
      </c>
      <c r="V298" s="18" t="b">
        <f t="shared" si="748"/>
        <v>0</v>
      </c>
      <c r="W298" s="18" t="b">
        <f t="shared" si="749"/>
        <v>0</v>
      </c>
      <c r="X298" s="11">
        <f t="shared" si="750"/>
        <v>89.64</v>
      </c>
      <c r="Y298" s="11">
        <f t="shared" si="751"/>
        <v>23.9</v>
      </c>
      <c r="Z298" s="11">
        <f t="shared" si="752"/>
        <v>4.99</v>
      </c>
      <c r="AA298" s="11">
        <f t="shared" si="753"/>
        <v>24</v>
      </c>
      <c r="AB298" s="11">
        <f t="shared" si="754"/>
        <v>9.99</v>
      </c>
      <c r="AC298" s="11">
        <f t="shared" si="755"/>
        <v>35.86</v>
      </c>
      <c r="AD298" s="21">
        <v>6.99</v>
      </c>
      <c r="AE298" s="21">
        <f t="shared" si="756"/>
        <v>23.9</v>
      </c>
      <c r="AF298" s="20">
        <v>4.99</v>
      </c>
      <c r="AG298" s="20">
        <f t="shared" si="757"/>
        <v>35.86</v>
      </c>
    </row>
    <row r="299" spans="1:33">
      <c r="B299" s="5" t="s">
        <v>106</v>
      </c>
      <c r="C299" s="5"/>
      <c r="D299" s="17" t="s">
        <v>41</v>
      </c>
      <c r="E299">
        <v>6</v>
      </c>
      <c r="F299">
        <v>10</v>
      </c>
      <c r="G299" s="17">
        <v>149.4</v>
      </c>
      <c r="H299" s="7">
        <v>1</v>
      </c>
      <c r="I299" s="2" t="s">
        <v>16</v>
      </c>
      <c r="J299" s="2" t="s">
        <v>16</v>
      </c>
      <c r="K299" s="2" t="s">
        <v>19</v>
      </c>
      <c r="L299" s="2" t="s">
        <v>25</v>
      </c>
      <c r="M299" s="2" t="s">
        <v>16</v>
      </c>
      <c r="N299" s="2" t="s">
        <v>29</v>
      </c>
      <c r="O299" s="6">
        <f t="shared" si="743"/>
        <v>381.13</v>
      </c>
      <c r="Q299" s="17">
        <v>149.4</v>
      </c>
      <c r="R299" s="1" t="b">
        <f t="shared" si="744"/>
        <v>0</v>
      </c>
      <c r="S299" s="1" t="b">
        <f t="shared" si="745"/>
        <v>0</v>
      </c>
      <c r="T299" s="19" t="b">
        <f t="shared" si="746"/>
        <v>0</v>
      </c>
      <c r="U299" s="18" t="b">
        <f t="shared" si="747"/>
        <v>0</v>
      </c>
      <c r="V299" s="18" t="b">
        <f t="shared" si="748"/>
        <v>0</v>
      </c>
      <c r="W299" s="18" t="b">
        <f t="shared" si="749"/>
        <v>0</v>
      </c>
      <c r="X299" s="11">
        <f t="shared" si="750"/>
        <v>112.05</v>
      </c>
      <c r="Y299" s="11">
        <f t="shared" si="751"/>
        <v>29.88</v>
      </c>
      <c r="Z299" s="11">
        <f t="shared" si="752"/>
        <v>4.99</v>
      </c>
      <c r="AA299" s="11">
        <f t="shared" si="753"/>
        <v>30</v>
      </c>
      <c r="AB299" s="11">
        <f t="shared" si="754"/>
        <v>9.99</v>
      </c>
      <c r="AC299" s="11">
        <f t="shared" si="755"/>
        <v>44.82</v>
      </c>
      <c r="AD299" s="21">
        <v>6.99</v>
      </c>
      <c r="AE299" s="21">
        <f t="shared" si="756"/>
        <v>29.88</v>
      </c>
      <c r="AF299" s="20">
        <v>4.99</v>
      </c>
      <c r="AG299" s="20">
        <f t="shared" si="757"/>
        <v>44.82</v>
      </c>
    </row>
    <row r="300" spans="1:33">
      <c r="A300" t="s">
        <v>107</v>
      </c>
    </row>
    <row r="301" spans="1:33">
      <c r="B301" s="5" t="s">
        <v>108</v>
      </c>
      <c r="C301" s="5"/>
      <c r="D301" s="17" t="s">
        <v>2</v>
      </c>
      <c r="E301" s="2">
        <v>3</v>
      </c>
      <c r="F301" s="2">
        <v>2</v>
      </c>
      <c r="G301" s="17">
        <v>6.99</v>
      </c>
      <c r="H301" s="7">
        <v>1</v>
      </c>
      <c r="I301" s="2" t="s">
        <v>16</v>
      </c>
      <c r="J301" s="2" t="s">
        <v>16</v>
      </c>
      <c r="K301" s="2" t="s">
        <v>19</v>
      </c>
      <c r="L301" s="2" t="s">
        <v>25</v>
      </c>
      <c r="M301" s="2" t="s">
        <v>16</v>
      </c>
      <c r="N301" s="2" t="s">
        <v>29</v>
      </c>
      <c r="O301" s="6">
        <f>SUM(Q301,R301,S301,T301,U301,V301,W301,X301,Y301,Z301,AA301,AB301,AC301)</f>
        <v>42.190000000000005</v>
      </c>
      <c r="Q301" s="17">
        <v>6.99</v>
      </c>
      <c r="R301" s="1" t="b">
        <f t="shared" ref="R301:R308" si="758">IF(AND(H301&gt;=2,H301&lt;=10),ROUND(G301*H301*(1-0.07),2))</f>
        <v>0</v>
      </c>
      <c r="S301" s="1" t="b">
        <f t="shared" ref="S301:S308" si="759">IF(AND(H301&gt;=11,H301&lt;=25),ROUND(G301*H301*(1-0.11),2))</f>
        <v>0</v>
      </c>
      <c r="T301" s="19" t="b">
        <f t="shared" ref="T301:T308" si="760">IF(AND(H301&gt;=26,H301&lt;=50),ROUND(G301*H301*(1-0.18),2))</f>
        <v>0</v>
      </c>
      <c r="U301" s="18" t="b">
        <f t="shared" ref="U301:U308" si="761">IF(AND(H301&gt;=51,H301&lt;=100),ROUND(G301*H301*(1-0.25),2))</f>
        <v>0</v>
      </c>
      <c r="V301" s="18" t="b">
        <f t="shared" ref="V301:V308" si="762">IF(AND(H301&gt;=101,H301&lt;=500),ROUND(G301*H301*(1-0.33),2))</f>
        <v>0</v>
      </c>
      <c r="W301" s="18" t="b">
        <f t="shared" ref="W301:W308" si="763">IF(AND(H301&gt;=501),ROUND(G301*H301*(1-0.4),2))</f>
        <v>0</v>
      </c>
      <c r="X301" s="11">
        <f t="shared" ref="X301:X308" si="764">IF(I301="Yes",ROUND(SUM(Q301,R301,S301,T301,U301,V301,W301)*0.75,2),0)</f>
        <v>5.24</v>
      </c>
      <c r="Y301" s="11">
        <f t="shared" ref="Y301:Y308" si="765">IF(AE301&lt;6.99,AD301,AE301)</f>
        <v>6.99</v>
      </c>
      <c r="Z301" s="11">
        <f t="shared" ref="Z301:Z308" si="766">IF(K301="Flash Cut with Adhesive Grommets",ROUND(H301*4.99,2),0)</f>
        <v>4.99</v>
      </c>
      <c r="AA301" s="11">
        <f t="shared" ref="AA301:AA308" si="767">((E301*F301)*0.5*H301)</f>
        <v>3</v>
      </c>
      <c r="AB301" s="11">
        <f t="shared" ref="AB301:AB308" si="768">IF(M301="Yes",ROUND(H301*9.99,2),0)</f>
        <v>9.99</v>
      </c>
      <c r="AC301" s="11">
        <f t="shared" ref="AC301:AC308" si="769">IF(AG301&lt;4.99,4.99,AG301)</f>
        <v>4.99</v>
      </c>
      <c r="AD301" s="21">
        <v>6.99</v>
      </c>
      <c r="AE301" s="21">
        <f t="shared" ref="AE301:AE308" si="770">IF(J301="Yes",ROUND(SUM(Q301,R301,S301,T301,U301,V301,W301)*0.2,2),0)</f>
        <v>1.4</v>
      </c>
      <c r="AF301" s="20">
        <v>4.99</v>
      </c>
      <c r="AG301" s="20">
        <f t="shared" ref="AG301:AG308" si="771">IF(N301="Four Sides",ROUND(G301*0.3*H301,2),0)</f>
        <v>2.1</v>
      </c>
    </row>
    <row r="302" spans="1:33">
      <c r="B302" s="5" t="s">
        <v>108</v>
      </c>
      <c r="C302" s="5"/>
      <c r="D302" s="17" t="s">
        <v>3</v>
      </c>
      <c r="E302">
        <v>3</v>
      </c>
      <c r="F302">
        <v>4</v>
      </c>
      <c r="G302" s="17">
        <v>29.88</v>
      </c>
      <c r="H302" s="7">
        <v>1</v>
      </c>
      <c r="I302" s="2" t="s">
        <v>16</v>
      </c>
      <c r="J302" s="2" t="s">
        <v>16</v>
      </c>
      <c r="K302" s="2" t="s">
        <v>19</v>
      </c>
      <c r="L302" s="2" t="s">
        <v>25</v>
      </c>
      <c r="M302" s="2" t="s">
        <v>16</v>
      </c>
      <c r="N302" s="2" t="s">
        <v>29</v>
      </c>
      <c r="O302" s="6">
        <f t="shared" ref="O302:O308" si="772">SUM(Q302,R302,S302,T302,U302,V302,W302,X302,Y302,Z302,AA302,AB302,AC302)</f>
        <v>89.22</v>
      </c>
      <c r="Q302" s="17">
        <v>29.88</v>
      </c>
      <c r="R302" s="1" t="b">
        <f t="shared" si="758"/>
        <v>0</v>
      </c>
      <c r="S302" s="1" t="b">
        <f t="shared" si="759"/>
        <v>0</v>
      </c>
      <c r="T302" s="19" t="b">
        <f t="shared" si="760"/>
        <v>0</v>
      </c>
      <c r="U302" s="18" t="b">
        <f t="shared" si="761"/>
        <v>0</v>
      </c>
      <c r="V302" s="18" t="b">
        <f t="shared" si="762"/>
        <v>0</v>
      </c>
      <c r="W302" s="18" t="b">
        <f t="shared" si="763"/>
        <v>0</v>
      </c>
      <c r="X302" s="11">
        <f t="shared" si="764"/>
        <v>22.41</v>
      </c>
      <c r="Y302" s="11">
        <f t="shared" si="765"/>
        <v>6.99</v>
      </c>
      <c r="Z302" s="11">
        <f t="shared" si="766"/>
        <v>4.99</v>
      </c>
      <c r="AA302" s="11">
        <f t="shared" si="767"/>
        <v>6</v>
      </c>
      <c r="AB302" s="11">
        <f t="shared" si="768"/>
        <v>9.99</v>
      </c>
      <c r="AC302" s="11">
        <f t="shared" si="769"/>
        <v>8.9600000000000009</v>
      </c>
      <c r="AD302" s="21">
        <v>6.99</v>
      </c>
      <c r="AE302" s="21">
        <f t="shared" si="770"/>
        <v>5.98</v>
      </c>
      <c r="AF302" s="20">
        <v>4.99</v>
      </c>
      <c r="AG302" s="20">
        <f t="shared" si="771"/>
        <v>8.9600000000000009</v>
      </c>
    </row>
    <row r="303" spans="1:33">
      <c r="B303" s="5" t="s">
        <v>108</v>
      </c>
      <c r="C303" s="5"/>
      <c r="D303" s="17" t="s">
        <v>23</v>
      </c>
      <c r="E303">
        <v>3</v>
      </c>
      <c r="F303">
        <v>6</v>
      </c>
      <c r="G303" s="17">
        <v>44.82</v>
      </c>
      <c r="H303" s="7">
        <v>1</v>
      </c>
      <c r="I303" s="2" t="s">
        <v>16</v>
      </c>
      <c r="J303" s="2" t="s">
        <v>16</v>
      </c>
      <c r="K303" s="2" t="s">
        <v>19</v>
      </c>
      <c r="L303" s="2" t="s">
        <v>25</v>
      </c>
      <c r="M303" s="2" t="s">
        <v>16</v>
      </c>
      <c r="N303" s="2" t="s">
        <v>29</v>
      </c>
      <c r="O303" s="6">
        <f t="shared" si="772"/>
        <v>124.83</v>
      </c>
      <c r="Q303" s="17">
        <v>44.82</v>
      </c>
      <c r="R303" s="1" t="b">
        <f t="shared" si="758"/>
        <v>0</v>
      </c>
      <c r="S303" s="1" t="b">
        <f t="shared" si="759"/>
        <v>0</v>
      </c>
      <c r="T303" s="19" t="b">
        <f t="shared" si="760"/>
        <v>0</v>
      </c>
      <c r="U303" s="18" t="b">
        <f t="shared" si="761"/>
        <v>0</v>
      </c>
      <c r="V303" s="18" t="b">
        <f t="shared" si="762"/>
        <v>0</v>
      </c>
      <c r="W303" s="18" t="b">
        <f t="shared" si="763"/>
        <v>0</v>
      </c>
      <c r="X303" s="11">
        <f t="shared" si="764"/>
        <v>33.619999999999997</v>
      </c>
      <c r="Y303" s="11">
        <f t="shared" si="765"/>
        <v>8.9600000000000009</v>
      </c>
      <c r="Z303" s="11">
        <f t="shared" si="766"/>
        <v>4.99</v>
      </c>
      <c r="AA303" s="11">
        <f t="shared" si="767"/>
        <v>9</v>
      </c>
      <c r="AB303" s="11">
        <f t="shared" si="768"/>
        <v>9.99</v>
      </c>
      <c r="AC303" s="11">
        <f t="shared" si="769"/>
        <v>13.45</v>
      </c>
      <c r="AD303" s="21">
        <v>6.99</v>
      </c>
      <c r="AE303" s="21">
        <f t="shared" si="770"/>
        <v>8.9600000000000009</v>
      </c>
      <c r="AF303" s="20">
        <v>4.99</v>
      </c>
      <c r="AG303" s="20">
        <f t="shared" si="771"/>
        <v>13.45</v>
      </c>
    </row>
    <row r="304" spans="1:33">
      <c r="B304" s="5" t="s">
        <v>108</v>
      </c>
      <c r="C304" s="5"/>
      <c r="D304" s="17" t="s">
        <v>36</v>
      </c>
      <c r="E304">
        <v>4</v>
      </c>
      <c r="F304">
        <v>6</v>
      </c>
      <c r="G304" s="17">
        <v>59.76</v>
      </c>
      <c r="H304" s="7">
        <v>1</v>
      </c>
      <c r="I304" s="2" t="s">
        <v>16</v>
      </c>
      <c r="J304" s="2" t="s">
        <v>16</v>
      </c>
      <c r="K304" s="2" t="s">
        <v>19</v>
      </c>
      <c r="L304" s="2" t="s">
        <v>25</v>
      </c>
      <c r="M304" s="2" t="s">
        <v>16</v>
      </c>
      <c r="N304" s="2" t="s">
        <v>29</v>
      </c>
      <c r="O304" s="6">
        <f t="shared" si="772"/>
        <v>161.44</v>
      </c>
      <c r="Q304" s="17">
        <v>59.76</v>
      </c>
      <c r="R304" s="1" t="b">
        <f t="shared" si="758"/>
        <v>0</v>
      </c>
      <c r="S304" s="1" t="b">
        <f t="shared" si="759"/>
        <v>0</v>
      </c>
      <c r="T304" s="19" t="b">
        <f t="shared" si="760"/>
        <v>0</v>
      </c>
      <c r="U304" s="18" t="b">
        <f t="shared" si="761"/>
        <v>0</v>
      </c>
      <c r="V304" s="18" t="b">
        <f t="shared" si="762"/>
        <v>0</v>
      </c>
      <c r="W304" s="18" t="b">
        <f t="shared" si="763"/>
        <v>0</v>
      </c>
      <c r="X304" s="11">
        <f t="shared" si="764"/>
        <v>44.82</v>
      </c>
      <c r="Y304" s="11">
        <f t="shared" si="765"/>
        <v>11.95</v>
      </c>
      <c r="Z304" s="11">
        <f t="shared" si="766"/>
        <v>4.99</v>
      </c>
      <c r="AA304" s="11">
        <f t="shared" si="767"/>
        <v>12</v>
      </c>
      <c r="AB304" s="11">
        <f t="shared" si="768"/>
        <v>9.99</v>
      </c>
      <c r="AC304" s="11">
        <f t="shared" si="769"/>
        <v>17.93</v>
      </c>
      <c r="AD304" s="21">
        <v>6.99</v>
      </c>
      <c r="AE304" s="21">
        <f t="shared" si="770"/>
        <v>11.95</v>
      </c>
      <c r="AF304" s="20">
        <v>4.99</v>
      </c>
      <c r="AG304" s="20">
        <f t="shared" si="771"/>
        <v>17.93</v>
      </c>
    </row>
    <row r="305" spans="1:33">
      <c r="B305" s="5" t="s">
        <v>108</v>
      </c>
      <c r="C305" s="5"/>
      <c r="D305" s="17" t="s">
        <v>38</v>
      </c>
      <c r="E305">
        <v>4</v>
      </c>
      <c r="F305">
        <v>8</v>
      </c>
      <c r="G305" s="17">
        <v>79.680000000000007</v>
      </c>
      <c r="H305" s="7">
        <v>1</v>
      </c>
      <c r="I305" s="2" t="s">
        <v>16</v>
      </c>
      <c r="J305" s="2" t="s">
        <v>16</v>
      </c>
      <c r="K305" s="2" t="s">
        <v>19</v>
      </c>
      <c r="L305" s="2" t="s">
        <v>25</v>
      </c>
      <c r="M305" s="2" t="s">
        <v>16</v>
      </c>
      <c r="N305" s="2" t="s">
        <v>29</v>
      </c>
      <c r="O305" s="6">
        <f t="shared" si="772"/>
        <v>210.26000000000002</v>
      </c>
      <c r="Q305" s="17">
        <v>79.680000000000007</v>
      </c>
      <c r="R305" s="1" t="b">
        <f t="shared" si="758"/>
        <v>0</v>
      </c>
      <c r="S305" s="1" t="b">
        <f t="shared" si="759"/>
        <v>0</v>
      </c>
      <c r="T305" s="19" t="b">
        <f t="shared" si="760"/>
        <v>0</v>
      </c>
      <c r="U305" s="18" t="b">
        <f t="shared" si="761"/>
        <v>0</v>
      </c>
      <c r="V305" s="18" t="b">
        <f t="shared" si="762"/>
        <v>0</v>
      </c>
      <c r="W305" s="18" t="b">
        <f t="shared" si="763"/>
        <v>0</v>
      </c>
      <c r="X305" s="11">
        <f t="shared" si="764"/>
        <v>59.76</v>
      </c>
      <c r="Y305" s="11">
        <f t="shared" si="765"/>
        <v>15.94</v>
      </c>
      <c r="Z305" s="11">
        <f t="shared" si="766"/>
        <v>4.99</v>
      </c>
      <c r="AA305" s="11">
        <f t="shared" si="767"/>
        <v>16</v>
      </c>
      <c r="AB305" s="11">
        <f t="shared" si="768"/>
        <v>9.99</v>
      </c>
      <c r="AC305" s="11">
        <f t="shared" si="769"/>
        <v>23.9</v>
      </c>
      <c r="AD305" s="21">
        <v>6.99</v>
      </c>
      <c r="AE305" s="21">
        <f t="shared" si="770"/>
        <v>15.94</v>
      </c>
      <c r="AF305" s="20">
        <v>4.99</v>
      </c>
      <c r="AG305" s="20">
        <f t="shared" si="771"/>
        <v>23.9</v>
      </c>
    </row>
    <row r="306" spans="1:33">
      <c r="B306" s="5" t="s">
        <v>108</v>
      </c>
      <c r="C306" s="5"/>
      <c r="D306" s="17" t="s">
        <v>39</v>
      </c>
      <c r="E306">
        <v>4</v>
      </c>
      <c r="F306">
        <v>10</v>
      </c>
      <c r="G306" s="17">
        <v>99.6</v>
      </c>
      <c r="H306" s="7">
        <v>1</v>
      </c>
      <c r="I306" s="2" t="s">
        <v>16</v>
      </c>
      <c r="J306" s="2" t="s">
        <v>16</v>
      </c>
      <c r="K306" s="2" t="s">
        <v>19</v>
      </c>
      <c r="L306" s="2" t="s">
        <v>25</v>
      </c>
      <c r="M306" s="2" t="s">
        <v>16</v>
      </c>
      <c r="N306" s="2" t="s">
        <v>29</v>
      </c>
      <c r="O306" s="6">
        <f t="shared" si="772"/>
        <v>259.08000000000004</v>
      </c>
      <c r="Q306" s="17">
        <v>99.6</v>
      </c>
      <c r="R306" s="1" t="b">
        <f t="shared" si="758"/>
        <v>0</v>
      </c>
      <c r="S306" s="1" t="b">
        <f t="shared" si="759"/>
        <v>0</v>
      </c>
      <c r="T306" s="19" t="b">
        <f t="shared" si="760"/>
        <v>0</v>
      </c>
      <c r="U306" s="18" t="b">
        <f t="shared" si="761"/>
        <v>0</v>
      </c>
      <c r="V306" s="18" t="b">
        <f t="shared" si="762"/>
        <v>0</v>
      </c>
      <c r="W306" s="18" t="b">
        <f t="shared" si="763"/>
        <v>0</v>
      </c>
      <c r="X306" s="11">
        <f t="shared" si="764"/>
        <v>74.7</v>
      </c>
      <c r="Y306" s="11">
        <f t="shared" si="765"/>
        <v>19.920000000000002</v>
      </c>
      <c r="Z306" s="11">
        <f t="shared" si="766"/>
        <v>4.99</v>
      </c>
      <c r="AA306" s="11">
        <f t="shared" si="767"/>
        <v>20</v>
      </c>
      <c r="AB306" s="11">
        <f t="shared" si="768"/>
        <v>9.99</v>
      </c>
      <c r="AC306" s="11">
        <f t="shared" si="769"/>
        <v>29.88</v>
      </c>
      <c r="AD306" s="21">
        <v>6.99</v>
      </c>
      <c r="AE306" s="21">
        <f t="shared" si="770"/>
        <v>19.920000000000002</v>
      </c>
      <c r="AF306" s="20">
        <v>4.99</v>
      </c>
      <c r="AG306" s="20">
        <f t="shared" si="771"/>
        <v>29.88</v>
      </c>
    </row>
    <row r="307" spans="1:33">
      <c r="B307" s="5" t="s">
        <v>108</v>
      </c>
      <c r="C307" s="5"/>
      <c r="D307" s="17" t="s">
        <v>40</v>
      </c>
      <c r="E307">
        <v>6</v>
      </c>
      <c r="F307">
        <v>8</v>
      </c>
      <c r="G307" s="17">
        <v>119.52</v>
      </c>
      <c r="H307" s="7">
        <v>1</v>
      </c>
      <c r="I307" s="2" t="s">
        <v>16</v>
      </c>
      <c r="J307" s="2" t="s">
        <v>16</v>
      </c>
      <c r="K307" s="2" t="s">
        <v>19</v>
      </c>
      <c r="L307" s="2" t="s">
        <v>25</v>
      </c>
      <c r="M307" s="2" t="s">
        <v>16</v>
      </c>
      <c r="N307" s="2" t="s">
        <v>29</v>
      </c>
      <c r="O307" s="6">
        <f t="shared" si="772"/>
        <v>307.90000000000003</v>
      </c>
      <c r="Q307" s="17">
        <v>119.52</v>
      </c>
      <c r="R307" s="1" t="b">
        <f t="shared" si="758"/>
        <v>0</v>
      </c>
      <c r="S307" s="1" t="b">
        <f t="shared" si="759"/>
        <v>0</v>
      </c>
      <c r="T307" s="19" t="b">
        <f t="shared" si="760"/>
        <v>0</v>
      </c>
      <c r="U307" s="18" t="b">
        <f t="shared" si="761"/>
        <v>0</v>
      </c>
      <c r="V307" s="18" t="b">
        <f t="shared" si="762"/>
        <v>0</v>
      </c>
      <c r="W307" s="18" t="b">
        <f t="shared" si="763"/>
        <v>0</v>
      </c>
      <c r="X307" s="11">
        <f t="shared" si="764"/>
        <v>89.64</v>
      </c>
      <c r="Y307" s="11">
        <f t="shared" si="765"/>
        <v>23.9</v>
      </c>
      <c r="Z307" s="11">
        <f t="shared" si="766"/>
        <v>4.99</v>
      </c>
      <c r="AA307" s="11">
        <f t="shared" si="767"/>
        <v>24</v>
      </c>
      <c r="AB307" s="11">
        <f t="shared" si="768"/>
        <v>9.99</v>
      </c>
      <c r="AC307" s="11">
        <f t="shared" si="769"/>
        <v>35.86</v>
      </c>
      <c r="AD307" s="21">
        <v>6.99</v>
      </c>
      <c r="AE307" s="21">
        <f t="shared" si="770"/>
        <v>23.9</v>
      </c>
      <c r="AF307" s="20">
        <v>4.99</v>
      </c>
      <c r="AG307" s="20">
        <f t="shared" si="771"/>
        <v>35.86</v>
      </c>
    </row>
    <row r="308" spans="1:33">
      <c r="B308" s="5" t="s">
        <v>108</v>
      </c>
      <c r="C308" s="5"/>
      <c r="D308" s="17" t="s">
        <v>41</v>
      </c>
      <c r="E308">
        <v>6</v>
      </c>
      <c r="F308">
        <v>10</v>
      </c>
      <c r="G308" s="17">
        <v>149.4</v>
      </c>
      <c r="H308" s="7">
        <v>1</v>
      </c>
      <c r="I308" s="2" t="s">
        <v>16</v>
      </c>
      <c r="J308" s="2" t="s">
        <v>16</v>
      </c>
      <c r="K308" s="2" t="s">
        <v>19</v>
      </c>
      <c r="L308" s="2" t="s">
        <v>25</v>
      </c>
      <c r="M308" s="2" t="s">
        <v>16</v>
      </c>
      <c r="N308" s="2" t="s">
        <v>29</v>
      </c>
      <c r="O308" s="6">
        <f t="shared" si="772"/>
        <v>381.13</v>
      </c>
      <c r="Q308" s="17">
        <v>149.4</v>
      </c>
      <c r="R308" s="1" t="b">
        <f t="shared" si="758"/>
        <v>0</v>
      </c>
      <c r="S308" s="1" t="b">
        <f t="shared" si="759"/>
        <v>0</v>
      </c>
      <c r="T308" s="19" t="b">
        <f t="shared" si="760"/>
        <v>0</v>
      </c>
      <c r="U308" s="18" t="b">
        <f t="shared" si="761"/>
        <v>0</v>
      </c>
      <c r="V308" s="18" t="b">
        <f t="shared" si="762"/>
        <v>0</v>
      </c>
      <c r="W308" s="18" t="b">
        <f t="shared" si="763"/>
        <v>0</v>
      </c>
      <c r="X308" s="11">
        <f t="shared" si="764"/>
        <v>112.05</v>
      </c>
      <c r="Y308" s="11">
        <f t="shared" si="765"/>
        <v>29.88</v>
      </c>
      <c r="Z308" s="11">
        <f t="shared" si="766"/>
        <v>4.99</v>
      </c>
      <c r="AA308" s="11">
        <f t="shared" si="767"/>
        <v>30</v>
      </c>
      <c r="AB308" s="11">
        <f t="shared" si="768"/>
        <v>9.99</v>
      </c>
      <c r="AC308" s="11">
        <f t="shared" si="769"/>
        <v>44.82</v>
      </c>
      <c r="AD308" s="21">
        <v>6.99</v>
      </c>
      <c r="AE308" s="21">
        <f t="shared" si="770"/>
        <v>29.88</v>
      </c>
      <c r="AF308" s="20">
        <v>4.99</v>
      </c>
      <c r="AG308" s="20">
        <f t="shared" si="771"/>
        <v>44.82</v>
      </c>
    </row>
    <row r="309" spans="1:33">
      <c r="A309" t="s">
        <v>109</v>
      </c>
    </row>
    <row r="310" spans="1:33">
      <c r="B310" s="5" t="s">
        <v>110</v>
      </c>
      <c r="C310" s="5"/>
      <c r="D310" s="17" t="s">
        <v>2</v>
      </c>
      <c r="E310" s="2">
        <v>3</v>
      </c>
      <c r="F310" s="2">
        <v>2</v>
      </c>
      <c r="G310" s="17">
        <v>6.99</v>
      </c>
      <c r="H310" s="7">
        <v>1</v>
      </c>
      <c r="I310" s="2" t="s">
        <v>16</v>
      </c>
      <c r="J310" s="2" t="s">
        <v>16</v>
      </c>
      <c r="K310" s="2" t="s">
        <v>19</v>
      </c>
      <c r="L310" s="2" t="s">
        <v>25</v>
      </c>
      <c r="M310" s="2" t="s">
        <v>16</v>
      </c>
      <c r="N310" s="2" t="s">
        <v>29</v>
      </c>
      <c r="O310" s="6">
        <f>SUM(Q310,R310,S310,T310,U310,V310,W310,X310,Y310,Z310,AA310,AB310,AC310)</f>
        <v>42.190000000000005</v>
      </c>
      <c r="Q310" s="17">
        <v>6.99</v>
      </c>
      <c r="R310" s="1" t="b">
        <f t="shared" ref="R310:R317" si="773">IF(AND(H310&gt;=2,H310&lt;=10),ROUND(G310*H310*(1-0.07),2))</f>
        <v>0</v>
      </c>
      <c r="S310" s="1" t="b">
        <f t="shared" ref="S310:S317" si="774">IF(AND(H310&gt;=11,H310&lt;=25),ROUND(G310*H310*(1-0.11),2))</f>
        <v>0</v>
      </c>
      <c r="T310" s="19" t="b">
        <f t="shared" ref="T310:T317" si="775">IF(AND(H310&gt;=26,H310&lt;=50),ROUND(G310*H310*(1-0.18),2))</f>
        <v>0</v>
      </c>
      <c r="U310" s="18" t="b">
        <f t="shared" ref="U310:U317" si="776">IF(AND(H310&gt;=51,H310&lt;=100),ROUND(G310*H310*(1-0.25),2))</f>
        <v>0</v>
      </c>
      <c r="V310" s="18" t="b">
        <f t="shared" ref="V310:V317" si="777">IF(AND(H310&gt;=101,H310&lt;=500),ROUND(G310*H310*(1-0.33),2))</f>
        <v>0</v>
      </c>
      <c r="W310" s="18" t="b">
        <f t="shared" ref="W310:W317" si="778">IF(AND(H310&gt;=501),ROUND(G310*H310*(1-0.4),2))</f>
        <v>0</v>
      </c>
      <c r="X310" s="11">
        <f t="shared" ref="X310:X317" si="779">IF(I310="Yes",ROUND(SUM(Q310,R310,S310,T310,U310,V310,W310)*0.75,2),0)</f>
        <v>5.24</v>
      </c>
      <c r="Y310" s="11">
        <f t="shared" ref="Y310:Y317" si="780">IF(AE310&lt;6.99,AD310,AE310)</f>
        <v>6.99</v>
      </c>
      <c r="Z310" s="11">
        <f t="shared" ref="Z310:Z317" si="781">IF(K310="Flash Cut with Adhesive Grommets",ROUND(H310*4.99,2),0)</f>
        <v>4.99</v>
      </c>
      <c r="AA310" s="11">
        <f t="shared" ref="AA310:AA317" si="782">((E310*F310)*0.5*H310)</f>
        <v>3</v>
      </c>
      <c r="AB310" s="11">
        <f t="shared" ref="AB310:AB317" si="783">IF(M310="Yes",ROUND(H310*9.99,2),0)</f>
        <v>9.99</v>
      </c>
      <c r="AC310" s="11">
        <f t="shared" ref="AC310:AC317" si="784">IF(AG310&lt;4.99,4.99,AG310)</f>
        <v>4.99</v>
      </c>
      <c r="AD310" s="21">
        <v>6.99</v>
      </c>
      <c r="AE310" s="21">
        <f t="shared" ref="AE310:AE317" si="785">IF(J310="Yes",ROUND(SUM(Q310,R310,S310,T310,U310,V310,W310)*0.2,2),0)</f>
        <v>1.4</v>
      </c>
      <c r="AF310" s="20">
        <v>4.99</v>
      </c>
      <c r="AG310" s="20">
        <f t="shared" ref="AG310:AG317" si="786">IF(N310="Four Sides",ROUND(G310*0.3*H310,2),0)</f>
        <v>2.1</v>
      </c>
    </row>
    <row r="311" spans="1:33">
      <c r="B311" s="5" t="s">
        <v>110</v>
      </c>
      <c r="C311" s="5"/>
      <c r="D311" s="17" t="s">
        <v>3</v>
      </c>
      <c r="E311">
        <v>3</v>
      </c>
      <c r="F311">
        <v>4</v>
      </c>
      <c r="G311" s="17">
        <v>29.88</v>
      </c>
      <c r="H311" s="7">
        <v>1</v>
      </c>
      <c r="I311" s="2" t="s">
        <v>16</v>
      </c>
      <c r="J311" s="2" t="s">
        <v>16</v>
      </c>
      <c r="K311" s="2" t="s">
        <v>19</v>
      </c>
      <c r="L311" s="2" t="s">
        <v>25</v>
      </c>
      <c r="M311" s="2" t="s">
        <v>16</v>
      </c>
      <c r="N311" s="2" t="s">
        <v>29</v>
      </c>
      <c r="O311" s="6">
        <f t="shared" ref="O311:O317" si="787">SUM(Q311,R311,S311,T311,U311,V311,W311,X311,Y311,Z311,AA311,AB311,AC311)</f>
        <v>89.22</v>
      </c>
      <c r="Q311" s="17">
        <v>29.88</v>
      </c>
      <c r="R311" s="1" t="b">
        <f t="shared" si="773"/>
        <v>0</v>
      </c>
      <c r="S311" s="1" t="b">
        <f t="shared" si="774"/>
        <v>0</v>
      </c>
      <c r="T311" s="19" t="b">
        <f t="shared" si="775"/>
        <v>0</v>
      </c>
      <c r="U311" s="18" t="b">
        <f t="shared" si="776"/>
        <v>0</v>
      </c>
      <c r="V311" s="18" t="b">
        <f t="shared" si="777"/>
        <v>0</v>
      </c>
      <c r="W311" s="18" t="b">
        <f t="shared" si="778"/>
        <v>0</v>
      </c>
      <c r="X311" s="11">
        <f t="shared" si="779"/>
        <v>22.41</v>
      </c>
      <c r="Y311" s="11">
        <f t="shared" si="780"/>
        <v>6.99</v>
      </c>
      <c r="Z311" s="11">
        <f t="shared" si="781"/>
        <v>4.99</v>
      </c>
      <c r="AA311" s="11">
        <f t="shared" si="782"/>
        <v>6</v>
      </c>
      <c r="AB311" s="11">
        <f t="shared" si="783"/>
        <v>9.99</v>
      </c>
      <c r="AC311" s="11">
        <f t="shared" si="784"/>
        <v>8.9600000000000009</v>
      </c>
      <c r="AD311" s="21">
        <v>6.99</v>
      </c>
      <c r="AE311" s="21">
        <f t="shared" si="785"/>
        <v>5.98</v>
      </c>
      <c r="AF311" s="20">
        <v>4.99</v>
      </c>
      <c r="AG311" s="20">
        <f t="shared" si="786"/>
        <v>8.9600000000000009</v>
      </c>
    </row>
    <row r="312" spans="1:33">
      <c r="B312" s="5" t="s">
        <v>110</v>
      </c>
      <c r="C312" s="5"/>
      <c r="D312" s="17" t="s">
        <v>23</v>
      </c>
      <c r="E312">
        <v>3</v>
      </c>
      <c r="F312">
        <v>6</v>
      </c>
      <c r="G312" s="17">
        <v>44.82</v>
      </c>
      <c r="H312" s="7">
        <v>1</v>
      </c>
      <c r="I312" s="2" t="s">
        <v>16</v>
      </c>
      <c r="J312" s="2" t="s">
        <v>16</v>
      </c>
      <c r="K312" s="2" t="s">
        <v>19</v>
      </c>
      <c r="L312" s="2" t="s">
        <v>25</v>
      </c>
      <c r="M312" s="2" t="s">
        <v>16</v>
      </c>
      <c r="N312" s="2" t="s">
        <v>29</v>
      </c>
      <c r="O312" s="6">
        <f t="shared" si="787"/>
        <v>124.83</v>
      </c>
      <c r="Q312" s="17">
        <v>44.82</v>
      </c>
      <c r="R312" s="1" t="b">
        <f t="shared" si="773"/>
        <v>0</v>
      </c>
      <c r="S312" s="1" t="b">
        <f t="shared" si="774"/>
        <v>0</v>
      </c>
      <c r="T312" s="19" t="b">
        <f t="shared" si="775"/>
        <v>0</v>
      </c>
      <c r="U312" s="18" t="b">
        <f t="shared" si="776"/>
        <v>0</v>
      </c>
      <c r="V312" s="18" t="b">
        <f t="shared" si="777"/>
        <v>0</v>
      </c>
      <c r="W312" s="18" t="b">
        <f t="shared" si="778"/>
        <v>0</v>
      </c>
      <c r="X312" s="11">
        <f t="shared" si="779"/>
        <v>33.619999999999997</v>
      </c>
      <c r="Y312" s="11">
        <f t="shared" si="780"/>
        <v>8.9600000000000009</v>
      </c>
      <c r="Z312" s="11">
        <f t="shared" si="781"/>
        <v>4.99</v>
      </c>
      <c r="AA312" s="11">
        <f t="shared" si="782"/>
        <v>9</v>
      </c>
      <c r="AB312" s="11">
        <f t="shared" si="783"/>
        <v>9.99</v>
      </c>
      <c r="AC312" s="11">
        <f t="shared" si="784"/>
        <v>13.45</v>
      </c>
      <c r="AD312" s="21">
        <v>6.99</v>
      </c>
      <c r="AE312" s="21">
        <f t="shared" si="785"/>
        <v>8.9600000000000009</v>
      </c>
      <c r="AF312" s="20">
        <v>4.99</v>
      </c>
      <c r="AG312" s="20">
        <f t="shared" si="786"/>
        <v>13.45</v>
      </c>
    </row>
    <row r="313" spans="1:33">
      <c r="B313" s="5" t="s">
        <v>110</v>
      </c>
      <c r="C313" s="5"/>
      <c r="D313" s="17" t="s">
        <v>36</v>
      </c>
      <c r="E313">
        <v>4</v>
      </c>
      <c r="F313">
        <v>6</v>
      </c>
      <c r="G313" s="17">
        <v>59.76</v>
      </c>
      <c r="H313" s="7">
        <v>1</v>
      </c>
      <c r="I313" s="2" t="s">
        <v>16</v>
      </c>
      <c r="J313" s="2" t="s">
        <v>16</v>
      </c>
      <c r="K313" s="2" t="s">
        <v>19</v>
      </c>
      <c r="L313" s="2" t="s">
        <v>25</v>
      </c>
      <c r="M313" s="2" t="s">
        <v>16</v>
      </c>
      <c r="N313" s="2" t="s">
        <v>29</v>
      </c>
      <c r="O313" s="6">
        <f t="shared" si="787"/>
        <v>161.44</v>
      </c>
      <c r="Q313" s="17">
        <v>59.76</v>
      </c>
      <c r="R313" s="1" t="b">
        <f t="shared" si="773"/>
        <v>0</v>
      </c>
      <c r="S313" s="1" t="b">
        <f t="shared" si="774"/>
        <v>0</v>
      </c>
      <c r="T313" s="19" t="b">
        <f t="shared" si="775"/>
        <v>0</v>
      </c>
      <c r="U313" s="18" t="b">
        <f t="shared" si="776"/>
        <v>0</v>
      </c>
      <c r="V313" s="18" t="b">
        <f t="shared" si="777"/>
        <v>0</v>
      </c>
      <c r="W313" s="18" t="b">
        <f t="shared" si="778"/>
        <v>0</v>
      </c>
      <c r="X313" s="11">
        <f t="shared" si="779"/>
        <v>44.82</v>
      </c>
      <c r="Y313" s="11">
        <f t="shared" si="780"/>
        <v>11.95</v>
      </c>
      <c r="Z313" s="11">
        <f t="shared" si="781"/>
        <v>4.99</v>
      </c>
      <c r="AA313" s="11">
        <f t="shared" si="782"/>
        <v>12</v>
      </c>
      <c r="AB313" s="11">
        <f t="shared" si="783"/>
        <v>9.99</v>
      </c>
      <c r="AC313" s="11">
        <f t="shared" si="784"/>
        <v>17.93</v>
      </c>
      <c r="AD313" s="21">
        <v>6.99</v>
      </c>
      <c r="AE313" s="21">
        <f t="shared" si="785"/>
        <v>11.95</v>
      </c>
      <c r="AF313" s="20">
        <v>4.99</v>
      </c>
      <c r="AG313" s="20">
        <f t="shared" si="786"/>
        <v>17.93</v>
      </c>
    </row>
    <row r="314" spans="1:33">
      <c r="B314" s="5" t="s">
        <v>110</v>
      </c>
      <c r="C314" s="5"/>
      <c r="D314" s="17" t="s">
        <v>38</v>
      </c>
      <c r="E314">
        <v>4</v>
      </c>
      <c r="F314">
        <v>8</v>
      </c>
      <c r="G314" s="17">
        <v>79.680000000000007</v>
      </c>
      <c r="H314" s="7">
        <v>1</v>
      </c>
      <c r="I314" s="2" t="s">
        <v>16</v>
      </c>
      <c r="J314" s="2" t="s">
        <v>16</v>
      </c>
      <c r="K314" s="2" t="s">
        <v>19</v>
      </c>
      <c r="L314" s="2" t="s">
        <v>25</v>
      </c>
      <c r="M314" s="2" t="s">
        <v>16</v>
      </c>
      <c r="N314" s="2" t="s">
        <v>29</v>
      </c>
      <c r="O314" s="6">
        <f t="shared" si="787"/>
        <v>210.26000000000002</v>
      </c>
      <c r="Q314" s="17">
        <v>79.680000000000007</v>
      </c>
      <c r="R314" s="1" t="b">
        <f t="shared" si="773"/>
        <v>0</v>
      </c>
      <c r="S314" s="1" t="b">
        <f t="shared" si="774"/>
        <v>0</v>
      </c>
      <c r="T314" s="19" t="b">
        <f t="shared" si="775"/>
        <v>0</v>
      </c>
      <c r="U314" s="18" t="b">
        <f t="shared" si="776"/>
        <v>0</v>
      </c>
      <c r="V314" s="18" t="b">
        <f t="shared" si="777"/>
        <v>0</v>
      </c>
      <c r="W314" s="18" t="b">
        <f t="shared" si="778"/>
        <v>0</v>
      </c>
      <c r="X314" s="11">
        <f t="shared" si="779"/>
        <v>59.76</v>
      </c>
      <c r="Y314" s="11">
        <f t="shared" si="780"/>
        <v>15.94</v>
      </c>
      <c r="Z314" s="11">
        <f t="shared" si="781"/>
        <v>4.99</v>
      </c>
      <c r="AA314" s="11">
        <f t="shared" si="782"/>
        <v>16</v>
      </c>
      <c r="AB314" s="11">
        <f t="shared" si="783"/>
        <v>9.99</v>
      </c>
      <c r="AC314" s="11">
        <f t="shared" si="784"/>
        <v>23.9</v>
      </c>
      <c r="AD314" s="21">
        <v>6.99</v>
      </c>
      <c r="AE314" s="21">
        <f t="shared" si="785"/>
        <v>15.94</v>
      </c>
      <c r="AF314" s="20">
        <v>4.99</v>
      </c>
      <c r="AG314" s="20">
        <f t="shared" si="786"/>
        <v>23.9</v>
      </c>
    </row>
    <row r="315" spans="1:33">
      <c r="B315" s="5" t="s">
        <v>110</v>
      </c>
      <c r="C315" s="5"/>
      <c r="D315" s="17" t="s">
        <v>39</v>
      </c>
      <c r="E315">
        <v>4</v>
      </c>
      <c r="F315">
        <v>10</v>
      </c>
      <c r="G315" s="17">
        <v>99.6</v>
      </c>
      <c r="H315" s="7">
        <v>1</v>
      </c>
      <c r="I315" s="2" t="s">
        <v>16</v>
      </c>
      <c r="J315" s="2" t="s">
        <v>16</v>
      </c>
      <c r="K315" s="2" t="s">
        <v>19</v>
      </c>
      <c r="L315" s="2" t="s">
        <v>25</v>
      </c>
      <c r="M315" s="2" t="s">
        <v>16</v>
      </c>
      <c r="N315" s="2" t="s">
        <v>29</v>
      </c>
      <c r="O315" s="6">
        <f t="shared" si="787"/>
        <v>259.08000000000004</v>
      </c>
      <c r="Q315" s="17">
        <v>99.6</v>
      </c>
      <c r="R315" s="1" t="b">
        <f t="shared" si="773"/>
        <v>0</v>
      </c>
      <c r="S315" s="1" t="b">
        <f t="shared" si="774"/>
        <v>0</v>
      </c>
      <c r="T315" s="19" t="b">
        <f t="shared" si="775"/>
        <v>0</v>
      </c>
      <c r="U315" s="18" t="b">
        <f t="shared" si="776"/>
        <v>0</v>
      </c>
      <c r="V315" s="18" t="b">
        <f t="shared" si="777"/>
        <v>0</v>
      </c>
      <c r="W315" s="18" t="b">
        <f t="shared" si="778"/>
        <v>0</v>
      </c>
      <c r="X315" s="11">
        <f t="shared" si="779"/>
        <v>74.7</v>
      </c>
      <c r="Y315" s="11">
        <f t="shared" si="780"/>
        <v>19.920000000000002</v>
      </c>
      <c r="Z315" s="11">
        <f t="shared" si="781"/>
        <v>4.99</v>
      </c>
      <c r="AA315" s="11">
        <f t="shared" si="782"/>
        <v>20</v>
      </c>
      <c r="AB315" s="11">
        <f t="shared" si="783"/>
        <v>9.99</v>
      </c>
      <c r="AC315" s="11">
        <f t="shared" si="784"/>
        <v>29.88</v>
      </c>
      <c r="AD315" s="21">
        <v>6.99</v>
      </c>
      <c r="AE315" s="21">
        <f t="shared" si="785"/>
        <v>19.920000000000002</v>
      </c>
      <c r="AF315" s="20">
        <v>4.99</v>
      </c>
      <c r="AG315" s="20">
        <f t="shared" si="786"/>
        <v>29.88</v>
      </c>
    </row>
    <row r="316" spans="1:33">
      <c r="B316" s="5" t="s">
        <v>110</v>
      </c>
      <c r="C316" s="5"/>
      <c r="D316" s="17" t="s">
        <v>40</v>
      </c>
      <c r="E316">
        <v>6</v>
      </c>
      <c r="F316">
        <v>8</v>
      </c>
      <c r="G316" s="17">
        <v>119.52</v>
      </c>
      <c r="H316" s="7">
        <v>1</v>
      </c>
      <c r="I316" s="2" t="s">
        <v>16</v>
      </c>
      <c r="J316" s="2" t="s">
        <v>16</v>
      </c>
      <c r="K316" s="2" t="s">
        <v>19</v>
      </c>
      <c r="L316" s="2" t="s">
        <v>25</v>
      </c>
      <c r="M316" s="2" t="s">
        <v>16</v>
      </c>
      <c r="N316" s="2" t="s">
        <v>29</v>
      </c>
      <c r="O316" s="6">
        <f t="shared" si="787"/>
        <v>307.90000000000003</v>
      </c>
      <c r="Q316" s="17">
        <v>119.52</v>
      </c>
      <c r="R316" s="1" t="b">
        <f t="shared" si="773"/>
        <v>0</v>
      </c>
      <c r="S316" s="1" t="b">
        <f t="shared" si="774"/>
        <v>0</v>
      </c>
      <c r="T316" s="19" t="b">
        <f t="shared" si="775"/>
        <v>0</v>
      </c>
      <c r="U316" s="18" t="b">
        <f t="shared" si="776"/>
        <v>0</v>
      </c>
      <c r="V316" s="18" t="b">
        <f t="shared" si="777"/>
        <v>0</v>
      </c>
      <c r="W316" s="18" t="b">
        <f t="shared" si="778"/>
        <v>0</v>
      </c>
      <c r="X316" s="11">
        <f t="shared" si="779"/>
        <v>89.64</v>
      </c>
      <c r="Y316" s="11">
        <f t="shared" si="780"/>
        <v>23.9</v>
      </c>
      <c r="Z316" s="11">
        <f t="shared" si="781"/>
        <v>4.99</v>
      </c>
      <c r="AA316" s="11">
        <f t="shared" si="782"/>
        <v>24</v>
      </c>
      <c r="AB316" s="11">
        <f t="shared" si="783"/>
        <v>9.99</v>
      </c>
      <c r="AC316" s="11">
        <f t="shared" si="784"/>
        <v>35.86</v>
      </c>
      <c r="AD316" s="21">
        <v>6.99</v>
      </c>
      <c r="AE316" s="21">
        <f t="shared" si="785"/>
        <v>23.9</v>
      </c>
      <c r="AF316" s="20">
        <v>4.99</v>
      </c>
      <c r="AG316" s="20">
        <f t="shared" si="786"/>
        <v>35.86</v>
      </c>
    </row>
    <row r="317" spans="1:33">
      <c r="B317" s="5" t="s">
        <v>110</v>
      </c>
      <c r="C317" s="5"/>
      <c r="D317" s="17" t="s">
        <v>41</v>
      </c>
      <c r="E317">
        <v>6</v>
      </c>
      <c r="F317">
        <v>10</v>
      </c>
      <c r="G317" s="17">
        <v>149.4</v>
      </c>
      <c r="H317" s="7">
        <v>1</v>
      </c>
      <c r="I317" s="2" t="s">
        <v>16</v>
      </c>
      <c r="J317" s="2" t="s">
        <v>16</v>
      </c>
      <c r="K317" s="2" t="s">
        <v>19</v>
      </c>
      <c r="L317" s="2" t="s">
        <v>25</v>
      </c>
      <c r="M317" s="2" t="s">
        <v>16</v>
      </c>
      <c r="N317" s="2" t="s">
        <v>29</v>
      </c>
      <c r="O317" s="6">
        <f t="shared" si="787"/>
        <v>381.13</v>
      </c>
      <c r="Q317" s="17">
        <v>149.4</v>
      </c>
      <c r="R317" s="1" t="b">
        <f t="shared" si="773"/>
        <v>0</v>
      </c>
      <c r="S317" s="1" t="b">
        <f t="shared" si="774"/>
        <v>0</v>
      </c>
      <c r="T317" s="19" t="b">
        <f t="shared" si="775"/>
        <v>0</v>
      </c>
      <c r="U317" s="18" t="b">
        <f t="shared" si="776"/>
        <v>0</v>
      </c>
      <c r="V317" s="18" t="b">
        <f t="shared" si="777"/>
        <v>0</v>
      </c>
      <c r="W317" s="18" t="b">
        <f t="shared" si="778"/>
        <v>0</v>
      </c>
      <c r="X317" s="11">
        <f t="shared" si="779"/>
        <v>112.05</v>
      </c>
      <c r="Y317" s="11">
        <f t="shared" si="780"/>
        <v>29.88</v>
      </c>
      <c r="Z317" s="11">
        <f t="shared" si="781"/>
        <v>4.99</v>
      </c>
      <c r="AA317" s="11">
        <f t="shared" si="782"/>
        <v>30</v>
      </c>
      <c r="AB317" s="11">
        <f t="shared" si="783"/>
        <v>9.99</v>
      </c>
      <c r="AC317" s="11">
        <f t="shared" si="784"/>
        <v>44.82</v>
      </c>
      <c r="AD317" s="21">
        <v>6.99</v>
      </c>
      <c r="AE317" s="21">
        <f t="shared" si="785"/>
        <v>29.88</v>
      </c>
      <c r="AF317" s="20">
        <v>4.99</v>
      </c>
      <c r="AG317" s="20">
        <f t="shared" si="786"/>
        <v>44.82</v>
      </c>
    </row>
    <row r="318" spans="1:33">
      <c r="A318" t="s">
        <v>112</v>
      </c>
    </row>
    <row r="319" spans="1:33">
      <c r="B319" s="5" t="s">
        <v>111</v>
      </c>
      <c r="C319" s="5"/>
      <c r="D319" s="17" t="s">
        <v>2</v>
      </c>
      <c r="E319" s="2">
        <v>3</v>
      </c>
      <c r="F319" s="2">
        <v>2</v>
      </c>
      <c r="G319" s="17">
        <v>6.99</v>
      </c>
      <c r="H319" s="7">
        <v>1</v>
      </c>
      <c r="I319" s="2" t="s">
        <v>16</v>
      </c>
      <c r="J319" s="2" t="s">
        <v>16</v>
      </c>
      <c r="K319" s="2" t="s">
        <v>19</v>
      </c>
      <c r="L319" s="2" t="s">
        <v>25</v>
      </c>
      <c r="M319" s="2" t="s">
        <v>16</v>
      </c>
      <c r="N319" s="2" t="s">
        <v>29</v>
      </c>
      <c r="O319" s="6">
        <f>SUM(Q319,R319,S319,T319,U319,V319,W319,X319,Y319,Z319,AA319,AB319,AC319)</f>
        <v>42.190000000000005</v>
      </c>
      <c r="Q319" s="17">
        <v>6.99</v>
      </c>
      <c r="R319" s="1" t="b">
        <f t="shared" ref="R319" si="788">IF(AND(H319&gt;=2,H319&lt;=10),ROUND(G319*H319*(1-0.07),2))</f>
        <v>0</v>
      </c>
      <c r="S319" s="1" t="b">
        <f t="shared" ref="S319" si="789">IF(AND(H319&gt;=11,H319&lt;=25),ROUND(G319*H319*(1-0.11),2))</f>
        <v>0</v>
      </c>
      <c r="T319" s="19" t="b">
        <f t="shared" ref="T319" si="790">IF(AND(H319&gt;=26,H319&lt;=50),ROUND(G319*H319*(1-0.18),2))</f>
        <v>0</v>
      </c>
      <c r="U319" s="18" t="b">
        <f t="shared" ref="U319" si="791">IF(AND(H319&gt;=51,H319&lt;=100),ROUND(G319*H319*(1-0.25),2))</f>
        <v>0</v>
      </c>
      <c r="V319" s="18" t="b">
        <f t="shared" ref="V319" si="792">IF(AND(H319&gt;=101,H319&lt;=500),ROUND(G319*H319*(1-0.33),2))</f>
        <v>0</v>
      </c>
      <c r="W319" s="18" t="b">
        <f t="shared" ref="W319" si="793">IF(AND(H319&gt;=501),ROUND(G319*H319*(1-0.4),2))</f>
        <v>0</v>
      </c>
      <c r="X319" s="11">
        <f t="shared" ref="X319" si="794">IF(I319="Yes",ROUND(SUM(Q319,R319,S319,T319,U319,V319,W319)*0.75,2),0)</f>
        <v>5.24</v>
      </c>
      <c r="Y319" s="11">
        <f t="shared" ref="Y319" si="795">IF(AE319&lt;6.99,AD319,AE319)</f>
        <v>6.99</v>
      </c>
      <c r="Z319" s="11">
        <f t="shared" ref="Z319" si="796">IF(K319="Flash Cut with Adhesive Grommets",ROUND(H319*4.99,2),0)</f>
        <v>4.99</v>
      </c>
      <c r="AA319" s="11">
        <f t="shared" ref="AA319" si="797">((E319*F319)*0.5*H319)</f>
        <v>3</v>
      </c>
      <c r="AB319" s="11">
        <f t="shared" ref="AB319" si="798">IF(M319="Yes",ROUND(H319*9.99,2),0)</f>
        <v>9.99</v>
      </c>
      <c r="AC319" s="11">
        <f t="shared" ref="AC319" si="799">IF(AG319&lt;4.99,4.99,AG319)</f>
        <v>4.99</v>
      </c>
      <c r="AD319" s="21">
        <v>6.99</v>
      </c>
      <c r="AE319" s="21">
        <f t="shared" ref="AE319" si="800">IF(J319="Yes",ROUND(SUM(Q319,R319,S319,T319,U319,V319,W319)*0.2,2),0)</f>
        <v>1.4</v>
      </c>
      <c r="AF319" s="20">
        <v>4.99</v>
      </c>
      <c r="AG319" s="20">
        <f t="shared" ref="AG319" si="801">IF(N319="Four Sides",ROUND(G319*0.3*H319,2),0)</f>
        <v>2.1</v>
      </c>
    </row>
    <row r="320" spans="1:33">
      <c r="B320" s="5" t="s">
        <v>111</v>
      </c>
      <c r="C320" s="5"/>
      <c r="D320" s="17" t="s">
        <v>3</v>
      </c>
      <c r="E320">
        <v>3</v>
      </c>
      <c r="F320">
        <v>4</v>
      </c>
      <c r="G320" s="17">
        <v>29.88</v>
      </c>
      <c r="H320" s="7">
        <v>1</v>
      </c>
      <c r="I320" s="2" t="s">
        <v>16</v>
      </c>
      <c r="J320" s="2" t="s">
        <v>16</v>
      </c>
      <c r="K320" s="2" t="s">
        <v>19</v>
      </c>
      <c r="L320" s="2" t="s">
        <v>25</v>
      </c>
      <c r="M320" s="2" t="s">
        <v>16</v>
      </c>
      <c r="N320" s="2" t="s">
        <v>29</v>
      </c>
      <c r="O320" s="6">
        <f t="shared" ref="O320:O326" si="802">SUM(Q320,R320,S320,T320,U320,V320,W320,X320,Y320,Z320,AA320,AB320,AC320)</f>
        <v>89.22</v>
      </c>
      <c r="Q320" s="17">
        <v>29.88</v>
      </c>
      <c r="R320" s="1" t="b">
        <f t="shared" ref="R320:R326" si="803">IF(AND(H320&gt;=2,H320&lt;=10),ROUND(G320*H320*(1-0.07),2))</f>
        <v>0</v>
      </c>
      <c r="S320" s="1" t="b">
        <f t="shared" ref="S320:S326" si="804">IF(AND(H320&gt;=11,H320&lt;=25),ROUND(G320*H320*(1-0.11),2))</f>
        <v>0</v>
      </c>
      <c r="T320" s="19" t="b">
        <f t="shared" ref="T320:T326" si="805">IF(AND(H320&gt;=26,H320&lt;=50),ROUND(G320*H320*(1-0.18),2))</f>
        <v>0</v>
      </c>
      <c r="U320" s="18" t="b">
        <f t="shared" ref="U320:U326" si="806">IF(AND(H320&gt;=51,H320&lt;=100),ROUND(G320*H320*(1-0.25),2))</f>
        <v>0</v>
      </c>
      <c r="V320" s="18" t="b">
        <f t="shared" ref="V320:V326" si="807">IF(AND(H320&gt;=101,H320&lt;=500),ROUND(G320*H320*(1-0.33),2))</f>
        <v>0</v>
      </c>
      <c r="W320" s="18" t="b">
        <f t="shared" ref="W320:W326" si="808">IF(AND(H320&gt;=501),ROUND(G320*H320*(1-0.4),2))</f>
        <v>0</v>
      </c>
      <c r="X320" s="11">
        <f t="shared" ref="X320:X326" si="809">IF(I320="Yes",ROUND(SUM(Q320,R320,S320,T320,U320,V320,W320)*0.75,2),0)</f>
        <v>22.41</v>
      </c>
      <c r="Y320" s="11">
        <f t="shared" ref="Y320:Y326" si="810">IF(AE320&lt;6.99,AD320,AE320)</f>
        <v>6.99</v>
      </c>
      <c r="Z320" s="11">
        <f t="shared" ref="Z320:Z326" si="811">IF(K320="Flash Cut with Adhesive Grommets",ROUND(H320*4.99,2),0)</f>
        <v>4.99</v>
      </c>
      <c r="AA320" s="11">
        <f t="shared" ref="AA320:AA326" si="812">((E320*F320)*0.5*H320)</f>
        <v>6</v>
      </c>
      <c r="AB320" s="11">
        <f t="shared" ref="AB320:AB326" si="813">IF(M320="Yes",ROUND(H320*9.99,2),0)</f>
        <v>9.99</v>
      </c>
      <c r="AC320" s="11">
        <f t="shared" ref="AC320:AC326" si="814">IF(AG320&lt;4.99,4.99,AG320)</f>
        <v>8.9600000000000009</v>
      </c>
      <c r="AD320" s="21">
        <v>6.99</v>
      </c>
      <c r="AE320" s="21">
        <f t="shared" ref="AE320:AE326" si="815">IF(J320="Yes",ROUND(SUM(Q320,R320,S320,T320,U320,V320,W320)*0.2,2),0)</f>
        <v>5.98</v>
      </c>
      <c r="AF320" s="20">
        <v>4.99</v>
      </c>
      <c r="AG320" s="20">
        <f t="shared" ref="AG320:AG326" si="816">IF(N320="Four Sides",ROUND(G320*0.3*H320,2),0)</f>
        <v>8.9600000000000009</v>
      </c>
    </row>
    <row r="321" spans="1:33">
      <c r="B321" s="5" t="s">
        <v>111</v>
      </c>
      <c r="C321" s="5"/>
      <c r="D321" s="17" t="s">
        <v>23</v>
      </c>
      <c r="E321">
        <v>3</v>
      </c>
      <c r="F321">
        <v>6</v>
      </c>
      <c r="G321" s="17">
        <v>44.82</v>
      </c>
      <c r="H321" s="7">
        <v>1</v>
      </c>
      <c r="I321" s="2" t="s">
        <v>16</v>
      </c>
      <c r="J321" s="2" t="s">
        <v>16</v>
      </c>
      <c r="K321" s="2" t="s">
        <v>19</v>
      </c>
      <c r="L321" s="2" t="s">
        <v>25</v>
      </c>
      <c r="M321" s="2" t="s">
        <v>16</v>
      </c>
      <c r="N321" s="2" t="s">
        <v>29</v>
      </c>
      <c r="O321" s="6">
        <f t="shared" si="802"/>
        <v>124.83</v>
      </c>
      <c r="Q321" s="17">
        <v>44.82</v>
      </c>
      <c r="R321" s="1" t="b">
        <f t="shared" si="803"/>
        <v>0</v>
      </c>
      <c r="S321" s="1" t="b">
        <f t="shared" si="804"/>
        <v>0</v>
      </c>
      <c r="T321" s="19" t="b">
        <f t="shared" si="805"/>
        <v>0</v>
      </c>
      <c r="U321" s="18" t="b">
        <f t="shared" si="806"/>
        <v>0</v>
      </c>
      <c r="V321" s="18" t="b">
        <f t="shared" si="807"/>
        <v>0</v>
      </c>
      <c r="W321" s="18" t="b">
        <f t="shared" si="808"/>
        <v>0</v>
      </c>
      <c r="X321" s="11">
        <f t="shared" si="809"/>
        <v>33.619999999999997</v>
      </c>
      <c r="Y321" s="11">
        <f t="shared" si="810"/>
        <v>8.9600000000000009</v>
      </c>
      <c r="Z321" s="11">
        <f t="shared" si="811"/>
        <v>4.99</v>
      </c>
      <c r="AA321" s="11">
        <f t="shared" si="812"/>
        <v>9</v>
      </c>
      <c r="AB321" s="11">
        <f t="shared" si="813"/>
        <v>9.99</v>
      </c>
      <c r="AC321" s="11">
        <f t="shared" si="814"/>
        <v>13.45</v>
      </c>
      <c r="AD321" s="21">
        <v>6.99</v>
      </c>
      <c r="AE321" s="21">
        <f t="shared" si="815"/>
        <v>8.9600000000000009</v>
      </c>
      <c r="AF321" s="20">
        <v>4.99</v>
      </c>
      <c r="AG321" s="20">
        <f t="shared" si="816"/>
        <v>13.45</v>
      </c>
    </row>
    <row r="322" spans="1:33">
      <c r="B322" s="5" t="s">
        <v>111</v>
      </c>
      <c r="C322" s="5"/>
      <c r="D322" s="17" t="s">
        <v>36</v>
      </c>
      <c r="E322">
        <v>4</v>
      </c>
      <c r="F322">
        <v>6</v>
      </c>
      <c r="G322" s="17">
        <v>59.76</v>
      </c>
      <c r="H322" s="7">
        <v>1</v>
      </c>
      <c r="I322" s="2" t="s">
        <v>16</v>
      </c>
      <c r="J322" s="2" t="s">
        <v>16</v>
      </c>
      <c r="K322" s="2" t="s">
        <v>19</v>
      </c>
      <c r="L322" s="2" t="s">
        <v>25</v>
      </c>
      <c r="M322" s="2" t="s">
        <v>16</v>
      </c>
      <c r="N322" s="2" t="s">
        <v>29</v>
      </c>
      <c r="O322" s="6">
        <f t="shared" si="802"/>
        <v>161.44</v>
      </c>
      <c r="Q322" s="17">
        <v>59.76</v>
      </c>
      <c r="R322" s="1" t="b">
        <f t="shared" si="803"/>
        <v>0</v>
      </c>
      <c r="S322" s="1" t="b">
        <f t="shared" si="804"/>
        <v>0</v>
      </c>
      <c r="T322" s="19" t="b">
        <f t="shared" si="805"/>
        <v>0</v>
      </c>
      <c r="U322" s="18" t="b">
        <f t="shared" si="806"/>
        <v>0</v>
      </c>
      <c r="V322" s="18" t="b">
        <f t="shared" si="807"/>
        <v>0</v>
      </c>
      <c r="W322" s="18" t="b">
        <f t="shared" si="808"/>
        <v>0</v>
      </c>
      <c r="X322" s="11">
        <f t="shared" si="809"/>
        <v>44.82</v>
      </c>
      <c r="Y322" s="11">
        <f t="shared" si="810"/>
        <v>11.95</v>
      </c>
      <c r="Z322" s="11">
        <f t="shared" si="811"/>
        <v>4.99</v>
      </c>
      <c r="AA322" s="11">
        <f t="shared" si="812"/>
        <v>12</v>
      </c>
      <c r="AB322" s="11">
        <f t="shared" si="813"/>
        <v>9.99</v>
      </c>
      <c r="AC322" s="11">
        <f t="shared" si="814"/>
        <v>17.93</v>
      </c>
      <c r="AD322" s="21">
        <v>6.99</v>
      </c>
      <c r="AE322" s="21">
        <f t="shared" si="815"/>
        <v>11.95</v>
      </c>
      <c r="AF322" s="20">
        <v>4.99</v>
      </c>
      <c r="AG322" s="20">
        <f t="shared" si="816"/>
        <v>17.93</v>
      </c>
    </row>
    <row r="323" spans="1:33">
      <c r="B323" s="5" t="s">
        <v>111</v>
      </c>
      <c r="C323" s="5"/>
      <c r="D323" s="17" t="s">
        <v>38</v>
      </c>
      <c r="E323">
        <v>4</v>
      </c>
      <c r="F323">
        <v>8</v>
      </c>
      <c r="G323" s="17">
        <v>79.680000000000007</v>
      </c>
      <c r="H323" s="7">
        <v>1</v>
      </c>
      <c r="I323" s="2" t="s">
        <v>16</v>
      </c>
      <c r="J323" s="2" t="s">
        <v>16</v>
      </c>
      <c r="K323" s="2" t="s">
        <v>19</v>
      </c>
      <c r="L323" s="2" t="s">
        <v>25</v>
      </c>
      <c r="M323" s="2" t="s">
        <v>16</v>
      </c>
      <c r="N323" s="2" t="s">
        <v>29</v>
      </c>
      <c r="O323" s="6">
        <f t="shared" si="802"/>
        <v>210.26000000000002</v>
      </c>
      <c r="Q323" s="17">
        <v>79.680000000000007</v>
      </c>
      <c r="R323" s="1" t="b">
        <f t="shared" si="803"/>
        <v>0</v>
      </c>
      <c r="S323" s="1" t="b">
        <f t="shared" si="804"/>
        <v>0</v>
      </c>
      <c r="T323" s="19" t="b">
        <f t="shared" si="805"/>
        <v>0</v>
      </c>
      <c r="U323" s="18" t="b">
        <f t="shared" si="806"/>
        <v>0</v>
      </c>
      <c r="V323" s="18" t="b">
        <f t="shared" si="807"/>
        <v>0</v>
      </c>
      <c r="W323" s="18" t="b">
        <f t="shared" si="808"/>
        <v>0</v>
      </c>
      <c r="X323" s="11">
        <f t="shared" si="809"/>
        <v>59.76</v>
      </c>
      <c r="Y323" s="11">
        <f t="shared" si="810"/>
        <v>15.94</v>
      </c>
      <c r="Z323" s="11">
        <f t="shared" si="811"/>
        <v>4.99</v>
      </c>
      <c r="AA323" s="11">
        <f t="shared" si="812"/>
        <v>16</v>
      </c>
      <c r="AB323" s="11">
        <f t="shared" si="813"/>
        <v>9.99</v>
      </c>
      <c r="AC323" s="11">
        <f t="shared" si="814"/>
        <v>23.9</v>
      </c>
      <c r="AD323" s="21">
        <v>6.99</v>
      </c>
      <c r="AE323" s="21">
        <f t="shared" si="815"/>
        <v>15.94</v>
      </c>
      <c r="AF323" s="20">
        <v>4.99</v>
      </c>
      <c r="AG323" s="20">
        <f t="shared" si="816"/>
        <v>23.9</v>
      </c>
    </row>
    <row r="324" spans="1:33">
      <c r="B324" s="5" t="s">
        <v>111</v>
      </c>
      <c r="C324" s="5"/>
      <c r="D324" s="17" t="s">
        <v>39</v>
      </c>
      <c r="E324">
        <v>4</v>
      </c>
      <c r="F324">
        <v>10</v>
      </c>
      <c r="G324" s="17">
        <v>99.6</v>
      </c>
      <c r="H324" s="7">
        <v>1</v>
      </c>
      <c r="I324" s="2" t="s">
        <v>16</v>
      </c>
      <c r="J324" s="2" t="s">
        <v>16</v>
      </c>
      <c r="K324" s="2" t="s">
        <v>19</v>
      </c>
      <c r="L324" s="2" t="s">
        <v>25</v>
      </c>
      <c r="M324" s="2" t="s">
        <v>16</v>
      </c>
      <c r="N324" s="2" t="s">
        <v>29</v>
      </c>
      <c r="O324" s="6">
        <f t="shared" si="802"/>
        <v>259.08000000000004</v>
      </c>
      <c r="Q324" s="17">
        <v>99.6</v>
      </c>
      <c r="R324" s="1" t="b">
        <f t="shared" si="803"/>
        <v>0</v>
      </c>
      <c r="S324" s="1" t="b">
        <f t="shared" si="804"/>
        <v>0</v>
      </c>
      <c r="T324" s="19" t="b">
        <f t="shared" si="805"/>
        <v>0</v>
      </c>
      <c r="U324" s="18" t="b">
        <f t="shared" si="806"/>
        <v>0</v>
      </c>
      <c r="V324" s="18" t="b">
        <f t="shared" si="807"/>
        <v>0</v>
      </c>
      <c r="W324" s="18" t="b">
        <f t="shared" si="808"/>
        <v>0</v>
      </c>
      <c r="X324" s="11">
        <f t="shared" si="809"/>
        <v>74.7</v>
      </c>
      <c r="Y324" s="11">
        <f t="shared" si="810"/>
        <v>19.920000000000002</v>
      </c>
      <c r="Z324" s="11">
        <f t="shared" si="811"/>
        <v>4.99</v>
      </c>
      <c r="AA324" s="11">
        <f t="shared" si="812"/>
        <v>20</v>
      </c>
      <c r="AB324" s="11">
        <f t="shared" si="813"/>
        <v>9.99</v>
      </c>
      <c r="AC324" s="11">
        <f t="shared" si="814"/>
        <v>29.88</v>
      </c>
      <c r="AD324" s="21">
        <v>6.99</v>
      </c>
      <c r="AE324" s="21">
        <f t="shared" si="815"/>
        <v>19.920000000000002</v>
      </c>
      <c r="AF324" s="20">
        <v>4.99</v>
      </c>
      <c r="AG324" s="20">
        <f t="shared" si="816"/>
        <v>29.88</v>
      </c>
    </row>
    <row r="325" spans="1:33">
      <c r="B325" s="5" t="s">
        <v>111</v>
      </c>
      <c r="C325" s="5"/>
      <c r="D325" s="17" t="s">
        <v>40</v>
      </c>
      <c r="E325">
        <v>6</v>
      </c>
      <c r="F325">
        <v>8</v>
      </c>
      <c r="G325" s="17">
        <v>119.52</v>
      </c>
      <c r="H325" s="7">
        <v>1</v>
      </c>
      <c r="I325" s="2" t="s">
        <v>16</v>
      </c>
      <c r="J325" s="2" t="s">
        <v>16</v>
      </c>
      <c r="K325" s="2" t="s">
        <v>19</v>
      </c>
      <c r="L325" s="2" t="s">
        <v>25</v>
      </c>
      <c r="M325" s="2" t="s">
        <v>16</v>
      </c>
      <c r="N325" s="2" t="s">
        <v>29</v>
      </c>
      <c r="O325" s="6">
        <f t="shared" si="802"/>
        <v>307.90000000000003</v>
      </c>
      <c r="Q325" s="17">
        <v>119.52</v>
      </c>
      <c r="R325" s="1" t="b">
        <f t="shared" si="803"/>
        <v>0</v>
      </c>
      <c r="S325" s="1" t="b">
        <f t="shared" si="804"/>
        <v>0</v>
      </c>
      <c r="T325" s="19" t="b">
        <f t="shared" si="805"/>
        <v>0</v>
      </c>
      <c r="U325" s="18" t="b">
        <f t="shared" si="806"/>
        <v>0</v>
      </c>
      <c r="V325" s="18" t="b">
        <f t="shared" si="807"/>
        <v>0</v>
      </c>
      <c r="W325" s="18" t="b">
        <f t="shared" si="808"/>
        <v>0</v>
      </c>
      <c r="X325" s="11">
        <f t="shared" si="809"/>
        <v>89.64</v>
      </c>
      <c r="Y325" s="11">
        <f t="shared" si="810"/>
        <v>23.9</v>
      </c>
      <c r="Z325" s="11">
        <f t="shared" si="811"/>
        <v>4.99</v>
      </c>
      <c r="AA325" s="11">
        <f t="shared" si="812"/>
        <v>24</v>
      </c>
      <c r="AB325" s="11">
        <f t="shared" si="813"/>
        <v>9.99</v>
      </c>
      <c r="AC325" s="11">
        <f t="shared" si="814"/>
        <v>35.86</v>
      </c>
      <c r="AD325" s="21">
        <v>6.99</v>
      </c>
      <c r="AE325" s="21">
        <f t="shared" si="815"/>
        <v>23.9</v>
      </c>
      <c r="AF325" s="20">
        <v>4.99</v>
      </c>
      <c r="AG325" s="20">
        <f t="shared" si="816"/>
        <v>35.86</v>
      </c>
    </row>
    <row r="326" spans="1:33">
      <c r="B326" s="5" t="s">
        <v>111</v>
      </c>
      <c r="C326" s="5"/>
      <c r="D326" s="17" t="s">
        <v>41</v>
      </c>
      <c r="E326">
        <v>6</v>
      </c>
      <c r="F326">
        <v>10</v>
      </c>
      <c r="G326" s="17">
        <v>149.4</v>
      </c>
      <c r="H326" s="7">
        <v>1</v>
      </c>
      <c r="I326" s="2" t="s">
        <v>16</v>
      </c>
      <c r="J326" s="2" t="s">
        <v>16</v>
      </c>
      <c r="K326" s="2" t="s">
        <v>19</v>
      </c>
      <c r="L326" s="2" t="s">
        <v>25</v>
      </c>
      <c r="M326" s="2" t="s">
        <v>16</v>
      </c>
      <c r="N326" s="2" t="s">
        <v>29</v>
      </c>
      <c r="O326" s="6">
        <f t="shared" si="802"/>
        <v>381.13</v>
      </c>
      <c r="Q326" s="17">
        <v>149.4</v>
      </c>
      <c r="R326" s="1" t="b">
        <f t="shared" si="803"/>
        <v>0</v>
      </c>
      <c r="S326" s="1" t="b">
        <f t="shared" si="804"/>
        <v>0</v>
      </c>
      <c r="T326" s="19" t="b">
        <f t="shared" si="805"/>
        <v>0</v>
      </c>
      <c r="U326" s="18" t="b">
        <f t="shared" si="806"/>
        <v>0</v>
      </c>
      <c r="V326" s="18" t="b">
        <f t="shared" si="807"/>
        <v>0</v>
      </c>
      <c r="W326" s="18" t="b">
        <f t="shared" si="808"/>
        <v>0</v>
      </c>
      <c r="X326" s="11">
        <f t="shared" si="809"/>
        <v>112.05</v>
      </c>
      <c r="Y326" s="11">
        <f t="shared" si="810"/>
        <v>29.88</v>
      </c>
      <c r="Z326" s="11">
        <f t="shared" si="811"/>
        <v>4.99</v>
      </c>
      <c r="AA326" s="11">
        <f t="shared" si="812"/>
        <v>30</v>
      </c>
      <c r="AB326" s="11">
        <f t="shared" si="813"/>
        <v>9.99</v>
      </c>
      <c r="AC326" s="11">
        <f t="shared" si="814"/>
        <v>44.82</v>
      </c>
      <c r="AD326" s="21">
        <v>6.99</v>
      </c>
      <c r="AE326" s="21">
        <f t="shared" si="815"/>
        <v>29.88</v>
      </c>
      <c r="AF326" s="20">
        <v>4.99</v>
      </c>
      <c r="AG326" s="20">
        <f t="shared" si="816"/>
        <v>44.82</v>
      </c>
    </row>
    <row r="327" spans="1:33">
      <c r="A327" t="s">
        <v>113</v>
      </c>
    </row>
    <row r="328" spans="1:33">
      <c r="B328" s="5" t="s">
        <v>114</v>
      </c>
      <c r="C328" s="5"/>
      <c r="D328" s="17" t="s">
        <v>2</v>
      </c>
      <c r="E328" s="2">
        <v>3</v>
      </c>
      <c r="F328" s="2">
        <v>2</v>
      </c>
      <c r="G328" s="17">
        <v>6.99</v>
      </c>
      <c r="H328" s="7">
        <v>1</v>
      </c>
      <c r="I328" s="2" t="s">
        <v>16</v>
      </c>
      <c r="J328" s="2" t="s">
        <v>16</v>
      </c>
      <c r="K328" s="2" t="s">
        <v>19</v>
      </c>
      <c r="L328" s="2" t="s">
        <v>25</v>
      </c>
      <c r="M328" s="2" t="s">
        <v>16</v>
      </c>
      <c r="N328" s="2" t="s">
        <v>29</v>
      </c>
      <c r="O328" s="6">
        <f>SUM(Q328,R328,S328,T328,U328,V328,W328,X328,Y328,Z328,AA328,AB328,AC328)</f>
        <v>42.190000000000005</v>
      </c>
      <c r="Q328" s="17">
        <v>6.99</v>
      </c>
      <c r="R328" s="1" t="b">
        <f t="shared" ref="R328" si="817">IF(AND(H328&gt;=2,H328&lt;=10),ROUND(G328*H328*(1-0.07),2))</f>
        <v>0</v>
      </c>
      <c r="S328" s="1" t="b">
        <f t="shared" ref="S328" si="818">IF(AND(H328&gt;=11,H328&lt;=25),ROUND(G328*H328*(1-0.11),2))</f>
        <v>0</v>
      </c>
      <c r="T328" s="19" t="b">
        <f t="shared" ref="T328" si="819">IF(AND(H328&gt;=26,H328&lt;=50),ROUND(G328*H328*(1-0.18),2))</f>
        <v>0</v>
      </c>
      <c r="U328" s="18" t="b">
        <f t="shared" ref="U328" si="820">IF(AND(H328&gt;=51,H328&lt;=100),ROUND(G328*H328*(1-0.25),2))</f>
        <v>0</v>
      </c>
      <c r="V328" s="18" t="b">
        <f t="shared" ref="V328" si="821">IF(AND(H328&gt;=101,H328&lt;=500),ROUND(G328*H328*(1-0.33),2))</f>
        <v>0</v>
      </c>
      <c r="W328" s="18" t="b">
        <f t="shared" ref="W328" si="822">IF(AND(H328&gt;=501),ROUND(G328*H328*(1-0.4),2))</f>
        <v>0</v>
      </c>
      <c r="X328" s="11">
        <f t="shared" ref="X328" si="823">IF(I328="Yes",ROUND(SUM(Q328,R328,S328,T328,U328,V328,W328)*0.75,2),0)</f>
        <v>5.24</v>
      </c>
      <c r="Y328" s="11">
        <f t="shared" ref="Y328" si="824">IF(AE328&lt;6.99,AD328,AE328)</f>
        <v>6.99</v>
      </c>
      <c r="Z328" s="11">
        <f t="shared" ref="Z328" si="825">IF(K328="Flash Cut with Adhesive Grommets",ROUND(H328*4.99,2),0)</f>
        <v>4.99</v>
      </c>
      <c r="AA328" s="11">
        <f t="shared" ref="AA328" si="826">((E328*F328)*0.5*H328)</f>
        <v>3</v>
      </c>
      <c r="AB328" s="11">
        <f t="shared" ref="AB328" si="827">IF(M328="Yes",ROUND(H328*9.99,2),0)</f>
        <v>9.99</v>
      </c>
      <c r="AC328" s="11">
        <f t="shared" ref="AC328" si="828">IF(AG328&lt;4.99,4.99,AG328)</f>
        <v>4.99</v>
      </c>
      <c r="AD328" s="21">
        <v>6.99</v>
      </c>
      <c r="AE328" s="21">
        <f t="shared" ref="AE328" si="829">IF(J328="Yes",ROUND(SUM(Q328,R328,S328,T328,U328,V328,W328)*0.2,2),0)</f>
        <v>1.4</v>
      </c>
      <c r="AF328" s="20">
        <v>4.99</v>
      </c>
      <c r="AG328" s="20">
        <f t="shared" ref="AG328" si="830">IF(N328="Four Sides",ROUND(G328*0.3*H328,2),0)</f>
        <v>2.1</v>
      </c>
    </row>
    <row r="329" spans="1:33">
      <c r="B329" s="5" t="s">
        <v>114</v>
      </c>
      <c r="C329" s="5"/>
      <c r="D329" s="17" t="s">
        <v>3</v>
      </c>
      <c r="E329">
        <v>3</v>
      </c>
      <c r="F329">
        <v>4</v>
      </c>
      <c r="G329" s="17">
        <v>29.88</v>
      </c>
      <c r="H329" s="7">
        <v>1</v>
      </c>
      <c r="I329" s="2" t="s">
        <v>16</v>
      </c>
      <c r="J329" s="2" t="s">
        <v>16</v>
      </c>
      <c r="K329" s="2" t="s">
        <v>19</v>
      </c>
      <c r="L329" s="2" t="s">
        <v>25</v>
      </c>
      <c r="M329" s="2" t="s">
        <v>16</v>
      </c>
      <c r="N329" s="2" t="s">
        <v>29</v>
      </c>
      <c r="O329" s="6">
        <f t="shared" ref="O329:O335" si="831">SUM(Q329,R329,S329,T329,U329,V329,W329,X329,Y329,Z329,AA329,AB329,AC329)</f>
        <v>89.22</v>
      </c>
      <c r="Q329" s="17">
        <v>29.88</v>
      </c>
      <c r="R329" s="1" t="b">
        <f t="shared" ref="R329:R334" si="832">IF(AND(H329&gt;=2,H329&lt;=10),ROUND(G329*H329*(1-0.07),2))</f>
        <v>0</v>
      </c>
      <c r="S329" s="1" t="b">
        <f t="shared" ref="S329:S334" si="833">IF(AND(H329&gt;=11,H329&lt;=25),ROUND(G329*H329*(1-0.11),2))</f>
        <v>0</v>
      </c>
      <c r="T329" s="19" t="b">
        <f t="shared" ref="T329:T334" si="834">IF(AND(H329&gt;=26,H329&lt;=50),ROUND(G329*H329*(1-0.18),2))</f>
        <v>0</v>
      </c>
      <c r="U329" s="18" t="b">
        <f t="shared" ref="U329:U334" si="835">IF(AND(H329&gt;=51,H329&lt;=100),ROUND(G329*H329*(1-0.25),2))</f>
        <v>0</v>
      </c>
      <c r="V329" s="18" t="b">
        <f t="shared" ref="V329:V334" si="836">IF(AND(H329&gt;=101,H329&lt;=500),ROUND(G329*H329*(1-0.33),2))</f>
        <v>0</v>
      </c>
      <c r="W329" s="18" t="b">
        <f t="shared" ref="W329:W334" si="837">IF(AND(H329&gt;=501),ROUND(G329*H329*(1-0.4),2))</f>
        <v>0</v>
      </c>
      <c r="X329" s="11">
        <f t="shared" ref="X329:X334" si="838">IF(I329="Yes",ROUND(SUM(Q329,R329,S329,T329,U329,V329,W329)*0.75,2),0)</f>
        <v>22.41</v>
      </c>
      <c r="Y329" s="11">
        <f t="shared" ref="Y329:Y334" si="839">IF(AE329&lt;6.99,AD329,AE329)</f>
        <v>6.99</v>
      </c>
      <c r="Z329" s="11">
        <f t="shared" ref="Z329:Z334" si="840">IF(K329="Flash Cut with Adhesive Grommets",ROUND(H329*4.99,2),0)</f>
        <v>4.99</v>
      </c>
      <c r="AA329" s="11">
        <f t="shared" ref="AA329:AA334" si="841">((E329*F329)*0.5*H329)</f>
        <v>6</v>
      </c>
      <c r="AB329" s="11">
        <f t="shared" ref="AB329:AB334" si="842">IF(M329="Yes",ROUND(H329*9.99,2),0)</f>
        <v>9.99</v>
      </c>
      <c r="AC329" s="11">
        <f t="shared" ref="AC329:AC334" si="843">IF(AG329&lt;4.99,4.99,AG329)</f>
        <v>8.9600000000000009</v>
      </c>
      <c r="AD329" s="21">
        <v>6.99</v>
      </c>
      <c r="AE329" s="21">
        <f t="shared" ref="AE329:AE334" si="844">IF(J329="Yes",ROUND(SUM(Q329,R329,S329,T329,U329,V329,W329)*0.2,2),0)</f>
        <v>5.98</v>
      </c>
      <c r="AF329" s="20">
        <v>4.99</v>
      </c>
      <c r="AG329" s="20">
        <f t="shared" ref="AG329:AG334" si="845">IF(N329="Four Sides",ROUND(G329*0.3*H329,2),0)</f>
        <v>8.9600000000000009</v>
      </c>
    </row>
    <row r="330" spans="1:33">
      <c r="B330" s="5" t="s">
        <v>114</v>
      </c>
      <c r="C330" s="5"/>
      <c r="D330" s="17" t="s">
        <v>23</v>
      </c>
      <c r="E330">
        <v>3</v>
      </c>
      <c r="F330">
        <v>6</v>
      </c>
      <c r="G330" s="17">
        <v>44.82</v>
      </c>
      <c r="H330" s="7">
        <v>1</v>
      </c>
      <c r="I330" s="2" t="s">
        <v>16</v>
      </c>
      <c r="J330" s="2" t="s">
        <v>16</v>
      </c>
      <c r="K330" s="2" t="s">
        <v>19</v>
      </c>
      <c r="L330" s="2" t="s">
        <v>25</v>
      </c>
      <c r="M330" s="2" t="s">
        <v>16</v>
      </c>
      <c r="N330" s="2" t="s">
        <v>29</v>
      </c>
      <c r="O330" s="6">
        <f t="shared" si="831"/>
        <v>124.83</v>
      </c>
      <c r="Q330" s="17">
        <v>44.82</v>
      </c>
      <c r="R330" s="1" t="b">
        <f t="shared" si="832"/>
        <v>0</v>
      </c>
      <c r="S330" s="1" t="b">
        <f t="shared" si="833"/>
        <v>0</v>
      </c>
      <c r="T330" s="19" t="b">
        <f t="shared" si="834"/>
        <v>0</v>
      </c>
      <c r="U330" s="18" t="b">
        <f t="shared" si="835"/>
        <v>0</v>
      </c>
      <c r="V330" s="18" t="b">
        <f t="shared" si="836"/>
        <v>0</v>
      </c>
      <c r="W330" s="18" t="b">
        <f t="shared" si="837"/>
        <v>0</v>
      </c>
      <c r="X330" s="11">
        <f t="shared" si="838"/>
        <v>33.619999999999997</v>
      </c>
      <c r="Y330" s="11">
        <f t="shared" si="839"/>
        <v>8.9600000000000009</v>
      </c>
      <c r="Z330" s="11">
        <f t="shared" si="840"/>
        <v>4.99</v>
      </c>
      <c r="AA330" s="11">
        <f t="shared" si="841"/>
        <v>9</v>
      </c>
      <c r="AB330" s="11">
        <f t="shared" si="842"/>
        <v>9.99</v>
      </c>
      <c r="AC330" s="11">
        <f t="shared" si="843"/>
        <v>13.45</v>
      </c>
      <c r="AD330" s="21">
        <v>6.99</v>
      </c>
      <c r="AE330" s="21">
        <f t="shared" si="844"/>
        <v>8.9600000000000009</v>
      </c>
      <c r="AF330" s="20">
        <v>4.99</v>
      </c>
      <c r="AG330" s="20">
        <f t="shared" si="845"/>
        <v>13.45</v>
      </c>
    </row>
    <row r="331" spans="1:33">
      <c r="B331" s="5" t="s">
        <v>114</v>
      </c>
      <c r="C331" s="5"/>
      <c r="D331" s="17" t="s">
        <v>36</v>
      </c>
      <c r="E331">
        <v>4</v>
      </c>
      <c r="F331">
        <v>6</v>
      </c>
      <c r="G331" s="17">
        <v>59.76</v>
      </c>
      <c r="H331" s="7">
        <v>1</v>
      </c>
      <c r="I331" s="2" t="s">
        <v>16</v>
      </c>
      <c r="J331" s="2" t="s">
        <v>16</v>
      </c>
      <c r="K331" s="2" t="s">
        <v>19</v>
      </c>
      <c r="L331" s="2" t="s">
        <v>25</v>
      </c>
      <c r="M331" s="2" t="s">
        <v>16</v>
      </c>
      <c r="N331" s="2" t="s">
        <v>29</v>
      </c>
      <c r="O331" s="6">
        <f t="shared" si="831"/>
        <v>161.44</v>
      </c>
      <c r="Q331" s="17">
        <v>59.76</v>
      </c>
      <c r="R331" s="1" t="b">
        <f t="shared" si="832"/>
        <v>0</v>
      </c>
      <c r="S331" s="1" t="b">
        <f t="shared" si="833"/>
        <v>0</v>
      </c>
      <c r="T331" s="19" t="b">
        <f t="shared" si="834"/>
        <v>0</v>
      </c>
      <c r="U331" s="18" t="b">
        <f t="shared" si="835"/>
        <v>0</v>
      </c>
      <c r="V331" s="18" t="b">
        <f t="shared" si="836"/>
        <v>0</v>
      </c>
      <c r="W331" s="18" t="b">
        <f t="shared" si="837"/>
        <v>0</v>
      </c>
      <c r="X331" s="11">
        <f t="shared" si="838"/>
        <v>44.82</v>
      </c>
      <c r="Y331" s="11">
        <f t="shared" si="839"/>
        <v>11.95</v>
      </c>
      <c r="Z331" s="11">
        <f t="shared" si="840"/>
        <v>4.99</v>
      </c>
      <c r="AA331" s="11">
        <f t="shared" si="841"/>
        <v>12</v>
      </c>
      <c r="AB331" s="11">
        <f t="shared" si="842"/>
        <v>9.99</v>
      </c>
      <c r="AC331" s="11">
        <f t="shared" si="843"/>
        <v>17.93</v>
      </c>
      <c r="AD331" s="21">
        <v>6.99</v>
      </c>
      <c r="AE331" s="21">
        <f t="shared" si="844"/>
        <v>11.95</v>
      </c>
      <c r="AF331" s="20">
        <v>4.99</v>
      </c>
      <c r="AG331" s="20">
        <f t="shared" si="845"/>
        <v>17.93</v>
      </c>
    </row>
    <row r="332" spans="1:33">
      <c r="B332" s="5" t="s">
        <v>114</v>
      </c>
      <c r="C332" s="5"/>
      <c r="D332" s="17" t="s">
        <v>38</v>
      </c>
      <c r="E332">
        <v>4</v>
      </c>
      <c r="F332">
        <v>8</v>
      </c>
      <c r="G332" s="17">
        <v>79.680000000000007</v>
      </c>
      <c r="H332" s="7">
        <v>1</v>
      </c>
      <c r="I332" s="2" t="s">
        <v>16</v>
      </c>
      <c r="J332" s="2" t="s">
        <v>16</v>
      </c>
      <c r="K332" s="2" t="s">
        <v>19</v>
      </c>
      <c r="L332" s="2" t="s">
        <v>25</v>
      </c>
      <c r="M332" s="2" t="s">
        <v>16</v>
      </c>
      <c r="N332" s="2" t="s">
        <v>29</v>
      </c>
      <c r="O332" s="6">
        <f t="shared" si="831"/>
        <v>210.26000000000002</v>
      </c>
      <c r="Q332" s="17">
        <v>79.680000000000007</v>
      </c>
      <c r="R332" s="1" t="b">
        <f t="shared" si="832"/>
        <v>0</v>
      </c>
      <c r="S332" s="1" t="b">
        <f t="shared" si="833"/>
        <v>0</v>
      </c>
      <c r="T332" s="19" t="b">
        <f t="shared" si="834"/>
        <v>0</v>
      </c>
      <c r="U332" s="18" t="b">
        <f t="shared" si="835"/>
        <v>0</v>
      </c>
      <c r="V332" s="18" t="b">
        <f t="shared" si="836"/>
        <v>0</v>
      </c>
      <c r="W332" s="18" t="b">
        <f t="shared" si="837"/>
        <v>0</v>
      </c>
      <c r="X332" s="11">
        <f t="shared" si="838"/>
        <v>59.76</v>
      </c>
      <c r="Y332" s="11">
        <f t="shared" si="839"/>
        <v>15.94</v>
      </c>
      <c r="Z332" s="11">
        <f t="shared" si="840"/>
        <v>4.99</v>
      </c>
      <c r="AA332" s="11">
        <f t="shared" si="841"/>
        <v>16</v>
      </c>
      <c r="AB332" s="11">
        <f t="shared" si="842"/>
        <v>9.99</v>
      </c>
      <c r="AC332" s="11">
        <f t="shared" si="843"/>
        <v>23.9</v>
      </c>
      <c r="AD332" s="21">
        <v>6.99</v>
      </c>
      <c r="AE332" s="21">
        <f t="shared" si="844"/>
        <v>15.94</v>
      </c>
      <c r="AF332" s="20">
        <v>4.99</v>
      </c>
      <c r="AG332" s="20">
        <f t="shared" si="845"/>
        <v>23.9</v>
      </c>
    </row>
    <row r="333" spans="1:33">
      <c r="B333" s="5" t="s">
        <v>114</v>
      </c>
      <c r="C333" s="5"/>
      <c r="D333" s="17" t="s">
        <v>39</v>
      </c>
      <c r="E333">
        <v>4</v>
      </c>
      <c r="F333">
        <v>10</v>
      </c>
      <c r="G333" s="17">
        <v>99.6</v>
      </c>
      <c r="H333" s="7">
        <v>1</v>
      </c>
      <c r="I333" s="2" t="s">
        <v>16</v>
      </c>
      <c r="J333" s="2" t="s">
        <v>16</v>
      </c>
      <c r="K333" s="2" t="s">
        <v>19</v>
      </c>
      <c r="L333" s="2" t="s">
        <v>25</v>
      </c>
      <c r="M333" s="2" t="s">
        <v>16</v>
      </c>
      <c r="N333" s="2" t="s">
        <v>29</v>
      </c>
      <c r="O333" s="6">
        <f t="shared" si="831"/>
        <v>259.08000000000004</v>
      </c>
      <c r="Q333" s="17">
        <v>99.6</v>
      </c>
      <c r="R333" s="1" t="b">
        <f t="shared" si="832"/>
        <v>0</v>
      </c>
      <c r="S333" s="1" t="b">
        <f t="shared" si="833"/>
        <v>0</v>
      </c>
      <c r="T333" s="19" t="b">
        <f t="shared" si="834"/>
        <v>0</v>
      </c>
      <c r="U333" s="18" t="b">
        <f t="shared" si="835"/>
        <v>0</v>
      </c>
      <c r="V333" s="18" t="b">
        <f t="shared" si="836"/>
        <v>0</v>
      </c>
      <c r="W333" s="18" t="b">
        <f t="shared" si="837"/>
        <v>0</v>
      </c>
      <c r="X333" s="11">
        <f t="shared" si="838"/>
        <v>74.7</v>
      </c>
      <c r="Y333" s="11">
        <f t="shared" si="839"/>
        <v>19.920000000000002</v>
      </c>
      <c r="Z333" s="11">
        <f t="shared" si="840"/>
        <v>4.99</v>
      </c>
      <c r="AA333" s="11">
        <f t="shared" si="841"/>
        <v>20</v>
      </c>
      <c r="AB333" s="11">
        <f t="shared" si="842"/>
        <v>9.99</v>
      </c>
      <c r="AC333" s="11">
        <f t="shared" si="843"/>
        <v>29.88</v>
      </c>
      <c r="AD333" s="21">
        <v>6.99</v>
      </c>
      <c r="AE333" s="21">
        <f t="shared" si="844"/>
        <v>19.920000000000002</v>
      </c>
      <c r="AF333" s="20">
        <v>4.99</v>
      </c>
      <c r="AG333" s="20">
        <f t="shared" si="845"/>
        <v>29.88</v>
      </c>
    </row>
    <row r="334" spans="1:33">
      <c r="B334" s="5" t="s">
        <v>114</v>
      </c>
      <c r="C334" s="5"/>
      <c r="D334" s="17" t="s">
        <v>40</v>
      </c>
      <c r="E334">
        <v>6</v>
      </c>
      <c r="F334">
        <v>8</v>
      </c>
      <c r="G334" s="17">
        <v>119.52</v>
      </c>
      <c r="H334" s="7">
        <v>1</v>
      </c>
      <c r="I334" s="2" t="s">
        <v>16</v>
      </c>
      <c r="J334" s="2" t="s">
        <v>16</v>
      </c>
      <c r="K334" s="2" t="s">
        <v>19</v>
      </c>
      <c r="L334" s="2" t="s">
        <v>25</v>
      </c>
      <c r="M334" s="2" t="s">
        <v>16</v>
      </c>
      <c r="N334" s="2" t="s">
        <v>29</v>
      </c>
      <c r="O334" s="6">
        <f t="shared" si="831"/>
        <v>307.90000000000003</v>
      </c>
      <c r="Q334" s="17">
        <v>119.52</v>
      </c>
      <c r="R334" s="1" t="b">
        <f t="shared" si="832"/>
        <v>0</v>
      </c>
      <c r="S334" s="1" t="b">
        <f t="shared" si="833"/>
        <v>0</v>
      </c>
      <c r="T334" s="19" t="b">
        <f t="shared" si="834"/>
        <v>0</v>
      </c>
      <c r="U334" s="18" t="b">
        <f t="shared" si="835"/>
        <v>0</v>
      </c>
      <c r="V334" s="18" t="b">
        <f t="shared" si="836"/>
        <v>0</v>
      </c>
      <c r="W334" s="18" t="b">
        <f t="shared" si="837"/>
        <v>0</v>
      </c>
      <c r="X334" s="11">
        <f t="shared" si="838"/>
        <v>89.64</v>
      </c>
      <c r="Y334" s="11">
        <f t="shared" si="839"/>
        <v>23.9</v>
      </c>
      <c r="Z334" s="11">
        <f t="shared" si="840"/>
        <v>4.99</v>
      </c>
      <c r="AA334" s="11">
        <f t="shared" si="841"/>
        <v>24</v>
      </c>
      <c r="AB334" s="11">
        <f t="shared" si="842"/>
        <v>9.99</v>
      </c>
      <c r="AC334" s="11">
        <f t="shared" si="843"/>
        <v>35.86</v>
      </c>
      <c r="AD334" s="21">
        <v>6.99</v>
      </c>
      <c r="AE334" s="21">
        <f t="shared" si="844"/>
        <v>23.9</v>
      </c>
      <c r="AF334" s="20">
        <v>4.99</v>
      </c>
      <c r="AG334" s="20">
        <f t="shared" si="845"/>
        <v>35.86</v>
      </c>
    </row>
    <row r="335" spans="1:33">
      <c r="B335" s="5" t="s">
        <v>114</v>
      </c>
      <c r="C335" s="5"/>
      <c r="D335" s="17" t="s">
        <v>41</v>
      </c>
      <c r="E335">
        <v>6</v>
      </c>
      <c r="F335">
        <v>10</v>
      </c>
      <c r="G335" s="17">
        <v>149.4</v>
      </c>
      <c r="H335" s="7">
        <v>1</v>
      </c>
      <c r="I335" s="2" t="s">
        <v>16</v>
      </c>
      <c r="J335" s="2" t="s">
        <v>16</v>
      </c>
      <c r="K335" s="2" t="s">
        <v>19</v>
      </c>
      <c r="L335" s="2" t="s">
        <v>25</v>
      </c>
      <c r="M335" s="2" t="s">
        <v>16</v>
      </c>
      <c r="N335" s="2" t="s">
        <v>29</v>
      </c>
      <c r="O335" s="6">
        <f t="shared" si="831"/>
        <v>381.13</v>
      </c>
      <c r="Q335" s="17">
        <v>149.4</v>
      </c>
      <c r="R335" s="1" t="b">
        <f t="shared" ref="R335" si="846">IF(AND(H335&gt;=2,H335&lt;=10),ROUND(G335*H335*(1-0.07),2))</f>
        <v>0</v>
      </c>
      <c r="S335" s="1" t="b">
        <f t="shared" ref="S335" si="847">IF(AND(H335&gt;=11,H335&lt;=25),ROUND(G335*H335*(1-0.11),2))</f>
        <v>0</v>
      </c>
      <c r="T335" s="19" t="b">
        <f t="shared" ref="T335" si="848">IF(AND(H335&gt;=26,H335&lt;=50),ROUND(G335*H335*(1-0.18),2))</f>
        <v>0</v>
      </c>
      <c r="U335" s="18" t="b">
        <f t="shared" ref="U335" si="849">IF(AND(H335&gt;=51,H335&lt;=100),ROUND(G335*H335*(1-0.25),2))</f>
        <v>0</v>
      </c>
      <c r="V335" s="18" t="b">
        <f t="shared" ref="V335" si="850">IF(AND(H335&gt;=101,H335&lt;=500),ROUND(G335*H335*(1-0.33),2))</f>
        <v>0</v>
      </c>
      <c r="W335" s="18" t="b">
        <f t="shared" ref="W335" si="851">IF(AND(H335&gt;=501),ROUND(G335*H335*(1-0.4),2))</f>
        <v>0</v>
      </c>
      <c r="X335" s="11">
        <f t="shared" ref="X335" si="852">IF(I335="Yes",ROUND(SUM(Q335,R335,S335,T335,U335,V335,W335)*0.75,2),0)</f>
        <v>112.05</v>
      </c>
      <c r="Y335" s="11">
        <f t="shared" ref="Y335" si="853">IF(AE335&lt;6.99,AD335,AE335)</f>
        <v>29.88</v>
      </c>
      <c r="Z335" s="11">
        <f t="shared" ref="Z335" si="854">IF(K335="Flash Cut with Adhesive Grommets",ROUND(H335*4.99,2),0)</f>
        <v>4.99</v>
      </c>
      <c r="AA335" s="11">
        <f t="shared" ref="AA335" si="855">((E335*F335)*0.5*H335)</f>
        <v>30</v>
      </c>
      <c r="AB335" s="11">
        <f t="shared" ref="AB335" si="856">IF(M335="Yes",ROUND(H335*9.99,2),0)</f>
        <v>9.99</v>
      </c>
      <c r="AC335" s="11">
        <f t="shared" ref="AC335" si="857">IF(AG335&lt;4.99,4.99,AG335)</f>
        <v>44.82</v>
      </c>
      <c r="AD335" s="21">
        <v>6.99</v>
      </c>
      <c r="AE335" s="21">
        <f t="shared" ref="AE335" si="858">IF(J335="Yes",ROUND(SUM(Q335,R335,S335,T335,U335,V335,W335)*0.2,2),0)</f>
        <v>29.88</v>
      </c>
      <c r="AF335" s="20">
        <v>4.99</v>
      </c>
      <c r="AG335" s="20">
        <f t="shared" ref="AG335" si="859">IF(N335="Four Sides",ROUND(G335*0.3*H335,2),0)</f>
        <v>44.82</v>
      </c>
    </row>
    <row r="336" spans="1:33">
      <c r="A336" t="s">
        <v>115</v>
      </c>
    </row>
    <row r="337" spans="1:33">
      <c r="B337" s="5" t="s">
        <v>116</v>
      </c>
      <c r="C337" s="5"/>
      <c r="D337" s="17" t="s">
        <v>2</v>
      </c>
      <c r="E337" s="2">
        <v>3</v>
      </c>
      <c r="F337" s="2">
        <v>2</v>
      </c>
      <c r="G337" s="17">
        <v>6.99</v>
      </c>
      <c r="H337" s="7">
        <v>1</v>
      </c>
      <c r="I337" s="2" t="s">
        <v>16</v>
      </c>
      <c r="J337" s="2" t="s">
        <v>16</v>
      </c>
      <c r="K337" s="2" t="s">
        <v>19</v>
      </c>
      <c r="L337" s="2" t="s">
        <v>25</v>
      </c>
      <c r="M337" s="2" t="s">
        <v>16</v>
      </c>
      <c r="N337" s="2" t="s">
        <v>29</v>
      </c>
      <c r="O337" s="6">
        <f>SUM(Q337,R337,S337,T337,U337,V337,W337,X337,Y337,Z337,AA337,AB337,AC337)</f>
        <v>42.190000000000005</v>
      </c>
      <c r="Q337" s="17">
        <v>6.99</v>
      </c>
      <c r="R337" s="1" t="b">
        <f t="shared" ref="R337" si="860">IF(AND(H337&gt;=2,H337&lt;=10),ROUND(G337*H337*(1-0.07),2))</f>
        <v>0</v>
      </c>
      <c r="S337" s="1" t="b">
        <f t="shared" ref="S337" si="861">IF(AND(H337&gt;=11,H337&lt;=25),ROUND(G337*H337*(1-0.11),2))</f>
        <v>0</v>
      </c>
      <c r="T337" s="19" t="b">
        <f t="shared" ref="T337" si="862">IF(AND(H337&gt;=26,H337&lt;=50),ROUND(G337*H337*(1-0.18),2))</f>
        <v>0</v>
      </c>
      <c r="U337" s="18" t="b">
        <f t="shared" ref="U337" si="863">IF(AND(H337&gt;=51,H337&lt;=100),ROUND(G337*H337*(1-0.25),2))</f>
        <v>0</v>
      </c>
      <c r="V337" s="18" t="b">
        <f t="shared" ref="V337" si="864">IF(AND(H337&gt;=101,H337&lt;=500),ROUND(G337*H337*(1-0.33),2))</f>
        <v>0</v>
      </c>
      <c r="W337" s="18" t="b">
        <f t="shared" ref="W337" si="865">IF(AND(H337&gt;=501),ROUND(G337*H337*(1-0.4),2))</f>
        <v>0</v>
      </c>
      <c r="X337" s="11">
        <f t="shared" ref="X337" si="866">IF(I337="Yes",ROUND(SUM(Q337,R337,S337,T337,U337,V337,W337)*0.75,2),0)</f>
        <v>5.24</v>
      </c>
      <c r="Y337" s="11">
        <f t="shared" ref="Y337" si="867">IF(AE337&lt;6.99,AD337,AE337)</f>
        <v>6.99</v>
      </c>
      <c r="Z337" s="11">
        <f t="shared" ref="Z337" si="868">IF(K337="Flash Cut with Adhesive Grommets",ROUND(H337*4.99,2),0)</f>
        <v>4.99</v>
      </c>
      <c r="AA337" s="11">
        <f t="shared" ref="AA337" si="869">((E337*F337)*0.5*H337)</f>
        <v>3</v>
      </c>
      <c r="AB337" s="11">
        <f t="shared" ref="AB337" si="870">IF(M337="Yes",ROUND(H337*9.99,2),0)</f>
        <v>9.99</v>
      </c>
      <c r="AC337" s="11">
        <f t="shared" ref="AC337" si="871">IF(AG337&lt;4.99,4.99,AG337)</f>
        <v>4.99</v>
      </c>
      <c r="AD337" s="21">
        <v>6.99</v>
      </c>
      <c r="AE337" s="21">
        <f t="shared" ref="AE337" si="872">IF(J337="Yes",ROUND(SUM(Q337,R337,S337,T337,U337,V337,W337)*0.2,2),0)</f>
        <v>1.4</v>
      </c>
      <c r="AF337" s="20">
        <v>4.99</v>
      </c>
      <c r="AG337" s="20">
        <f t="shared" ref="AG337" si="873">IF(N337="Four Sides",ROUND(G337*0.3*H337,2),0)</f>
        <v>2.1</v>
      </c>
    </row>
    <row r="338" spans="1:33">
      <c r="B338" s="5" t="s">
        <v>116</v>
      </c>
      <c r="C338" s="5"/>
      <c r="D338" s="17" t="s">
        <v>3</v>
      </c>
      <c r="E338">
        <v>3</v>
      </c>
      <c r="F338">
        <v>4</v>
      </c>
      <c r="G338" s="17">
        <v>29.88</v>
      </c>
      <c r="H338" s="7">
        <v>1</v>
      </c>
      <c r="I338" s="2" t="s">
        <v>16</v>
      </c>
      <c r="J338" s="2" t="s">
        <v>16</v>
      </c>
      <c r="K338" s="2" t="s">
        <v>19</v>
      </c>
      <c r="L338" s="2" t="s">
        <v>25</v>
      </c>
      <c r="M338" s="2" t="s">
        <v>16</v>
      </c>
      <c r="N338" s="2" t="s">
        <v>29</v>
      </c>
      <c r="O338" s="6">
        <f>SUM(Q338,R338,S338,T338,U338,V338,W338,X338,Y338,Z338,AA338,AB338,AC338)</f>
        <v>89.22</v>
      </c>
      <c r="Q338" s="17">
        <v>29.88</v>
      </c>
      <c r="R338" s="1" t="b">
        <f t="shared" ref="R338:R344" si="874">IF(AND(H338&gt;=2,H338&lt;=10),ROUND(G338*H338*(1-0.07),2))</f>
        <v>0</v>
      </c>
      <c r="S338" s="1" t="b">
        <f t="shared" ref="S338:S344" si="875">IF(AND(H338&gt;=11,H338&lt;=25),ROUND(G338*H338*(1-0.11),2))</f>
        <v>0</v>
      </c>
      <c r="T338" s="19" t="b">
        <f t="shared" ref="T338:T344" si="876">IF(AND(H338&gt;=26,H338&lt;=50),ROUND(G338*H338*(1-0.18),2))</f>
        <v>0</v>
      </c>
      <c r="U338" s="18" t="b">
        <f t="shared" ref="U338:U344" si="877">IF(AND(H338&gt;=51,H338&lt;=100),ROUND(G338*H338*(1-0.25),2))</f>
        <v>0</v>
      </c>
      <c r="V338" s="18" t="b">
        <f t="shared" ref="V338:V344" si="878">IF(AND(H338&gt;=101,H338&lt;=500),ROUND(G338*H338*(1-0.33),2))</f>
        <v>0</v>
      </c>
      <c r="W338" s="18" t="b">
        <f t="shared" ref="W338:W344" si="879">IF(AND(H338&gt;=501),ROUND(G338*H338*(1-0.4),2))</f>
        <v>0</v>
      </c>
      <c r="X338" s="11">
        <f t="shared" ref="X338:X344" si="880">IF(I338="Yes",ROUND(SUM(Q338,R338,S338,T338,U338,V338,W338)*0.75,2),0)</f>
        <v>22.41</v>
      </c>
      <c r="Y338" s="11">
        <f t="shared" ref="Y338:Y344" si="881">IF(AE338&lt;6.99,AD338,AE338)</f>
        <v>6.99</v>
      </c>
      <c r="Z338" s="11">
        <f t="shared" ref="Z338:Z344" si="882">IF(K338="Flash Cut with Adhesive Grommets",ROUND(H338*4.99,2),0)</f>
        <v>4.99</v>
      </c>
      <c r="AA338" s="11">
        <f t="shared" ref="AA338:AA344" si="883">((E338*F338)*0.5*H338)</f>
        <v>6</v>
      </c>
      <c r="AB338" s="11">
        <f t="shared" ref="AB338:AB344" si="884">IF(M338="Yes",ROUND(H338*9.99,2),0)</f>
        <v>9.99</v>
      </c>
      <c r="AC338" s="11">
        <f t="shared" ref="AC338:AC344" si="885">IF(AG338&lt;4.99,4.99,AG338)</f>
        <v>8.9600000000000009</v>
      </c>
      <c r="AD338" s="21">
        <v>6.99</v>
      </c>
      <c r="AE338" s="21">
        <f t="shared" ref="AE338:AE344" si="886">IF(J338="Yes",ROUND(SUM(Q338,R338,S338,T338,U338,V338,W338)*0.2,2),0)</f>
        <v>5.98</v>
      </c>
      <c r="AF338" s="20">
        <v>4.99</v>
      </c>
      <c r="AG338" s="20">
        <f t="shared" ref="AG338:AG344" si="887">IF(N338="Four Sides",ROUND(G338*0.3*H338,2),0)</f>
        <v>8.9600000000000009</v>
      </c>
    </row>
    <row r="339" spans="1:33">
      <c r="B339" s="5" t="s">
        <v>116</v>
      </c>
      <c r="C339" s="5"/>
      <c r="D339" s="17" t="s">
        <v>23</v>
      </c>
      <c r="E339">
        <v>3</v>
      </c>
      <c r="F339">
        <v>6</v>
      </c>
      <c r="G339" s="17">
        <v>44.82</v>
      </c>
      <c r="H339" s="7">
        <v>1</v>
      </c>
      <c r="I339" s="2" t="s">
        <v>16</v>
      </c>
      <c r="J339" s="2" t="s">
        <v>16</v>
      </c>
      <c r="K339" s="2" t="s">
        <v>19</v>
      </c>
      <c r="L339" s="2" t="s">
        <v>25</v>
      </c>
      <c r="M339" s="2" t="s">
        <v>16</v>
      </c>
      <c r="N339" s="2" t="s">
        <v>29</v>
      </c>
      <c r="O339" s="6">
        <f>SUM(Q339,R339,S339,T339,U339,V339,W339,X339,Y339,Z339,AA339,AB339,AC339)</f>
        <v>124.83</v>
      </c>
      <c r="Q339" s="17">
        <v>44.82</v>
      </c>
      <c r="R339" s="1" t="b">
        <f t="shared" si="874"/>
        <v>0</v>
      </c>
      <c r="S339" s="1" t="b">
        <f t="shared" si="875"/>
        <v>0</v>
      </c>
      <c r="T339" s="19" t="b">
        <f t="shared" si="876"/>
        <v>0</v>
      </c>
      <c r="U339" s="18" t="b">
        <f t="shared" si="877"/>
        <v>0</v>
      </c>
      <c r="V339" s="18" t="b">
        <f t="shared" si="878"/>
        <v>0</v>
      </c>
      <c r="W339" s="18" t="b">
        <f t="shared" si="879"/>
        <v>0</v>
      </c>
      <c r="X339" s="11">
        <f t="shared" si="880"/>
        <v>33.619999999999997</v>
      </c>
      <c r="Y339" s="11">
        <f t="shared" si="881"/>
        <v>8.9600000000000009</v>
      </c>
      <c r="Z339" s="11">
        <f t="shared" si="882"/>
        <v>4.99</v>
      </c>
      <c r="AA339" s="11">
        <f t="shared" si="883"/>
        <v>9</v>
      </c>
      <c r="AB339" s="11">
        <f t="shared" si="884"/>
        <v>9.99</v>
      </c>
      <c r="AC339" s="11">
        <f t="shared" si="885"/>
        <v>13.45</v>
      </c>
      <c r="AD339" s="21">
        <v>6.99</v>
      </c>
      <c r="AE339" s="21">
        <f t="shared" si="886"/>
        <v>8.9600000000000009</v>
      </c>
      <c r="AF339" s="20">
        <v>4.99</v>
      </c>
      <c r="AG339" s="20">
        <f t="shared" si="887"/>
        <v>13.45</v>
      </c>
    </row>
    <row r="340" spans="1:33">
      <c r="B340" s="5" t="s">
        <v>116</v>
      </c>
      <c r="C340" s="5"/>
      <c r="D340" s="17" t="s">
        <v>36</v>
      </c>
      <c r="E340">
        <v>4</v>
      </c>
      <c r="F340">
        <v>6</v>
      </c>
      <c r="G340" s="17">
        <v>59.76</v>
      </c>
      <c r="H340" s="7">
        <v>1</v>
      </c>
      <c r="I340" s="2" t="s">
        <v>16</v>
      </c>
      <c r="J340" s="2" t="s">
        <v>16</v>
      </c>
      <c r="K340" s="2" t="s">
        <v>19</v>
      </c>
      <c r="L340" s="2" t="s">
        <v>25</v>
      </c>
      <c r="M340" s="2" t="s">
        <v>16</v>
      </c>
      <c r="N340" s="2" t="s">
        <v>29</v>
      </c>
      <c r="O340" s="6">
        <f t="shared" ref="O340:O344" si="888">SUM(Q340,R340,S340,T340,U340,V340,W340,X340,Y340,Z340,AA340,AB340,AC340)</f>
        <v>161.44</v>
      </c>
      <c r="Q340" s="17">
        <v>59.76</v>
      </c>
      <c r="R340" s="1" t="b">
        <f t="shared" si="874"/>
        <v>0</v>
      </c>
      <c r="S340" s="1" t="b">
        <f t="shared" si="875"/>
        <v>0</v>
      </c>
      <c r="T340" s="19" t="b">
        <f t="shared" si="876"/>
        <v>0</v>
      </c>
      <c r="U340" s="18" t="b">
        <f t="shared" si="877"/>
        <v>0</v>
      </c>
      <c r="V340" s="18" t="b">
        <f t="shared" si="878"/>
        <v>0</v>
      </c>
      <c r="W340" s="18" t="b">
        <f t="shared" si="879"/>
        <v>0</v>
      </c>
      <c r="X340" s="11">
        <f t="shared" si="880"/>
        <v>44.82</v>
      </c>
      <c r="Y340" s="11">
        <f t="shared" si="881"/>
        <v>11.95</v>
      </c>
      <c r="Z340" s="11">
        <f t="shared" si="882"/>
        <v>4.99</v>
      </c>
      <c r="AA340" s="11">
        <f t="shared" si="883"/>
        <v>12</v>
      </c>
      <c r="AB340" s="11">
        <f t="shared" si="884"/>
        <v>9.99</v>
      </c>
      <c r="AC340" s="11">
        <f t="shared" si="885"/>
        <v>17.93</v>
      </c>
      <c r="AD340" s="21">
        <v>6.99</v>
      </c>
      <c r="AE340" s="21">
        <f t="shared" si="886"/>
        <v>11.95</v>
      </c>
      <c r="AF340" s="20">
        <v>4.99</v>
      </c>
      <c r="AG340" s="20">
        <f t="shared" si="887"/>
        <v>17.93</v>
      </c>
    </row>
    <row r="341" spans="1:33">
      <c r="B341" s="5" t="s">
        <v>116</v>
      </c>
      <c r="C341" s="5"/>
      <c r="D341" s="17" t="s">
        <v>38</v>
      </c>
      <c r="E341">
        <v>4</v>
      </c>
      <c r="F341">
        <v>8</v>
      </c>
      <c r="G341" s="17">
        <v>79.680000000000007</v>
      </c>
      <c r="H341" s="7">
        <v>1</v>
      </c>
      <c r="I341" s="2" t="s">
        <v>16</v>
      </c>
      <c r="J341" s="2" t="s">
        <v>16</v>
      </c>
      <c r="K341" s="2" t="s">
        <v>19</v>
      </c>
      <c r="L341" s="2" t="s">
        <v>25</v>
      </c>
      <c r="M341" s="2" t="s">
        <v>16</v>
      </c>
      <c r="N341" s="2" t="s">
        <v>29</v>
      </c>
      <c r="O341" s="6">
        <f t="shared" si="888"/>
        <v>210.26000000000002</v>
      </c>
      <c r="Q341" s="17">
        <v>79.680000000000007</v>
      </c>
      <c r="R341" s="1" t="b">
        <f t="shared" si="874"/>
        <v>0</v>
      </c>
      <c r="S341" s="1" t="b">
        <f t="shared" si="875"/>
        <v>0</v>
      </c>
      <c r="T341" s="19" t="b">
        <f t="shared" si="876"/>
        <v>0</v>
      </c>
      <c r="U341" s="18" t="b">
        <f t="shared" si="877"/>
        <v>0</v>
      </c>
      <c r="V341" s="18" t="b">
        <f t="shared" si="878"/>
        <v>0</v>
      </c>
      <c r="W341" s="18" t="b">
        <f t="shared" si="879"/>
        <v>0</v>
      </c>
      <c r="X341" s="11">
        <f t="shared" si="880"/>
        <v>59.76</v>
      </c>
      <c r="Y341" s="11">
        <f t="shared" si="881"/>
        <v>15.94</v>
      </c>
      <c r="Z341" s="11">
        <f t="shared" si="882"/>
        <v>4.99</v>
      </c>
      <c r="AA341" s="11">
        <f t="shared" si="883"/>
        <v>16</v>
      </c>
      <c r="AB341" s="11">
        <f t="shared" si="884"/>
        <v>9.99</v>
      </c>
      <c r="AC341" s="11">
        <f t="shared" si="885"/>
        <v>23.9</v>
      </c>
      <c r="AD341" s="21">
        <v>6.99</v>
      </c>
      <c r="AE341" s="21">
        <f t="shared" si="886"/>
        <v>15.94</v>
      </c>
      <c r="AF341" s="20">
        <v>4.99</v>
      </c>
      <c r="AG341" s="20">
        <f t="shared" si="887"/>
        <v>23.9</v>
      </c>
    </row>
    <row r="342" spans="1:33">
      <c r="B342" s="5" t="s">
        <v>116</v>
      </c>
      <c r="C342" s="5"/>
      <c r="D342" s="17" t="s">
        <v>39</v>
      </c>
      <c r="E342">
        <v>4</v>
      </c>
      <c r="F342">
        <v>10</v>
      </c>
      <c r="G342" s="17">
        <v>99.6</v>
      </c>
      <c r="H342" s="7">
        <v>1</v>
      </c>
      <c r="I342" s="2" t="s">
        <v>16</v>
      </c>
      <c r="J342" s="2" t="s">
        <v>16</v>
      </c>
      <c r="K342" s="2" t="s">
        <v>19</v>
      </c>
      <c r="L342" s="2" t="s">
        <v>25</v>
      </c>
      <c r="M342" s="2" t="s">
        <v>16</v>
      </c>
      <c r="N342" s="2" t="s">
        <v>29</v>
      </c>
      <c r="O342" s="6">
        <f t="shared" si="888"/>
        <v>259.08000000000004</v>
      </c>
      <c r="Q342" s="17">
        <v>99.6</v>
      </c>
      <c r="R342" s="1" t="b">
        <f t="shared" si="874"/>
        <v>0</v>
      </c>
      <c r="S342" s="1" t="b">
        <f t="shared" si="875"/>
        <v>0</v>
      </c>
      <c r="T342" s="19" t="b">
        <f t="shared" si="876"/>
        <v>0</v>
      </c>
      <c r="U342" s="18" t="b">
        <f t="shared" si="877"/>
        <v>0</v>
      </c>
      <c r="V342" s="18" t="b">
        <f t="shared" si="878"/>
        <v>0</v>
      </c>
      <c r="W342" s="18" t="b">
        <f t="shared" si="879"/>
        <v>0</v>
      </c>
      <c r="X342" s="11">
        <f t="shared" si="880"/>
        <v>74.7</v>
      </c>
      <c r="Y342" s="11">
        <f t="shared" si="881"/>
        <v>19.920000000000002</v>
      </c>
      <c r="Z342" s="11">
        <f t="shared" si="882"/>
        <v>4.99</v>
      </c>
      <c r="AA342" s="11">
        <f t="shared" si="883"/>
        <v>20</v>
      </c>
      <c r="AB342" s="11">
        <f t="shared" si="884"/>
        <v>9.99</v>
      </c>
      <c r="AC342" s="11">
        <f t="shared" si="885"/>
        <v>29.88</v>
      </c>
      <c r="AD342" s="21">
        <v>6.99</v>
      </c>
      <c r="AE342" s="21">
        <f t="shared" si="886"/>
        <v>19.920000000000002</v>
      </c>
      <c r="AF342" s="20">
        <v>4.99</v>
      </c>
      <c r="AG342" s="20">
        <f t="shared" si="887"/>
        <v>29.88</v>
      </c>
    </row>
    <row r="343" spans="1:33">
      <c r="B343" s="5" t="s">
        <v>116</v>
      </c>
      <c r="C343" s="5"/>
      <c r="D343" s="17" t="s">
        <v>40</v>
      </c>
      <c r="E343">
        <v>6</v>
      </c>
      <c r="F343">
        <v>8</v>
      </c>
      <c r="G343" s="17">
        <v>119.52</v>
      </c>
      <c r="H343" s="7">
        <v>1</v>
      </c>
      <c r="I343" s="2" t="s">
        <v>16</v>
      </c>
      <c r="J343" s="2" t="s">
        <v>16</v>
      </c>
      <c r="K343" s="2" t="s">
        <v>19</v>
      </c>
      <c r="L343" s="2" t="s">
        <v>25</v>
      </c>
      <c r="M343" s="2" t="s">
        <v>16</v>
      </c>
      <c r="N343" s="2" t="s">
        <v>29</v>
      </c>
      <c r="O343" s="6">
        <f t="shared" si="888"/>
        <v>307.90000000000003</v>
      </c>
      <c r="Q343" s="17">
        <v>119.52</v>
      </c>
      <c r="R343" s="1" t="b">
        <f t="shared" si="874"/>
        <v>0</v>
      </c>
      <c r="S343" s="1" t="b">
        <f t="shared" si="875"/>
        <v>0</v>
      </c>
      <c r="T343" s="19" t="b">
        <f t="shared" si="876"/>
        <v>0</v>
      </c>
      <c r="U343" s="18" t="b">
        <f t="shared" si="877"/>
        <v>0</v>
      </c>
      <c r="V343" s="18" t="b">
        <f t="shared" si="878"/>
        <v>0</v>
      </c>
      <c r="W343" s="18" t="b">
        <f t="shared" si="879"/>
        <v>0</v>
      </c>
      <c r="X343" s="11">
        <f t="shared" si="880"/>
        <v>89.64</v>
      </c>
      <c r="Y343" s="11">
        <f t="shared" si="881"/>
        <v>23.9</v>
      </c>
      <c r="Z343" s="11">
        <f t="shared" si="882"/>
        <v>4.99</v>
      </c>
      <c r="AA343" s="11">
        <f t="shared" si="883"/>
        <v>24</v>
      </c>
      <c r="AB343" s="11">
        <f t="shared" si="884"/>
        <v>9.99</v>
      </c>
      <c r="AC343" s="11">
        <f t="shared" si="885"/>
        <v>35.86</v>
      </c>
      <c r="AD343" s="21">
        <v>6.99</v>
      </c>
      <c r="AE343" s="21">
        <f t="shared" si="886"/>
        <v>23.9</v>
      </c>
      <c r="AF343" s="20">
        <v>4.99</v>
      </c>
      <c r="AG343" s="20">
        <f t="shared" si="887"/>
        <v>35.86</v>
      </c>
    </row>
    <row r="344" spans="1:33">
      <c r="B344" s="5" t="s">
        <v>116</v>
      </c>
      <c r="C344" s="5"/>
      <c r="D344" s="17" t="s">
        <v>41</v>
      </c>
      <c r="E344">
        <v>6</v>
      </c>
      <c r="F344">
        <v>10</v>
      </c>
      <c r="G344" s="17">
        <v>149.4</v>
      </c>
      <c r="H344" s="7">
        <v>1</v>
      </c>
      <c r="I344" s="2" t="s">
        <v>16</v>
      </c>
      <c r="J344" s="2" t="s">
        <v>16</v>
      </c>
      <c r="K344" s="2" t="s">
        <v>19</v>
      </c>
      <c r="L344" s="2" t="s">
        <v>25</v>
      </c>
      <c r="M344" s="2" t="s">
        <v>16</v>
      </c>
      <c r="N344" s="2" t="s">
        <v>29</v>
      </c>
      <c r="O344" s="6">
        <f t="shared" si="888"/>
        <v>381.13</v>
      </c>
      <c r="Q344" s="17">
        <v>149.4</v>
      </c>
      <c r="R344" s="1" t="b">
        <f t="shared" si="874"/>
        <v>0</v>
      </c>
      <c r="S344" s="1" t="b">
        <f t="shared" si="875"/>
        <v>0</v>
      </c>
      <c r="T344" s="19" t="b">
        <f t="shared" si="876"/>
        <v>0</v>
      </c>
      <c r="U344" s="18" t="b">
        <f t="shared" si="877"/>
        <v>0</v>
      </c>
      <c r="V344" s="18" t="b">
        <f t="shared" si="878"/>
        <v>0</v>
      </c>
      <c r="W344" s="18" t="b">
        <f t="shared" si="879"/>
        <v>0</v>
      </c>
      <c r="X344" s="11">
        <f t="shared" si="880"/>
        <v>112.05</v>
      </c>
      <c r="Y344" s="11">
        <f t="shared" si="881"/>
        <v>29.88</v>
      </c>
      <c r="Z344" s="11">
        <f t="shared" si="882"/>
        <v>4.99</v>
      </c>
      <c r="AA344" s="11">
        <f t="shared" si="883"/>
        <v>30</v>
      </c>
      <c r="AB344" s="11">
        <f t="shared" si="884"/>
        <v>9.99</v>
      </c>
      <c r="AC344" s="11">
        <f t="shared" si="885"/>
        <v>44.82</v>
      </c>
      <c r="AD344" s="21">
        <v>6.99</v>
      </c>
      <c r="AE344" s="21">
        <f t="shared" si="886"/>
        <v>29.88</v>
      </c>
      <c r="AF344" s="20">
        <v>4.99</v>
      </c>
      <c r="AG344" s="20">
        <f t="shared" si="887"/>
        <v>44.82</v>
      </c>
    </row>
    <row r="345" spans="1:33">
      <c r="A345" t="s">
        <v>117</v>
      </c>
    </row>
    <row r="346" spans="1:33">
      <c r="B346" s="5" t="s">
        <v>118</v>
      </c>
      <c r="C346" s="5"/>
      <c r="D346" s="17" t="s">
        <v>2</v>
      </c>
      <c r="E346" s="2">
        <v>3</v>
      </c>
      <c r="F346" s="2">
        <v>2</v>
      </c>
      <c r="G346" s="17">
        <v>6.99</v>
      </c>
      <c r="H346" s="7">
        <v>1</v>
      </c>
      <c r="I346" s="2" t="s">
        <v>16</v>
      </c>
      <c r="J346" s="2" t="s">
        <v>16</v>
      </c>
      <c r="K346" s="2" t="s">
        <v>19</v>
      </c>
      <c r="L346" s="2" t="s">
        <v>25</v>
      </c>
      <c r="M346" s="2" t="s">
        <v>16</v>
      </c>
      <c r="N346" s="2" t="s">
        <v>29</v>
      </c>
      <c r="O346" s="6">
        <f>SUM(Q346,R346,S346,T346,U346,V346,W346,X346,Y346,Z346,AA346,AB346,AC346)</f>
        <v>42.190000000000005</v>
      </c>
      <c r="Q346" s="17">
        <v>6.99</v>
      </c>
      <c r="R346" s="1" t="b">
        <f t="shared" ref="R346" si="889">IF(AND(H346&gt;=2,H346&lt;=10),ROUND(G346*H346*(1-0.07),2))</f>
        <v>0</v>
      </c>
      <c r="S346" s="1" t="b">
        <f t="shared" ref="S346" si="890">IF(AND(H346&gt;=11,H346&lt;=25),ROUND(G346*H346*(1-0.11),2))</f>
        <v>0</v>
      </c>
      <c r="T346" s="19" t="b">
        <f t="shared" ref="T346" si="891">IF(AND(H346&gt;=26,H346&lt;=50),ROUND(G346*H346*(1-0.18),2))</f>
        <v>0</v>
      </c>
      <c r="U346" s="18" t="b">
        <f t="shared" ref="U346" si="892">IF(AND(H346&gt;=51,H346&lt;=100),ROUND(G346*H346*(1-0.25),2))</f>
        <v>0</v>
      </c>
      <c r="V346" s="18" t="b">
        <f t="shared" ref="V346" si="893">IF(AND(H346&gt;=101,H346&lt;=500),ROUND(G346*H346*(1-0.33),2))</f>
        <v>0</v>
      </c>
      <c r="W346" s="18" t="b">
        <f t="shared" ref="W346" si="894">IF(AND(H346&gt;=501),ROUND(G346*H346*(1-0.4),2))</f>
        <v>0</v>
      </c>
      <c r="X346" s="11">
        <f t="shared" ref="X346" si="895">IF(I346="Yes",ROUND(SUM(Q346,R346,S346,T346,U346,V346,W346)*0.75,2),0)</f>
        <v>5.24</v>
      </c>
      <c r="Y346" s="11">
        <f t="shared" ref="Y346" si="896">IF(AE346&lt;6.99,AD346,AE346)</f>
        <v>6.99</v>
      </c>
      <c r="Z346" s="11">
        <f t="shared" ref="Z346" si="897">IF(K346="Flash Cut with Adhesive Grommets",ROUND(H346*4.99,2),0)</f>
        <v>4.99</v>
      </c>
      <c r="AA346" s="11">
        <f t="shared" ref="AA346" si="898">((E346*F346)*0.5*H346)</f>
        <v>3</v>
      </c>
      <c r="AB346" s="11">
        <f t="shared" ref="AB346" si="899">IF(M346="Yes",ROUND(H346*9.99,2),0)</f>
        <v>9.99</v>
      </c>
      <c r="AC346" s="11">
        <f t="shared" ref="AC346" si="900">IF(AG346&lt;4.99,4.99,AG346)</f>
        <v>4.99</v>
      </c>
      <c r="AD346" s="21">
        <v>6.99</v>
      </c>
      <c r="AE346" s="21">
        <f t="shared" ref="AE346" si="901">IF(J346="Yes",ROUND(SUM(Q346,R346,S346,T346,U346,V346,W346)*0.2,2),0)</f>
        <v>1.4</v>
      </c>
      <c r="AF346" s="20">
        <v>4.99</v>
      </c>
      <c r="AG346" s="20">
        <f t="shared" ref="AG346" si="902">IF(N346="Four Sides",ROUND(G346*0.3*H346,2),0)</f>
        <v>2.1</v>
      </c>
    </row>
    <row r="347" spans="1:33">
      <c r="B347" s="5" t="s">
        <v>118</v>
      </c>
      <c r="C347" s="5"/>
      <c r="D347" s="17" t="s">
        <v>3</v>
      </c>
      <c r="E347">
        <v>3</v>
      </c>
      <c r="F347">
        <v>4</v>
      </c>
      <c r="G347" s="17">
        <v>29.88</v>
      </c>
      <c r="H347" s="7">
        <v>1</v>
      </c>
      <c r="I347" s="2" t="s">
        <v>16</v>
      </c>
      <c r="J347" s="2" t="s">
        <v>16</v>
      </c>
      <c r="K347" s="2" t="s">
        <v>19</v>
      </c>
      <c r="L347" s="2" t="s">
        <v>25</v>
      </c>
      <c r="M347" s="2" t="s">
        <v>16</v>
      </c>
      <c r="N347" s="2" t="s">
        <v>29</v>
      </c>
      <c r="O347" s="6">
        <f t="shared" ref="O347:O353" si="903">SUM(Q347,R347,S347,T347,U347,V347,W347,X347,Y347,Z347,AA347,AB347,AC347)</f>
        <v>89.22</v>
      </c>
      <c r="Q347" s="17">
        <v>29.88</v>
      </c>
      <c r="R347" s="1" t="b">
        <f t="shared" ref="R347:R353" si="904">IF(AND(H347&gt;=2,H347&lt;=10),ROUND(G347*H347*(1-0.07),2))</f>
        <v>0</v>
      </c>
      <c r="S347" s="1" t="b">
        <f t="shared" ref="S347:S353" si="905">IF(AND(H347&gt;=11,H347&lt;=25),ROUND(G347*H347*(1-0.11),2))</f>
        <v>0</v>
      </c>
      <c r="T347" s="19" t="b">
        <f t="shared" ref="T347:T353" si="906">IF(AND(H347&gt;=26,H347&lt;=50),ROUND(G347*H347*(1-0.18),2))</f>
        <v>0</v>
      </c>
      <c r="U347" s="18" t="b">
        <f t="shared" ref="U347:U353" si="907">IF(AND(H347&gt;=51,H347&lt;=100),ROUND(G347*H347*(1-0.25),2))</f>
        <v>0</v>
      </c>
      <c r="V347" s="18" t="b">
        <f t="shared" ref="V347:V353" si="908">IF(AND(H347&gt;=101,H347&lt;=500),ROUND(G347*H347*(1-0.33),2))</f>
        <v>0</v>
      </c>
      <c r="W347" s="18" t="b">
        <f t="shared" ref="W347:W353" si="909">IF(AND(H347&gt;=501),ROUND(G347*H347*(1-0.4),2))</f>
        <v>0</v>
      </c>
      <c r="X347" s="11">
        <f t="shared" ref="X347:X353" si="910">IF(I347="Yes",ROUND(SUM(Q347,R347,S347,T347,U347,V347,W347)*0.75,2),0)</f>
        <v>22.41</v>
      </c>
      <c r="Y347" s="11">
        <f t="shared" ref="Y347:Y353" si="911">IF(AE347&lt;6.99,AD347,AE347)</f>
        <v>6.99</v>
      </c>
      <c r="Z347" s="11">
        <f t="shared" ref="Z347:Z353" si="912">IF(K347="Flash Cut with Adhesive Grommets",ROUND(H347*4.99,2),0)</f>
        <v>4.99</v>
      </c>
      <c r="AA347" s="11">
        <f t="shared" ref="AA347:AA353" si="913">((E347*F347)*0.5*H347)</f>
        <v>6</v>
      </c>
      <c r="AB347" s="11">
        <f t="shared" ref="AB347:AB353" si="914">IF(M347="Yes",ROUND(H347*9.99,2),0)</f>
        <v>9.99</v>
      </c>
      <c r="AC347" s="11">
        <f t="shared" ref="AC347:AC353" si="915">IF(AG347&lt;4.99,4.99,AG347)</f>
        <v>8.9600000000000009</v>
      </c>
      <c r="AD347" s="21">
        <v>6.99</v>
      </c>
      <c r="AE347" s="21">
        <f t="shared" ref="AE347:AE353" si="916">IF(J347="Yes",ROUND(SUM(Q347,R347,S347,T347,U347,V347,W347)*0.2,2),0)</f>
        <v>5.98</v>
      </c>
      <c r="AF347" s="20">
        <v>4.99</v>
      </c>
      <c r="AG347" s="20">
        <f t="shared" ref="AG347:AG353" si="917">IF(N347="Four Sides",ROUND(G347*0.3*H347,2),0)</f>
        <v>8.9600000000000009</v>
      </c>
    </row>
    <row r="348" spans="1:33">
      <c r="B348" s="5" t="s">
        <v>118</v>
      </c>
      <c r="C348" s="5"/>
      <c r="D348" s="17" t="s">
        <v>23</v>
      </c>
      <c r="E348">
        <v>3</v>
      </c>
      <c r="F348">
        <v>6</v>
      </c>
      <c r="G348" s="17">
        <v>44.82</v>
      </c>
      <c r="H348" s="7">
        <v>1</v>
      </c>
      <c r="I348" s="2" t="s">
        <v>16</v>
      </c>
      <c r="J348" s="2" t="s">
        <v>16</v>
      </c>
      <c r="K348" s="2" t="s">
        <v>19</v>
      </c>
      <c r="L348" s="2" t="s">
        <v>25</v>
      </c>
      <c r="M348" s="2" t="s">
        <v>16</v>
      </c>
      <c r="N348" s="2" t="s">
        <v>29</v>
      </c>
      <c r="O348" s="6">
        <f t="shared" si="903"/>
        <v>124.83</v>
      </c>
      <c r="Q348" s="17">
        <v>44.82</v>
      </c>
      <c r="R348" s="1" t="b">
        <f t="shared" si="904"/>
        <v>0</v>
      </c>
      <c r="S348" s="1" t="b">
        <f t="shared" si="905"/>
        <v>0</v>
      </c>
      <c r="T348" s="19" t="b">
        <f t="shared" si="906"/>
        <v>0</v>
      </c>
      <c r="U348" s="18" t="b">
        <f t="shared" si="907"/>
        <v>0</v>
      </c>
      <c r="V348" s="18" t="b">
        <f t="shared" si="908"/>
        <v>0</v>
      </c>
      <c r="W348" s="18" t="b">
        <f t="shared" si="909"/>
        <v>0</v>
      </c>
      <c r="X348" s="11">
        <f t="shared" si="910"/>
        <v>33.619999999999997</v>
      </c>
      <c r="Y348" s="11">
        <f t="shared" si="911"/>
        <v>8.9600000000000009</v>
      </c>
      <c r="Z348" s="11">
        <f t="shared" si="912"/>
        <v>4.99</v>
      </c>
      <c r="AA348" s="11">
        <f t="shared" si="913"/>
        <v>9</v>
      </c>
      <c r="AB348" s="11">
        <f t="shared" si="914"/>
        <v>9.99</v>
      </c>
      <c r="AC348" s="11">
        <f t="shared" si="915"/>
        <v>13.45</v>
      </c>
      <c r="AD348" s="21">
        <v>6.99</v>
      </c>
      <c r="AE348" s="21">
        <f t="shared" si="916"/>
        <v>8.9600000000000009</v>
      </c>
      <c r="AF348" s="20">
        <v>4.99</v>
      </c>
      <c r="AG348" s="20">
        <f t="shared" si="917"/>
        <v>13.45</v>
      </c>
    </row>
    <row r="349" spans="1:33">
      <c r="B349" s="5" t="s">
        <v>118</v>
      </c>
      <c r="C349" s="5"/>
      <c r="D349" s="17" t="s">
        <v>36</v>
      </c>
      <c r="E349">
        <v>4</v>
      </c>
      <c r="F349">
        <v>6</v>
      </c>
      <c r="G349" s="17">
        <v>59.76</v>
      </c>
      <c r="H349" s="7">
        <v>1</v>
      </c>
      <c r="I349" s="2" t="s">
        <v>16</v>
      </c>
      <c r="J349" s="2" t="s">
        <v>16</v>
      </c>
      <c r="K349" s="2" t="s">
        <v>19</v>
      </c>
      <c r="L349" s="2" t="s">
        <v>25</v>
      </c>
      <c r="M349" s="2" t="s">
        <v>16</v>
      </c>
      <c r="N349" s="2" t="s">
        <v>29</v>
      </c>
      <c r="O349" s="6">
        <f t="shared" si="903"/>
        <v>161.44</v>
      </c>
      <c r="Q349" s="17">
        <v>59.76</v>
      </c>
      <c r="R349" s="1" t="b">
        <f t="shared" si="904"/>
        <v>0</v>
      </c>
      <c r="S349" s="1" t="b">
        <f t="shared" si="905"/>
        <v>0</v>
      </c>
      <c r="T349" s="19" t="b">
        <f t="shared" si="906"/>
        <v>0</v>
      </c>
      <c r="U349" s="18" t="b">
        <f t="shared" si="907"/>
        <v>0</v>
      </c>
      <c r="V349" s="18" t="b">
        <f t="shared" si="908"/>
        <v>0</v>
      </c>
      <c r="W349" s="18" t="b">
        <f t="shared" si="909"/>
        <v>0</v>
      </c>
      <c r="X349" s="11">
        <f t="shared" si="910"/>
        <v>44.82</v>
      </c>
      <c r="Y349" s="11">
        <f t="shared" si="911"/>
        <v>11.95</v>
      </c>
      <c r="Z349" s="11">
        <f t="shared" si="912"/>
        <v>4.99</v>
      </c>
      <c r="AA349" s="11">
        <f t="shared" si="913"/>
        <v>12</v>
      </c>
      <c r="AB349" s="11">
        <f t="shared" si="914"/>
        <v>9.99</v>
      </c>
      <c r="AC349" s="11">
        <f t="shared" si="915"/>
        <v>17.93</v>
      </c>
      <c r="AD349" s="21">
        <v>6.99</v>
      </c>
      <c r="AE349" s="21">
        <f t="shared" si="916"/>
        <v>11.95</v>
      </c>
      <c r="AF349" s="20">
        <v>4.99</v>
      </c>
      <c r="AG349" s="20">
        <f t="shared" si="917"/>
        <v>17.93</v>
      </c>
    </row>
    <row r="350" spans="1:33">
      <c r="B350" s="5" t="s">
        <v>118</v>
      </c>
      <c r="C350" s="5"/>
      <c r="D350" s="17" t="s">
        <v>38</v>
      </c>
      <c r="E350">
        <v>4</v>
      </c>
      <c r="F350">
        <v>8</v>
      </c>
      <c r="G350" s="17">
        <v>79.680000000000007</v>
      </c>
      <c r="H350" s="7">
        <v>1</v>
      </c>
      <c r="I350" s="2" t="s">
        <v>16</v>
      </c>
      <c r="J350" s="2" t="s">
        <v>16</v>
      </c>
      <c r="K350" s="2" t="s">
        <v>19</v>
      </c>
      <c r="L350" s="2" t="s">
        <v>25</v>
      </c>
      <c r="M350" s="2" t="s">
        <v>16</v>
      </c>
      <c r="N350" s="2" t="s">
        <v>29</v>
      </c>
      <c r="O350" s="6">
        <f t="shared" si="903"/>
        <v>210.26000000000002</v>
      </c>
      <c r="Q350" s="17">
        <v>79.680000000000007</v>
      </c>
      <c r="R350" s="1" t="b">
        <f t="shared" si="904"/>
        <v>0</v>
      </c>
      <c r="S350" s="1" t="b">
        <f t="shared" si="905"/>
        <v>0</v>
      </c>
      <c r="T350" s="19" t="b">
        <f t="shared" si="906"/>
        <v>0</v>
      </c>
      <c r="U350" s="18" t="b">
        <f t="shared" si="907"/>
        <v>0</v>
      </c>
      <c r="V350" s="18" t="b">
        <f t="shared" si="908"/>
        <v>0</v>
      </c>
      <c r="W350" s="18" t="b">
        <f t="shared" si="909"/>
        <v>0</v>
      </c>
      <c r="X350" s="11">
        <f t="shared" si="910"/>
        <v>59.76</v>
      </c>
      <c r="Y350" s="11">
        <f t="shared" si="911"/>
        <v>15.94</v>
      </c>
      <c r="Z350" s="11">
        <f t="shared" si="912"/>
        <v>4.99</v>
      </c>
      <c r="AA350" s="11">
        <f t="shared" si="913"/>
        <v>16</v>
      </c>
      <c r="AB350" s="11">
        <f t="shared" si="914"/>
        <v>9.99</v>
      </c>
      <c r="AC350" s="11">
        <f t="shared" si="915"/>
        <v>23.9</v>
      </c>
      <c r="AD350" s="21">
        <v>6.99</v>
      </c>
      <c r="AE350" s="21">
        <f t="shared" si="916"/>
        <v>15.94</v>
      </c>
      <c r="AF350" s="20">
        <v>4.99</v>
      </c>
      <c r="AG350" s="20">
        <f t="shared" si="917"/>
        <v>23.9</v>
      </c>
    </row>
    <row r="351" spans="1:33">
      <c r="B351" s="5" t="s">
        <v>118</v>
      </c>
      <c r="C351" s="5"/>
      <c r="D351" s="17" t="s">
        <v>39</v>
      </c>
      <c r="E351">
        <v>4</v>
      </c>
      <c r="F351">
        <v>10</v>
      </c>
      <c r="G351" s="17">
        <v>99.6</v>
      </c>
      <c r="H351" s="7">
        <v>1</v>
      </c>
      <c r="I351" s="2" t="s">
        <v>16</v>
      </c>
      <c r="J351" s="2" t="s">
        <v>16</v>
      </c>
      <c r="K351" s="2" t="s">
        <v>19</v>
      </c>
      <c r="L351" s="2" t="s">
        <v>25</v>
      </c>
      <c r="M351" s="2" t="s">
        <v>16</v>
      </c>
      <c r="N351" s="2" t="s">
        <v>29</v>
      </c>
      <c r="O351" s="6">
        <f t="shared" si="903"/>
        <v>259.08000000000004</v>
      </c>
      <c r="Q351" s="17">
        <v>99.6</v>
      </c>
      <c r="R351" s="1" t="b">
        <f t="shared" si="904"/>
        <v>0</v>
      </c>
      <c r="S351" s="1" t="b">
        <f t="shared" si="905"/>
        <v>0</v>
      </c>
      <c r="T351" s="19" t="b">
        <f t="shared" si="906"/>
        <v>0</v>
      </c>
      <c r="U351" s="18" t="b">
        <f t="shared" si="907"/>
        <v>0</v>
      </c>
      <c r="V351" s="18" t="b">
        <f t="shared" si="908"/>
        <v>0</v>
      </c>
      <c r="W351" s="18" t="b">
        <f t="shared" si="909"/>
        <v>0</v>
      </c>
      <c r="X351" s="11">
        <f t="shared" si="910"/>
        <v>74.7</v>
      </c>
      <c r="Y351" s="11">
        <f t="shared" si="911"/>
        <v>19.920000000000002</v>
      </c>
      <c r="Z351" s="11">
        <f t="shared" si="912"/>
        <v>4.99</v>
      </c>
      <c r="AA351" s="11">
        <f t="shared" si="913"/>
        <v>20</v>
      </c>
      <c r="AB351" s="11">
        <f t="shared" si="914"/>
        <v>9.99</v>
      </c>
      <c r="AC351" s="11">
        <f t="shared" si="915"/>
        <v>29.88</v>
      </c>
      <c r="AD351" s="21">
        <v>6.99</v>
      </c>
      <c r="AE351" s="21">
        <f t="shared" si="916"/>
        <v>19.920000000000002</v>
      </c>
      <c r="AF351" s="20">
        <v>4.99</v>
      </c>
      <c r="AG351" s="20">
        <f t="shared" si="917"/>
        <v>29.88</v>
      </c>
    </row>
    <row r="352" spans="1:33">
      <c r="B352" s="5" t="s">
        <v>118</v>
      </c>
      <c r="C352" s="5"/>
      <c r="D352" s="17" t="s">
        <v>40</v>
      </c>
      <c r="E352">
        <v>6</v>
      </c>
      <c r="F352">
        <v>8</v>
      </c>
      <c r="G352" s="17">
        <v>119.52</v>
      </c>
      <c r="H352" s="7">
        <v>1</v>
      </c>
      <c r="I352" s="2" t="s">
        <v>16</v>
      </c>
      <c r="J352" s="2" t="s">
        <v>16</v>
      </c>
      <c r="K352" s="2" t="s">
        <v>19</v>
      </c>
      <c r="L352" s="2" t="s">
        <v>25</v>
      </c>
      <c r="M352" s="2" t="s">
        <v>16</v>
      </c>
      <c r="N352" s="2" t="s">
        <v>29</v>
      </c>
      <c r="O352" s="6">
        <f t="shared" si="903"/>
        <v>307.90000000000003</v>
      </c>
      <c r="Q352" s="17">
        <v>119.52</v>
      </c>
      <c r="R352" s="1" t="b">
        <f t="shared" si="904"/>
        <v>0</v>
      </c>
      <c r="S352" s="1" t="b">
        <f t="shared" si="905"/>
        <v>0</v>
      </c>
      <c r="T352" s="19" t="b">
        <f t="shared" si="906"/>
        <v>0</v>
      </c>
      <c r="U352" s="18" t="b">
        <f t="shared" si="907"/>
        <v>0</v>
      </c>
      <c r="V352" s="18" t="b">
        <f t="shared" si="908"/>
        <v>0</v>
      </c>
      <c r="W352" s="18" t="b">
        <f t="shared" si="909"/>
        <v>0</v>
      </c>
      <c r="X352" s="11">
        <f t="shared" si="910"/>
        <v>89.64</v>
      </c>
      <c r="Y352" s="11">
        <f t="shared" si="911"/>
        <v>23.9</v>
      </c>
      <c r="Z352" s="11">
        <f t="shared" si="912"/>
        <v>4.99</v>
      </c>
      <c r="AA352" s="11">
        <f t="shared" si="913"/>
        <v>24</v>
      </c>
      <c r="AB352" s="11">
        <f t="shared" si="914"/>
        <v>9.99</v>
      </c>
      <c r="AC352" s="11">
        <f t="shared" si="915"/>
        <v>35.86</v>
      </c>
      <c r="AD352" s="21">
        <v>6.99</v>
      </c>
      <c r="AE352" s="21">
        <f t="shared" si="916"/>
        <v>23.9</v>
      </c>
      <c r="AF352" s="20">
        <v>4.99</v>
      </c>
      <c r="AG352" s="20">
        <f t="shared" si="917"/>
        <v>35.86</v>
      </c>
    </row>
    <row r="353" spans="1:35">
      <c r="B353" s="5" t="s">
        <v>118</v>
      </c>
      <c r="C353" s="5"/>
      <c r="D353" s="17" t="s">
        <v>41</v>
      </c>
      <c r="E353">
        <v>6</v>
      </c>
      <c r="F353">
        <v>10</v>
      </c>
      <c r="G353" s="17">
        <v>149.4</v>
      </c>
      <c r="H353" s="7">
        <v>1</v>
      </c>
      <c r="I353" s="2" t="s">
        <v>16</v>
      </c>
      <c r="J353" s="2" t="s">
        <v>16</v>
      </c>
      <c r="K353" s="2" t="s">
        <v>19</v>
      </c>
      <c r="L353" s="2" t="s">
        <v>25</v>
      </c>
      <c r="M353" s="2" t="s">
        <v>16</v>
      </c>
      <c r="N353" s="2" t="s">
        <v>29</v>
      </c>
      <c r="O353" s="6">
        <f t="shared" si="903"/>
        <v>381.13</v>
      </c>
      <c r="Q353" s="17">
        <v>149.4</v>
      </c>
      <c r="R353" s="1" t="b">
        <f t="shared" si="904"/>
        <v>0</v>
      </c>
      <c r="S353" s="1" t="b">
        <f t="shared" si="905"/>
        <v>0</v>
      </c>
      <c r="T353" s="19" t="b">
        <f t="shared" si="906"/>
        <v>0</v>
      </c>
      <c r="U353" s="18" t="b">
        <f t="shared" si="907"/>
        <v>0</v>
      </c>
      <c r="V353" s="18" t="b">
        <f t="shared" si="908"/>
        <v>0</v>
      </c>
      <c r="W353" s="18" t="b">
        <f t="shared" si="909"/>
        <v>0</v>
      </c>
      <c r="X353" s="11">
        <f t="shared" si="910"/>
        <v>112.05</v>
      </c>
      <c r="Y353" s="11">
        <f t="shared" si="911"/>
        <v>29.88</v>
      </c>
      <c r="Z353" s="11">
        <f t="shared" si="912"/>
        <v>4.99</v>
      </c>
      <c r="AA353" s="11">
        <f t="shared" si="913"/>
        <v>30</v>
      </c>
      <c r="AB353" s="11">
        <f t="shared" si="914"/>
        <v>9.99</v>
      </c>
      <c r="AC353" s="11">
        <f t="shared" si="915"/>
        <v>44.82</v>
      </c>
      <c r="AD353" s="21">
        <v>6.99</v>
      </c>
      <c r="AE353" s="21">
        <f t="shared" si="916"/>
        <v>29.88</v>
      </c>
      <c r="AF353" s="20">
        <v>4.99</v>
      </c>
      <c r="AG353" s="20">
        <f t="shared" si="917"/>
        <v>44.82</v>
      </c>
    </row>
    <row r="354" spans="1:35" s="26" customFormat="1">
      <c r="A354" s="26" t="s">
        <v>119</v>
      </c>
      <c r="AH354"/>
      <c r="AI354"/>
    </row>
    <row r="355" spans="1:35">
      <c r="A355" t="s">
        <v>120</v>
      </c>
      <c r="B355" s="5" t="s">
        <v>121</v>
      </c>
      <c r="C355" s="5"/>
      <c r="D355" s="17" t="s">
        <v>2</v>
      </c>
      <c r="E355" s="2">
        <v>3</v>
      </c>
      <c r="F355" s="2">
        <v>2</v>
      </c>
      <c r="G355" s="17">
        <v>6.99</v>
      </c>
      <c r="H355" s="7">
        <v>1</v>
      </c>
      <c r="I355" s="2" t="s">
        <v>16</v>
      </c>
      <c r="J355" s="2" t="s">
        <v>16</v>
      </c>
      <c r="K355" s="2" t="s">
        <v>19</v>
      </c>
      <c r="L355" s="2" t="s">
        <v>25</v>
      </c>
      <c r="M355" s="2" t="s">
        <v>16</v>
      </c>
      <c r="N355" s="2" t="s">
        <v>29</v>
      </c>
      <c r="O355" s="6">
        <f>SUM(Q355,R355,S355,T355,U355,V355,W355,X355,Y355,Z355,AA355,AB355,AC355)</f>
        <v>42.190000000000005</v>
      </c>
      <c r="Q355" s="17">
        <v>6.99</v>
      </c>
      <c r="R355" s="1" t="b">
        <f t="shared" ref="R355" si="918">IF(AND(H355&gt;=2,H355&lt;=10),ROUND(G355*H355*(1-0.07),2))</f>
        <v>0</v>
      </c>
      <c r="S355" s="1" t="b">
        <f t="shared" ref="S355" si="919">IF(AND(H355&gt;=11,H355&lt;=25),ROUND(G355*H355*(1-0.11),2))</f>
        <v>0</v>
      </c>
      <c r="T355" s="19" t="b">
        <f t="shared" ref="T355" si="920">IF(AND(H355&gt;=26,H355&lt;=50),ROUND(G355*H355*(1-0.18),2))</f>
        <v>0</v>
      </c>
      <c r="U355" s="18" t="b">
        <f t="shared" ref="U355" si="921">IF(AND(H355&gt;=51,H355&lt;=100),ROUND(G355*H355*(1-0.25),2))</f>
        <v>0</v>
      </c>
      <c r="V355" s="18" t="b">
        <f t="shared" ref="V355" si="922">IF(AND(H355&gt;=101,H355&lt;=500),ROUND(G355*H355*(1-0.33),2))</f>
        <v>0</v>
      </c>
      <c r="W355" s="18" t="b">
        <f t="shared" ref="W355" si="923">IF(AND(H355&gt;=501),ROUND(G355*H355*(1-0.4),2))</f>
        <v>0</v>
      </c>
      <c r="X355" s="11">
        <f t="shared" ref="X355" si="924">IF(I355="Yes",ROUND(SUM(Q355,R355,S355,T355,U355,V355,W355)*0.75,2),0)</f>
        <v>5.24</v>
      </c>
      <c r="Y355" s="11">
        <f t="shared" ref="Y355" si="925">IF(AE355&lt;6.99,AD355,AE355)</f>
        <v>6.99</v>
      </c>
      <c r="Z355" s="11">
        <f t="shared" ref="Z355" si="926">IF(K355="Flash Cut with Adhesive Grommets",ROUND(H355*4.99,2),0)</f>
        <v>4.99</v>
      </c>
      <c r="AA355" s="11">
        <f t="shared" ref="AA355" si="927">((E355*F355)*0.5*H355)</f>
        <v>3</v>
      </c>
      <c r="AB355" s="11">
        <f t="shared" ref="AB355" si="928">IF(M355="Yes",ROUND(H355*9.99,2),0)</f>
        <v>9.99</v>
      </c>
      <c r="AC355" s="11">
        <f t="shared" ref="AC355" si="929">IF(AG355&lt;4.99,4.99,AG355)</f>
        <v>4.99</v>
      </c>
      <c r="AD355" s="21">
        <v>6.99</v>
      </c>
      <c r="AE355" s="21">
        <f t="shared" ref="AE355" si="930">IF(J355="Yes",ROUND(SUM(Q355,R355,S355,T355,U355,V355,W355)*0.2,2),0)</f>
        <v>1.4</v>
      </c>
      <c r="AF355" s="20">
        <v>4.99</v>
      </c>
      <c r="AG355" s="20">
        <f t="shared" ref="AG355" si="931">IF(N355="Four Sides",ROUND(G355*0.3*H355,2),0)</f>
        <v>2.1</v>
      </c>
    </row>
    <row r="356" spans="1:35">
      <c r="B356" s="5" t="s">
        <v>121</v>
      </c>
      <c r="C356" s="5"/>
      <c r="D356" s="17" t="s">
        <v>3</v>
      </c>
      <c r="E356">
        <v>3</v>
      </c>
      <c r="F356">
        <v>4</v>
      </c>
      <c r="G356" s="17">
        <v>29.88</v>
      </c>
      <c r="H356" s="7">
        <v>1</v>
      </c>
      <c r="I356" s="2" t="s">
        <v>16</v>
      </c>
      <c r="J356" s="2" t="s">
        <v>16</v>
      </c>
      <c r="K356" s="2" t="s">
        <v>19</v>
      </c>
      <c r="L356" s="2" t="s">
        <v>25</v>
      </c>
      <c r="M356" s="2" t="s">
        <v>16</v>
      </c>
      <c r="N356" s="2" t="s">
        <v>29</v>
      </c>
      <c r="O356" s="6">
        <f t="shared" ref="O356:O362" si="932">SUM(Q356,R356,S356,T356,U356,V356,W356,X356,Y356,Z356,AA356,AB356,AC356)</f>
        <v>89.22</v>
      </c>
      <c r="Q356" s="17">
        <v>29.88</v>
      </c>
      <c r="R356" s="1" t="b">
        <f t="shared" ref="R356:R362" si="933">IF(AND(H356&gt;=2,H356&lt;=10),ROUND(G356*H356*(1-0.07),2))</f>
        <v>0</v>
      </c>
      <c r="S356" s="1" t="b">
        <f t="shared" ref="S356:S362" si="934">IF(AND(H356&gt;=11,H356&lt;=25),ROUND(G356*H356*(1-0.11),2))</f>
        <v>0</v>
      </c>
      <c r="T356" s="19" t="b">
        <f t="shared" ref="T356:T362" si="935">IF(AND(H356&gt;=26,H356&lt;=50),ROUND(G356*H356*(1-0.18),2))</f>
        <v>0</v>
      </c>
      <c r="U356" s="18" t="b">
        <f t="shared" ref="U356:U362" si="936">IF(AND(H356&gt;=51,H356&lt;=100),ROUND(G356*H356*(1-0.25),2))</f>
        <v>0</v>
      </c>
      <c r="V356" s="18" t="b">
        <f t="shared" ref="V356:V362" si="937">IF(AND(H356&gt;=101,H356&lt;=500),ROUND(G356*H356*(1-0.33),2))</f>
        <v>0</v>
      </c>
      <c r="W356" s="18" t="b">
        <f t="shared" ref="W356:W362" si="938">IF(AND(H356&gt;=501),ROUND(G356*H356*(1-0.4),2))</f>
        <v>0</v>
      </c>
      <c r="X356" s="11">
        <f t="shared" ref="X356:X362" si="939">IF(I356="Yes",ROUND(SUM(Q356,R356,S356,T356,U356,V356,W356)*0.75,2),0)</f>
        <v>22.41</v>
      </c>
      <c r="Y356" s="11">
        <f t="shared" ref="Y356:Y362" si="940">IF(AE356&lt;6.99,AD356,AE356)</f>
        <v>6.99</v>
      </c>
      <c r="Z356" s="11">
        <f t="shared" ref="Z356:Z362" si="941">IF(K356="Flash Cut with Adhesive Grommets",ROUND(H356*4.99,2),0)</f>
        <v>4.99</v>
      </c>
      <c r="AA356" s="11">
        <f t="shared" ref="AA356:AA362" si="942">((E356*F356)*0.5*H356)</f>
        <v>6</v>
      </c>
      <c r="AB356" s="11">
        <f t="shared" ref="AB356:AB362" si="943">IF(M356="Yes",ROUND(H356*9.99,2),0)</f>
        <v>9.99</v>
      </c>
      <c r="AC356" s="11">
        <f t="shared" ref="AC356:AC362" si="944">IF(AG356&lt;4.99,4.99,AG356)</f>
        <v>8.9600000000000009</v>
      </c>
      <c r="AD356" s="21">
        <v>6.99</v>
      </c>
      <c r="AE356" s="21">
        <f t="shared" ref="AE356:AE362" si="945">IF(J356="Yes",ROUND(SUM(Q356,R356,S356,T356,U356,V356,W356)*0.2,2),0)</f>
        <v>5.98</v>
      </c>
      <c r="AF356" s="20">
        <v>4.99</v>
      </c>
      <c r="AG356" s="20">
        <f t="shared" ref="AG356:AG362" si="946">IF(N356="Four Sides",ROUND(G356*0.3*H356,2),0)</f>
        <v>8.9600000000000009</v>
      </c>
    </row>
    <row r="357" spans="1:35">
      <c r="B357" s="5" t="s">
        <v>121</v>
      </c>
      <c r="C357" s="5"/>
      <c r="D357" s="17" t="s">
        <v>23</v>
      </c>
      <c r="E357">
        <v>3</v>
      </c>
      <c r="F357">
        <v>6</v>
      </c>
      <c r="G357" s="17">
        <v>44.82</v>
      </c>
      <c r="H357" s="7">
        <v>1</v>
      </c>
      <c r="I357" s="2" t="s">
        <v>16</v>
      </c>
      <c r="J357" s="2" t="s">
        <v>16</v>
      </c>
      <c r="K357" s="2" t="s">
        <v>19</v>
      </c>
      <c r="L357" s="2" t="s">
        <v>25</v>
      </c>
      <c r="M357" s="2" t="s">
        <v>16</v>
      </c>
      <c r="N357" s="2" t="s">
        <v>29</v>
      </c>
      <c r="O357" s="6">
        <f t="shared" si="932"/>
        <v>124.83</v>
      </c>
      <c r="Q357" s="17">
        <v>44.82</v>
      </c>
      <c r="R357" s="1" t="b">
        <f t="shared" si="933"/>
        <v>0</v>
      </c>
      <c r="S357" s="1" t="b">
        <f t="shared" si="934"/>
        <v>0</v>
      </c>
      <c r="T357" s="19" t="b">
        <f t="shared" si="935"/>
        <v>0</v>
      </c>
      <c r="U357" s="18" t="b">
        <f t="shared" si="936"/>
        <v>0</v>
      </c>
      <c r="V357" s="18" t="b">
        <f t="shared" si="937"/>
        <v>0</v>
      </c>
      <c r="W357" s="18" t="b">
        <f t="shared" si="938"/>
        <v>0</v>
      </c>
      <c r="X357" s="11">
        <f t="shared" si="939"/>
        <v>33.619999999999997</v>
      </c>
      <c r="Y357" s="11">
        <f t="shared" si="940"/>
        <v>8.9600000000000009</v>
      </c>
      <c r="Z357" s="11">
        <f t="shared" si="941"/>
        <v>4.99</v>
      </c>
      <c r="AA357" s="11">
        <f t="shared" si="942"/>
        <v>9</v>
      </c>
      <c r="AB357" s="11">
        <f t="shared" si="943"/>
        <v>9.99</v>
      </c>
      <c r="AC357" s="11">
        <f t="shared" si="944"/>
        <v>13.45</v>
      </c>
      <c r="AD357" s="21">
        <v>6.99</v>
      </c>
      <c r="AE357" s="21">
        <f t="shared" si="945"/>
        <v>8.9600000000000009</v>
      </c>
      <c r="AF357" s="20">
        <v>4.99</v>
      </c>
      <c r="AG357" s="20">
        <f t="shared" si="946"/>
        <v>13.45</v>
      </c>
    </row>
    <row r="358" spans="1:35">
      <c r="B358" s="5" t="s">
        <v>121</v>
      </c>
      <c r="C358" s="5"/>
      <c r="D358" s="17" t="s">
        <v>36</v>
      </c>
      <c r="E358">
        <v>4</v>
      </c>
      <c r="F358">
        <v>6</v>
      </c>
      <c r="G358" s="17">
        <v>59.76</v>
      </c>
      <c r="H358" s="7">
        <v>1</v>
      </c>
      <c r="I358" s="2" t="s">
        <v>16</v>
      </c>
      <c r="J358" s="2" t="s">
        <v>16</v>
      </c>
      <c r="K358" s="2" t="s">
        <v>19</v>
      </c>
      <c r="L358" s="2" t="s">
        <v>25</v>
      </c>
      <c r="M358" s="2" t="s">
        <v>16</v>
      </c>
      <c r="N358" s="2" t="s">
        <v>29</v>
      </c>
      <c r="O358" s="6">
        <f t="shared" si="932"/>
        <v>161.44</v>
      </c>
      <c r="Q358" s="17">
        <v>59.76</v>
      </c>
      <c r="R358" s="1" t="b">
        <f t="shared" si="933"/>
        <v>0</v>
      </c>
      <c r="S358" s="1" t="b">
        <f t="shared" si="934"/>
        <v>0</v>
      </c>
      <c r="T358" s="19" t="b">
        <f t="shared" si="935"/>
        <v>0</v>
      </c>
      <c r="U358" s="18" t="b">
        <f t="shared" si="936"/>
        <v>0</v>
      </c>
      <c r="V358" s="18" t="b">
        <f t="shared" si="937"/>
        <v>0</v>
      </c>
      <c r="W358" s="18" t="b">
        <f t="shared" si="938"/>
        <v>0</v>
      </c>
      <c r="X358" s="11">
        <f t="shared" si="939"/>
        <v>44.82</v>
      </c>
      <c r="Y358" s="11">
        <f t="shared" si="940"/>
        <v>11.95</v>
      </c>
      <c r="Z358" s="11">
        <f t="shared" si="941"/>
        <v>4.99</v>
      </c>
      <c r="AA358" s="11">
        <f t="shared" si="942"/>
        <v>12</v>
      </c>
      <c r="AB358" s="11">
        <f t="shared" si="943"/>
        <v>9.99</v>
      </c>
      <c r="AC358" s="11">
        <f t="shared" si="944"/>
        <v>17.93</v>
      </c>
      <c r="AD358" s="21">
        <v>6.99</v>
      </c>
      <c r="AE358" s="21">
        <f t="shared" si="945"/>
        <v>11.95</v>
      </c>
      <c r="AF358" s="20">
        <v>4.99</v>
      </c>
      <c r="AG358" s="20">
        <f t="shared" si="946"/>
        <v>17.93</v>
      </c>
    </row>
    <row r="359" spans="1:35">
      <c r="B359" s="5" t="s">
        <v>121</v>
      </c>
      <c r="C359" s="5"/>
      <c r="D359" s="17" t="s">
        <v>38</v>
      </c>
      <c r="E359">
        <v>4</v>
      </c>
      <c r="F359">
        <v>8</v>
      </c>
      <c r="G359" s="17">
        <v>79.680000000000007</v>
      </c>
      <c r="H359" s="7">
        <v>1</v>
      </c>
      <c r="I359" s="2" t="s">
        <v>16</v>
      </c>
      <c r="J359" s="2" t="s">
        <v>16</v>
      </c>
      <c r="K359" s="2" t="s">
        <v>19</v>
      </c>
      <c r="L359" s="2" t="s">
        <v>25</v>
      </c>
      <c r="M359" s="2" t="s">
        <v>16</v>
      </c>
      <c r="N359" s="2" t="s">
        <v>29</v>
      </c>
      <c r="O359" s="6">
        <f t="shared" si="932"/>
        <v>210.26000000000002</v>
      </c>
      <c r="Q359" s="17">
        <v>79.680000000000007</v>
      </c>
      <c r="R359" s="1" t="b">
        <f t="shared" si="933"/>
        <v>0</v>
      </c>
      <c r="S359" s="1" t="b">
        <f t="shared" si="934"/>
        <v>0</v>
      </c>
      <c r="T359" s="19" t="b">
        <f t="shared" si="935"/>
        <v>0</v>
      </c>
      <c r="U359" s="18" t="b">
        <f t="shared" si="936"/>
        <v>0</v>
      </c>
      <c r="V359" s="18" t="b">
        <f t="shared" si="937"/>
        <v>0</v>
      </c>
      <c r="W359" s="18" t="b">
        <f t="shared" si="938"/>
        <v>0</v>
      </c>
      <c r="X359" s="11">
        <f t="shared" si="939"/>
        <v>59.76</v>
      </c>
      <c r="Y359" s="11">
        <f t="shared" si="940"/>
        <v>15.94</v>
      </c>
      <c r="Z359" s="11">
        <f t="shared" si="941"/>
        <v>4.99</v>
      </c>
      <c r="AA359" s="11">
        <f t="shared" si="942"/>
        <v>16</v>
      </c>
      <c r="AB359" s="11">
        <f t="shared" si="943"/>
        <v>9.99</v>
      </c>
      <c r="AC359" s="11">
        <f t="shared" si="944"/>
        <v>23.9</v>
      </c>
      <c r="AD359" s="21">
        <v>6.99</v>
      </c>
      <c r="AE359" s="21">
        <f t="shared" si="945"/>
        <v>15.94</v>
      </c>
      <c r="AF359" s="20">
        <v>4.99</v>
      </c>
      <c r="AG359" s="20">
        <f t="shared" si="946"/>
        <v>23.9</v>
      </c>
    </row>
    <row r="360" spans="1:35">
      <c r="B360" s="5" t="s">
        <v>121</v>
      </c>
      <c r="C360" s="5"/>
      <c r="D360" s="17" t="s">
        <v>39</v>
      </c>
      <c r="E360">
        <v>4</v>
      </c>
      <c r="F360">
        <v>10</v>
      </c>
      <c r="G360" s="17">
        <v>99.6</v>
      </c>
      <c r="H360" s="7">
        <v>1</v>
      </c>
      <c r="I360" s="2" t="s">
        <v>16</v>
      </c>
      <c r="J360" s="2" t="s">
        <v>16</v>
      </c>
      <c r="K360" s="2" t="s">
        <v>19</v>
      </c>
      <c r="L360" s="2" t="s">
        <v>25</v>
      </c>
      <c r="M360" s="2" t="s">
        <v>16</v>
      </c>
      <c r="N360" s="2" t="s">
        <v>29</v>
      </c>
      <c r="O360" s="6">
        <f t="shared" si="932"/>
        <v>259.08000000000004</v>
      </c>
      <c r="Q360" s="17">
        <v>99.6</v>
      </c>
      <c r="R360" s="1" t="b">
        <f t="shared" si="933"/>
        <v>0</v>
      </c>
      <c r="S360" s="1" t="b">
        <f t="shared" si="934"/>
        <v>0</v>
      </c>
      <c r="T360" s="19" t="b">
        <f t="shared" si="935"/>
        <v>0</v>
      </c>
      <c r="U360" s="18" t="b">
        <f t="shared" si="936"/>
        <v>0</v>
      </c>
      <c r="V360" s="18" t="b">
        <f t="shared" si="937"/>
        <v>0</v>
      </c>
      <c r="W360" s="18" t="b">
        <f t="shared" si="938"/>
        <v>0</v>
      </c>
      <c r="X360" s="11">
        <f t="shared" si="939"/>
        <v>74.7</v>
      </c>
      <c r="Y360" s="11">
        <f t="shared" si="940"/>
        <v>19.920000000000002</v>
      </c>
      <c r="Z360" s="11">
        <f t="shared" si="941"/>
        <v>4.99</v>
      </c>
      <c r="AA360" s="11">
        <f t="shared" si="942"/>
        <v>20</v>
      </c>
      <c r="AB360" s="11">
        <f t="shared" si="943"/>
        <v>9.99</v>
      </c>
      <c r="AC360" s="11">
        <f t="shared" si="944"/>
        <v>29.88</v>
      </c>
      <c r="AD360" s="21">
        <v>6.99</v>
      </c>
      <c r="AE360" s="21">
        <f t="shared" si="945"/>
        <v>19.920000000000002</v>
      </c>
      <c r="AF360" s="20">
        <v>4.99</v>
      </c>
      <c r="AG360" s="20">
        <f t="shared" si="946"/>
        <v>29.88</v>
      </c>
    </row>
    <row r="361" spans="1:35">
      <c r="B361" s="5" t="s">
        <v>121</v>
      </c>
      <c r="C361" s="5"/>
      <c r="D361" s="17" t="s">
        <v>40</v>
      </c>
      <c r="E361">
        <v>6</v>
      </c>
      <c r="F361">
        <v>8</v>
      </c>
      <c r="G361" s="17">
        <v>119.52</v>
      </c>
      <c r="H361" s="7">
        <v>1</v>
      </c>
      <c r="I361" s="2" t="s">
        <v>16</v>
      </c>
      <c r="J361" s="2" t="s">
        <v>16</v>
      </c>
      <c r="K361" s="2" t="s">
        <v>19</v>
      </c>
      <c r="L361" s="2" t="s">
        <v>25</v>
      </c>
      <c r="M361" s="2" t="s">
        <v>16</v>
      </c>
      <c r="N361" s="2" t="s">
        <v>29</v>
      </c>
      <c r="O361" s="6">
        <f t="shared" si="932"/>
        <v>307.90000000000003</v>
      </c>
      <c r="Q361" s="17">
        <v>119.52</v>
      </c>
      <c r="R361" s="1" t="b">
        <f t="shared" si="933"/>
        <v>0</v>
      </c>
      <c r="S361" s="1" t="b">
        <f t="shared" si="934"/>
        <v>0</v>
      </c>
      <c r="T361" s="19" t="b">
        <f t="shared" si="935"/>
        <v>0</v>
      </c>
      <c r="U361" s="18" t="b">
        <f t="shared" si="936"/>
        <v>0</v>
      </c>
      <c r="V361" s="18" t="b">
        <f t="shared" si="937"/>
        <v>0</v>
      </c>
      <c r="W361" s="18" t="b">
        <f t="shared" si="938"/>
        <v>0</v>
      </c>
      <c r="X361" s="11">
        <f t="shared" si="939"/>
        <v>89.64</v>
      </c>
      <c r="Y361" s="11">
        <f t="shared" si="940"/>
        <v>23.9</v>
      </c>
      <c r="Z361" s="11">
        <f t="shared" si="941"/>
        <v>4.99</v>
      </c>
      <c r="AA361" s="11">
        <f t="shared" si="942"/>
        <v>24</v>
      </c>
      <c r="AB361" s="11">
        <f t="shared" si="943"/>
        <v>9.99</v>
      </c>
      <c r="AC361" s="11">
        <f t="shared" si="944"/>
        <v>35.86</v>
      </c>
      <c r="AD361" s="21">
        <v>6.99</v>
      </c>
      <c r="AE361" s="21">
        <f t="shared" si="945"/>
        <v>23.9</v>
      </c>
      <c r="AF361" s="20">
        <v>4.99</v>
      </c>
      <c r="AG361" s="20">
        <f t="shared" si="946"/>
        <v>35.86</v>
      </c>
    </row>
    <row r="362" spans="1:35">
      <c r="B362" s="5" t="s">
        <v>121</v>
      </c>
      <c r="C362" s="5"/>
      <c r="D362" s="17" t="s">
        <v>41</v>
      </c>
      <c r="E362">
        <v>6</v>
      </c>
      <c r="F362">
        <v>10</v>
      </c>
      <c r="G362" s="17">
        <v>149.4</v>
      </c>
      <c r="H362" s="7">
        <v>1</v>
      </c>
      <c r="I362" s="2" t="s">
        <v>16</v>
      </c>
      <c r="J362" s="2" t="s">
        <v>16</v>
      </c>
      <c r="K362" s="2" t="s">
        <v>19</v>
      </c>
      <c r="L362" s="2" t="s">
        <v>25</v>
      </c>
      <c r="M362" s="2" t="s">
        <v>16</v>
      </c>
      <c r="N362" s="2" t="s">
        <v>29</v>
      </c>
      <c r="O362" s="6">
        <f t="shared" si="932"/>
        <v>381.13</v>
      </c>
      <c r="Q362" s="17">
        <v>149.4</v>
      </c>
      <c r="R362" s="1" t="b">
        <f t="shared" si="933"/>
        <v>0</v>
      </c>
      <c r="S362" s="1" t="b">
        <f t="shared" si="934"/>
        <v>0</v>
      </c>
      <c r="T362" s="19" t="b">
        <f t="shared" si="935"/>
        <v>0</v>
      </c>
      <c r="U362" s="18" t="b">
        <f t="shared" si="936"/>
        <v>0</v>
      </c>
      <c r="V362" s="18" t="b">
        <f t="shared" si="937"/>
        <v>0</v>
      </c>
      <c r="W362" s="18" t="b">
        <f t="shared" si="938"/>
        <v>0</v>
      </c>
      <c r="X362" s="11">
        <f t="shared" si="939"/>
        <v>112.05</v>
      </c>
      <c r="Y362" s="11">
        <f t="shared" si="940"/>
        <v>29.88</v>
      </c>
      <c r="Z362" s="11">
        <f t="shared" si="941"/>
        <v>4.99</v>
      </c>
      <c r="AA362" s="11">
        <f t="shared" si="942"/>
        <v>30</v>
      </c>
      <c r="AB362" s="11">
        <f t="shared" si="943"/>
        <v>9.99</v>
      </c>
      <c r="AC362" s="11">
        <f t="shared" si="944"/>
        <v>44.82</v>
      </c>
      <c r="AD362" s="21">
        <v>6.99</v>
      </c>
      <c r="AE362" s="21">
        <f t="shared" si="945"/>
        <v>29.88</v>
      </c>
      <c r="AF362" s="20">
        <v>4.99</v>
      </c>
      <c r="AG362" s="20">
        <f t="shared" si="946"/>
        <v>44.82</v>
      </c>
    </row>
    <row r="363" spans="1:35">
      <c r="A363" t="s">
        <v>123</v>
      </c>
    </row>
    <row r="364" spans="1:35">
      <c r="B364" s="5" t="s">
        <v>122</v>
      </c>
      <c r="C364" s="5"/>
      <c r="D364" s="17" t="s">
        <v>2</v>
      </c>
      <c r="E364" s="2">
        <v>3</v>
      </c>
      <c r="F364" s="2">
        <v>2</v>
      </c>
      <c r="G364" s="17">
        <v>6.99</v>
      </c>
      <c r="H364" s="7">
        <v>1</v>
      </c>
      <c r="I364" s="2" t="s">
        <v>16</v>
      </c>
      <c r="J364" s="2" t="s">
        <v>16</v>
      </c>
      <c r="K364" s="2" t="s">
        <v>19</v>
      </c>
      <c r="L364" s="2" t="s">
        <v>25</v>
      </c>
      <c r="M364" s="2" t="s">
        <v>16</v>
      </c>
      <c r="N364" s="2" t="s">
        <v>29</v>
      </c>
      <c r="O364" s="6">
        <f>SUM(Q364,R364,S364,T364,U364,V364,W364,X364,Y364,Z364,AA364,AB364,AC364)</f>
        <v>42.190000000000005</v>
      </c>
      <c r="Q364" s="17">
        <v>6.99</v>
      </c>
      <c r="R364" s="1" t="b">
        <f t="shared" ref="R364" si="947">IF(AND(H364&gt;=2,H364&lt;=10),ROUND(G364*H364*(1-0.07),2))</f>
        <v>0</v>
      </c>
      <c r="S364" s="1" t="b">
        <f t="shared" ref="S364" si="948">IF(AND(H364&gt;=11,H364&lt;=25),ROUND(G364*H364*(1-0.11),2))</f>
        <v>0</v>
      </c>
      <c r="T364" s="19" t="b">
        <f t="shared" ref="T364" si="949">IF(AND(H364&gt;=26,H364&lt;=50),ROUND(G364*H364*(1-0.18),2))</f>
        <v>0</v>
      </c>
      <c r="U364" s="18" t="b">
        <f t="shared" ref="U364" si="950">IF(AND(H364&gt;=51,H364&lt;=100),ROUND(G364*H364*(1-0.25),2))</f>
        <v>0</v>
      </c>
      <c r="V364" s="18" t="b">
        <f t="shared" ref="V364" si="951">IF(AND(H364&gt;=101,H364&lt;=500),ROUND(G364*H364*(1-0.33),2))</f>
        <v>0</v>
      </c>
      <c r="W364" s="18" t="b">
        <f t="shared" ref="W364" si="952">IF(AND(H364&gt;=501),ROUND(G364*H364*(1-0.4),2))</f>
        <v>0</v>
      </c>
      <c r="X364" s="11">
        <f t="shared" ref="X364" si="953">IF(I364="Yes",ROUND(SUM(Q364,R364,S364,T364,U364,V364,W364)*0.75,2),0)</f>
        <v>5.24</v>
      </c>
      <c r="Y364" s="11">
        <f t="shared" ref="Y364" si="954">IF(AE364&lt;6.99,AD364,AE364)</f>
        <v>6.99</v>
      </c>
      <c r="Z364" s="11">
        <f t="shared" ref="Z364" si="955">IF(K364="Flash Cut with Adhesive Grommets",ROUND(H364*4.99,2),0)</f>
        <v>4.99</v>
      </c>
      <c r="AA364" s="11">
        <f t="shared" ref="AA364" si="956">((E364*F364)*0.5*H364)</f>
        <v>3</v>
      </c>
      <c r="AB364" s="11">
        <f t="shared" ref="AB364" si="957">IF(M364="Yes",ROUND(H364*9.99,2),0)</f>
        <v>9.99</v>
      </c>
      <c r="AC364" s="11">
        <f t="shared" ref="AC364" si="958">IF(AG364&lt;4.99,4.99,AG364)</f>
        <v>4.99</v>
      </c>
      <c r="AD364" s="21">
        <v>6.99</v>
      </c>
      <c r="AE364" s="21">
        <f t="shared" ref="AE364" si="959">IF(J364="Yes",ROUND(SUM(Q364,R364,S364,T364,U364,V364,W364)*0.2,2),0)</f>
        <v>1.4</v>
      </c>
      <c r="AF364" s="20">
        <v>4.99</v>
      </c>
      <c r="AG364" s="20">
        <f t="shared" ref="AG364" si="960">IF(N364="Four Sides",ROUND(G364*0.3*H364,2),0)</f>
        <v>2.1</v>
      </c>
    </row>
    <row r="365" spans="1:35">
      <c r="B365" s="5" t="s">
        <v>122</v>
      </c>
      <c r="C365" s="5"/>
      <c r="D365" s="17" t="s">
        <v>3</v>
      </c>
      <c r="E365">
        <v>3</v>
      </c>
      <c r="F365">
        <v>4</v>
      </c>
      <c r="G365" s="17">
        <v>29.88</v>
      </c>
      <c r="H365" s="7">
        <v>1</v>
      </c>
      <c r="I365" s="2" t="s">
        <v>16</v>
      </c>
      <c r="J365" s="2" t="s">
        <v>16</v>
      </c>
      <c r="K365" s="2" t="s">
        <v>19</v>
      </c>
      <c r="L365" s="2" t="s">
        <v>25</v>
      </c>
      <c r="M365" s="2" t="s">
        <v>16</v>
      </c>
      <c r="N365" s="2" t="s">
        <v>29</v>
      </c>
      <c r="O365" s="6">
        <f t="shared" ref="O365:O371" si="961">SUM(Q365,R365,S365,T365,U365,V365,W365,X365,Y365,Z365,AA365,AB365,AC365)</f>
        <v>89.22</v>
      </c>
      <c r="Q365" s="17">
        <v>29.88</v>
      </c>
      <c r="R365" s="1" t="b">
        <f t="shared" ref="R365" si="962">IF(AND(H365&gt;=2,H365&lt;=10),ROUND(G365*H365*(1-0.07),2))</f>
        <v>0</v>
      </c>
      <c r="S365" s="1" t="b">
        <f t="shared" ref="S365" si="963">IF(AND(H365&gt;=11,H365&lt;=25),ROUND(G365*H365*(1-0.11),2))</f>
        <v>0</v>
      </c>
      <c r="T365" s="19" t="b">
        <f t="shared" ref="T365" si="964">IF(AND(H365&gt;=26,H365&lt;=50),ROUND(G365*H365*(1-0.18),2))</f>
        <v>0</v>
      </c>
      <c r="U365" s="18" t="b">
        <f t="shared" ref="U365" si="965">IF(AND(H365&gt;=51,H365&lt;=100),ROUND(G365*H365*(1-0.25),2))</f>
        <v>0</v>
      </c>
      <c r="V365" s="18" t="b">
        <f t="shared" ref="V365" si="966">IF(AND(H365&gt;=101,H365&lt;=500),ROUND(G365*H365*(1-0.33),2))</f>
        <v>0</v>
      </c>
      <c r="W365" s="18" t="b">
        <f t="shared" ref="W365" si="967">IF(AND(H365&gt;=501),ROUND(G365*H365*(1-0.4),2))</f>
        <v>0</v>
      </c>
      <c r="X365" s="11">
        <f t="shared" ref="X365" si="968">IF(I365="Yes",ROUND(SUM(Q365,R365,S365,T365,U365,V365,W365)*0.75,2),0)</f>
        <v>22.41</v>
      </c>
      <c r="Y365" s="11">
        <f t="shared" ref="Y365" si="969">IF(AE365&lt;6.99,AD365,AE365)</f>
        <v>6.99</v>
      </c>
      <c r="Z365" s="11">
        <f t="shared" ref="Z365" si="970">IF(K365="Flash Cut with Adhesive Grommets",ROUND(H365*4.99,2),0)</f>
        <v>4.99</v>
      </c>
      <c r="AA365" s="11">
        <f t="shared" ref="AA365" si="971">((E365*F365)*0.5*H365)</f>
        <v>6</v>
      </c>
      <c r="AB365" s="11">
        <f t="shared" ref="AB365" si="972">IF(M365="Yes",ROUND(H365*9.99,2),0)</f>
        <v>9.99</v>
      </c>
      <c r="AC365" s="11">
        <f t="shared" ref="AC365" si="973">IF(AG365&lt;4.99,4.99,AG365)</f>
        <v>8.9600000000000009</v>
      </c>
      <c r="AD365" s="21">
        <v>6.99</v>
      </c>
      <c r="AE365" s="21">
        <f t="shared" ref="AE365" si="974">IF(J365="Yes",ROUND(SUM(Q365,R365,S365,T365,U365,V365,W365)*0.2,2),0)</f>
        <v>5.98</v>
      </c>
      <c r="AF365" s="20">
        <v>4.99</v>
      </c>
      <c r="AG365" s="20">
        <f t="shared" ref="AG365" si="975">IF(N365="Four Sides",ROUND(G365*0.3*H365,2),0)</f>
        <v>8.9600000000000009</v>
      </c>
    </row>
    <row r="366" spans="1:35">
      <c r="B366" s="5" t="s">
        <v>122</v>
      </c>
      <c r="C366" s="5"/>
      <c r="D366" s="17" t="s">
        <v>23</v>
      </c>
      <c r="E366">
        <v>3</v>
      </c>
      <c r="F366">
        <v>6</v>
      </c>
      <c r="G366" s="17">
        <v>44.82</v>
      </c>
      <c r="H366" s="7">
        <v>1</v>
      </c>
      <c r="I366" s="2" t="s">
        <v>16</v>
      </c>
      <c r="J366" s="2" t="s">
        <v>16</v>
      </c>
      <c r="K366" s="2" t="s">
        <v>19</v>
      </c>
      <c r="L366" s="2" t="s">
        <v>25</v>
      </c>
      <c r="M366" s="2" t="s">
        <v>16</v>
      </c>
      <c r="N366" s="2" t="s">
        <v>29</v>
      </c>
      <c r="O366" s="6">
        <f t="shared" si="961"/>
        <v>124.83</v>
      </c>
      <c r="Q366" s="17">
        <v>44.82</v>
      </c>
      <c r="R366" s="1" t="b">
        <f t="shared" ref="R366:R371" si="976">IF(AND(H366&gt;=2,H366&lt;=10),ROUND(G366*H366*(1-0.07),2))</f>
        <v>0</v>
      </c>
      <c r="S366" s="1" t="b">
        <f t="shared" ref="S366:S371" si="977">IF(AND(H366&gt;=11,H366&lt;=25),ROUND(G366*H366*(1-0.11),2))</f>
        <v>0</v>
      </c>
      <c r="T366" s="19" t="b">
        <f t="shared" ref="T366:T371" si="978">IF(AND(H366&gt;=26,H366&lt;=50),ROUND(G366*H366*(1-0.18),2))</f>
        <v>0</v>
      </c>
      <c r="U366" s="18" t="b">
        <f t="shared" ref="U366:U371" si="979">IF(AND(H366&gt;=51,H366&lt;=100),ROUND(G366*H366*(1-0.25),2))</f>
        <v>0</v>
      </c>
      <c r="V366" s="18" t="b">
        <f t="shared" ref="V366:V371" si="980">IF(AND(H366&gt;=101,H366&lt;=500),ROUND(G366*H366*(1-0.33),2))</f>
        <v>0</v>
      </c>
      <c r="W366" s="18" t="b">
        <f t="shared" ref="W366:W371" si="981">IF(AND(H366&gt;=501),ROUND(G366*H366*(1-0.4),2))</f>
        <v>0</v>
      </c>
      <c r="X366" s="11">
        <f t="shared" ref="X366:X371" si="982">IF(I366="Yes",ROUND(SUM(Q366,R366,S366,T366,U366,V366,W366)*0.75,2),0)</f>
        <v>33.619999999999997</v>
      </c>
      <c r="Y366" s="11">
        <f t="shared" ref="Y366:Y371" si="983">IF(AE366&lt;6.99,AD366,AE366)</f>
        <v>8.9600000000000009</v>
      </c>
      <c r="Z366" s="11">
        <f t="shared" ref="Z366:Z371" si="984">IF(K366="Flash Cut with Adhesive Grommets",ROUND(H366*4.99,2),0)</f>
        <v>4.99</v>
      </c>
      <c r="AA366" s="11">
        <f t="shared" ref="AA366:AA371" si="985">((E366*F366)*0.5*H366)</f>
        <v>9</v>
      </c>
      <c r="AB366" s="11">
        <f t="shared" ref="AB366:AB371" si="986">IF(M366="Yes",ROUND(H366*9.99,2),0)</f>
        <v>9.99</v>
      </c>
      <c r="AC366" s="11">
        <f t="shared" ref="AC366:AC371" si="987">IF(AG366&lt;4.99,4.99,AG366)</f>
        <v>13.45</v>
      </c>
      <c r="AD366" s="21">
        <v>7.99</v>
      </c>
      <c r="AE366" s="21">
        <f t="shared" ref="AE366:AE371" si="988">IF(J366="Yes",ROUND(SUM(Q366,R366,S366,T366,U366,V366,W366)*0.2,2),0)</f>
        <v>8.9600000000000009</v>
      </c>
      <c r="AF366" s="20">
        <v>5.99</v>
      </c>
      <c r="AG366" s="20">
        <f t="shared" ref="AG366:AG371" si="989">IF(N366="Four Sides",ROUND(G366*0.3*H366,2),0)</f>
        <v>13.45</v>
      </c>
    </row>
    <row r="367" spans="1:35">
      <c r="B367" s="5" t="s">
        <v>122</v>
      </c>
      <c r="C367" s="5"/>
      <c r="D367" s="17" t="s">
        <v>36</v>
      </c>
      <c r="E367">
        <v>4</v>
      </c>
      <c r="F367">
        <v>6</v>
      </c>
      <c r="G367" s="17">
        <v>59.76</v>
      </c>
      <c r="H367" s="7">
        <v>1</v>
      </c>
      <c r="I367" s="2" t="s">
        <v>16</v>
      </c>
      <c r="J367" s="2" t="s">
        <v>16</v>
      </c>
      <c r="K367" s="2" t="s">
        <v>19</v>
      </c>
      <c r="L367" s="2" t="s">
        <v>25</v>
      </c>
      <c r="M367" s="2" t="s">
        <v>16</v>
      </c>
      <c r="N367" s="2" t="s">
        <v>29</v>
      </c>
      <c r="O367" s="6">
        <f t="shared" si="961"/>
        <v>161.44</v>
      </c>
      <c r="Q367" s="17">
        <v>59.76</v>
      </c>
      <c r="R367" s="1" t="b">
        <f t="shared" si="976"/>
        <v>0</v>
      </c>
      <c r="S367" s="1" t="b">
        <f t="shared" si="977"/>
        <v>0</v>
      </c>
      <c r="T367" s="19" t="b">
        <f t="shared" si="978"/>
        <v>0</v>
      </c>
      <c r="U367" s="18" t="b">
        <f t="shared" si="979"/>
        <v>0</v>
      </c>
      <c r="V367" s="18" t="b">
        <f t="shared" si="980"/>
        <v>0</v>
      </c>
      <c r="W367" s="18" t="b">
        <f t="shared" si="981"/>
        <v>0</v>
      </c>
      <c r="X367" s="11">
        <f t="shared" si="982"/>
        <v>44.82</v>
      </c>
      <c r="Y367" s="11">
        <f t="shared" si="983"/>
        <v>11.95</v>
      </c>
      <c r="Z367" s="11">
        <f t="shared" si="984"/>
        <v>4.99</v>
      </c>
      <c r="AA367" s="11">
        <f t="shared" si="985"/>
        <v>12</v>
      </c>
      <c r="AB367" s="11">
        <f t="shared" si="986"/>
        <v>9.99</v>
      </c>
      <c r="AC367" s="11">
        <f t="shared" si="987"/>
        <v>17.93</v>
      </c>
      <c r="AD367" s="21">
        <v>8.99</v>
      </c>
      <c r="AE367" s="21">
        <f t="shared" si="988"/>
        <v>11.95</v>
      </c>
      <c r="AF367" s="20">
        <v>6.99</v>
      </c>
      <c r="AG367" s="20">
        <f t="shared" si="989"/>
        <v>17.93</v>
      </c>
    </row>
    <row r="368" spans="1:35">
      <c r="B368" s="5" t="s">
        <v>122</v>
      </c>
      <c r="C368" s="5"/>
      <c r="D368" s="17" t="s">
        <v>38</v>
      </c>
      <c r="E368">
        <v>4</v>
      </c>
      <c r="F368">
        <v>8</v>
      </c>
      <c r="G368" s="17">
        <v>79.680000000000007</v>
      </c>
      <c r="H368" s="7">
        <v>1</v>
      </c>
      <c r="I368" s="2" t="s">
        <v>16</v>
      </c>
      <c r="J368" s="2" t="s">
        <v>16</v>
      </c>
      <c r="K368" s="2" t="s">
        <v>19</v>
      </c>
      <c r="L368" s="2" t="s">
        <v>25</v>
      </c>
      <c r="M368" s="2" t="s">
        <v>16</v>
      </c>
      <c r="N368" s="2" t="s">
        <v>29</v>
      </c>
      <c r="O368" s="6">
        <f t="shared" si="961"/>
        <v>210.26000000000002</v>
      </c>
      <c r="Q368" s="17">
        <v>79.680000000000007</v>
      </c>
      <c r="R368" s="1" t="b">
        <f t="shared" si="976"/>
        <v>0</v>
      </c>
      <c r="S368" s="1" t="b">
        <f t="shared" si="977"/>
        <v>0</v>
      </c>
      <c r="T368" s="19" t="b">
        <f t="shared" si="978"/>
        <v>0</v>
      </c>
      <c r="U368" s="18" t="b">
        <f t="shared" si="979"/>
        <v>0</v>
      </c>
      <c r="V368" s="18" t="b">
        <f t="shared" si="980"/>
        <v>0</v>
      </c>
      <c r="W368" s="18" t="b">
        <f t="shared" si="981"/>
        <v>0</v>
      </c>
      <c r="X368" s="11">
        <f t="shared" si="982"/>
        <v>59.76</v>
      </c>
      <c r="Y368" s="11">
        <f t="shared" si="983"/>
        <v>15.94</v>
      </c>
      <c r="Z368" s="11">
        <f t="shared" si="984"/>
        <v>4.99</v>
      </c>
      <c r="AA368" s="11">
        <f t="shared" si="985"/>
        <v>16</v>
      </c>
      <c r="AB368" s="11">
        <f t="shared" si="986"/>
        <v>9.99</v>
      </c>
      <c r="AC368" s="11">
        <f t="shared" si="987"/>
        <v>23.9</v>
      </c>
      <c r="AD368" s="21">
        <v>9.99</v>
      </c>
      <c r="AE368" s="21">
        <f t="shared" si="988"/>
        <v>15.94</v>
      </c>
      <c r="AF368" s="20">
        <v>7.99</v>
      </c>
      <c r="AG368" s="20">
        <f t="shared" si="989"/>
        <v>23.9</v>
      </c>
    </row>
    <row r="369" spans="1:33">
      <c r="B369" s="5" t="s">
        <v>122</v>
      </c>
      <c r="C369" s="5"/>
      <c r="D369" s="17" t="s">
        <v>39</v>
      </c>
      <c r="E369">
        <v>4</v>
      </c>
      <c r="F369">
        <v>10</v>
      </c>
      <c r="G369" s="17">
        <v>99.6</v>
      </c>
      <c r="H369" s="7">
        <v>1</v>
      </c>
      <c r="I369" s="2" t="s">
        <v>16</v>
      </c>
      <c r="J369" s="2" t="s">
        <v>16</v>
      </c>
      <c r="K369" s="2" t="s">
        <v>19</v>
      </c>
      <c r="L369" s="2" t="s">
        <v>25</v>
      </c>
      <c r="M369" s="2" t="s">
        <v>16</v>
      </c>
      <c r="N369" s="2" t="s">
        <v>29</v>
      </c>
      <c r="O369" s="6">
        <f t="shared" si="961"/>
        <v>259.08000000000004</v>
      </c>
      <c r="Q369" s="17">
        <v>99.6</v>
      </c>
      <c r="R369" s="1" t="b">
        <f t="shared" si="976"/>
        <v>0</v>
      </c>
      <c r="S369" s="1" t="b">
        <f t="shared" si="977"/>
        <v>0</v>
      </c>
      <c r="T369" s="19" t="b">
        <f t="shared" si="978"/>
        <v>0</v>
      </c>
      <c r="U369" s="18" t="b">
        <f t="shared" si="979"/>
        <v>0</v>
      </c>
      <c r="V369" s="18" t="b">
        <f t="shared" si="980"/>
        <v>0</v>
      </c>
      <c r="W369" s="18" t="b">
        <f t="shared" si="981"/>
        <v>0</v>
      </c>
      <c r="X369" s="11">
        <f t="shared" si="982"/>
        <v>74.7</v>
      </c>
      <c r="Y369" s="11">
        <f t="shared" si="983"/>
        <v>19.920000000000002</v>
      </c>
      <c r="Z369" s="11">
        <f t="shared" si="984"/>
        <v>4.99</v>
      </c>
      <c r="AA369" s="11">
        <f t="shared" si="985"/>
        <v>20</v>
      </c>
      <c r="AB369" s="11">
        <f t="shared" si="986"/>
        <v>9.99</v>
      </c>
      <c r="AC369" s="11">
        <f t="shared" si="987"/>
        <v>29.88</v>
      </c>
      <c r="AD369" s="21">
        <v>10.99</v>
      </c>
      <c r="AE369" s="21">
        <f t="shared" si="988"/>
        <v>19.920000000000002</v>
      </c>
      <c r="AF369" s="20">
        <v>8.99</v>
      </c>
      <c r="AG369" s="20">
        <f t="shared" si="989"/>
        <v>29.88</v>
      </c>
    </row>
    <row r="370" spans="1:33">
      <c r="B370" s="5" t="s">
        <v>122</v>
      </c>
      <c r="C370" s="5"/>
      <c r="D370" s="17" t="s">
        <v>40</v>
      </c>
      <c r="E370">
        <v>6</v>
      </c>
      <c r="F370">
        <v>8</v>
      </c>
      <c r="G370" s="17">
        <v>119.52</v>
      </c>
      <c r="H370" s="7">
        <v>1</v>
      </c>
      <c r="I370" s="2" t="s">
        <v>16</v>
      </c>
      <c r="J370" s="2" t="s">
        <v>16</v>
      </c>
      <c r="K370" s="2" t="s">
        <v>19</v>
      </c>
      <c r="L370" s="2" t="s">
        <v>25</v>
      </c>
      <c r="M370" s="2" t="s">
        <v>16</v>
      </c>
      <c r="N370" s="2" t="s">
        <v>29</v>
      </c>
      <c r="O370" s="6">
        <f t="shared" si="961"/>
        <v>307.90000000000003</v>
      </c>
      <c r="Q370" s="17">
        <v>119.52</v>
      </c>
      <c r="R370" s="1" t="b">
        <f t="shared" si="976"/>
        <v>0</v>
      </c>
      <c r="S370" s="1" t="b">
        <f t="shared" si="977"/>
        <v>0</v>
      </c>
      <c r="T370" s="19" t="b">
        <f t="shared" si="978"/>
        <v>0</v>
      </c>
      <c r="U370" s="18" t="b">
        <f t="shared" si="979"/>
        <v>0</v>
      </c>
      <c r="V370" s="18" t="b">
        <f t="shared" si="980"/>
        <v>0</v>
      </c>
      <c r="W370" s="18" t="b">
        <f t="shared" si="981"/>
        <v>0</v>
      </c>
      <c r="X370" s="11">
        <f t="shared" si="982"/>
        <v>89.64</v>
      </c>
      <c r="Y370" s="11">
        <f t="shared" si="983"/>
        <v>23.9</v>
      </c>
      <c r="Z370" s="11">
        <f t="shared" si="984"/>
        <v>4.99</v>
      </c>
      <c r="AA370" s="11">
        <f t="shared" si="985"/>
        <v>24</v>
      </c>
      <c r="AB370" s="11">
        <f t="shared" si="986"/>
        <v>9.99</v>
      </c>
      <c r="AC370" s="11">
        <f t="shared" si="987"/>
        <v>35.86</v>
      </c>
      <c r="AD370" s="21">
        <v>11.99</v>
      </c>
      <c r="AE370" s="21">
        <f t="shared" si="988"/>
        <v>23.9</v>
      </c>
      <c r="AF370" s="20">
        <v>9.99</v>
      </c>
      <c r="AG370" s="20">
        <f t="shared" si="989"/>
        <v>35.86</v>
      </c>
    </row>
    <row r="371" spans="1:33">
      <c r="B371" s="5" t="s">
        <v>122</v>
      </c>
      <c r="C371" s="5"/>
      <c r="D371" s="17" t="s">
        <v>41</v>
      </c>
      <c r="E371">
        <v>6</v>
      </c>
      <c r="F371">
        <v>10</v>
      </c>
      <c r="G371" s="17">
        <v>149.4</v>
      </c>
      <c r="H371" s="7">
        <v>1</v>
      </c>
      <c r="I371" s="2" t="s">
        <v>16</v>
      </c>
      <c r="J371" s="2" t="s">
        <v>16</v>
      </c>
      <c r="K371" s="2" t="s">
        <v>19</v>
      </c>
      <c r="L371" s="2" t="s">
        <v>25</v>
      </c>
      <c r="M371" s="2" t="s">
        <v>16</v>
      </c>
      <c r="N371" s="2" t="s">
        <v>29</v>
      </c>
      <c r="O371" s="6">
        <f t="shared" si="961"/>
        <v>381.13</v>
      </c>
      <c r="Q371" s="17">
        <v>149.4</v>
      </c>
      <c r="R371" s="1" t="b">
        <f t="shared" si="976"/>
        <v>0</v>
      </c>
      <c r="S371" s="1" t="b">
        <f t="shared" si="977"/>
        <v>0</v>
      </c>
      <c r="T371" s="19" t="b">
        <f t="shared" si="978"/>
        <v>0</v>
      </c>
      <c r="U371" s="18" t="b">
        <f t="shared" si="979"/>
        <v>0</v>
      </c>
      <c r="V371" s="18" t="b">
        <f t="shared" si="980"/>
        <v>0</v>
      </c>
      <c r="W371" s="18" t="b">
        <f t="shared" si="981"/>
        <v>0</v>
      </c>
      <c r="X371" s="11">
        <f t="shared" si="982"/>
        <v>112.05</v>
      </c>
      <c r="Y371" s="11">
        <f t="shared" si="983"/>
        <v>29.88</v>
      </c>
      <c r="Z371" s="11">
        <f t="shared" si="984"/>
        <v>4.99</v>
      </c>
      <c r="AA371" s="11">
        <f t="shared" si="985"/>
        <v>30</v>
      </c>
      <c r="AB371" s="11">
        <f t="shared" si="986"/>
        <v>9.99</v>
      </c>
      <c r="AC371" s="11">
        <f t="shared" si="987"/>
        <v>44.82</v>
      </c>
      <c r="AD371" s="21">
        <v>12.99</v>
      </c>
      <c r="AE371" s="21">
        <f t="shared" si="988"/>
        <v>29.88</v>
      </c>
      <c r="AF371" s="20">
        <v>10.99</v>
      </c>
      <c r="AG371" s="20">
        <f t="shared" si="989"/>
        <v>44.82</v>
      </c>
    </row>
    <row r="372" spans="1:33">
      <c r="A372" t="s">
        <v>125</v>
      </c>
    </row>
    <row r="373" spans="1:33">
      <c r="B373" s="5" t="s">
        <v>124</v>
      </c>
      <c r="C373" s="5"/>
      <c r="D373" s="17" t="s">
        <v>2</v>
      </c>
      <c r="E373" s="2">
        <v>3</v>
      </c>
      <c r="F373" s="2">
        <v>2</v>
      </c>
      <c r="G373" s="17">
        <v>6.99</v>
      </c>
      <c r="H373" s="7">
        <v>1</v>
      </c>
      <c r="I373" s="2" t="s">
        <v>16</v>
      </c>
      <c r="J373" s="2" t="s">
        <v>16</v>
      </c>
      <c r="K373" s="2" t="s">
        <v>19</v>
      </c>
      <c r="L373" s="2" t="s">
        <v>25</v>
      </c>
      <c r="M373" s="2" t="s">
        <v>16</v>
      </c>
      <c r="N373" s="2" t="s">
        <v>29</v>
      </c>
      <c r="O373" s="6">
        <f>SUM(Q373,R373,S373,T373,U373,V373,W373,X373,Y373,Z373,AA373,AB373,AC373)</f>
        <v>42.190000000000005</v>
      </c>
      <c r="Q373" s="17">
        <v>6.99</v>
      </c>
      <c r="R373" s="1" t="b">
        <f t="shared" ref="R373" si="990">IF(AND(H373&gt;=2,H373&lt;=10),ROUND(G373*H373*(1-0.07),2))</f>
        <v>0</v>
      </c>
      <c r="S373" s="1" t="b">
        <f t="shared" ref="S373" si="991">IF(AND(H373&gt;=11,H373&lt;=25),ROUND(G373*H373*(1-0.11),2))</f>
        <v>0</v>
      </c>
      <c r="T373" s="19" t="b">
        <f t="shared" ref="T373" si="992">IF(AND(H373&gt;=26,H373&lt;=50),ROUND(G373*H373*(1-0.18),2))</f>
        <v>0</v>
      </c>
      <c r="U373" s="18" t="b">
        <f t="shared" ref="U373" si="993">IF(AND(H373&gt;=51,H373&lt;=100),ROUND(G373*H373*(1-0.25),2))</f>
        <v>0</v>
      </c>
      <c r="V373" s="18" t="b">
        <f t="shared" ref="V373" si="994">IF(AND(H373&gt;=101,H373&lt;=500),ROUND(G373*H373*(1-0.33),2))</f>
        <v>0</v>
      </c>
      <c r="W373" s="18" t="b">
        <f t="shared" ref="W373" si="995">IF(AND(H373&gt;=501),ROUND(G373*H373*(1-0.4),2))</f>
        <v>0</v>
      </c>
      <c r="X373" s="11">
        <f t="shared" ref="X373" si="996">IF(I373="Yes",ROUND(SUM(Q373,R373,S373,T373,U373,V373,W373)*0.75,2),0)</f>
        <v>5.24</v>
      </c>
      <c r="Y373" s="11">
        <f t="shared" ref="Y373" si="997">IF(AE373&lt;6.99,AD373,AE373)</f>
        <v>6.99</v>
      </c>
      <c r="Z373" s="11">
        <f t="shared" ref="Z373" si="998">IF(K373="Flash Cut with Adhesive Grommets",ROUND(H373*4.99,2),0)</f>
        <v>4.99</v>
      </c>
      <c r="AA373" s="11">
        <f t="shared" ref="AA373" si="999">((E373*F373)*0.5*H373)</f>
        <v>3</v>
      </c>
      <c r="AB373" s="11">
        <f t="shared" ref="AB373" si="1000">IF(M373="Yes",ROUND(H373*9.99,2),0)</f>
        <v>9.99</v>
      </c>
      <c r="AC373" s="11">
        <f t="shared" ref="AC373" si="1001">IF(AG373&lt;4.99,4.99,AG373)</f>
        <v>4.99</v>
      </c>
      <c r="AD373" s="21">
        <v>6.99</v>
      </c>
      <c r="AE373" s="21">
        <f t="shared" ref="AE373" si="1002">IF(J373="Yes",ROUND(SUM(Q373,R373,S373,T373,U373,V373,W373)*0.2,2),0)</f>
        <v>1.4</v>
      </c>
      <c r="AF373" s="20">
        <v>4.99</v>
      </c>
      <c r="AG373" s="20">
        <f t="shared" ref="AG373" si="1003">IF(N373="Four Sides",ROUND(G373*0.3*H373,2),0)</f>
        <v>2.1</v>
      </c>
    </row>
    <row r="374" spans="1:33">
      <c r="B374" s="5" t="s">
        <v>124</v>
      </c>
      <c r="C374" s="5"/>
      <c r="D374" s="17" t="s">
        <v>3</v>
      </c>
      <c r="E374">
        <v>3</v>
      </c>
      <c r="F374">
        <v>4</v>
      </c>
      <c r="G374" s="17">
        <v>29.88</v>
      </c>
      <c r="H374" s="7">
        <v>1</v>
      </c>
      <c r="I374" s="2" t="s">
        <v>16</v>
      </c>
      <c r="J374" s="2" t="s">
        <v>16</v>
      </c>
      <c r="K374" s="2" t="s">
        <v>19</v>
      </c>
      <c r="L374" s="2" t="s">
        <v>25</v>
      </c>
      <c r="M374" s="2" t="s">
        <v>16</v>
      </c>
      <c r="N374" s="2" t="s">
        <v>29</v>
      </c>
      <c r="O374" s="6">
        <f t="shared" ref="O374:O380" si="1004">SUM(Q374,R374,S374,T374,U374,V374,W374,X374,Y374,Z374,AA374,AB374,AC374)</f>
        <v>89.22</v>
      </c>
      <c r="Q374" s="17">
        <v>29.88</v>
      </c>
      <c r="R374" s="1" t="b">
        <f t="shared" ref="R374:R380" si="1005">IF(AND(H374&gt;=2,H374&lt;=10),ROUND(G374*H374*(1-0.07),2))</f>
        <v>0</v>
      </c>
      <c r="S374" s="1" t="b">
        <f t="shared" ref="S374:S380" si="1006">IF(AND(H374&gt;=11,H374&lt;=25),ROUND(G374*H374*(1-0.11),2))</f>
        <v>0</v>
      </c>
      <c r="T374" s="19" t="b">
        <f t="shared" ref="T374:T380" si="1007">IF(AND(H374&gt;=26,H374&lt;=50),ROUND(G374*H374*(1-0.18),2))</f>
        <v>0</v>
      </c>
      <c r="U374" s="18" t="b">
        <f t="shared" ref="U374:U380" si="1008">IF(AND(H374&gt;=51,H374&lt;=100),ROUND(G374*H374*(1-0.25),2))</f>
        <v>0</v>
      </c>
      <c r="V374" s="18" t="b">
        <f t="shared" ref="V374:V380" si="1009">IF(AND(H374&gt;=101,H374&lt;=500),ROUND(G374*H374*(1-0.33),2))</f>
        <v>0</v>
      </c>
      <c r="W374" s="18" t="b">
        <f t="shared" ref="W374:W380" si="1010">IF(AND(H374&gt;=501),ROUND(G374*H374*(1-0.4),2))</f>
        <v>0</v>
      </c>
      <c r="X374" s="11">
        <f t="shared" ref="X374:X380" si="1011">IF(I374="Yes",ROUND(SUM(Q374,R374,S374,T374,U374,V374,W374)*0.75,2),0)</f>
        <v>22.41</v>
      </c>
      <c r="Y374" s="11">
        <f t="shared" ref="Y374:Y380" si="1012">IF(AE374&lt;6.99,AD374,AE374)</f>
        <v>6.99</v>
      </c>
      <c r="Z374" s="11">
        <f t="shared" ref="Z374:Z380" si="1013">IF(K374="Flash Cut with Adhesive Grommets",ROUND(H374*4.99,2),0)</f>
        <v>4.99</v>
      </c>
      <c r="AA374" s="11">
        <f t="shared" ref="AA374:AA380" si="1014">((E374*F374)*0.5*H374)</f>
        <v>6</v>
      </c>
      <c r="AB374" s="11">
        <f t="shared" ref="AB374:AB380" si="1015">IF(M374="Yes",ROUND(H374*9.99,2),0)</f>
        <v>9.99</v>
      </c>
      <c r="AC374" s="11">
        <f t="shared" ref="AC374:AC380" si="1016">IF(AG374&lt;4.99,4.99,AG374)</f>
        <v>8.9600000000000009</v>
      </c>
      <c r="AD374" s="21">
        <v>6.99</v>
      </c>
      <c r="AE374" s="21">
        <f t="shared" ref="AE374:AE380" si="1017">IF(J374="Yes",ROUND(SUM(Q374,R374,S374,T374,U374,V374,W374)*0.2,2),0)</f>
        <v>5.98</v>
      </c>
      <c r="AF374" s="20">
        <v>4.99</v>
      </c>
      <c r="AG374" s="20">
        <f t="shared" ref="AG374:AG380" si="1018">IF(N374="Four Sides",ROUND(G374*0.3*H374,2),0)</f>
        <v>8.9600000000000009</v>
      </c>
    </row>
    <row r="375" spans="1:33">
      <c r="B375" s="5" t="s">
        <v>124</v>
      </c>
      <c r="C375" s="5"/>
      <c r="D375" s="17" t="s">
        <v>23</v>
      </c>
      <c r="E375">
        <v>3</v>
      </c>
      <c r="F375">
        <v>6</v>
      </c>
      <c r="G375" s="17">
        <v>44.82</v>
      </c>
      <c r="H375" s="7">
        <v>1</v>
      </c>
      <c r="I375" s="2" t="s">
        <v>16</v>
      </c>
      <c r="J375" s="2" t="s">
        <v>16</v>
      </c>
      <c r="K375" s="2" t="s">
        <v>19</v>
      </c>
      <c r="L375" s="2" t="s">
        <v>25</v>
      </c>
      <c r="M375" s="2" t="s">
        <v>16</v>
      </c>
      <c r="N375" s="2" t="s">
        <v>29</v>
      </c>
      <c r="O375" s="6">
        <f t="shared" si="1004"/>
        <v>124.83</v>
      </c>
      <c r="Q375" s="17">
        <v>44.82</v>
      </c>
      <c r="R375" s="1" t="b">
        <f t="shared" si="1005"/>
        <v>0</v>
      </c>
      <c r="S375" s="1" t="b">
        <f t="shared" si="1006"/>
        <v>0</v>
      </c>
      <c r="T375" s="19" t="b">
        <f t="shared" si="1007"/>
        <v>0</v>
      </c>
      <c r="U375" s="18" t="b">
        <f t="shared" si="1008"/>
        <v>0</v>
      </c>
      <c r="V375" s="18" t="b">
        <f t="shared" si="1009"/>
        <v>0</v>
      </c>
      <c r="W375" s="18" t="b">
        <f t="shared" si="1010"/>
        <v>0</v>
      </c>
      <c r="X375" s="11">
        <f t="shared" si="1011"/>
        <v>33.619999999999997</v>
      </c>
      <c r="Y375" s="11">
        <f t="shared" si="1012"/>
        <v>8.9600000000000009</v>
      </c>
      <c r="Z375" s="11">
        <f t="shared" si="1013"/>
        <v>4.99</v>
      </c>
      <c r="AA375" s="11">
        <f t="shared" si="1014"/>
        <v>9</v>
      </c>
      <c r="AB375" s="11">
        <f t="shared" si="1015"/>
        <v>9.99</v>
      </c>
      <c r="AC375" s="11">
        <f t="shared" si="1016"/>
        <v>13.45</v>
      </c>
      <c r="AD375" s="21">
        <v>6.99</v>
      </c>
      <c r="AE375" s="21">
        <f t="shared" si="1017"/>
        <v>8.9600000000000009</v>
      </c>
      <c r="AF375" s="20">
        <v>4.99</v>
      </c>
      <c r="AG375" s="20">
        <f t="shared" si="1018"/>
        <v>13.45</v>
      </c>
    </row>
    <row r="376" spans="1:33">
      <c r="B376" s="5" t="s">
        <v>124</v>
      </c>
      <c r="C376" s="5"/>
      <c r="D376" s="17" t="s">
        <v>36</v>
      </c>
      <c r="E376">
        <v>4</v>
      </c>
      <c r="F376">
        <v>6</v>
      </c>
      <c r="G376" s="17">
        <v>59.76</v>
      </c>
      <c r="H376" s="7">
        <v>1</v>
      </c>
      <c r="I376" s="2" t="s">
        <v>16</v>
      </c>
      <c r="J376" s="2" t="s">
        <v>16</v>
      </c>
      <c r="K376" s="2" t="s">
        <v>19</v>
      </c>
      <c r="L376" s="2" t="s">
        <v>25</v>
      </c>
      <c r="M376" s="2" t="s">
        <v>16</v>
      </c>
      <c r="N376" s="2" t="s">
        <v>29</v>
      </c>
      <c r="O376" s="6">
        <f t="shared" si="1004"/>
        <v>161.44</v>
      </c>
      <c r="Q376" s="17">
        <v>59.76</v>
      </c>
      <c r="R376" s="1" t="b">
        <f t="shared" si="1005"/>
        <v>0</v>
      </c>
      <c r="S376" s="1" t="b">
        <f t="shared" si="1006"/>
        <v>0</v>
      </c>
      <c r="T376" s="19" t="b">
        <f t="shared" si="1007"/>
        <v>0</v>
      </c>
      <c r="U376" s="18" t="b">
        <f t="shared" si="1008"/>
        <v>0</v>
      </c>
      <c r="V376" s="18" t="b">
        <f t="shared" si="1009"/>
        <v>0</v>
      </c>
      <c r="W376" s="18" t="b">
        <f t="shared" si="1010"/>
        <v>0</v>
      </c>
      <c r="X376" s="11">
        <f t="shared" si="1011"/>
        <v>44.82</v>
      </c>
      <c r="Y376" s="11">
        <f t="shared" si="1012"/>
        <v>11.95</v>
      </c>
      <c r="Z376" s="11">
        <f t="shared" si="1013"/>
        <v>4.99</v>
      </c>
      <c r="AA376" s="11">
        <f t="shared" si="1014"/>
        <v>12</v>
      </c>
      <c r="AB376" s="11">
        <f t="shared" si="1015"/>
        <v>9.99</v>
      </c>
      <c r="AC376" s="11">
        <f t="shared" si="1016"/>
        <v>17.93</v>
      </c>
      <c r="AD376" s="21">
        <v>6.99</v>
      </c>
      <c r="AE376" s="21">
        <f t="shared" si="1017"/>
        <v>11.95</v>
      </c>
      <c r="AF376" s="20">
        <v>4.99</v>
      </c>
      <c r="AG376" s="20">
        <f t="shared" si="1018"/>
        <v>17.93</v>
      </c>
    </row>
    <row r="377" spans="1:33">
      <c r="B377" s="5" t="s">
        <v>124</v>
      </c>
      <c r="C377" s="5"/>
      <c r="D377" s="17" t="s">
        <v>38</v>
      </c>
      <c r="E377">
        <v>4</v>
      </c>
      <c r="F377">
        <v>8</v>
      </c>
      <c r="G377" s="17">
        <v>79.680000000000007</v>
      </c>
      <c r="H377" s="7">
        <v>1</v>
      </c>
      <c r="I377" s="2" t="s">
        <v>16</v>
      </c>
      <c r="J377" s="2" t="s">
        <v>16</v>
      </c>
      <c r="K377" s="2" t="s">
        <v>19</v>
      </c>
      <c r="L377" s="2" t="s">
        <v>25</v>
      </c>
      <c r="M377" s="2" t="s">
        <v>16</v>
      </c>
      <c r="N377" s="2" t="s">
        <v>29</v>
      </c>
      <c r="O377" s="6">
        <f t="shared" si="1004"/>
        <v>210.26000000000002</v>
      </c>
      <c r="Q377" s="17">
        <v>79.680000000000007</v>
      </c>
      <c r="R377" s="1" t="b">
        <f t="shared" si="1005"/>
        <v>0</v>
      </c>
      <c r="S377" s="1" t="b">
        <f t="shared" si="1006"/>
        <v>0</v>
      </c>
      <c r="T377" s="19" t="b">
        <f t="shared" si="1007"/>
        <v>0</v>
      </c>
      <c r="U377" s="18" t="b">
        <f t="shared" si="1008"/>
        <v>0</v>
      </c>
      <c r="V377" s="18" t="b">
        <f t="shared" si="1009"/>
        <v>0</v>
      </c>
      <c r="W377" s="18" t="b">
        <f t="shared" si="1010"/>
        <v>0</v>
      </c>
      <c r="X377" s="11">
        <f t="shared" si="1011"/>
        <v>59.76</v>
      </c>
      <c r="Y377" s="11">
        <f t="shared" si="1012"/>
        <v>15.94</v>
      </c>
      <c r="Z377" s="11">
        <f t="shared" si="1013"/>
        <v>4.99</v>
      </c>
      <c r="AA377" s="11">
        <f t="shared" si="1014"/>
        <v>16</v>
      </c>
      <c r="AB377" s="11">
        <f t="shared" si="1015"/>
        <v>9.99</v>
      </c>
      <c r="AC377" s="11">
        <f t="shared" si="1016"/>
        <v>23.9</v>
      </c>
      <c r="AD377" s="21">
        <v>6.99</v>
      </c>
      <c r="AE377" s="21">
        <f t="shared" si="1017"/>
        <v>15.94</v>
      </c>
      <c r="AF377" s="20">
        <v>4.99</v>
      </c>
      <c r="AG377" s="20">
        <f t="shared" si="1018"/>
        <v>23.9</v>
      </c>
    </row>
    <row r="378" spans="1:33">
      <c r="B378" s="5" t="s">
        <v>124</v>
      </c>
      <c r="C378" s="5"/>
      <c r="D378" s="17" t="s">
        <v>39</v>
      </c>
      <c r="E378">
        <v>4</v>
      </c>
      <c r="F378">
        <v>10</v>
      </c>
      <c r="G378" s="17">
        <v>99.6</v>
      </c>
      <c r="H378" s="7">
        <v>1</v>
      </c>
      <c r="I378" s="2" t="s">
        <v>16</v>
      </c>
      <c r="J378" s="2" t="s">
        <v>16</v>
      </c>
      <c r="K378" s="2" t="s">
        <v>19</v>
      </c>
      <c r="L378" s="2" t="s">
        <v>25</v>
      </c>
      <c r="M378" s="2" t="s">
        <v>16</v>
      </c>
      <c r="N378" s="2" t="s">
        <v>29</v>
      </c>
      <c r="O378" s="6">
        <f t="shared" si="1004"/>
        <v>259.08000000000004</v>
      </c>
      <c r="Q378" s="17">
        <v>99.6</v>
      </c>
      <c r="R378" s="1" t="b">
        <f t="shared" si="1005"/>
        <v>0</v>
      </c>
      <c r="S378" s="1" t="b">
        <f t="shared" si="1006"/>
        <v>0</v>
      </c>
      <c r="T378" s="19" t="b">
        <f t="shared" si="1007"/>
        <v>0</v>
      </c>
      <c r="U378" s="18" t="b">
        <f t="shared" si="1008"/>
        <v>0</v>
      </c>
      <c r="V378" s="18" t="b">
        <f t="shared" si="1009"/>
        <v>0</v>
      </c>
      <c r="W378" s="18" t="b">
        <f t="shared" si="1010"/>
        <v>0</v>
      </c>
      <c r="X378" s="11">
        <f t="shared" si="1011"/>
        <v>74.7</v>
      </c>
      <c r="Y378" s="11">
        <f t="shared" si="1012"/>
        <v>19.920000000000002</v>
      </c>
      <c r="Z378" s="11">
        <f t="shared" si="1013"/>
        <v>4.99</v>
      </c>
      <c r="AA378" s="11">
        <f t="shared" si="1014"/>
        <v>20</v>
      </c>
      <c r="AB378" s="11">
        <f t="shared" si="1015"/>
        <v>9.99</v>
      </c>
      <c r="AC378" s="11">
        <f t="shared" si="1016"/>
        <v>29.88</v>
      </c>
      <c r="AD378" s="21">
        <v>6.99</v>
      </c>
      <c r="AE378" s="21">
        <f t="shared" si="1017"/>
        <v>19.920000000000002</v>
      </c>
      <c r="AF378" s="20">
        <v>4.99</v>
      </c>
      <c r="AG378" s="20">
        <f t="shared" si="1018"/>
        <v>29.88</v>
      </c>
    </row>
    <row r="379" spans="1:33">
      <c r="B379" s="5" t="s">
        <v>124</v>
      </c>
      <c r="C379" s="5"/>
      <c r="D379" s="17" t="s">
        <v>40</v>
      </c>
      <c r="E379">
        <v>6</v>
      </c>
      <c r="F379">
        <v>8</v>
      </c>
      <c r="G379" s="17">
        <v>119.52</v>
      </c>
      <c r="H379" s="7">
        <v>1</v>
      </c>
      <c r="I379" s="2" t="s">
        <v>16</v>
      </c>
      <c r="J379" s="2" t="s">
        <v>16</v>
      </c>
      <c r="K379" s="2" t="s">
        <v>19</v>
      </c>
      <c r="L379" s="2" t="s">
        <v>25</v>
      </c>
      <c r="M379" s="2" t="s">
        <v>16</v>
      </c>
      <c r="N379" s="2" t="s">
        <v>29</v>
      </c>
      <c r="O379" s="6">
        <f t="shared" si="1004"/>
        <v>307.90000000000003</v>
      </c>
      <c r="Q379" s="17">
        <v>119.52</v>
      </c>
      <c r="R379" s="1" t="b">
        <f t="shared" si="1005"/>
        <v>0</v>
      </c>
      <c r="S379" s="1" t="b">
        <f t="shared" si="1006"/>
        <v>0</v>
      </c>
      <c r="T379" s="19" t="b">
        <f t="shared" si="1007"/>
        <v>0</v>
      </c>
      <c r="U379" s="18" t="b">
        <f t="shared" si="1008"/>
        <v>0</v>
      </c>
      <c r="V379" s="18" t="b">
        <f t="shared" si="1009"/>
        <v>0</v>
      </c>
      <c r="W379" s="18" t="b">
        <f t="shared" si="1010"/>
        <v>0</v>
      </c>
      <c r="X379" s="11">
        <f t="shared" si="1011"/>
        <v>89.64</v>
      </c>
      <c r="Y379" s="11">
        <f t="shared" si="1012"/>
        <v>23.9</v>
      </c>
      <c r="Z379" s="11">
        <f t="shared" si="1013"/>
        <v>4.99</v>
      </c>
      <c r="AA379" s="11">
        <f t="shared" si="1014"/>
        <v>24</v>
      </c>
      <c r="AB379" s="11">
        <f t="shared" si="1015"/>
        <v>9.99</v>
      </c>
      <c r="AC379" s="11">
        <f t="shared" si="1016"/>
        <v>35.86</v>
      </c>
      <c r="AD379" s="21">
        <v>6.99</v>
      </c>
      <c r="AE379" s="21">
        <f t="shared" si="1017"/>
        <v>23.9</v>
      </c>
      <c r="AF379" s="20">
        <v>4.99</v>
      </c>
      <c r="AG379" s="20">
        <f t="shared" si="1018"/>
        <v>35.86</v>
      </c>
    </row>
    <row r="380" spans="1:33">
      <c r="B380" s="5" t="s">
        <v>124</v>
      </c>
      <c r="C380" s="5"/>
      <c r="D380" s="17" t="s">
        <v>41</v>
      </c>
      <c r="E380">
        <v>6</v>
      </c>
      <c r="F380">
        <v>10</v>
      </c>
      <c r="G380" s="17">
        <v>149.4</v>
      </c>
      <c r="H380" s="7">
        <v>1</v>
      </c>
      <c r="I380" s="2" t="s">
        <v>16</v>
      </c>
      <c r="J380" s="2" t="s">
        <v>16</v>
      </c>
      <c r="K380" s="2" t="s">
        <v>19</v>
      </c>
      <c r="L380" s="2" t="s">
        <v>25</v>
      </c>
      <c r="M380" s="2" t="s">
        <v>16</v>
      </c>
      <c r="N380" s="2" t="s">
        <v>29</v>
      </c>
      <c r="O380" s="6">
        <f t="shared" si="1004"/>
        <v>381.13</v>
      </c>
      <c r="Q380" s="17">
        <v>149.4</v>
      </c>
      <c r="R380" s="1" t="b">
        <f t="shared" si="1005"/>
        <v>0</v>
      </c>
      <c r="S380" s="1" t="b">
        <f t="shared" si="1006"/>
        <v>0</v>
      </c>
      <c r="T380" s="19" t="b">
        <f t="shared" si="1007"/>
        <v>0</v>
      </c>
      <c r="U380" s="18" t="b">
        <f t="shared" si="1008"/>
        <v>0</v>
      </c>
      <c r="V380" s="18" t="b">
        <f t="shared" si="1009"/>
        <v>0</v>
      </c>
      <c r="W380" s="18" t="b">
        <f t="shared" si="1010"/>
        <v>0</v>
      </c>
      <c r="X380" s="11">
        <f t="shared" si="1011"/>
        <v>112.05</v>
      </c>
      <c r="Y380" s="11">
        <f t="shared" si="1012"/>
        <v>29.88</v>
      </c>
      <c r="Z380" s="11">
        <f t="shared" si="1013"/>
        <v>4.99</v>
      </c>
      <c r="AA380" s="11">
        <f t="shared" si="1014"/>
        <v>30</v>
      </c>
      <c r="AB380" s="11">
        <f t="shared" si="1015"/>
        <v>9.99</v>
      </c>
      <c r="AC380" s="11">
        <f t="shared" si="1016"/>
        <v>44.82</v>
      </c>
      <c r="AD380" s="21">
        <v>6.99</v>
      </c>
      <c r="AE380" s="21">
        <f t="shared" si="1017"/>
        <v>29.88</v>
      </c>
      <c r="AF380" s="20">
        <v>4.99</v>
      </c>
      <c r="AG380" s="20">
        <f t="shared" si="1018"/>
        <v>44.82</v>
      </c>
    </row>
  </sheetData>
  <hyperlinks>
    <hyperlink ref="B23:B29" r:id="rId1" display="https://www.bannerbuzz.com/outdoor-banners/p"/>
    <hyperlink ref="B31" r:id="rId2"/>
    <hyperlink ref="B32:B38" r:id="rId3" display="https://www.bannerbuzz.com/promotional-banners/p"/>
    <hyperlink ref="B40" r:id="rId4"/>
    <hyperlink ref="B41:B47" r:id="rId5" display="https://www.bannerbuzz.com/promotional-banners/p"/>
    <hyperlink ref="B49" r:id="rId6"/>
    <hyperlink ref="B50:B51" r:id="rId7" display="https://www.bannerbuzz.com/trade-show-banners/p"/>
    <hyperlink ref="B52:B56" r:id="rId8" display="https://www.bannerbuzz.com/trade-show-banners/p"/>
    <hyperlink ref="B58" r:id="rId9"/>
    <hyperlink ref="B59:B65" r:id="rId10" display="https://www.bannerbuzz.com/retail-banners/p"/>
    <hyperlink ref="B23" r:id="rId11"/>
    <hyperlink ref="B22" r:id="rId12"/>
    <hyperlink ref="B67" r:id="rId13"/>
    <hyperlink ref="B68:B74" r:id="rId14" display="https://www.bannerbuzz.com/sales-banners/p"/>
    <hyperlink ref="B76" r:id="rId15"/>
    <hyperlink ref="B85" r:id="rId16"/>
    <hyperlink ref="B86:B92" r:id="rId17" display="https://www.bannerbuzz.com/company-banners/p"/>
    <hyperlink ref="B94" r:id="rId18"/>
    <hyperlink ref="B95:B101" r:id="rId19" display="https://www.bannerbuzz.com/sponsor-banners/p"/>
    <hyperlink ref="A94" r:id="rId20" display="https://www.bannerbuzz.com/sponsor-banners/p"/>
    <hyperlink ref="B103" r:id="rId21"/>
    <hyperlink ref="B112" r:id="rId22"/>
    <hyperlink ref="B113:B119" r:id="rId23" display="https://www.bannerbuzz.com/art-music-entertainment-banners/p"/>
    <hyperlink ref="B121" r:id="rId24"/>
    <hyperlink ref="B122:B127" r:id="rId25" display="https://www.bannerbuzz.com/automotive-transportation-banners/p"/>
    <hyperlink ref="B128" r:id="rId26"/>
    <hyperlink ref="B130" r:id="rId27"/>
    <hyperlink ref="B131:B137" r:id="rId28" display="https://www.bannerbuzz.com/military-banners/p"/>
    <hyperlink ref="B139" r:id="rId29"/>
    <hyperlink ref="B140:B146" r:id="rId30" display="https://www.bannerbuzz.com/church-banners/p"/>
    <hyperlink ref="B148" r:id="rId31"/>
    <hyperlink ref="B149:B155" r:id="rId32" display="https://www.bannerbuzz.com/street-banners/p"/>
    <hyperlink ref="B158:B164" r:id="rId33" display="https://www.bannerbuzz.com/political-banners/p"/>
    <hyperlink ref="B157" r:id="rId34"/>
    <hyperlink ref="B166" r:id="rId35"/>
    <hyperlink ref="B167:B172" r:id="rId36" display="https://www.bannerbuzz.com/school-banners/p"/>
    <hyperlink ref="B173" r:id="rId37"/>
    <hyperlink ref="B175" r:id="rId38"/>
    <hyperlink ref="B176:B182" r:id="rId39" display="https://www.bannerbuzz.com/sports-banners/p"/>
    <hyperlink ref="B184" r:id="rId40"/>
    <hyperlink ref="B185:B190" r:id="rId41" display="https://www.bannerbuzz.com/team-banners/p"/>
    <hyperlink ref="B191" r:id="rId42"/>
    <hyperlink ref="B193" r:id="rId43"/>
    <hyperlink ref="B194:B200" r:id="rId44" display="https://www.bannerbuzz.com/soccer-banners/p"/>
    <hyperlink ref="B202" r:id="rId45"/>
    <hyperlink ref="B203:B206" r:id="rId46" display="https://www.bannerbuzz.com/band-banners/p"/>
    <hyperlink ref="B207" r:id="rId47"/>
    <hyperlink ref="B208" r:id="rId48"/>
    <hyperlink ref="B209" r:id="rId49"/>
    <hyperlink ref="B211" r:id="rId50"/>
    <hyperlink ref="B212:B218" r:id="rId51" display="https://www.bannerbuzz.com/holiday-banners/p"/>
    <hyperlink ref="B220" r:id="rId52"/>
    <hyperlink ref="B221:B227" r:id="rId53" display="https://www.bannerbuzz.com/photo-banners/p"/>
    <hyperlink ref="B229" r:id="rId54"/>
    <hyperlink ref="B230:B236" r:id="rId55" display="https://www.bannerbuzz.com/birthday-banners/p"/>
    <hyperlink ref="B238" r:id="rId56"/>
    <hyperlink ref="B239:B243" r:id="rId57" display="https://www.bannerbuzz.com/4th-of-july-banners/p"/>
    <hyperlink ref="B244" r:id="rId58"/>
    <hyperlink ref="B245" r:id="rId59"/>
    <hyperlink ref="B247" r:id="rId60"/>
    <hyperlink ref="B248:B254" r:id="rId61" display="https://www.bannerbuzz.com/thanksgiving-banners/p"/>
    <hyperlink ref="B256" r:id="rId62"/>
    <hyperlink ref="B265" r:id="rId63"/>
    <hyperlink ref="B266" r:id="rId64"/>
    <hyperlink ref="B267:B272" r:id="rId65" display="https://www.bannerbuzz.com/christmas-banners/p"/>
    <hyperlink ref="B274" r:id="rId66"/>
    <hyperlink ref="B275:B281" r:id="rId67" display="https://www.bannerbuzz.com/new-year-banners/p"/>
    <hyperlink ref="B283" r:id="rId68"/>
    <hyperlink ref="B284:B290" r:id="rId69" display="https://www.bannerbuzz.com/wedding-anniversary-banners/p"/>
    <hyperlink ref="B292" r:id="rId70"/>
    <hyperlink ref="B293:B299" r:id="rId71" display="https://www.bannerbuzz.com/baby-shower-banners/p"/>
    <hyperlink ref="B305" r:id="rId72"/>
    <hyperlink ref="B306:B308" r:id="rId73" display="https://www.bannerbuzz.com/welcome-home-banners/p"/>
    <hyperlink ref="B301:B304" r:id="rId74" display="https://www.bannerbuzz.com/welcome-home-banners/p"/>
    <hyperlink ref="B310" r:id="rId75"/>
    <hyperlink ref="B311:B317" r:id="rId76" display="https://www.bannerbuzz.com/homecoming-banners/p"/>
    <hyperlink ref="B319" r:id="rId77"/>
    <hyperlink ref="B320:B326" r:id="rId78" display="https://www.bannerbuzz.com/grand-opening-banners/p"/>
    <hyperlink ref="B328" r:id="rId79"/>
    <hyperlink ref="B329:B335" r:id="rId80" display="https://www.bannerbuzz.com/reunion-banners/p"/>
    <hyperlink ref="B337" r:id="rId81"/>
    <hyperlink ref="B338:B344" r:id="rId82" display="https://www.bannerbuzz.com/party-banners/p"/>
    <hyperlink ref="B346" r:id="rId83"/>
    <hyperlink ref="B347:B352" r:id="rId84" display="https://www.bannerbuzz.com/graduation-banners/p"/>
    <hyperlink ref="B353" r:id="rId85"/>
    <hyperlink ref="B355" r:id="rId86"/>
    <hyperlink ref="B356:B361" r:id="rId87" display="https://www.bannerbuzz.com/billboard-printing/p"/>
    <hyperlink ref="B362" r:id="rId88"/>
    <hyperlink ref="B364" r:id="rId89"/>
    <hyperlink ref="B365:B371" r:id="rId90" display="https://www.bannerbuzz.com/matte-banners/p"/>
    <hyperlink ref="B373" r:id="rId91"/>
    <hyperlink ref="B374:B380" r:id="rId92" display="https://www.bannerbuzz.com/pre-printed-vinyl-banners/p"/>
  </hyperlinks>
  <pageMargins left="0.7" right="0.7" top="0.75" bottom="0.75" header="0.3" footer="0.3"/>
  <pageSetup orientation="portrait" r:id="rId9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80"/>
  <sheetViews>
    <sheetView tabSelected="1" topLeftCell="B1" workbookViewId="0">
      <selection activeCell="N4" sqref="N4"/>
    </sheetView>
  </sheetViews>
  <sheetFormatPr defaultRowHeight="15"/>
  <cols>
    <col min="1" max="1" width="22.5703125" customWidth="1" collapsed="1"/>
    <col min="2" max="2" width="36.28515625" customWidth="1" collapsed="1"/>
    <col min="3" max="3" width="10.140625" customWidth="1" collapsed="1"/>
    <col min="4" max="4" width="6.5703125" customWidth="1" collapsed="1"/>
    <col min="5" max="6" width="6.7109375" customWidth="1" collapsed="1"/>
    <col min="8" max="8" width="9.140625" style="7" collapsed="1"/>
    <col min="13" max="14" width="10.42578125" customWidth="1" collapsed="1"/>
  </cols>
  <sheetData>
    <row r="1" spans="1:43">
      <c r="A1" t="s">
        <v>10</v>
      </c>
    </row>
    <row r="2" spans="1:43" s="3" customFormat="1" ht="21" customHeight="1">
      <c r="A2" s="8" t="s">
        <v>0</v>
      </c>
      <c r="B2" s="8" t="s">
        <v>26</v>
      </c>
      <c r="C2" s="8" t="s">
        <v>128</v>
      </c>
      <c r="D2" s="8" t="s">
        <v>1</v>
      </c>
      <c r="E2" s="8" t="s">
        <v>21</v>
      </c>
      <c r="F2" s="8" t="s">
        <v>22</v>
      </c>
      <c r="G2" s="8" t="s">
        <v>12</v>
      </c>
      <c r="H2" s="9" t="s">
        <v>14</v>
      </c>
      <c r="I2" s="8" t="s">
        <v>15</v>
      </c>
      <c r="J2" s="8" t="s">
        <v>17</v>
      </c>
      <c r="K2" s="10" t="s">
        <v>18</v>
      </c>
      <c r="L2" s="10" t="s">
        <v>24</v>
      </c>
      <c r="M2" s="10" t="s">
        <v>11</v>
      </c>
      <c r="N2" s="10" t="s">
        <v>28</v>
      </c>
      <c r="O2" s="8" t="s">
        <v>13</v>
      </c>
      <c r="P2" s="22" t="s">
        <v>37</v>
      </c>
      <c r="Q2" s="14" t="s">
        <v>33</v>
      </c>
      <c r="R2" s="15" t="s">
        <v>4</v>
      </c>
      <c r="S2" s="15" t="s">
        <v>5</v>
      </c>
      <c r="T2" s="15" t="s">
        <v>6</v>
      </c>
      <c r="U2" s="15" t="s">
        <v>7</v>
      </c>
      <c r="V2" s="15" t="s">
        <v>8</v>
      </c>
      <c r="W2" s="15" t="s">
        <v>9</v>
      </c>
      <c r="X2" s="8" t="s">
        <v>15</v>
      </c>
      <c r="Y2" s="8" t="s">
        <v>17</v>
      </c>
      <c r="Z2" s="10" t="s">
        <v>18</v>
      </c>
      <c r="AA2" s="8" t="s">
        <v>20</v>
      </c>
      <c r="AB2" s="10" t="s">
        <v>11</v>
      </c>
      <c r="AC2" s="10" t="s">
        <v>28</v>
      </c>
      <c r="AD2" s="8" t="s">
        <v>30</v>
      </c>
      <c r="AE2" s="8" t="s">
        <v>31</v>
      </c>
      <c r="AF2" s="10" t="s">
        <v>34</v>
      </c>
      <c r="AG2" s="3" t="s">
        <v>35</v>
      </c>
      <c r="AH2" s="3" t="s">
        <v>126</v>
      </c>
      <c r="AI2" s="3" t="s">
        <v>127</v>
      </c>
      <c r="AK2" s="42" t="s">
        <v>15</v>
      </c>
      <c r="AL2" s="42" t="s">
        <v>17</v>
      </c>
      <c r="AM2" s="43" t="s">
        <v>18</v>
      </c>
      <c r="AN2" s="42" t="s">
        <v>20</v>
      </c>
      <c r="AO2" s="43" t="s">
        <v>11</v>
      </c>
      <c r="AP2" s="43" t="s">
        <v>28</v>
      </c>
      <c r="AQ2" s="3" t="s">
        <v>13</v>
      </c>
    </row>
    <row r="3" spans="1:43">
      <c r="A3" s="11" t="s">
        <v>66</v>
      </c>
      <c r="B3" s="12"/>
      <c r="C3" s="35" t="s">
        <v>129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2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28"/>
      <c r="AI3" s="28"/>
      <c r="AK3" s="28"/>
      <c r="AL3" s="28"/>
      <c r="AM3" s="28"/>
      <c r="AN3" s="28"/>
      <c r="AO3" s="28"/>
      <c r="AP3" s="28"/>
    </row>
    <row r="4" spans="1:43" s="30" customFormat="1">
      <c r="B4" s="30" t="s">
        <v>27</v>
      </c>
      <c r="C4" s="36" t="s">
        <v>16</v>
      </c>
      <c r="D4" s="37" t="s">
        <v>131</v>
      </c>
      <c r="E4" s="31">
        <v>3</v>
      </c>
      <c r="F4" s="31">
        <v>4</v>
      </c>
      <c r="G4" s="30">
        <v>10.199999999999999</v>
      </c>
      <c r="H4" s="30">
        <v>1</v>
      </c>
      <c r="I4" s="30" t="s">
        <v>16</v>
      </c>
      <c r="J4" s="30" t="s">
        <v>16</v>
      </c>
      <c r="K4" s="30" t="s">
        <v>140</v>
      </c>
      <c r="L4" s="2" t="s">
        <v>25</v>
      </c>
      <c r="M4" s="30" t="s">
        <v>16</v>
      </c>
      <c r="N4" s="30" t="s">
        <v>29</v>
      </c>
      <c r="O4" s="32">
        <f>ROUNDUP(AQ4,2)</f>
        <v>29.72</v>
      </c>
      <c r="P4" t="s">
        <v>132</v>
      </c>
      <c r="Q4" s="33">
        <v>1</v>
      </c>
      <c r="R4" s="34" t="b">
        <f>IF(AND(H4&gt;=2,H4&lt;=10),ROUND(G4*H4*(1-0.07),2))</f>
        <v>0</v>
      </c>
      <c r="S4" s="34" t="b">
        <f>IF(AND(H4&gt;=11,H4&lt;=25),ROUNDUP(G4*H4*(1-0.11),2))</f>
        <v>0</v>
      </c>
      <c r="T4" s="34" t="b">
        <f>IF(AND(H4&gt;=26,H4&lt;=50),ROUNDUP(G4*H4*(1-0.18),2))</f>
        <v>0</v>
      </c>
      <c r="U4" s="34" t="b">
        <f>IF(AND(H4&gt;=51,H4&lt;=100),ROUNDUP(G4*H4*(1-0.25),2))</f>
        <v>0</v>
      </c>
      <c r="V4" s="34" t="b">
        <f>IF(AND(H4&gt;=101,H4&lt;=500),ROUNDUP(G4*H4*(1-0.33),2))</f>
        <v>0</v>
      </c>
      <c r="W4" s="34" t="b">
        <f>IF(AND(H4&gt;=501),ROUNDUP(G4*H4*(1-0.4),2))</f>
        <v>0</v>
      </c>
      <c r="X4" s="40" t="str">
        <f>PROPER(IF(I4="Yes",ROUNDUP(SUM(Q4,R4,S4,T4,U4,V4,W4)*0.75,2),0))</f>
        <v>0.75</v>
      </c>
      <c r="Y4" s="38" t="str">
        <f>PROPER(IF(AE4&lt;6.99,AD4,AE4))</f>
        <v>6.99</v>
      </c>
      <c r="Z4" s="39" t="str">
        <f>PROPER(CHOOSE(AI4,0,ROUNDUP(H4*4.99,2),0,0,ROUND(Q4*0.3,2),ROUND(Q4*0.3,2),ROUND(Q4*0.3,2)))</f>
        <v>0</v>
      </c>
      <c r="AA4" s="44" t="str">
        <f>PROPER(CHOOSE(AH4,(E4*F4)*0.5*H4,((E4*F4)*1*H4)))</f>
        <v>6</v>
      </c>
      <c r="AB4" s="38" t="str">
        <f>PROPER(IF(M4="Yes",ROUNDUP(H4*9.99,2),0))</f>
        <v>9.99</v>
      </c>
      <c r="AC4" s="38" t="str">
        <f>PROPER(IF(AG4&lt;4.99,4.99,AG4))</f>
        <v>4.99</v>
      </c>
      <c r="AD4" s="34">
        <v>6.99</v>
      </c>
      <c r="AE4" s="34">
        <f>IF(J4="Yes",ROUND(SUM(Q4,R4,S4,T4,U4,V4,W4)*0.2,2),0)</f>
        <v>0.2</v>
      </c>
      <c r="AF4" s="30">
        <v>4.99</v>
      </c>
      <c r="AG4" s="30">
        <f>IF(N4="Four Sides",ROUND((SUM(Q4,R4,S4,T4,U4,V4,W4)/H4)*0.3*H4,2),0)</f>
        <v>0.3</v>
      </c>
      <c r="AH4" s="29">
        <f>SUM(IF(L4="UV Print Only",1,0),IF(L4="Lamination Only",2,0))</f>
        <v>1</v>
      </c>
      <c r="AI4" s="29">
        <f>SUM(IF(K4="Flash Cut with No Grommets",1,0),IF(K4="Flash Cut with Adhesive Grommets",2,0),IF(K4="Hem with No Grommets",3,0),IF(K4="Hem with Metal Grommets",4,0),IF(K4="Top and Bottom Pole Pocket",5,0),IF(K4="Top Pole Pocket",6,0),IF(K4="Left and Right Pole Pocket",7,0))</f>
        <v>4</v>
      </c>
      <c r="AK4">
        <f t="shared" ref="AK4:AP4" si="0">VALUE(X4)</f>
        <v>0.75</v>
      </c>
      <c r="AL4" s="41">
        <f t="shared" si="0"/>
        <v>6.99</v>
      </c>
      <c r="AM4" s="30">
        <f t="shared" si="0"/>
        <v>0</v>
      </c>
      <c r="AN4" s="41">
        <f t="shared" si="0"/>
        <v>6</v>
      </c>
      <c r="AO4" s="30">
        <f t="shared" si="0"/>
        <v>9.99</v>
      </c>
      <c r="AP4" s="30">
        <f t="shared" si="0"/>
        <v>4.99</v>
      </c>
      <c r="AQ4" s="30" t="str">
        <f>PROPER((SUM(Q4,R4,S4,T4,U4,V4,W4,AK4,AL4,AM4,AN4,AO4,AP4)))</f>
        <v>29.72</v>
      </c>
    </row>
    <row r="5" spans="1:43">
      <c r="B5" t="s">
        <v>27</v>
      </c>
      <c r="C5" t="s">
        <v>16</v>
      </c>
      <c r="D5" s="37" t="s">
        <v>133</v>
      </c>
      <c r="E5" s="4">
        <v>3</v>
      </c>
      <c r="F5" s="4">
        <v>6</v>
      </c>
      <c r="G5" s="2">
        <v>44.82</v>
      </c>
      <c r="H5" s="7">
        <v>3</v>
      </c>
      <c r="I5" s="2" t="s">
        <v>16</v>
      </c>
      <c r="J5" s="2" t="s">
        <v>16</v>
      </c>
      <c r="K5" s="2" t="s">
        <v>19</v>
      </c>
      <c r="L5" s="2" t="s">
        <v>25</v>
      </c>
      <c r="M5" s="2" t="s">
        <v>16</v>
      </c>
      <c r="N5" s="2" t="s">
        <v>29</v>
      </c>
      <c r="O5" s="32">
        <f t="shared" ref="O5:O11" si="1">ROUNDUP(AQ5,2)</f>
        <v>353.29</v>
      </c>
      <c r="P5" t="s">
        <v>132</v>
      </c>
      <c r="Q5" s="33">
        <v>0</v>
      </c>
      <c r="R5" s="34">
        <f t="shared" ref="R5:R11" si="2">IF(AND(H5&gt;=2,H5&lt;=10),ROUND(G5*H5*(1-0.07),2))</f>
        <v>125.05</v>
      </c>
      <c r="S5" s="34" t="b">
        <f t="shared" ref="S5:S11" si="3">IF(AND(H5&gt;=11,H5&lt;=25),ROUNDUP(G5*H5*(1-0.11),2))</f>
        <v>0</v>
      </c>
      <c r="T5" s="34" t="b">
        <f t="shared" ref="T5:T11" si="4">IF(AND(H5&gt;=26,H5&lt;=50),ROUNDUP(G5*H5*(1-0.18),2))</f>
        <v>0</v>
      </c>
      <c r="U5" s="34" t="b">
        <f t="shared" ref="U5:U11" si="5">IF(AND(H5&gt;=51,H5&lt;=100),ROUNDUP(G5*H5*(1-0.25),2))</f>
        <v>0</v>
      </c>
      <c r="V5" s="34" t="b">
        <f t="shared" ref="V5:V11" si="6">IF(AND(H5&gt;=101,H5&lt;=500),ROUNDUP(G5*H5*(1-0.33),2))</f>
        <v>0</v>
      </c>
      <c r="W5" s="34" t="b">
        <f t="shared" ref="W5:W11" si="7">IF(AND(H5&gt;=501),ROUNDUP(G5*H5*(1-0.4),2))</f>
        <v>0</v>
      </c>
      <c r="X5" s="40" t="str">
        <f>PROPER(IF(I5="Yes",ROUNDDOWN(SUM(Q5,R5,S5,T5,U5,V5,W5)*0.75,2),0))</f>
        <v>93.78</v>
      </c>
      <c r="Y5" s="38" t="str">
        <f t="shared" ref="Y5:Y11" si="8">PROPER(IF(AE5&lt;6.99,AD5,AE5))</f>
        <v>25.01</v>
      </c>
      <c r="Z5" s="39" t="str">
        <f>PROPER(CHOOSE(AI5,0,ROUNDUP(H5*4.99,2),0,0,ROUNDUP(Q5*0.3,2),ROUND(Q5*0.3,2),ROUND(Q5*0.3,2)))</f>
        <v>14.97</v>
      </c>
      <c r="AA5" s="44" t="str">
        <f t="shared" ref="AA5:AA11" si="9">PROPER(CHOOSE(AH5,(E5*F5)*0.5*H5,((E5*F5)*1*H5)))</f>
        <v>27</v>
      </c>
      <c r="AB5" s="38" t="str">
        <f t="shared" ref="AB5:AB11" si="10">PROPER(IF(M5="Yes",ROUNDUP(H5*9.99,2),0))</f>
        <v>29.97</v>
      </c>
      <c r="AC5" s="38" t="str">
        <f t="shared" ref="AC5:AC11" si="11">PROPER(IF(AG5&lt;4.99,4.99,AG5))</f>
        <v>37.51</v>
      </c>
      <c r="AD5" s="34">
        <v>6.99</v>
      </c>
      <c r="AE5" s="34">
        <f>IF(J5="Yes",ROUNDUP(SUM(Q5,R5,S5,T5,U5,V5,W5)*0.2,2),0)</f>
        <v>25.01</v>
      </c>
      <c r="AF5" s="30">
        <v>4.99</v>
      </c>
      <c r="AG5" s="30">
        <f>IF(N5="Four Sides",ROUNDDOWN((SUM(Q5,R5,S5,T5,U5,V5,W5)/H5)*0.3*H5,2),0)</f>
        <v>37.51</v>
      </c>
      <c r="AH5" s="29">
        <f t="shared" ref="AH5:AH11" si="12">SUM(IF(L5="UV Print Only",1,0),IF(L5="Lamination Only",2,0))</f>
        <v>1</v>
      </c>
      <c r="AI5" s="29">
        <f t="shared" ref="AI5:AI11" si="13">SUM(IF(K5="Flash Cut with No Grommets",1,0),IF(K5="Flash Cut with Adhesive Grommets",2,0),IF(K5="Hem with No Grommets",3,0),IF(K5="Hem with Metal Grommets",4,0),IF(K5="Top and Bottom Pole Pocket",5,0),IF(K5="Top Pole Pocket",6,0),IF(K5="Left and Right Pole Pocket",7,0))</f>
        <v>2</v>
      </c>
      <c r="AJ5" s="30"/>
      <c r="AK5">
        <f t="shared" ref="AK5:AK11" si="14">VALUE(X5)</f>
        <v>93.78</v>
      </c>
      <c r="AL5" s="41">
        <f t="shared" ref="AL5:AL11" si="15">VALUE(Y5)</f>
        <v>25.01</v>
      </c>
      <c r="AM5" s="30">
        <f t="shared" ref="AM5:AM11" si="16">VALUE(Z5)</f>
        <v>14.97</v>
      </c>
      <c r="AN5" s="41">
        <f t="shared" ref="AN5:AN11" si="17">VALUE(AA5)</f>
        <v>27</v>
      </c>
      <c r="AO5" s="30">
        <f t="shared" ref="AO5:AO11" si="18">VALUE(AB5)</f>
        <v>29.97</v>
      </c>
      <c r="AP5" s="30">
        <f t="shared" ref="AP5:AP11" si="19">VALUE(AC5)</f>
        <v>37.51</v>
      </c>
      <c r="AQ5" s="30" t="str">
        <f t="shared" ref="AQ5:AQ11" si="20">PROPER((SUM(Q5,R5,S5,T5,U5,V5,W5,AK5,AL5,AM5,AN5,AO5,AP5)))</f>
        <v>353.29</v>
      </c>
    </row>
    <row r="6" spans="1:43">
      <c r="B6" t="s">
        <v>27</v>
      </c>
      <c r="C6" t="s">
        <v>16</v>
      </c>
      <c r="D6" s="37" t="s">
        <v>139</v>
      </c>
      <c r="E6">
        <v>3</v>
      </c>
      <c r="F6">
        <v>2</v>
      </c>
      <c r="G6">
        <v>6.99</v>
      </c>
      <c r="H6" s="7">
        <v>1</v>
      </c>
      <c r="I6" s="2" t="s">
        <v>16</v>
      </c>
      <c r="J6" s="2" t="s">
        <v>16</v>
      </c>
      <c r="K6" s="2" t="s">
        <v>19</v>
      </c>
      <c r="L6" s="2" t="s">
        <v>25</v>
      </c>
      <c r="M6" s="2" t="s">
        <v>16</v>
      </c>
      <c r="N6" s="2" t="s">
        <v>29</v>
      </c>
      <c r="O6" s="32">
        <f t="shared" si="1"/>
        <v>29.96</v>
      </c>
      <c r="P6" t="s">
        <v>132</v>
      </c>
      <c r="Q6" s="33">
        <v>0</v>
      </c>
      <c r="R6" s="34" t="b">
        <f t="shared" si="2"/>
        <v>0</v>
      </c>
      <c r="S6" s="34" t="b">
        <f t="shared" si="3"/>
        <v>0</v>
      </c>
      <c r="T6" s="34" t="b">
        <f t="shared" si="4"/>
        <v>0</v>
      </c>
      <c r="U6" s="34" t="b">
        <f t="shared" si="5"/>
        <v>0</v>
      </c>
      <c r="V6" s="34" t="b">
        <f t="shared" si="6"/>
        <v>0</v>
      </c>
      <c r="W6" s="34" t="b">
        <f t="shared" si="7"/>
        <v>0</v>
      </c>
      <c r="X6" s="40" t="str">
        <f t="shared" ref="X6:X11" si="21">PROPER(IF(I6="Yes",ROUNDUP(SUM(Q6,R6,S6,T6,U6,V6,W6)*0.75,2),0))</f>
        <v>0</v>
      </c>
      <c r="Y6" s="38" t="str">
        <f t="shared" si="8"/>
        <v>6.99</v>
      </c>
      <c r="Z6" s="39" t="str">
        <f t="shared" ref="Z6:Z11" si="22">PROPER(CHOOSE(AI6,0,ROUNDUP(H6*4.99,2),0,0,ROUND(Q6*0.3,2),ROUND(Q6*0.3,2),ROUND(Q6*0.3,2)))</f>
        <v>4.99</v>
      </c>
      <c r="AA6" s="44" t="str">
        <f t="shared" si="9"/>
        <v>3</v>
      </c>
      <c r="AB6" s="38" t="str">
        <f t="shared" si="10"/>
        <v>9.99</v>
      </c>
      <c r="AC6" s="38" t="str">
        <f t="shared" si="11"/>
        <v>4.99</v>
      </c>
      <c r="AD6" s="34">
        <v>6.99</v>
      </c>
      <c r="AE6" s="34">
        <f t="shared" ref="AE6:AE11" si="23">IF(J6="Yes",ROUND(SUM(Q6,R6,S6,T6,U6,V6,W6)*0.2,2),0)</f>
        <v>0</v>
      </c>
      <c r="AF6" s="30">
        <v>4.99</v>
      </c>
      <c r="AG6" s="30">
        <f t="shared" ref="AG6:AG11" si="24">IF(N6="Four Sides",ROUND((SUM(Q6,R6,S6,T6,U6,V6,W6)/H6)*0.3*H6,2),0)</f>
        <v>0</v>
      </c>
      <c r="AH6" s="29">
        <f t="shared" si="12"/>
        <v>1</v>
      </c>
      <c r="AI6" s="29">
        <f t="shared" si="13"/>
        <v>2</v>
      </c>
      <c r="AJ6" s="30"/>
      <c r="AK6">
        <f t="shared" si="14"/>
        <v>0</v>
      </c>
      <c r="AL6" s="41">
        <f t="shared" si="15"/>
        <v>6.99</v>
      </c>
      <c r="AM6" s="30">
        <f t="shared" si="16"/>
        <v>4.99</v>
      </c>
      <c r="AN6" s="41">
        <f t="shared" si="17"/>
        <v>3</v>
      </c>
      <c r="AO6" s="30">
        <f t="shared" si="18"/>
        <v>9.99</v>
      </c>
      <c r="AP6" s="30">
        <f t="shared" si="19"/>
        <v>4.99</v>
      </c>
      <c r="AQ6" s="30" t="str">
        <f t="shared" si="20"/>
        <v>29.96</v>
      </c>
    </row>
    <row r="7" spans="1:43">
      <c r="B7" t="s">
        <v>27</v>
      </c>
      <c r="C7" t="s">
        <v>16</v>
      </c>
      <c r="D7" s="37" t="s">
        <v>134</v>
      </c>
      <c r="E7" s="17">
        <v>4</v>
      </c>
      <c r="F7" s="17">
        <v>6</v>
      </c>
      <c r="G7" s="17">
        <v>59.76</v>
      </c>
      <c r="H7" s="7">
        <v>1</v>
      </c>
      <c r="I7" s="2" t="s">
        <v>16</v>
      </c>
      <c r="J7" s="2" t="s">
        <v>16</v>
      </c>
      <c r="K7" s="2" t="s">
        <v>19</v>
      </c>
      <c r="L7" s="2" t="s">
        <v>25</v>
      </c>
      <c r="M7" s="2" t="s">
        <v>16</v>
      </c>
      <c r="N7" s="2" t="s">
        <v>29</v>
      </c>
      <c r="O7" s="32">
        <f t="shared" si="1"/>
        <v>38.96</v>
      </c>
      <c r="P7" t="s">
        <v>132</v>
      </c>
      <c r="Q7" s="33">
        <v>0</v>
      </c>
      <c r="R7" s="34" t="b">
        <f t="shared" si="2"/>
        <v>0</v>
      </c>
      <c r="S7" s="34" t="b">
        <f t="shared" si="3"/>
        <v>0</v>
      </c>
      <c r="T7" s="34" t="b">
        <f t="shared" si="4"/>
        <v>0</v>
      </c>
      <c r="U7" s="34" t="b">
        <f t="shared" si="5"/>
        <v>0</v>
      </c>
      <c r="V7" s="34" t="b">
        <f t="shared" si="6"/>
        <v>0</v>
      </c>
      <c r="W7" s="34" t="b">
        <f t="shared" si="7"/>
        <v>0</v>
      </c>
      <c r="X7" s="40" t="str">
        <f t="shared" si="21"/>
        <v>0</v>
      </c>
      <c r="Y7" s="38" t="str">
        <f t="shared" si="8"/>
        <v>6.99</v>
      </c>
      <c r="Z7" s="39" t="str">
        <f t="shared" si="22"/>
        <v>4.99</v>
      </c>
      <c r="AA7" s="44" t="str">
        <f t="shared" si="9"/>
        <v>12</v>
      </c>
      <c r="AB7" s="38" t="str">
        <f t="shared" si="10"/>
        <v>9.99</v>
      </c>
      <c r="AC7" s="38" t="str">
        <f t="shared" si="11"/>
        <v>4.99</v>
      </c>
      <c r="AD7" s="34">
        <v>6.99</v>
      </c>
      <c r="AE7" s="34">
        <f t="shared" si="23"/>
        <v>0</v>
      </c>
      <c r="AF7" s="30">
        <v>4.99</v>
      </c>
      <c r="AG7" s="30">
        <f t="shared" si="24"/>
        <v>0</v>
      </c>
      <c r="AH7" s="29">
        <f t="shared" si="12"/>
        <v>1</v>
      </c>
      <c r="AI7" s="29">
        <f t="shared" si="13"/>
        <v>2</v>
      </c>
      <c r="AJ7" s="30"/>
      <c r="AK7">
        <f t="shared" si="14"/>
        <v>0</v>
      </c>
      <c r="AL7" s="41">
        <f t="shared" si="15"/>
        <v>6.99</v>
      </c>
      <c r="AM7" s="30">
        <f t="shared" si="16"/>
        <v>4.99</v>
      </c>
      <c r="AN7" s="41">
        <f t="shared" si="17"/>
        <v>12</v>
      </c>
      <c r="AO7" s="30">
        <f t="shared" si="18"/>
        <v>9.99</v>
      </c>
      <c r="AP7" s="30">
        <f t="shared" si="19"/>
        <v>4.99</v>
      </c>
      <c r="AQ7" s="30" t="str">
        <f t="shared" si="20"/>
        <v>38.96</v>
      </c>
    </row>
    <row r="8" spans="1:43">
      <c r="B8" t="s">
        <v>27</v>
      </c>
      <c r="C8" t="s">
        <v>16</v>
      </c>
      <c r="D8" s="37" t="s">
        <v>135</v>
      </c>
      <c r="E8" s="2">
        <v>4</v>
      </c>
      <c r="F8" s="2">
        <v>8</v>
      </c>
      <c r="G8" s="17">
        <v>79.680000000000007</v>
      </c>
      <c r="H8" s="7">
        <v>1</v>
      </c>
      <c r="I8" s="2" t="s">
        <v>16</v>
      </c>
      <c r="J8" s="2" t="s">
        <v>16</v>
      </c>
      <c r="K8" s="2" t="s">
        <v>19</v>
      </c>
      <c r="L8" s="2" t="s">
        <v>25</v>
      </c>
      <c r="M8" s="2" t="s">
        <v>16</v>
      </c>
      <c r="N8" s="2" t="s">
        <v>29</v>
      </c>
      <c r="O8" s="32">
        <f t="shared" si="1"/>
        <v>42.96</v>
      </c>
      <c r="P8" t="s">
        <v>132</v>
      </c>
      <c r="Q8" s="33">
        <v>0</v>
      </c>
      <c r="R8" s="34" t="b">
        <f t="shared" si="2"/>
        <v>0</v>
      </c>
      <c r="S8" s="34" t="b">
        <f t="shared" si="3"/>
        <v>0</v>
      </c>
      <c r="T8" s="34" t="b">
        <f t="shared" si="4"/>
        <v>0</v>
      </c>
      <c r="U8" s="34" t="b">
        <f t="shared" si="5"/>
        <v>0</v>
      </c>
      <c r="V8" s="34" t="b">
        <f t="shared" si="6"/>
        <v>0</v>
      </c>
      <c r="W8" s="34" t="b">
        <f t="shared" si="7"/>
        <v>0</v>
      </c>
      <c r="X8" s="40" t="str">
        <f t="shared" si="21"/>
        <v>0</v>
      </c>
      <c r="Y8" s="38" t="str">
        <f t="shared" si="8"/>
        <v>6.99</v>
      </c>
      <c r="Z8" s="39" t="str">
        <f t="shared" si="22"/>
        <v>4.99</v>
      </c>
      <c r="AA8" s="44" t="str">
        <f t="shared" si="9"/>
        <v>16</v>
      </c>
      <c r="AB8" s="38" t="str">
        <f t="shared" si="10"/>
        <v>9.99</v>
      </c>
      <c r="AC8" s="38" t="str">
        <f t="shared" si="11"/>
        <v>4.99</v>
      </c>
      <c r="AD8" s="34">
        <v>6.99</v>
      </c>
      <c r="AE8" s="34">
        <f t="shared" si="23"/>
        <v>0</v>
      </c>
      <c r="AF8" s="30">
        <v>4.99</v>
      </c>
      <c r="AG8" s="30">
        <f t="shared" si="24"/>
        <v>0</v>
      </c>
      <c r="AH8" s="29">
        <f t="shared" si="12"/>
        <v>1</v>
      </c>
      <c r="AI8" s="29">
        <f t="shared" si="13"/>
        <v>2</v>
      </c>
      <c r="AJ8" s="30"/>
      <c r="AK8">
        <f t="shared" si="14"/>
        <v>0</v>
      </c>
      <c r="AL8" s="41">
        <f t="shared" si="15"/>
        <v>6.99</v>
      </c>
      <c r="AM8" s="30">
        <f t="shared" si="16"/>
        <v>4.99</v>
      </c>
      <c r="AN8" s="41">
        <f t="shared" si="17"/>
        <v>16</v>
      </c>
      <c r="AO8" s="30">
        <f t="shared" si="18"/>
        <v>9.99</v>
      </c>
      <c r="AP8" s="30">
        <f t="shared" si="19"/>
        <v>4.99</v>
      </c>
      <c r="AQ8" s="30" t="str">
        <f t="shared" si="20"/>
        <v>42.96</v>
      </c>
    </row>
    <row r="9" spans="1:43">
      <c r="B9" t="s">
        <v>27</v>
      </c>
      <c r="C9" t="s">
        <v>16</v>
      </c>
      <c r="D9" s="37" t="s">
        <v>136</v>
      </c>
      <c r="E9">
        <v>4</v>
      </c>
      <c r="F9">
        <v>10</v>
      </c>
      <c r="G9" s="17">
        <v>99.6</v>
      </c>
      <c r="H9" s="7">
        <v>1</v>
      </c>
      <c r="I9" s="2" t="s">
        <v>16</v>
      </c>
      <c r="J9" s="2" t="s">
        <v>16</v>
      </c>
      <c r="K9" s="2" t="s">
        <v>19</v>
      </c>
      <c r="L9" s="2" t="s">
        <v>25</v>
      </c>
      <c r="M9" s="2" t="s">
        <v>16</v>
      </c>
      <c r="N9" s="2" t="s">
        <v>29</v>
      </c>
      <c r="O9" s="32">
        <f t="shared" si="1"/>
        <v>46.96</v>
      </c>
      <c r="P9" t="s">
        <v>132</v>
      </c>
      <c r="Q9" s="33">
        <v>0</v>
      </c>
      <c r="R9" s="34" t="b">
        <f t="shared" si="2"/>
        <v>0</v>
      </c>
      <c r="S9" s="34" t="b">
        <f t="shared" si="3"/>
        <v>0</v>
      </c>
      <c r="T9" s="34" t="b">
        <f t="shared" si="4"/>
        <v>0</v>
      </c>
      <c r="U9" s="34" t="b">
        <f t="shared" si="5"/>
        <v>0</v>
      </c>
      <c r="V9" s="34" t="b">
        <f t="shared" si="6"/>
        <v>0</v>
      </c>
      <c r="W9" s="34" t="b">
        <f t="shared" si="7"/>
        <v>0</v>
      </c>
      <c r="X9" s="40" t="str">
        <f t="shared" si="21"/>
        <v>0</v>
      </c>
      <c r="Y9" s="38" t="str">
        <f t="shared" si="8"/>
        <v>6.99</v>
      </c>
      <c r="Z9" s="39" t="str">
        <f t="shared" si="22"/>
        <v>4.99</v>
      </c>
      <c r="AA9" s="44" t="str">
        <f t="shared" si="9"/>
        <v>20</v>
      </c>
      <c r="AB9" s="38" t="str">
        <f t="shared" si="10"/>
        <v>9.99</v>
      </c>
      <c r="AC9" s="38" t="str">
        <f t="shared" si="11"/>
        <v>4.99</v>
      </c>
      <c r="AD9" s="34">
        <v>6.99</v>
      </c>
      <c r="AE9" s="34">
        <f t="shared" si="23"/>
        <v>0</v>
      </c>
      <c r="AF9" s="30">
        <v>4.99</v>
      </c>
      <c r="AG9" s="30">
        <f t="shared" si="24"/>
        <v>0</v>
      </c>
      <c r="AH9" s="29">
        <f t="shared" si="12"/>
        <v>1</v>
      </c>
      <c r="AI9" s="29">
        <f t="shared" si="13"/>
        <v>2</v>
      </c>
      <c r="AJ9" s="30"/>
      <c r="AK9">
        <f t="shared" si="14"/>
        <v>0</v>
      </c>
      <c r="AL9" s="41">
        <f t="shared" si="15"/>
        <v>6.99</v>
      </c>
      <c r="AM9" s="30">
        <f t="shared" si="16"/>
        <v>4.99</v>
      </c>
      <c r="AN9" s="41">
        <f t="shared" si="17"/>
        <v>20</v>
      </c>
      <c r="AO9" s="30">
        <f t="shared" si="18"/>
        <v>9.99</v>
      </c>
      <c r="AP9" s="30">
        <f t="shared" si="19"/>
        <v>4.99</v>
      </c>
      <c r="AQ9" s="30" t="str">
        <f t="shared" si="20"/>
        <v>46.96</v>
      </c>
    </row>
    <row r="10" spans="1:43">
      <c r="B10" t="s">
        <v>27</v>
      </c>
      <c r="C10" t="s">
        <v>16</v>
      </c>
      <c r="D10" s="37" t="s">
        <v>137</v>
      </c>
      <c r="E10">
        <v>6</v>
      </c>
      <c r="F10">
        <v>8</v>
      </c>
      <c r="G10" s="17">
        <v>119.52</v>
      </c>
      <c r="H10" s="7">
        <v>1</v>
      </c>
      <c r="I10" s="2" t="s">
        <v>16</v>
      </c>
      <c r="J10" s="2" t="s">
        <v>16</v>
      </c>
      <c r="K10" s="2" t="s">
        <v>19</v>
      </c>
      <c r="L10" s="2" t="s">
        <v>25</v>
      </c>
      <c r="M10" s="2" t="s">
        <v>16</v>
      </c>
      <c r="N10" s="2" t="s">
        <v>29</v>
      </c>
      <c r="O10" s="32">
        <f t="shared" si="1"/>
        <v>50.96</v>
      </c>
      <c r="P10" t="s">
        <v>132</v>
      </c>
      <c r="Q10" s="33">
        <v>0</v>
      </c>
      <c r="R10" s="34" t="b">
        <f t="shared" si="2"/>
        <v>0</v>
      </c>
      <c r="S10" s="34" t="b">
        <f t="shared" si="3"/>
        <v>0</v>
      </c>
      <c r="T10" s="34" t="b">
        <f t="shared" si="4"/>
        <v>0</v>
      </c>
      <c r="U10" s="34" t="b">
        <f t="shared" si="5"/>
        <v>0</v>
      </c>
      <c r="V10" s="34" t="b">
        <f t="shared" si="6"/>
        <v>0</v>
      </c>
      <c r="W10" s="34" t="b">
        <f t="shared" si="7"/>
        <v>0</v>
      </c>
      <c r="X10" s="40" t="str">
        <f t="shared" si="21"/>
        <v>0</v>
      </c>
      <c r="Y10" s="38" t="str">
        <f t="shared" si="8"/>
        <v>6.99</v>
      </c>
      <c r="Z10" s="39" t="str">
        <f t="shared" si="22"/>
        <v>4.99</v>
      </c>
      <c r="AA10" s="44" t="str">
        <f t="shared" si="9"/>
        <v>24</v>
      </c>
      <c r="AB10" s="38" t="str">
        <f t="shared" si="10"/>
        <v>9.99</v>
      </c>
      <c r="AC10" s="38" t="str">
        <f t="shared" si="11"/>
        <v>4.99</v>
      </c>
      <c r="AD10" s="34">
        <v>6.99</v>
      </c>
      <c r="AE10" s="34">
        <f t="shared" si="23"/>
        <v>0</v>
      </c>
      <c r="AF10" s="30">
        <v>4.99</v>
      </c>
      <c r="AG10" s="30">
        <f t="shared" si="24"/>
        <v>0</v>
      </c>
      <c r="AH10" s="29">
        <f t="shared" si="12"/>
        <v>1</v>
      </c>
      <c r="AI10" s="29">
        <f t="shared" si="13"/>
        <v>2</v>
      </c>
      <c r="AJ10" s="30"/>
      <c r="AK10">
        <f t="shared" si="14"/>
        <v>0</v>
      </c>
      <c r="AL10" s="41">
        <f t="shared" si="15"/>
        <v>6.99</v>
      </c>
      <c r="AM10" s="30">
        <f t="shared" si="16"/>
        <v>4.99</v>
      </c>
      <c r="AN10" s="41">
        <f t="shared" si="17"/>
        <v>24</v>
      </c>
      <c r="AO10" s="30">
        <f t="shared" si="18"/>
        <v>9.99</v>
      </c>
      <c r="AP10" s="30">
        <f t="shared" si="19"/>
        <v>4.99</v>
      </c>
      <c r="AQ10" s="30" t="str">
        <f t="shared" si="20"/>
        <v>50.96</v>
      </c>
    </row>
    <row r="11" spans="1:43">
      <c r="B11" t="s">
        <v>27</v>
      </c>
      <c r="C11" t="s">
        <v>16</v>
      </c>
      <c r="D11" s="37" t="s">
        <v>138</v>
      </c>
      <c r="E11">
        <v>6</v>
      </c>
      <c r="F11">
        <v>10</v>
      </c>
      <c r="G11" s="17">
        <v>149.4</v>
      </c>
      <c r="H11" s="7">
        <v>1</v>
      </c>
      <c r="I11" s="2" t="s">
        <v>16</v>
      </c>
      <c r="J11" s="2" t="s">
        <v>16</v>
      </c>
      <c r="K11" s="2" t="s">
        <v>19</v>
      </c>
      <c r="L11" s="2" t="s">
        <v>25</v>
      </c>
      <c r="M11" s="2" t="s">
        <v>16</v>
      </c>
      <c r="N11" s="2" t="s">
        <v>29</v>
      </c>
      <c r="O11" s="32">
        <f t="shared" si="1"/>
        <v>56.96</v>
      </c>
      <c r="P11" t="s">
        <v>132</v>
      </c>
      <c r="Q11" s="33">
        <v>0</v>
      </c>
      <c r="R11" s="34" t="b">
        <f t="shared" si="2"/>
        <v>0</v>
      </c>
      <c r="S11" s="34" t="b">
        <f t="shared" si="3"/>
        <v>0</v>
      </c>
      <c r="T11" s="34" t="b">
        <f t="shared" si="4"/>
        <v>0</v>
      </c>
      <c r="U11" s="34" t="b">
        <f t="shared" si="5"/>
        <v>0</v>
      </c>
      <c r="V11" s="34" t="b">
        <f t="shared" si="6"/>
        <v>0</v>
      </c>
      <c r="W11" s="34" t="b">
        <f t="shared" si="7"/>
        <v>0</v>
      </c>
      <c r="X11" s="40" t="str">
        <f t="shared" si="21"/>
        <v>0</v>
      </c>
      <c r="Y11" s="38" t="str">
        <f t="shared" si="8"/>
        <v>6.99</v>
      </c>
      <c r="Z11" s="39" t="str">
        <f t="shared" si="22"/>
        <v>4.99</v>
      </c>
      <c r="AA11" s="44" t="str">
        <f t="shared" si="9"/>
        <v>30</v>
      </c>
      <c r="AB11" s="38" t="str">
        <f t="shared" si="10"/>
        <v>9.99</v>
      </c>
      <c r="AC11" s="38" t="str">
        <f t="shared" si="11"/>
        <v>4.99</v>
      </c>
      <c r="AD11" s="34">
        <v>6.99</v>
      </c>
      <c r="AE11" s="34">
        <f t="shared" si="23"/>
        <v>0</v>
      </c>
      <c r="AF11" s="30">
        <v>4.99</v>
      </c>
      <c r="AG11" s="30">
        <f t="shared" si="24"/>
        <v>0</v>
      </c>
      <c r="AH11" s="29">
        <f t="shared" si="12"/>
        <v>1</v>
      </c>
      <c r="AI11" s="29">
        <f t="shared" si="13"/>
        <v>2</v>
      </c>
      <c r="AJ11" s="30"/>
      <c r="AK11">
        <f t="shared" si="14"/>
        <v>0</v>
      </c>
      <c r="AL11" s="41">
        <f t="shared" si="15"/>
        <v>6.99</v>
      </c>
      <c r="AM11" s="30">
        <f t="shared" si="16"/>
        <v>4.99</v>
      </c>
      <c r="AN11" s="41">
        <f t="shared" si="17"/>
        <v>30</v>
      </c>
      <c r="AO11" s="30">
        <f t="shared" si="18"/>
        <v>9.99</v>
      </c>
      <c r="AP11" s="30">
        <f t="shared" si="19"/>
        <v>4.99</v>
      </c>
      <c r="AQ11" s="30" t="str">
        <f t="shared" si="20"/>
        <v>56.96</v>
      </c>
    </row>
    <row r="12" spans="1:43">
      <c r="B12" s="5"/>
      <c r="C12" s="5" t="s">
        <v>129</v>
      </c>
      <c r="G12" s="17"/>
      <c r="I12" s="2"/>
      <c r="J12" s="2"/>
      <c r="K12" s="2"/>
      <c r="L12" s="2"/>
      <c r="M12" s="2"/>
      <c r="N12" s="2"/>
      <c r="O12" s="6"/>
      <c r="Q12" s="17"/>
      <c r="R12" s="25"/>
      <c r="S12" s="25"/>
      <c r="T12" s="19"/>
      <c r="U12" s="18"/>
      <c r="V12" s="18"/>
      <c r="W12" s="18"/>
      <c r="X12" s="11"/>
      <c r="Y12" s="11"/>
      <c r="Z12" s="29"/>
      <c r="AA12" s="29"/>
      <c r="AB12" s="11"/>
      <c r="AC12" s="11"/>
      <c r="AD12" s="21"/>
      <c r="AE12" s="21"/>
      <c r="AF12" s="20"/>
      <c r="AG12" s="20"/>
      <c r="AH12" s="29"/>
      <c r="AI12" s="29"/>
    </row>
    <row r="13" spans="1:43">
      <c r="A13" t="s">
        <v>42</v>
      </c>
      <c r="B13" t="s">
        <v>32</v>
      </c>
      <c r="C13" t="s">
        <v>16</v>
      </c>
      <c r="D13" s="37" t="s">
        <v>139</v>
      </c>
      <c r="E13" s="2">
        <v>3</v>
      </c>
      <c r="F13" s="2">
        <v>2</v>
      </c>
      <c r="G13" s="17">
        <v>6.99</v>
      </c>
      <c r="H13" s="7">
        <v>1</v>
      </c>
      <c r="I13" s="2" t="s">
        <v>16</v>
      </c>
      <c r="J13" s="2" t="s">
        <v>16</v>
      </c>
      <c r="K13" s="2" t="s">
        <v>19</v>
      </c>
      <c r="L13" s="2" t="s">
        <v>25</v>
      </c>
      <c r="M13" s="2" t="s">
        <v>16</v>
      </c>
      <c r="N13" s="2" t="s">
        <v>29</v>
      </c>
      <c r="O13" s="6" t="str">
        <f>PROPER(SUM(Q6,R6,S6,T6,U6,V6,W6,AK6,AL6,AM6,AN6,AO6,AP6))</f>
        <v>29.96</v>
      </c>
      <c r="P13" t="s">
        <v>132</v>
      </c>
      <c r="Q13" s="17">
        <v>6.99</v>
      </c>
      <c r="R13" s="1" t="b">
        <f t="shared" ref="R13:R20" si="25">IF(AND(H13&gt;=2,H13&lt;=10),ROUND(G13*H13*(1-0.07),2))</f>
        <v>0</v>
      </c>
      <c r="S13" s="1" t="b">
        <f t="shared" ref="S13:S20" si="26">IF(AND(H13&gt;=11,H13&lt;=25),ROUND(G13*H13*(1-0.11),2))</f>
        <v>0</v>
      </c>
      <c r="T13" s="19" t="b">
        <f t="shared" ref="T13:T20" si="27">IF(AND(H13&gt;=26,H13&lt;=50),ROUND(G13*H13*(1-0.18),2))</f>
        <v>0</v>
      </c>
      <c r="U13" s="18" t="b">
        <f t="shared" ref="U13:U20" si="28">IF(AND(H13&gt;=51,H13&lt;=100),ROUND(G13*H13*(1-0.25),2))</f>
        <v>0</v>
      </c>
      <c r="V13" s="18" t="b">
        <f t="shared" ref="V13:V20" si="29">IF(AND(H13&gt;=101,H13&lt;=500),ROUND(G13*H13*(1-0.33),2))</f>
        <v>0</v>
      </c>
      <c r="W13" s="18" t="b">
        <f t="shared" ref="W13:W20" si="30">IF(AND(H13&gt;=501),ROUND(G13*H13*(1-0.4),2))</f>
        <v>0</v>
      </c>
      <c r="X13" s="40" t="str">
        <f t="shared" ref="X13" si="31">PROPER(IF(I13="Yes",ROUND(SUM(Q13,R13,S13,T13,U13,V13,W13)*0.75,2),0))</f>
        <v>5.24</v>
      </c>
      <c r="Y13" s="38" t="str">
        <f t="shared" ref="Y13" si="32">PROPER(IF(AE13&lt;6.99,AD13,AE13))</f>
        <v>6.99</v>
      </c>
      <c r="Z13" s="39" t="str">
        <f t="shared" ref="Z13" si="33">PROPER(CHOOSE(AI13,0,ROUND(H13*4.99,2),0,0,ROUND(Q13*0.3,2),ROUND(Q13*0.3,2),ROUND(Q13*0.3,2)))</f>
        <v>4.99</v>
      </c>
      <c r="AA13" s="39" t="str">
        <f t="shared" ref="AA13" si="34">PROPER(CHOOSE(AH13,(E13*F13)*0.5*H13,((E13*F13)*1*H13)))</f>
        <v>3</v>
      </c>
      <c r="AB13" s="38" t="str">
        <f t="shared" ref="AB13" si="35">PROPER(IF(M13="Yes",ROUND(H13*9.99,2),0))</f>
        <v>9.99</v>
      </c>
      <c r="AC13" s="38" t="str">
        <f t="shared" ref="AC13" si="36">PROPER(IF(AG13&lt;4.99,4.99,AG13))</f>
        <v>4.99</v>
      </c>
      <c r="AD13" s="21">
        <v>6.99</v>
      </c>
      <c r="AE13" s="21">
        <f t="shared" ref="AE13:AE20" si="37">IF(J13="Yes",ROUND(SUM(Q13,R13,S13,T13,U13,V13,W13)*0.2,2),0)</f>
        <v>1.4</v>
      </c>
      <c r="AF13" s="20">
        <v>4.99</v>
      </c>
      <c r="AG13" s="20">
        <f t="shared" ref="AG13:AG20" si="38">IF(N13="Four Sides",ROUND(G13*0.3*H13,2),0)</f>
        <v>2.1</v>
      </c>
      <c r="AH13" s="29">
        <f t="shared" ref="AH13" si="39">SUM(IF(L13="UV Print Only",1,0),IF(L13="Lamination Only",2,0))</f>
        <v>1</v>
      </c>
      <c r="AI13" s="29">
        <f>SUM(IF(K13="Flash Cut with No Grommets",1,0),IF(K13="Flash Cut with Adhesive Grommets",2,0),IF(K13="Hem with No Grommets",3,0),IF(K13="Hem with Metal Grommets",4,0),IF(K13="Top and Bottom Pole Pocket",5,0),IF(K13="Top Pole Pocket",6,0),IF(K13="Left and Right Pole Pocket",7,0))</f>
        <v>2</v>
      </c>
      <c r="AK13">
        <f t="shared" ref="AK13:AP20" si="40">VALUE(X13)</f>
        <v>5.24</v>
      </c>
      <c r="AL13" s="41">
        <f t="shared" si="40"/>
        <v>6.99</v>
      </c>
      <c r="AM13" s="30">
        <f t="shared" si="40"/>
        <v>4.99</v>
      </c>
      <c r="AN13" s="41">
        <f t="shared" si="40"/>
        <v>3</v>
      </c>
      <c r="AO13" s="30">
        <f t="shared" si="40"/>
        <v>9.99</v>
      </c>
      <c r="AP13" s="30">
        <f t="shared" si="40"/>
        <v>4.99</v>
      </c>
    </row>
    <row r="14" spans="1:43">
      <c r="B14" t="s">
        <v>32</v>
      </c>
      <c r="C14" t="s">
        <v>16</v>
      </c>
      <c r="D14" s="37" t="s">
        <v>131</v>
      </c>
      <c r="E14">
        <v>3</v>
      </c>
      <c r="F14">
        <v>4</v>
      </c>
      <c r="G14" s="17">
        <v>29.88</v>
      </c>
      <c r="H14" s="7">
        <v>1</v>
      </c>
      <c r="I14" s="2" t="s">
        <v>16</v>
      </c>
      <c r="J14" s="2" t="s">
        <v>16</v>
      </c>
      <c r="K14" s="2" t="s">
        <v>19</v>
      </c>
      <c r="L14" s="2" t="s">
        <v>25</v>
      </c>
      <c r="M14" s="2" t="s">
        <v>16</v>
      </c>
      <c r="N14" s="2" t="s">
        <v>29</v>
      </c>
      <c r="O14" s="32" t="str">
        <f>PROPER(SUM(Q14,R14,S14,T14,U14,V14,W14,AK14,AL14,AM14,AN14,AO14,AP14))</f>
        <v>89.22</v>
      </c>
      <c r="P14" t="s">
        <v>132</v>
      </c>
      <c r="Q14" s="17">
        <v>29.88</v>
      </c>
      <c r="R14" s="25" t="b">
        <f t="shared" si="25"/>
        <v>0</v>
      </c>
      <c r="S14" s="25" t="b">
        <f t="shared" si="26"/>
        <v>0</v>
      </c>
      <c r="T14" s="19" t="b">
        <f t="shared" si="27"/>
        <v>0</v>
      </c>
      <c r="U14" s="18" t="b">
        <f t="shared" si="28"/>
        <v>0</v>
      </c>
      <c r="V14" s="18" t="b">
        <f t="shared" si="29"/>
        <v>0</v>
      </c>
      <c r="W14" s="18" t="b">
        <f t="shared" si="30"/>
        <v>0</v>
      </c>
      <c r="X14" s="40" t="str">
        <f>PROPER(IF(I14="Yes",ROUND(SUM(Q14,R14,S14,T14,U14,V14,W14)*0.75,2),0))</f>
        <v>22.41</v>
      </c>
      <c r="Y14" s="38" t="str">
        <f>PROPER(IF(AE14&lt;6.99,AD14,AE14))</f>
        <v>6.99</v>
      </c>
      <c r="Z14" s="39" t="str">
        <f>PROPER(CHOOSE(AI14,0,ROUND(H14*4.99,2),0,0,ROUND(Q14*0.3,2),ROUND(Q14*0.3,2),ROUND(Q14*0.3,2)))</f>
        <v>4.99</v>
      </c>
      <c r="AA14" s="44" t="str">
        <f>PROPER(CHOOSE(AH14,(E14*F14)*0.5*H14,((E14*F14)*1*H14)))</f>
        <v>6</v>
      </c>
      <c r="AB14" s="38" t="str">
        <f>PROPER(IF(M14="Yes",ROUND(H14*9.99,2),0))</f>
        <v>9.99</v>
      </c>
      <c r="AC14" s="38" t="str">
        <f>PROPER(IF(AG14&lt;4.99,4.99,AG14))</f>
        <v>8.96</v>
      </c>
      <c r="AD14" s="34">
        <v>6.99</v>
      </c>
      <c r="AE14" s="34">
        <f t="shared" si="37"/>
        <v>5.98</v>
      </c>
      <c r="AF14" s="30">
        <v>4.99</v>
      </c>
      <c r="AG14" s="30">
        <f t="shared" si="38"/>
        <v>8.9600000000000009</v>
      </c>
      <c r="AH14" s="29">
        <f>SUM(IF(L14="UV Print Only",1,0),IF(L14="Lamination Only",2,0))</f>
        <v>1</v>
      </c>
      <c r="AI14" s="29">
        <f>SUM(IF(K14="Flash Cut with No Grommets",1,0),IF(K14="Flash Cut with Adhesive Grommets",2,0),IF(K14="Hem with No Grommets",3,0),IF(K14="Hem with Metal Grommets",4,0),IF(K14="Top and Bottom Pole Pocket",5,0),IF(K14="Top Pole Pocket",6,0),IF(K14="Left and Right Pole Pocket",7,0))</f>
        <v>2</v>
      </c>
      <c r="AJ14" s="30"/>
      <c r="AK14">
        <f t="shared" si="40"/>
        <v>22.41</v>
      </c>
      <c r="AL14" s="41">
        <f t="shared" si="40"/>
        <v>6.99</v>
      </c>
      <c r="AM14" s="30">
        <f t="shared" si="40"/>
        <v>4.99</v>
      </c>
      <c r="AN14" s="41">
        <f t="shared" si="40"/>
        <v>6</v>
      </c>
      <c r="AO14" s="30">
        <f t="shared" si="40"/>
        <v>9.99</v>
      </c>
      <c r="AP14" s="30">
        <f t="shared" si="40"/>
        <v>8.9600000000000009</v>
      </c>
    </row>
    <row r="15" spans="1:43">
      <c r="B15" t="s">
        <v>32</v>
      </c>
      <c r="C15" t="s">
        <v>16</v>
      </c>
      <c r="D15" s="37" t="s">
        <v>133</v>
      </c>
      <c r="E15">
        <v>3</v>
      </c>
      <c r="F15">
        <v>6</v>
      </c>
      <c r="G15" s="17">
        <v>44.82</v>
      </c>
      <c r="H15" s="7">
        <v>1</v>
      </c>
      <c r="I15" s="2" t="s">
        <v>16</v>
      </c>
      <c r="J15" s="2" t="s">
        <v>16</v>
      </c>
      <c r="K15" s="2" t="s">
        <v>19</v>
      </c>
      <c r="L15" s="2" t="s">
        <v>25</v>
      </c>
      <c r="M15" s="2" t="s">
        <v>16</v>
      </c>
      <c r="N15" s="2" t="s">
        <v>29</v>
      </c>
      <c r="O15" s="32" t="str">
        <f t="shared" ref="O15:O20" si="41">PROPER(SUM(Q15,R15,S15,T15,U15,V15,W15,AK15,AL15,AM15,AN15,AO15,AP15))</f>
        <v>124.83</v>
      </c>
      <c r="P15" t="s">
        <v>132</v>
      </c>
      <c r="Q15" s="17">
        <v>44.82</v>
      </c>
      <c r="R15" s="25" t="b">
        <f t="shared" si="25"/>
        <v>0</v>
      </c>
      <c r="S15" s="25" t="b">
        <f t="shared" si="26"/>
        <v>0</v>
      </c>
      <c r="T15" s="19" t="b">
        <f t="shared" si="27"/>
        <v>0</v>
      </c>
      <c r="U15" s="18" t="b">
        <f t="shared" si="28"/>
        <v>0</v>
      </c>
      <c r="V15" s="18" t="b">
        <f t="shared" si="29"/>
        <v>0</v>
      </c>
      <c r="W15" s="18" t="b">
        <f t="shared" si="30"/>
        <v>0</v>
      </c>
      <c r="X15" s="40" t="str">
        <f t="shared" ref="X15:X20" si="42">PROPER(IF(I15="Yes",ROUND(SUM(Q15,R15,S15,T15,U15,V15,W15)*0.75,2),0))</f>
        <v>33.62</v>
      </c>
      <c r="Y15" s="38" t="str">
        <f t="shared" ref="Y15:Y20" si="43">PROPER(IF(AE15&lt;6.99,AD15,AE15))</f>
        <v>8.96</v>
      </c>
      <c r="Z15" s="39" t="str">
        <f t="shared" ref="Z15:Z20" si="44">PROPER(CHOOSE(AI15,0,ROUND(H15*4.99,2),0,0,ROUND(Q15*0.3,2),ROUND(Q15*0.3,2),ROUND(Q15*0.3,2)))</f>
        <v>4.99</v>
      </c>
      <c r="AA15" s="39" t="str">
        <f t="shared" ref="AA15:AA20" si="45">PROPER(CHOOSE(AH15,(E15*F15)*0.5*H15,((E15*F15)*1*H15)))</f>
        <v>9</v>
      </c>
      <c r="AB15" s="38" t="str">
        <f t="shared" ref="AB15:AB16" si="46">PROPER(IF(M15="Yes",ROUND(H15*9.99,2),0))</f>
        <v>9.99</v>
      </c>
      <c r="AC15" s="38" t="str">
        <f t="shared" ref="AC15:AC16" si="47">PROPER(IF(AG15&lt;4.99,4.99,AG15))</f>
        <v>13.45</v>
      </c>
      <c r="AD15" s="21">
        <v>6.99</v>
      </c>
      <c r="AE15" s="21">
        <f t="shared" si="37"/>
        <v>8.9600000000000009</v>
      </c>
      <c r="AF15" s="20">
        <v>4.99</v>
      </c>
      <c r="AG15" s="20">
        <f t="shared" si="38"/>
        <v>13.45</v>
      </c>
      <c r="AH15" s="29">
        <f t="shared" ref="AH15:AH20" si="48">SUM(IF(L15="UV Print Only",1,0),IF(L15="Lamination Only",2,0))</f>
        <v>1</v>
      </c>
      <c r="AI15" s="29">
        <f t="shared" ref="AI15:AI20" si="49">SUM(IF(K15="Flash Cut with No Grommets",1,0),IF(K15="Flash Cut with Adhesive Grommets",2,0),IF(K15="Hem with No Grommets",3,0),IF(K15="Hem with Metal Grommets",4,0),IF(K15="Top and Bottom Pole Pocket",5,0),IF(K15="Top Pole Pocket",6,0),IF(K15="Left and Right Pole Pocket",7,0))</f>
        <v>2</v>
      </c>
      <c r="AK15">
        <f t="shared" si="40"/>
        <v>33.619999999999997</v>
      </c>
      <c r="AL15" s="41">
        <f t="shared" si="40"/>
        <v>8.9600000000000009</v>
      </c>
      <c r="AM15" s="30">
        <f t="shared" si="40"/>
        <v>4.99</v>
      </c>
      <c r="AN15" s="41">
        <f t="shared" si="40"/>
        <v>9</v>
      </c>
      <c r="AO15" s="30">
        <f t="shared" si="40"/>
        <v>9.99</v>
      </c>
      <c r="AP15" s="30">
        <f t="shared" si="40"/>
        <v>13.45</v>
      </c>
    </row>
    <row r="16" spans="1:43">
      <c r="B16" t="s">
        <v>32</v>
      </c>
      <c r="C16" t="s">
        <v>16</v>
      </c>
      <c r="D16" s="37" t="s">
        <v>134</v>
      </c>
      <c r="E16">
        <v>4</v>
      </c>
      <c r="F16">
        <v>6</v>
      </c>
      <c r="G16" s="17">
        <v>59.76</v>
      </c>
      <c r="H16" s="7">
        <v>1</v>
      </c>
      <c r="I16" s="2" t="s">
        <v>16</v>
      </c>
      <c r="J16" s="2" t="s">
        <v>16</v>
      </c>
      <c r="K16" s="2" t="s">
        <v>19</v>
      </c>
      <c r="L16" s="2" t="s">
        <v>25</v>
      </c>
      <c r="M16" s="2" t="s">
        <v>16</v>
      </c>
      <c r="N16" s="2" t="s">
        <v>29</v>
      </c>
      <c r="O16" s="32" t="str">
        <f t="shared" si="41"/>
        <v>161.44</v>
      </c>
      <c r="P16" t="s">
        <v>132</v>
      </c>
      <c r="Q16" s="17">
        <v>59.76</v>
      </c>
      <c r="R16" s="25" t="b">
        <f t="shared" si="25"/>
        <v>0</v>
      </c>
      <c r="S16" s="25" t="b">
        <f t="shared" si="26"/>
        <v>0</v>
      </c>
      <c r="T16" s="19" t="b">
        <f t="shared" si="27"/>
        <v>0</v>
      </c>
      <c r="U16" s="18" t="b">
        <f t="shared" si="28"/>
        <v>0</v>
      </c>
      <c r="V16" s="18" t="b">
        <f t="shared" si="29"/>
        <v>0</v>
      </c>
      <c r="W16" s="18" t="b">
        <f t="shared" si="30"/>
        <v>0</v>
      </c>
      <c r="X16" s="40" t="str">
        <f t="shared" si="42"/>
        <v>44.82</v>
      </c>
      <c r="Y16" s="38" t="str">
        <f t="shared" si="43"/>
        <v>11.95</v>
      </c>
      <c r="Z16" s="39" t="str">
        <f t="shared" si="44"/>
        <v>4.99</v>
      </c>
      <c r="AA16" s="39" t="str">
        <f t="shared" si="45"/>
        <v>12</v>
      </c>
      <c r="AB16" s="38" t="str">
        <f t="shared" si="46"/>
        <v>9.99</v>
      </c>
      <c r="AC16" s="38" t="str">
        <f t="shared" si="47"/>
        <v>17.93</v>
      </c>
      <c r="AD16" s="21">
        <v>6.99</v>
      </c>
      <c r="AE16" s="21">
        <f t="shared" si="37"/>
        <v>11.95</v>
      </c>
      <c r="AF16" s="20">
        <v>4.99</v>
      </c>
      <c r="AG16" s="20">
        <f t="shared" si="38"/>
        <v>17.93</v>
      </c>
      <c r="AH16" s="29">
        <f t="shared" si="48"/>
        <v>1</v>
      </c>
      <c r="AI16" s="29">
        <f t="shared" si="49"/>
        <v>2</v>
      </c>
      <c r="AK16">
        <f t="shared" si="40"/>
        <v>44.82</v>
      </c>
      <c r="AL16" s="41">
        <f t="shared" si="40"/>
        <v>11.95</v>
      </c>
      <c r="AM16" s="30">
        <f t="shared" si="40"/>
        <v>4.99</v>
      </c>
      <c r="AN16" s="41">
        <f t="shared" si="40"/>
        <v>12</v>
      </c>
      <c r="AO16" s="30">
        <f t="shared" si="40"/>
        <v>9.99</v>
      </c>
      <c r="AP16" s="30">
        <f t="shared" si="40"/>
        <v>17.93</v>
      </c>
    </row>
    <row r="17" spans="1:42">
      <c r="B17" t="s">
        <v>32</v>
      </c>
      <c r="C17" t="s">
        <v>16</v>
      </c>
      <c r="D17" s="37" t="s">
        <v>135</v>
      </c>
      <c r="E17">
        <v>4</v>
      </c>
      <c r="F17">
        <v>8</v>
      </c>
      <c r="G17" s="17">
        <v>79.680000000000007</v>
      </c>
      <c r="H17" s="7">
        <v>1</v>
      </c>
      <c r="I17" s="2" t="s">
        <v>16</v>
      </c>
      <c r="J17" s="2" t="s">
        <v>16</v>
      </c>
      <c r="K17" s="2" t="s">
        <v>19</v>
      </c>
      <c r="L17" s="2" t="s">
        <v>25</v>
      </c>
      <c r="M17" s="2" t="s">
        <v>16</v>
      </c>
      <c r="N17" s="2" t="s">
        <v>29</v>
      </c>
      <c r="O17" s="32" t="str">
        <f t="shared" si="41"/>
        <v>210.26</v>
      </c>
      <c r="P17" t="s">
        <v>132</v>
      </c>
      <c r="Q17" s="17">
        <v>79.680000000000007</v>
      </c>
      <c r="R17" s="25" t="b">
        <f t="shared" si="25"/>
        <v>0</v>
      </c>
      <c r="S17" s="25" t="b">
        <f t="shared" si="26"/>
        <v>0</v>
      </c>
      <c r="T17" s="19" t="b">
        <f t="shared" si="27"/>
        <v>0</v>
      </c>
      <c r="U17" s="18" t="b">
        <f t="shared" si="28"/>
        <v>0</v>
      </c>
      <c r="V17" s="18" t="b">
        <f t="shared" si="29"/>
        <v>0</v>
      </c>
      <c r="W17" s="18" t="b">
        <f t="shared" si="30"/>
        <v>0</v>
      </c>
      <c r="X17" s="40" t="str">
        <f t="shared" si="42"/>
        <v>59.76</v>
      </c>
      <c r="Y17" s="38" t="str">
        <f t="shared" si="43"/>
        <v>15.94</v>
      </c>
      <c r="Z17" s="39" t="str">
        <f t="shared" si="44"/>
        <v>4.99</v>
      </c>
      <c r="AA17" s="39" t="str">
        <f t="shared" si="45"/>
        <v>16</v>
      </c>
      <c r="AB17" s="38" t="str">
        <f>PROPER(IF(M17="Yes",ROUND(H17*9.99,2),0))</f>
        <v>9.99</v>
      </c>
      <c r="AC17" s="38" t="str">
        <f>PROPER(IF(AG17&lt;4.99,4.99,AG17))</f>
        <v>23.9</v>
      </c>
      <c r="AD17" s="21">
        <v>6.99</v>
      </c>
      <c r="AE17" s="21">
        <f t="shared" si="37"/>
        <v>15.94</v>
      </c>
      <c r="AF17" s="20">
        <v>4.99</v>
      </c>
      <c r="AG17" s="45">
        <f t="shared" si="38"/>
        <v>23.9</v>
      </c>
      <c r="AH17" s="29">
        <f t="shared" si="48"/>
        <v>1</v>
      </c>
      <c r="AI17" s="29">
        <f t="shared" si="49"/>
        <v>2</v>
      </c>
      <c r="AK17">
        <f t="shared" si="40"/>
        <v>59.76</v>
      </c>
      <c r="AL17" s="41">
        <f t="shared" si="40"/>
        <v>15.94</v>
      </c>
      <c r="AM17" s="30">
        <f t="shared" si="40"/>
        <v>4.99</v>
      </c>
      <c r="AN17" s="41">
        <f t="shared" si="40"/>
        <v>16</v>
      </c>
      <c r="AO17" s="30">
        <f t="shared" si="40"/>
        <v>9.99</v>
      </c>
      <c r="AP17" s="46">
        <f t="shared" si="40"/>
        <v>23.9</v>
      </c>
    </row>
    <row r="18" spans="1:42">
      <c r="B18" t="s">
        <v>32</v>
      </c>
      <c r="C18" t="s">
        <v>16</v>
      </c>
      <c r="D18" s="37" t="s">
        <v>136</v>
      </c>
      <c r="E18">
        <v>4</v>
      </c>
      <c r="F18">
        <v>10</v>
      </c>
      <c r="G18" s="17">
        <v>99.6</v>
      </c>
      <c r="H18" s="7">
        <v>1</v>
      </c>
      <c r="I18" s="2" t="s">
        <v>16</v>
      </c>
      <c r="J18" s="2" t="s">
        <v>16</v>
      </c>
      <c r="K18" s="2" t="s">
        <v>19</v>
      </c>
      <c r="L18" s="2" t="s">
        <v>25</v>
      </c>
      <c r="M18" s="2" t="s">
        <v>16</v>
      </c>
      <c r="N18" s="2" t="s">
        <v>29</v>
      </c>
      <c r="O18" s="32" t="str">
        <f t="shared" si="41"/>
        <v>259.08</v>
      </c>
      <c r="P18" t="s">
        <v>132</v>
      </c>
      <c r="Q18" s="17">
        <v>99.6</v>
      </c>
      <c r="R18" s="25" t="b">
        <f t="shared" si="25"/>
        <v>0</v>
      </c>
      <c r="S18" s="25" t="b">
        <f t="shared" si="26"/>
        <v>0</v>
      </c>
      <c r="T18" s="19" t="b">
        <f t="shared" si="27"/>
        <v>0</v>
      </c>
      <c r="U18" s="18" t="b">
        <f t="shared" si="28"/>
        <v>0</v>
      </c>
      <c r="V18" s="18" t="b">
        <f t="shared" si="29"/>
        <v>0</v>
      </c>
      <c r="W18" s="18" t="b">
        <f t="shared" si="30"/>
        <v>0</v>
      </c>
      <c r="X18" s="40" t="str">
        <f t="shared" si="42"/>
        <v>74.7</v>
      </c>
      <c r="Y18" s="38" t="str">
        <f t="shared" si="43"/>
        <v>19.92</v>
      </c>
      <c r="Z18" s="39" t="str">
        <f t="shared" si="44"/>
        <v>4.99</v>
      </c>
      <c r="AA18" s="39" t="str">
        <f t="shared" si="45"/>
        <v>20</v>
      </c>
      <c r="AB18" s="38" t="str">
        <f t="shared" ref="AB18:AB20" si="50">PROPER(IF(M18="Yes",ROUND(H18*9.99,2),0))</f>
        <v>9.99</v>
      </c>
      <c r="AC18" s="38" t="str">
        <f t="shared" ref="AC18:AC20" si="51">PROPER(IF(AG18&lt;4.99,4.99,AG18))</f>
        <v>29.88</v>
      </c>
      <c r="AD18" s="21">
        <v>6.99</v>
      </c>
      <c r="AE18" s="21">
        <f t="shared" si="37"/>
        <v>19.920000000000002</v>
      </c>
      <c r="AF18" s="20">
        <v>4.99</v>
      </c>
      <c r="AG18" s="20">
        <f t="shared" si="38"/>
        <v>29.88</v>
      </c>
      <c r="AH18" s="29">
        <f t="shared" si="48"/>
        <v>1</v>
      </c>
      <c r="AI18" s="29">
        <f t="shared" si="49"/>
        <v>2</v>
      </c>
      <c r="AK18">
        <f t="shared" si="40"/>
        <v>74.7</v>
      </c>
      <c r="AL18" s="41">
        <f t="shared" si="40"/>
        <v>19.920000000000002</v>
      </c>
      <c r="AM18" s="30">
        <f t="shared" si="40"/>
        <v>4.99</v>
      </c>
      <c r="AN18" s="41">
        <f t="shared" si="40"/>
        <v>20</v>
      </c>
      <c r="AO18" s="30">
        <f t="shared" si="40"/>
        <v>9.99</v>
      </c>
      <c r="AP18" s="30">
        <f t="shared" si="40"/>
        <v>29.88</v>
      </c>
    </row>
    <row r="19" spans="1:42">
      <c r="B19" t="s">
        <v>32</v>
      </c>
      <c r="C19" t="s">
        <v>16</v>
      </c>
      <c r="D19" s="37" t="s">
        <v>137</v>
      </c>
      <c r="E19">
        <v>6</v>
      </c>
      <c r="F19">
        <v>8</v>
      </c>
      <c r="G19" s="17">
        <v>119.52</v>
      </c>
      <c r="H19" s="7">
        <v>1</v>
      </c>
      <c r="I19" s="2" t="s">
        <v>16</v>
      </c>
      <c r="J19" s="2" t="s">
        <v>16</v>
      </c>
      <c r="K19" s="2" t="s">
        <v>19</v>
      </c>
      <c r="L19" s="2" t="s">
        <v>25</v>
      </c>
      <c r="M19" s="2" t="s">
        <v>16</v>
      </c>
      <c r="N19" s="2" t="s">
        <v>29</v>
      </c>
      <c r="O19" s="32" t="str">
        <f t="shared" si="41"/>
        <v>307.9</v>
      </c>
      <c r="P19" t="s">
        <v>132</v>
      </c>
      <c r="Q19" s="17">
        <v>119.52</v>
      </c>
      <c r="R19" s="25" t="b">
        <f t="shared" si="25"/>
        <v>0</v>
      </c>
      <c r="S19" s="25" t="b">
        <f t="shared" si="26"/>
        <v>0</v>
      </c>
      <c r="T19" s="19" t="b">
        <f t="shared" si="27"/>
        <v>0</v>
      </c>
      <c r="U19" s="18" t="b">
        <f t="shared" si="28"/>
        <v>0</v>
      </c>
      <c r="V19" s="18" t="b">
        <f t="shared" si="29"/>
        <v>0</v>
      </c>
      <c r="W19" s="18" t="b">
        <f t="shared" si="30"/>
        <v>0</v>
      </c>
      <c r="X19" s="40" t="str">
        <f t="shared" si="42"/>
        <v>89.64</v>
      </c>
      <c r="Y19" s="38" t="str">
        <f t="shared" si="43"/>
        <v>23.9</v>
      </c>
      <c r="Z19" s="39" t="str">
        <f t="shared" si="44"/>
        <v>4.99</v>
      </c>
      <c r="AA19" s="39" t="str">
        <f t="shared" si="45"/>
        <v>24</v>
      </c>
      <c r="AB19" s="38" t="str">
        <f t="shared" si="50"/>
        <v>9.99</v>
      </c>
      <c r="AC19" s="38" t="str">
        <f t="shared" si="51"/>
        <v>35.86</v>
      </c>
      <c r="AD19" s="21">
        <v>6.99</v>
      </c>
      <c r="AE19" s="21">
        <f t="shared" si="37"/>
        <v>23.9</v>
      </c>
      <c r="AF19" s="20">
        <v>4.99</v>
      </c>
      <c r="AG19" s="20">
        <f t="shared" si="38"/>
        <v>35.86</v>
      </c>
      <c r="AH19" s="29">
        <f t="shared" si="48"/>
        <v>1</v>
      </c>
      <c r="AI19" s="29">
        <f t="shared" si="49"/>
        <v>2</v>
      </c>
      <c r="AK19">
        <f t="shared" si="40"/>
        <v>89.64</v>
      </c>
      <c r="AL19" s="41">
        <f t="shared" si="40"/>
        <v>23.9</v>
      </c>
      <c r="AM19" s="30">
        <f t="shared" si="40"/>
        <v>4.99</v>
      </c>
      <c r="AN19" s="41">
        <f t="shared" si="40"/>
        <v>24</v>
      </c>
      <c r="AO19" s="30">
        <f t="shared" si="40"/>
        <v>9.99</v>
      </c>
      <c r="AP19" s="30">
        <f t="shared" si="40"/>
        <v>35.86</v>
      </c>
    </row>
    <row r="20" spans="1:42">
      <c r="B20" t="s">
        <v>32</v>
      </c>
      <c r="C20" t="s">
        <v>16</v>
      </c>
      <c r="D20" s="37" t="s">
        <v>138</v>
      </c>
      <c r="E20">
        <v>6</v>
      </c>
      <c r="F20">
        <v>10</v>
      </c>
      <c r="G20" s="17">
        <v>149.4</v>
      </c>
      <c r="H20" s="7">
        <v>1</v>
      </c>
      <c r="I20" s="2" t="s">
        <v>16</v>
      </c>
      <c r="J20" s="2" t="s">
        <v>16</v>
      </c>
      <c r="K20" s="2" t="s">
        <v>19</v>
      </c>
      <c r="L20" s="2" t="s">
        <v>25</v>
      </c>
      <c r="M20" s="2" t="s">
        <v>16</v>
      </c>
      <c r="N20" s="2" t="s">
        <v>29</v>
      </c>
      <c r="O20" s="32" t="str">
        <f t="shared" si="41"/>
        <v>381.13</v>
      </c>
      <c r="P20" t="s">
        <v>132</v>
      </c>
      <c r="Q20" s="17">
        <v>149.4</v>
      </c>
      <c r="R20" s="25" t="b">
        <f t="shared" si="25"/>
        <v>0</v>
      </c>
      <c r="S20" s="25" t="b">
        <f t="shared" si="26"/>
        <v>0</v>
      </c>
      <c r="T20" s="19" t="b">
        <f t="shared" si="27"/>
        <v>0</v>
      </c>
      <c r="U20" s="18" t="b">
        <f t="shared" si="28"/>
        <v>0</v>
      </c>
      <c r="V20" s="18" t="b">
        <f t="shared" si="29"/>
        <v>0</v>
      </c>
      <c r="W20" s="18" t="b">
        <f t="shared" si="30"/>
        <v>0</v>
      </c>
      <c r="X20" s="40" t="str">
        <f t="shared" si="42"/>
        <v>112.05</v>
      </c>
      <c r="Y20" s="38" t="str">
        <f t="shared" si="43"/>
        <v>29.88</v>
      </c>
      <c r="Z20" s="39" t="str">
        <f t="shared" si="44"/>
        <v>4.99</v>
      </c>
      <c r="AA20" s="39" t="str">
        <f t="shared" si="45"/>
        <v>30</v>
      </c>
      <c r="AB20" s="38" t="str">
        <f t="shared" si="50"/>
        <v>9.99</v>
      </c>
      <c r="AC20" s="38" t="str">
        <f t="shared" si="51"/>
        <v>44.82</v>
      </c>
      <c r="AD20" s="21">
        <v>6.99</v>
      </c>
      <c r="AE20" s="21">
        <f t="shared" si="37"/>
        <v>29.88</v>
      </c>
      <c r="AF20" s="20">
        <v>4.99</v>
      </c>
      <c r="AG20" s="20">
        <f t="shared" si="38"/>
        <v>44.82</v>
      </c>
      <c r="AH20" s="29">
        <f t="shared" si="48"/>
        <v>1</v>
      </c>
      <c r="AI20" s="29">
        <f t="shared" si="49"/>
        <v>2</v>
      </c>
      <c r="AK20">
        <f t="shared" si="40"/>
        <v>112.05</v>
      </c>
      <c r="AL20" s="41">
        <f t="shared" si="40"/>
        <v>29.88</v>
      </c>
      <c r="AM20" s="30">
        <f t="shared" si="40"/>
        <v>4.99</v>
      </c>
      <c r="AN20" s="41">
        <f t="shared" si="40"/>
        <v>30</v>
      </c>
      <c r="AO20" s="30">
        <f t="shared" si="40"/>
        <v>9.99</v>
      </c>
      <c r="AP20" s="30">
        <f t="shared" si="40"/>
        <v>44.82</v>
      </c>
    </row>
    <row r="21" spans="1:42">
      <c r="C21" t="s">
        <v>129</v>
      </c>
    </row>
    <row r="22" spans="1:42">
      <c r="A22" t="s">
        <v>44</v>
      </c>
      <c r="B22" s="5" t="s">
        <v>43</v>
      </c>
      <c r="C22" t="s">
        <v>16</v>
      </c>
      <c r="D22" s="37" t="s">
        <v>139</v>
      </c>
      <c r="E22" s="2">
        <v>3</v>
      </c>
      <c r="F22" s="2">
        <v>2</v>
      </c>
      <c r="G22" s="17">
        <v>6.99</v>
      </c>
      <c r="H22" s="7">
        <v>1</v>
      </c>
      <c r="I22" s="2" t="s">
        <v>16</v>
      </c>
      <c r="J22" s="2" t="s">
        <v>16</v>
      </c>
      <c r="K22" s="2" t="s">
        <v>19</v>
      </c>
      <c r="L22" s="2" t="s">
        <v>25</v>
      </c>
      <c r="M22" s="2" t="s">
        <v>16</v>
      </c>
      <c r="N22" s="2" t="s">
        <v>29</v>
      </c>
      <c r="O22" s="32" t="str">
        <f>PROPER(SUM(Q22,R22,S22,T22,U22,V22,W22,AK22,AL22,AM22,AN22,AO22,AP22))</f>
        <v>42.19</v>
      </c>
      <c r="P22" t="s">
        <v>132</v>
      </c>
      <c r="Q22" s="14">
        <v>6.99</v>
      </c>
      <c r="R22" s="11" t="b">
        <f t="shared" ref="R22:R29" si="52">IF(AND(H22&gt;=2,H22&lt;=10),ROUND(G22*H22*(1-0.07),2))</f>
        <v>0</v>
      </c>
      <c r="S22" s="11" t="b">
        <f t="shared" ref="S22:S29" si="53">IF(AND(H22&gt;=11,H22&lt;=25),ROUND(G22*H22*(1-0.11),2))</f>
        <v>0</v>
      </c>
      <c r="T22" s="11" t="b">
        <f t="shared" ref="T22:T29" si="54">IF(AND(H22&gt;=26,H22&lt;=50),ROUND(G22*H22*(1-0.18),2))</f>
        <v>0</v>
      </c>
      <c r="U22" s="11" t="b">
        <f t="shared" ref="U22:U29" si="55">IF(AND(H22&gt;=51,H22&lt;=100),ROUND(G22*H22*(1-0.25),2))</f>
        <v>0</v>
      </c>
      <c r="V22" s="11" t="b">
        <f t="shared" ref="V22:V29" si="56">IF(AND(H22&gt;=101,H22&lt;=500),ROUND(G22*H22*(1-0.33),2))</f>
        <v>0</v>
      </c>
      <c r="W22" s="11" t="b">
        <f t="shared" ref="W22:W29" si="57">IF(AND(H22&gt;=501),ROUND(G22*H22*(1-0.4),2))</f>
        <v>0</v>
      </c>
      <c r="X22" s="40" t="str">
        <f t="shared" ref="X22" si="58">PROPER(IF(I22="Yes",ROUND(SUM(Q22,R22,S22,T22,U22,V22,W22)*0.75,2),0))</f>
        <v>5.24</v>
      </c>
      <c r="Y22" s="38" t="str">
        <f t="shared" ref="Y22" si="59">PROPER(IF(AE22&lt;6.99,AD22,AE22))</f>
        <v>6.99</v>
      </c>
      <c r="Z22" s="39" t="str">
        <f t="shared" ref="Z22" si="60">PROPER(CHOOSE(AI22,0,ROUND(H22*4.99,2),0,0,ROUND(Q22*0.3,2),ROUND(Q22*0.3,2),ROUND(Q22*0.3,2)))</f>
        <v>4.99</v>
      </c>
      <c r="AA22" s="39" t="str">
        <f t="shared" ref="AA22" si="61">PROPER(CHOOSE(AH22,(E22*F22)*0.5*H22,((E22*F22)*1*H22)))</f>
        <v>3</v>
      </c>
      <c r="AB22" s="38" t="str">
        <f t="shared" ref="AB22" si="62">PROPER(IF(M22="Yes",ROUND(H22*9.99,2),0))</f>
        <v>9.99</v>
      </c>
      <c r="AC22" s="38" t="str">
        <f t="shared" ref="AC22" si="63">PROPER(IF(AG22&lt;4.99,4.99,AG22))</f>
        <v>4.99</v>
      </c>
      <c r="AD22" s="21">
        <v>6.99</v>
      </c>
      <c r="AE22" s="21">
        <f t="shared" ref="AE22:AE29" si="64">IF(J22="Yes",ROUND(SUM(Q22,R22,S22,T22,U22,V22,W22)*0.2,2),0)</f>
        <v>1.4</v>
      </c>
      <c r="AF22" s="20">
        <v>4.99</v>
      </c>
      <c r="AG22" s="20">
        <f t="shared" ref="AG22:AG29" si="65">IF(N22="Four Sides",ROUND(G22*0.3*H22,2),0)</f>
        <v>2.1</v>
      </c>
      <c r="AH22" s="29">
        <f t="shared" ref="AH22" si="66">SUM(IF(L22="UV Print Only",1,0),IF(L22="Lamination Only",2,0))</f>
        <v>1</v>
      </c>
      <c r="AI22" s="29">
        <f>SUM(IF(K22="Flash Cut with No Grommets",1,0),IF(K22="Flash Cut with Adhesive Grommets",2,0),IF(K22="Hem with No Grommets",3,0),IF(K22="Hem with Metal Grommets",4,0),IF(K22="Top and Bottom Pole Pocket",5,0),IF(K22="Top Pole Pocket",6,0),IF(K22="Left and Right Pole Pocket",7,0))</f>
        <v>2</v>
      </c>
      <c r="AK22">
        <f t="shared" ref="AK22:AP29" si="67">VALUE(X22)</f>
        <v>5.24</v>
      </c>
      <c r="AL22" s="41">
        <f t="shared" si="67"/>
        <v>6.99</v>
      </c>
      <c r="AM22" s="30">
        <f t="shared" si="67"/>
        <v>4.99</v>
      </c>
      <c r="AN22" s="41">
        <f t="shared" si="67"/>
        <v>3</v>
      </c>
      <c r="AO22" s="30">
        <f t="shared" si="67"/>
        <v>9.99</v>
      </c>
      <c r="AP22" s="30">
        <f t="shared" si="67"/>
        <v>4.99</v>
      </c>
    </row>
    <row r="23" spans="1:42">
      <c r="B23" s="5" t="s">
        <v>43</v>
      </c>
      <c r="C23" t="s">
        <v>16</v>
      </c>
      <c r="D23" s="37" t="s">
        <v>131</v>
      </c>
      <c r="E23">
        <v>3</v>
      </c>
      <c r="F23">
        <v>4</v>
      </c>
      <c r="G23" s="17">
        <v>29.88</v>
      </c>
      <c r="H23" s="7">
        <v>1</v>
      </c>
      <c r="I23" s="2" t="s">
        <v>16</v>
      </c>
      <c r="J23" s="2" t="s">
        <v>16</v>
      </c>
      <c r="K23" s="2" t="s">
        <v>19</v>
      </c>
      <c r="L23" s="2" t="s">
        <v>25</v>
      </c>
      <c r="M23" s="2" t="s">
        <v>16</v>
      </c>
      <c r="N23" s="2" t="s">
        <v>29</v>
      </c>
      <c r="O23" s="32" t="str">
        <f t="shared" ref="O23:O29" si="68">PROPER(SUM(Q23,R23,S23,T23,U23,V23,W23,AK23,AL23,AM23,AN23,AO23,AP23))</f>
        <v>89.22</v>
      </c>
      <c r="Q23" s="17">
        <v>29.88</v>
      </c>
      <c r="R23" s="25" t="b">
        <f t="shared" si="52"/>
        <v>0</v>
      </c>
      <c r="S23" s="25" t="b">
        <f t="shared" si="53"/>
        <v>0</v>
      </c>
      <c r="T23" s="19" t="b">
        <f t="shared" si="54"/>
        <v>0</v>
      </c>
      <c r="U23" s="18" t="b">
        <f t="shared" si="55"/>
        <v>0</v>
      </c>
      <c r="V23" s="18" t="b">
        <f t="shared" si="56"/>
        <v>0</v>
      </c>
      <c r="W23" s="18" t="b">
        <f t="shared" si="57"/>
        <v>0</v>
      </c>
      <c r="X23" s="40" t="str">
        <f>PROPER(IF(I23="Yes",ROUND(SUM(Q23,R23,S23,T23,U23,V23,W23)*0.75,2),0))</f>
        <v>22.41</v>
      </c>
      <c r="Y23" s="38" t="str">
        <f>PROPER(IF(AE23&lt;6.99,AD23,AE23))</f>
        <v>6.99</v>
      </c>
      <c r="Z23" s="39" t="str">
        <f>PROPER(CHOOSE(AI23,0,ROUND(H23*4.99,2),0,0,ROUND(Q23*0.3,2),ROUND(Q23*0.3,2),ROUND(Q23*0.3,2)))</f>
        <v>4.99</v>
      </c>
      <c r="AA23" s="44" t="str">
        <f>PROPER(CHOOSE(AH23,(E23*F23)*0.5*H23,((E23*F23)*1*H23)))</f>
        <v>6</v>
      </c>
      <c r="AB23" s="38" t="str">
        <f>PROPER(IF(M23="Yes",ROUND(H23*9.99,2),0))</f>
        <v>9.99</v>
      </c>
      <c r="AC23" s="38" t="str">
        <f>PROPER(IF(AG23&lt;4.99,4.99,AG23))</f>
        <v>8.96</v>
      </c>
      <c r="AD23" s="34">
        <v>6.99</v>
      </c>
      <c r="AE23" s="34">
        <f t="shared" si="64"/>
        <v>5.98</v>
      </c>
      <c r="AF23" s="30">
        <v>4.99</v>
      </c>
      <c r="AG23" s="30">
        <f t="shared" si="65"/>
        <v>8.9600000000000009</v>
      </c>
      <c r="AH23" s="29">
        <f>SUM(IF(L23="UV Print Only",1,0),IF(L23="Lamination Only",2,0))</f>
        <v>1</v>
      </c>
      <c r="AI23" s="29">
        <f>SUM(IF(K23="Flash Cut with No Grommets",1,0),IF(K23="Flash Cut with Adhesive Grommets",2,0),IF(K23="Hem with No Grommets",3,0),IF(K23="Hem with Metal Grommets",4,0),IF(K23="Top and Bottom Pole Pocket",5,0),IF(K23="Top Pole Pocket",6,0),IF(K23="Left and Right Pole Pocket",7,0))</f>
        <v>2</v>
      </c>
      <c r="AJ23" s="30"/>
      <c r="AK23">
        <f t="shared" si="67"/>
        <v>22.41</v>
      </c>
      <c r="AL23" s="41">
        <f t="shared" si="67"/>
        <v>6.99</v>
      </c>
      <c r="AM23" s="30">
        <f t="shared" si="67"/>
        <v>4.99</v>
      </c>
      <c r="AN23" s="41">
        <f t="shared" si="67"/>
        <v>6</v>
      </c>
      <c r="AO23" s="30">
        <f t="shared" si="67"/>
        <v>9.99</v>
      </c>
      <c r="AP23" s="30">
        <f t="shared" si="67"/>
        <v>8.9600000000000009</v>
      </c>
    </row>
    <row r="24" spans="1:42">
      <c r="B24" s="5" t="s">
        <v>43</v>
      </c>
      <c r="C24" t="s">
        <v>16</v>
      </c>
      <c r="D24" s="37" t="s">
        <v>133</v>
      </c>
      <c r="E24">
        <v>3</v>
      </c>
      <c r="F24">
        <v>6</v>
      </c>
      <c r="G24" s="17">
        <v>44.82</v>
      </c>
      <c r="H24" s="7">
        <v>1</v>
      </c>
      <c r="I24" s="2" t="s">
        <v>16</v>
      </c>
      <c r="J24" s="2" t="s">
        <v>16</v>
      </c>
      <c r="K24" s="2" t="s">
        <v>19</v>
      </c>
      <c r="L24" s="2" t="s">
        <v>25</v>
      </c>
      <c r="M24" s="2" t="s">
        <v>16</v>
      </c>
      <c r="N24" s="2" t="s">
        <v>29</v>
      </c>
      <c r="O24" s="32" t="str">
        <f>PROPER(SUM(Q24,R24,S24,T24,U24,V24,W24,AK24,AL24,AM24,AN24,AO24,AP24))</f>
        <v>124.83</v>
      </c>
      <c r="Q24" s="17">
        <v>44.82</v>
      </c>
      <c r="R24" s="25" t="b">
        <f t="shared" si="52"/>
        <v>0</v>
      </c>
      <c r="S24" s="25" t="b">
        <f t="shared" si="53"/>
        <v>0</v>
      </c>
      <c r="T24" s="19" t="b">
        <f t="shared" si="54"/>
        <v>0</v>
      </c>
      <c r="U24" s="18" t="b">
        <f t="shared" si="55"/>
        <v>0</v>
      </c>
      <c r="V24" s="18" t="b">
        <f t="shared" si="56"/>
        <v>0</v>
      </c>
      <c r="W24" s="18" t="b">
        <f t="shared" si="57"/>
        <v>0</v>
      </c>
      <c r="X24" s="40" t="str">
        <f t="shared" ref="X24:X29" si="69">PROPER(IF(I24="Yes",ROUND(SUM(Q24,R24,S24,T24,U24,V24,W24)*0.75,2),0))</f>
        <v>33.62</v>
      </c>
      <c r="Y24" s="38" t="str">
        <f t="shared" ref="Y24:Y29" si="70">PROPER(IF(AE24&lt;6.99,AD24,AE24))</f>
        <v>8.96</v>
      </c>
      <c r="Z24" s="39" t="str">
        <f t="shared" ref="Z24:Z29" si="71">PROPER(CHOOSE(AI24,0,ROUND(H24*4.99,2),0,0,ROUND(Q24*0.3,2),ROUND(Q24*0.3,2),ROUND(Q24*0.3,2)))</f>
        <v>4.99</v>
      </c>
      <c r="AA24" s="39" t="str">
        <f t="shared" ref="AA24:AA29" si="72">PROPER(CHOOSE(AH24,(E24*F24)*0.5*H24,((E24*F24)*1*H24)))</f>
        <v>9</v>
      </c>
      <c r="AB24" s="38" t="str">
        <f t="shared" ref="AB24:AB25" si="73">PROPER(IF(M24="Yes",ROUND(H24*9.99,2),0))</f>
        <v>9.99</v>
      </c>
      <c r="AC24" s="38" t="str">
        <f t="shared" ref="AC24:AC25" si="74">PROPER(IF(AG24&lt;4.99,4.99,AG24))</f>
        <v>13.45</v>
      </c>
      <c r="AD24" s="21">
        <v>6.99</v>
      </c>
      <c r="AE24" s="21">
        <f t="shared" si="64"/>
        <v>8.9600000000000009</v>
      </c>
      <c r="AF24" s="20">
        <v>4.99</v>
      </c>
      <c r="AG24" s="20">
        <f t="shared" si="65"/>
        <v>13.45</v>
      </c>
      <c r="AH24" s="29">
        <f t="shared" ref="AH24:AH29" si="75">SUM(IF(L24="UV Print Only",1,0),IF(L24="Lamination Only",2,0))</f>
        <v>1</v>
      </c>
      <c r="AI24" s="29">
        <f t="shared" ref="AI24:AI29" si="76">SUM(IF(K24="Flash Cut with No Grommets",1,0),IF(K24="Flash Cut with Adhesive Grommets",2,0),IF(K24="Hem with No Grommets",3,0),IF(K24="Hem with Metal Grommets",4,0),IF(K24="Top and Bottom Pole Pocket",5,0),IF(K24="Top Pole Pocket",6,0),IF(K24="Left and Right Pole Pocket",7,0))</f>
        <v>2</v>
      </c>
      <c r="AK24">
        <f t="shared" si="67"/>
        <v>33.619999999999997</v>
      </c>
      <c r="AL24" s="41">
        <f t="shared" si="67"/>
        <v>8.9600000000000009</v>
      </c>
      <c r="AM24" s="30">
        <f t="shared" si="67"/>
        <v>4.99</v>
      </c>
      <c r="AN24" s="41">
        <f t="shared" si="67"/>
        <v>9</v>
      </c>
      <c r="AO24" s="30">
        <f t="shared" si="67"/>
        <v>9.99</v>
      </c>
      <c r="AP24" s="30">
        <f t="shared" si="67"/>
        <v>13.45</v>
      </c>
    </row>
    <row r="25" spans="1:42">
      <c r="B25" s="5" t="s">
        <v>43</v>
      </c>
      <c r="C25" t="s">
        <v>16</v>
      </c>
      <c r="D25" s="37" t="s">
        <v>134</v>
      </c>
      <c r="E25">
        <v>4</v>
      </c>
      <c r="F25">
        <v>6</v>
      </c>
      <c r="G25" s="17">
        <v>59.76</v>
      </c>
      <c r="H25" s="7">
        <v>1</v>
      </c>
      <c r="I25" s="2" t="s">
        <v>16</v>
      </c>
      <c r="J25" s="2" t="s">
        <v>16</v>
      </c>
      <c r="K25" s="2" t="s">
        <v>19</v>
      </c>
      <c r="L25" s="2" t="s">
        <v>25</v>
      </c>
      <c r="M25" s="2" t="s">
        <v>16</v>
      </c>
      <c r="N25" s="2" t="s">
        <v>29</v>
      </c>
      <c r="O25" s="32" t="str">
        <f t="shared" si="68"/>
        <v>161.44</v>
      </c>
      <c r="Q25" s="17">
        <v>59.76</v>
      </c>
      <c r="R25" s="25" t="b">
        <f t="shared" si="52"/>
        <v>0</v>
      </c>
      <c r="S25" s="25" t="b">
        <f t="shared" si="53"/>
        <v>0</v>
      </c>
      <c r="T25" s="19" t="b">
        <f t="shared" si="54"/>
        <v>0</v>
      </c>
      <c r="U25" s="18" t="b">
        <f t="shared" si="55"/>
        <v>0</v>
      </c>
      <c r="V25" s="18" t="b">
        <f t="shared" si="56"/>
        <v>0</v>
      </c>
      <c r="W25" s="18" t="b">
        <f t="shared" si="57"/>
        <v>0</v>
      </c>
      <c r="X25" s="40" t="str">
        <f t="shared" si="69"/>
        <v>44.82</v>
      </c>
      <c r="Y25" s="38" t="str">
        <f t="shared" si="70"/>
        <v>11.95</v>
      </c>
      <c r="Z25" s="39" t="str">
        <f t="shared" si="71"/>
        <v>4.99</v>
      </c>
      <c r="AA25" s="39" t="str">
        <f t="shared" si="72"/>
        <v>12</v>
      </c>
      <c r="AB25" s="38" t="str">
        <f t="shared" si="73"/>
        <v>9.99</v>
      </c>
      <c r="AC25" s="38" t="str">
        <f t="shared" si="74"/>
        <v>17.93</v>
      </c>
      <c r="AD25" s="21">
        <v>6.99</v>
      </c>
      <c r="AE25" s="21">
        <f t="shared" si="64"/>
        <v>11.95</v>
      </c>
      <c r="AF25" s="20">
        <v>4.99</v>
      </c>
      <c r="AG25" s="20">
        <f t="shared" si="65"/>
        <v>17.93</v>
      </c>
      <c r="AH25" s="29">
        <f t="shared" si="75"/>
        <v>1</v>
      </c>
      <c r="AI25" s="29">
        <f t="shared" si="76"/>
        <v>2</v>
      </c>
      <c r="AK25">
        <f t="shared" si="67"/>
        <v>44.82</v>
      </c>
      <c r="AL25" s="41">
        <f t="shared" si="67"/>
        <v>11.95</v>
      </c>
      <c r="AM25" s="30">
        <f t="shared" si="67"/>
        <v>4.99</v>
      </c>
      <c r="AN25" s="41">
        <f t="shared" si="67"/>
        <v>12</v>
      </c>
      <c r="AO25" s="30">
        <f t="shared" si="67"/>
        <v>9.99</v>
      </c>
      <c r="AP25" s="30">
        <f t="shared" si="67"/>
        <v>17.93</v>
      </c>
    </row>
    <row r="26" spans="1:42">
      <c r="B26" s="5" t="s">
        <v>43</v>
      </c>
      <c r="C26" t="s">
        <v>16</v>
      </c>
      <c r="D26" s="37" t="s">
        <v>135</v>
      </c>
      <c r="E26">
        <v>4</v>
      </c>
      <c r="F26">
        <v>8</v>
      </c>
      <c r="G26" s="17">
        <v>79.680000000000007</v>
      </c>
      <c r="H26" s="7">
        <v>1</v>
      </c>
      <c r="I26" s="2" t="s">
        <v>16</v>
      </c>
      <c r="J26" s="2" t="s">
        <v>16</v>
      </c>
      <c r="K26" s="2" t="s">
        <v>19</v>
      </c>
      <c r="L26" s="2" t="s">
        <v>25</v>
      </c>
      <c r="M26" s="2" t="s">
        <v>16</v>
      </c>
      <c r="N26" s="2" t="s">
        <v>29</v>
      </c>
      <c r="O26" s="32" t="str">
        <f t="shared" si="68"/>
        <v>210.26</v>
      </c>
      <c r="Q26" s="17">
        <v>79.680000000000007</v>
      </c>
      <c r="R26" s="25" t="b">
        <f t="shared" si="52"/>
        <v>0</v>
      </c>
      <c r="S26" s="25" t="b">
        <f t="shared" si="53"/>
        <v>0</v>
      </c>
      <c r="T26" s="19" t="b">
        <f t="shared" si="54"/>
        <v>0</v>
      </c>
      <c r="U26" s="18" t="b">
        <f t="shared" si="55"/>
        <v>0</v>
      </c>
      <c r="V26" s="18" t="b">
        <f t="shared" si="56"/>
        <v>0</v>
      </c>
      <c r="W26" s="18" t="b">
        <f t="shared" si="57"/>
        <v>0</v>
      </c>
      <c r="X26" s="40" t="str">
        <f t="shared" si="69"/>
        <v>59.76</v>
      </c>
      <c r="Y26" s="38" t="str">
        <f t="shared" si="70"/>
        <v>15.94</v>
      </c>
      <c r="Z26" s="39" t="str">
        <f t="shared" si="71"/>
        <v>4.99</v>
      </c>
      <c r="AA26" s="39" t="str">
        <f t="shared" si="72"/>
        <v>16</v>
      </c>
      <c r="AB26" s="38" t="str">
        <f>PROPER(IF(M26="Yes",ROUND(H26*9.99,2),0))</f>
        <v>9.99</v>
      </c>
      <c r="AC26" s="38" t="str">
        <f>PROPER(IF(AG26&lt;4.99,4.99,AG26))</f>
        <v>23.9</v>
      </c>
      <c r="AD26" s="21">
        <v>6.99</v>
      </c>
      <c r="AE26" s="21">
        <f t="shared" si="64"/>
        <v>15.94</v>
      </c>
      <c r="AF26" s="20">
        <v>4.99</v>
      </c>
      <c r="AG26" s="45">
        <f t="shared" si="65"/>
        <v>23.9</v>
      </c>
      <c r="AH26" s="29">
        <f t="shared" si="75"/>
        <v>1</v>
      </c>
      <c r="AI26" s="29">
        <f t="shared" si="76"/>
        <v>2</v>
      </c>
      <c r="AK26">
        <f t="shared" si="67"/>
        <v>59.76</v>
      </c>
      <c r="AL26" s="41">
        <f t="shared" si="67"/>
        <v>15.94</v>
      </c>
      <c r="AM26" s="30">
        <f t="shared" si="67"/>
        <v>4.99</v>
      </c>
      <c r="AN26" s="41">
        <f t="shared" si="67"/>
        <v>16</v>
      </c>
      <c r="AO26" s="30">
        <f t="shared" si="67"/>
        <v>9.99</v>
      </c>
      <c r="AP26" s="46">
        <f t="shared" si="67"/>
        <v>23.9</v>
      </c>
    </row>
    <row r="27" spans="1:42">
      <c r="B27" s="5" t="s">
        <v>43</v>
      </c>
      <c r="C27" t="s">
        <v>16</v>
      </c>
      <c r="D27" s="37" t="s">
        <v>136</v>
      </c>
      <c r="E27">
        <v>4</v>
      </c>
      <c r="F27">
        <v>10</v>
      </c>
      <c r="G27" s="17">
        <v>99.6</v>
      </c>
      <c r="H27" s="7">
        <v>1</v>
      </c>
      <c r="I27" s="2" t="s">
        <v>16</v>
      </c>
      <c r="J27" s="2" t="s">
        <v>16</v>
      </c>
      <c r="K27" s="2" t="s">
        <v>19</v>
      </c>
      <c r="L27" s="2" t="s">
        <v>25</v>
      </c>
      <c r="M27" s="2" t="s">
        <v>16</v>
      </c>
      <c r="N27" s="2" t="s">
        <v>29</v>
      </c>
      <c r="O27" s="32" t="str">
        <f t="shared" si="68"/>
        <v>259.08</v>
      </c>
      <c r="Q27" s="17">
        <v>99.6</v>
      </c>
      <c r="R27" s="25" t="b">
        <f t="shared" si="52"/>
        <v>0</v>
      </c>
      <c r="S27" s="25" t="b">
        <f t="shared" si="53"/>
        <v>0</v>
      </c>
      <c r="T27" s="19" t="b">
        <f t="shared" si="54"/>
        <v>0</v>
      </c>
      <c r="U27" s="18" t="b">
        <f t="shared" si="55"/>
        <v>0</v>
      </c>
      <c r="V27" s="18" t="b">
        <f t="shared" si="56"/>
        <v>0</v>
      </c>
      <c r="W27" s="18" t="b">
        <f t="shared" si="57"/>
        <v>0</v>
      </c>
      <c r="X27" s="40" t="str">
        <f t="shared" si="69"/>
        <v>74.7</v>
      </c>
      <c r="Y27" s="38" t="str">
        <f t="shared" si="70"/>
        <v>19.92</v>
      </c>
      <c r="Z27" s="39" t="str">
        <f t="shared" si="71"/>
        <v>4.99</v>
      </c>
      <c r="AA27" s="39" t="str">
        <f t="shared" si="72"/>
        <v>20</v>
      </c>
      <c r="AB27" s="38" t="str">
        <f t="shared" ref="AB27:AB29" si="77">PROPER(IF(M27="Yes",ROUND(H27*9.99,2),0))</f>
        <v>9.99</v>
      </c>
      <c r="AC27" s="38" t="str">
        <f t="shared" ref="AC27:AC29" si="78">PROPER(IF(AG27&lt;4.99,4.99,AG27))</f>
        <v>29.88</v>
      </c>
      <c r="AD27" s="21">
        <v>6.99</v>
      </c>
      <c r="AE27" s="21">
        <f t="shared" si="64"/>
        <v>19.920000000000002</v>
      </c>
      <c r="AF27" s="20">
        <v>4.99</v>
      </c>
      <c r="AG27" s="20">
        <f t="shared" si="65"/>
        <v>29.88</v>
      </c>
      <c r="AH27" s="29">
        <f t="shared" si="75"/>
        <v>1</v>
      </c>
      <c r="AI27" s="29">
        <f t="shared" si="76"/>
        <v>2</v>
      </c>
      <c r="AK27">
        <f t="shared" si="67"/>
        <v>74.7</v>
      </c>
      <c r="AL27" s="41">
        <f t="shared" si="67"/>
        <v>19.920000000000002</v>
      </c>
      <c r="AM27" s="30">
        <f t="shared" si="67"/>
        <v>4.99</v>
      </c>
      <c r="AN27" s="41">
        <f t="shared" si="67"/>
        <v>20</v>
      </c>
      <c r="AO27" s="30">
        <f t="shared" si="67"/>
        <v>9.99</v>
      </c>
      <c r="AP27" s="30">
        <f t="shared" si="67"/>
        <v>29.88</v>
      </c>
    </row>
    <row r="28" spans="1:42">
      <c r="B28" s="5" t="s">
        <v>43</v>
      </c>
      <c r="C28" t="s">
        <v>16</v>
      </c>
      <c r="D28" s="37" t="s">
        <v>137</v>
      </c>
      <c r="E28">
        <v>6</v>
      </c>
      <c r="F28">
        <v>8</v>
      </c>
      <c r="G28" s="17">
        <v>119.52</v>
      </c>
      <c r="H28" s="7">
        <v>1</v>
      </c>
      <c r="I28" s="2" t="s">
        <v>16</v>
      </c>
      <c r="J28" s="2" t="s">
        <v>16</v>
      </c>
      <c r="K28" s="2" t="s">
        <v>19</v>
      </c>
      <c r="L28" s="2" t="s">
        <v>25</v>
      </c>
      <c r="M28" s="2" t="s">
        <v>16</v>
      </c>
      <c r="N28" s="2" t="s">
        <v>29</v>
      </c>
      <c r="O28" s="32" t="str">
        <f t="shared" si="68"/>
        <v>307.9</v>
      </c>
      <c r="Q28" s="17">
        <v>119.52</v>
      </c>
      <c r="R28" s="25" t="b">
        <f t="shared" si="52"/>
        <v>0</v>
      </c>
      <c r="S28" s="25" t="b">
        <f t="shared" si="53"/>
        <v>0</v>
      </c>
      <c r="T28" s="19" t="b">
        <f t="shared" si="54"/>
        <v>0</v>
      </c>
      <c r="U28" s="18" t="b">
        <f t="shared" si="55"/>
        <v>0</v>
      </c>
      <c r="V28" s="18" t="b">
        <f t="shared" si="56"/>
        <v>0</v>
      </c>
      <c r="W28" s="18" t="b">
        <f t="shared" si="57"/>
        <v>0</v>
      </c>
      <c r="X28" s="40" t="str">
        <f t="shared" si="69"/>
        <v>89.64</v>
      </c>
      <c r="Y28" s="38" t="str">
        <f t="shared" si="70"/>
        <v>23.9</v>
      </c>
      <c r="Z28" s="39" t="str">
        <f t="shared" si="71"/>
        <v>4.99</v>
      </c>
      <c r="AA28" s="39" t="str">
        <f t="shared" si="72"/>
        <v>24</v>
      </c>
      <c r="AB28" s="38" t="str">
        <f t="shared" si="77"/>
        <v>9.99</v>
      </c>
      <c r="AC28" s="38" t="str">
        <f t="shared" si="78"/>
        <v>35.86</v>
      </c>
      <c r="AD28" s="21">
        <v>6.99</v>
      </c>
      <c r="AE28" s="21">
        <f t="shared" si="64"/>
        <v>23.9</v>
      </c>
      <c r="AF28" s="20">
        <v>4.99</v>
      </c>
      <c r="AG28" s="20">
        <f t="shared" si="65"/>
        <v>35.86</v>
      </c>
      <c r="AH28" s="29">
        <f t="shared" si="75"/>
        <v>1</v>
      </c>
      <c r="AI28" s="29">
        <f t="shared" si="76"/>
        <v>2</v>
      </c>
      <c r="AK28">
        <f t="shared" si="67"/>
        <v>89.64</v>
      </c>
      <c r="AL28" s="41">
        <f t="shared" si="67"/>
        <v>23.9</v>
      </c>
      <c r="AM28" s="30">
        <f t="shared" si="67"/>
        <v>4.99</v>
      </c>
      <c r="AN28" s="41">
        <f t="shared" si="67"/>
        <v>24</v>
      </c>
      <c r="AO28" s="30">
        <f t="shared" si="67"/>
        <v>9.99</v>
      </c>
      <c r="AP28" s="30">
        <f t="shared" si="67"/>
        <v>35.86</v>
      </c>
    </row>
    <row r="29" spans="1:42">
      <c r="B29" s="5" t="s">
        <v>43</v>
      </c>
      <c r="C29" t="s">
        <v>16</v>
      </c>
      <c r="D29" s="37" t="s">
        <v>138</v>
      </c>
      <c r="E29">
        <v>6</v>
      </c>
      <c r="F29">
        <v>10</v>
      </c>
      <c r="G29" s="17">
        <v>149.4</v>
      </c>
      <c r="H29" s="7">
        <v>1</v>
      </c>
      <c r="I29" s="2" t="s">
        <v>16</v>
      </c>
      <c r="J29" s="2" t="s">
        <v>16</v>
      </c>
      <c r="K29" s="2" t="s">
        <v>19</v>
      </c>
      <c r="L29" s="2" t="s">
        <v>25</v>
      </c>
      <c r="M29" s="2" t="s">
        <v>16</v>
      </c>
      <c r="N29" s="2" t="s">
        <v>29</v>
      </c>
      <c r="O29" s="32" t="str">
        <f t="shared" si="68"/>
        <v>381.13</v>
      </c>
      <c r="Q29" s="17">
        <v>149.4</v>
      </c>
      <c r="R29" s="25" t="b">
        <f t="shared" si="52"/>
        <v>0</v>
      </c>
      <c r="S29" s="25" t="b">
        <f t="shared" si="53"/>
        <v>0</v>
      </c>
      <c r="T29" s="19" t="b">
        <f t="shared" si="54"/>
        <v>0</v>
      </c>
      <c r="U29" s="18" t="b">
        <f t="shared" si="55"/>
        <v>0</v>
      </c>
      <c r="V29" s="18" t="b">
        <f t="shared" si="56"/>
        <v>0</v>
      </c>
      <c r="W29" s="18" t="b">
        <f t="shared" si="57"/>
        <v>0</v>
      </c>
      <c r="X29" s="40" t="str">
        <f t="shared" si="69"/>
        <v>112.05</v>
      </c>
      <c r="Y29" s="38" t="str">
        <f t="shared" si="70"/>
        <v>29.88</v>
      </c>
      <c r="Z29" s="39" t="str">
        <f t="shared" si="71"/>
        <v>4.99</v>
      </c>
      <c r="AA29" s="39" t="str">
        <f t="shared" si="72"/>
        <v>30</v>
      </c>
      <c r="AB29" s="38" t="str">
        <f t="shared" si="77"/>
        <v>9.99</v>
      </c>
      <c r="AC29" s="38" t="str">
        <f t="shared" si="78"/>
        <v>44.82</v>
      </c>
      <c r="AD29" s="21">
        <v>6.99</v>
      </c>
      <c r="AE29" s="21">
        <f t="shared" si="64"/>
        <v>29.88</v>
      </c>
      <c r="AF29" s="20">
        <v>4.99</v>
      </c>
      <c r="AG29" s="20">
        <f t="shared" si="65"/>
        <v>44.82</v>
      </c>
      <c r="AH29" s="29">
        <f t="shared" si="75"/>
        <v>1</v>
      </c>
      <c r="AI29" s="29">
        <f t="shared" si="76"/>
        <v>2</v>
      </c>
      <c r="AK29">
        <f t="shared" si="67"/>
        <v>112.05</v>
      </c>
      <c r="AL29" s="41">
        <f t="shared" si="67"/>
        <v>29.88</v>
      </c>
      <c r="AM29" s="30">
        <f t="shared" si="67"/>
        <v>4.99</v>
      </c>
      <c r="AN29" s="41">
        <f t="shared" si="67"/>
        <v>30</v>
      </c>
      <c r="AO29" s="30">
        <f t="shared" si="67"/>
        <v>9.99</v>
      </c>
      <c r="AP29" s="30">
        <f t="shared" si="67"/>
        <v>44.82</v>
      </c>
    </row>
    <row r="30" spans="1:42">
      <c r="C30" t="s">
        <v>129</v>
      </c>
      <c r="D30" s="17"/>
    </row>
    <row r="31" spans="1:42">
      <c r="A31" t="s">
        <v>46</v>
      </c>
      <c r="B31" s="5" t="s">
        <v>45</v>
      </c>
      <c r="C31" s="5"/>
      <c r="D31" s="17" t="s">
        <v>2</v>
      </c>
      <c r="E31" s="2">
        <v>3</v>
      </c>
      <c r="F31" s="2">
        <v>2</v>
      </c>
      <c r="G31" s="17">
        <v>6.99</v>
      </c>
      <c r="H31" s="7">
        <v>1</v>
      </c>
      <c r="I31" s="2" t="s">
        <v>16</v>
      </c>
      <c r="J31" s="2" t="s">
        <v>16</v>
      </c>
      <c r="K31" s="2" t="s">
        <v>19</v>
      </c>
      <c r="L31" s="2" t="s">
        <v>25</v>
      </c>
      <c r="M31" s="2" t="s">
        <v>16</v>
      </c>
      <c r="N31" s="2" t="s">
        <v>29</v>
      </c>
      <c r="O31" s="6">
        <f>SUM(Q31,R31,S31,T31,U31,V31,W31,X31,Y31,Z31,AA31,AB31,AC31)</f>
        <v>42.190000000000005</v>
      </c>
      <c r="Q31" s="17">
        <v>6.99</v>
      </c>
      <c r="R31" s="1" t="b">
        <f t="shared" ref="R31:R38" si="79">IF(AND(H31&gt;=2,H31&lt;=10),ROUND(G31*H31*(1-0.07),2))</f>
        <v>0</v>
      </c>
      <c r="S31" s="1" t="b">
        <f t="shared" ref="S31:S38" si="80">IF(AND(H31&gt;=11,H31&lt;=25),ROUND(G31*H31*(1-0.11),2))</f>
        <v>0</v>
      </c>
      <c r="T31" s="19" t="b">
        <f t="shared" ref="T31:T38" si="81">IF(AND(H31&gt;=26,H31&lt;=50),ROUND(G31*H31*(1-0.18),2))</f>
        <v>0</v>
      </c>
      <c r="U31" s="18" t="b">
        <f t="shared" ref="U31:U38" si="82">IF(AND(H31&gt;=51,H31&lt;=100),ROUND(G31*H31*(1-0.25),2))</f>
        <v>0</v>
      </c>
      <c r="V31" s="18" t="b">
        <f t="shared" ref="V31:V38" si="83">IF(AND(H31&gt;=101,H31&lt;=500),ROUND(G31*H31*(1-0.33),2))</f>
        <v>0</v>
      </c>
      <c r="W31" s="18" t="b">
        <f t="shared" ref="W31:W38" si="84">IF(AND(H31&gt;=501),ROUND(G31*H31*(1-0.4),2))</f>
        <v>0</v>
      </c>
      <c r="X31" s="11">
        <f t="shared" ref="X31:X38" si="85">IF(I31="Yes",ROUND(SUM(Q31,R31,S31,T31,U31,V31,W31)*0.75,2),0)</f>
        <v>5.24</v>
      </c>
      <c r="Y31" s="11">
        <f t="shared" ref="Y31:Y38" si="86">IF(AE31&lt;6.99,AD31,AE31)</f>
        <v>6.99</v>
      </c>
      <c r="Z31" s="29">
        <f t="shared" ref="Z31:Z38" si="87">CHOOSE(AI31,0,ROUND(H31*4.99,2),0,0,ROUND(Q31*0.3,2),ROUND(Q31*0.3,2),ROUND(Q31*0.3,2))</f>
        <v>4.99</v>
      </c>
      <c r="AA31" s="29">
        <f t="shared" ref="AA31:AA38" si="88">CHOOSE(AH31,(E31*F31)*0.5*H31,((E31*F31)*1*H31))</f>
        <v>3</v>
      </c>
      <c r="AB31" s="11">
        <f t="shared" ref="AB31:AB38" si="89">IF(M31="Yes",ROUND(H31*9.99,2),0)</f>
        <v>9.99</v>
      </c>
      <c r="AC31" s="11">
        <f t="shared" ref="AC31:AC38" si="90">IF(AG31&lt;4.99,4.99,AG31)</f>
        <v>4.99</v>
      </c>
      <c r="AD31" s="21">
        <v>6.99</v>
      </c>
      <c r="AE31" s="21">
        <f t="shared" ref="AE31:AE38" si="91">IF(J31="Yes",ROUND(SUM(Q31,R31,S31,T31,U31,V31,W31)*0.2,2),0)</f>
        <v>1.4</v>
      </c>
      <c r="AF31" s="20">
        <v>4.99</v>
      </c>
      <c r="AG31" s="20">
        <f t="shared" ref="AG31:AG38" si="92">IF(N31="Four Sides",ROUND(G31*0.3*H31,2),0)</f>
        <v>2.1</v>
      </c>
      <c r="AH31" s="29">
        <f t="shared" ref="AH31:AH38" si="93">SUM(IF(L31="UV Print Only",1,0),IF(L31="Lamination Only",2,0))</f>
        <v>1</v>
      </c>
      <c r="AI31" s="29">
        <f t="shared" ref="AI31:AI38" si="94">SUM(IF(K31="Flash Cut with No Grommets",1,0),IF(K31="Flash Cut with Adhesive Grommets",2,0),IF(K31="Hem with No Grommets",3,0),IF(K31="Hem with Metal Grommets",4,0),IF(K31="Top and Bottom Pole Pocket",5,0),IF(K31="Top Pole Pocket",6,0),IF(K31="Left and Right Pole Pocket",7,0))</f>
        <v>2</v>
      </c>
    </row>
    <row r="32" spans="1:42">
      <c r="B32" s="5" t="s">
        <v>45</v>
      </c>
      <c r="C32" s="5"/>
      <c r="D32" s="17" t="s">
        <v>3</v>
      </c>
      <c r="E32">
        <v>3</v>
      </c>
      <c r="F32">
        <v>4</v>
      </c>
      <c r="G32" s="17">
        <v>29.88</v>
      </c>
      <c r="H32" s="7">
        <v>1</v>
      </c>
      <c r="I32" s="2" t="s">
        <v>16</v>
      </c>
      <c r="J32" s="2" t="s">
        <v>16</v>
      </c>
      <c r="K32" s="2" t="s">
        <v>19</v>
      </c>
      <c r="L32" s="2" t="s">
        <v>25</v>
      </c>
      <c r="M32" s="2" t="s">
        <v>16</v>
      </c>
      <c r="N32" s="2" t="s">
        <v>29</v>
      </c>
      <c r="O32" s="6">
        <f t="shared" ref="O32:O38" si="95">SUM(Q32,R32,S32,T32,U32,V32,W32,X32,Y32,Z32,AA32,AB32,AC32)</f>
        <v>89.22</v>
      </c>
      <c r="Q32" s="17">
        <v>29.88</v>
      </c>
      <c r="R32" s="1" t="b">
        <f t="shared" si="79"/>
        <v>0</v>
      </c>
      <c r="S32" s="1" t="b">
        <f t="shared" si="80"/>
        <v>0</v>
      </c>
      <c r="T32" s="19" t="b">
        <f t="shared" si="81"/>
        <v>0</v>
      </c>
      <c r="U32" s="18" t="b">
        <f t="shared" si="82"/>
        <v>0</v>
      </c>
      <c r="V32" s="18" t="b">
        <f t="shared" si="83"/>
        <v>0</v>
      </c>
      <c r="W32" s="18" t="b">
        <f t="shared" si="84"/>
        <v>0</v>
      </c>
      <c r="X32" s="11">
        <f t="shared" si="85"/>
        <v>22.41</v>
      </c>
      <c r="Y32" s="11">
        <f t="shared" si="86"/>
        <v>6.99</v>
      </c>
      <c r="Z32" s="29">
        <f t="shared" si="87"/>
        <v>4.99</v>
      </c>
      <c r="AA32" s="29">
        <f t="shared" si="88"/>
        <v>6</v>
      </c>
      <c r="AB32" s="11">
        <f t="shared" si="89"/>
        <v>9.99</v>
      </c>
      <c r="AC32" s="11">
        <f t="shared" si="90"/>
        <v>8.9600000000000009</v>
      </c>
      <c r="AD32" s="21">
        <v>6.99</v>
      </c>
      <c r="AE32" s="21">
        <f t="shared" si="91"/>
        <v>5.98</v>
      </c>
      <c r="AF32" s="20">
        <v>4.99</v>
      </c>
      <c r="AG32" s="20">
        <f t="shared" si="92"/>
        <v>8.9600000000000009</v>
      </c>
      <c r="AH32" s="29">
        <f t="shared" si="93"/>
        <v>1</v>
      </c>
      <c r="AI32" s="29">
        <f t="shared" si="94"/>
        <v>2</v>
      </c>
    </row>
    <row r="33" spans="1:35">
      <c r="B33" s="5" t="s">
        <v>45</v>
      </c>
      <c r="C33" s="5"/>
      <c r="D33" s="17" t="s">
        <v>23</v>
      </c>
      <c r="E33">
        <v>3</v>
      </c>
      <c r="F33">
        <v>6</v>
      </c>
      <c r="G33" s="17">
        <v>44.82</v>
      </c>
      <c r="H33" s="7">
        <v>1</v>
      </c>
      <c r="I33" s="2" t="s">
        <v>16</v>
      </c>
      <c r="J33" s="2" t="s">
        <v>16</v>
      </c>
      <c r="K33" s="2" t="s">
        <v>19</v>
      </c>
      <c r="L33" s="2" t="s">
        <v>25</v>
      </c>
      <c r="M33" s="2" t="s">
        <v>16</v>
      </c>
      <c r="N33" s="2" t="s">
        <v>29</v>
      </c>
      <c r="O33" s="6">
        <f t="shared" si="95"/>
        <v>124.83</v>
      </c>
      <c r="Q33" s="17">
        <v>44.82</v>
      </c>
      <c r="R33" s="1" t="b">
        <f t="shared" si="79"/>
        <v>0</v>
      </c>
      <c r="S33" s="1" t="b">
        <f t="shared" si="80"/>
        <v>0</v>
      </c>
      <c r="T33" s="19" t="b">
        <f t="shared" si="81"/>
        <v>0</v>
      </c>
      <c r="U33" s="18" t="b">
        <f t="shared" si="82"/>
        <v>0</v>
      </c>
      <c r="V33" s="18" t="b">
        <f t="shared" si="83"/>
        <v>0</v>
      </c>
      <c r="W33" s="18" t="b">
        <f t="shared" si="84"/>
        <v>0</v>
      </c>
      <c r="X33" s="11">
        <f t="shared" si="85"/>
        <v>33.619999999999997</v>
      </c>
      <c r="Y33" s="11">
        <f t="shared" si="86"/>
        <v>8.9600000000000009</v>
      </c>
      <c r="Z33" s="29">
        <f t="shared" si="87"/>
        <v>4.99</v>
      </c>
      <c r="AA33" s="29">
        <f t="shared" si="88"/>
        <v>9</v>
      </c>
      <c r="AB33" s="11">
        <f t="shared" si="89"/>
        <v>9.99</v>
      </c>
      <c r="AC33" s="11">
        <f t="shared" si="90"/>
        <v>13.45</v>
      </c>
      <c r="AD33" s="21">
        <v>6.99</v>
      </c>
      <c r="AE33" s="21">
        <f t="shared" si="91"/>
        <v>8.9600000000000009</v>
      </c>
      <c r="AF33" s="20">
        <v>4.99</v>
      </c>
      <c r="AG33" s="20">
        <f t="shared" si="92"/>
        <v>13.45</v>
      </c>
      <c r="AH33" s="29">
        <f t="shared" si="93"/>
        <v>1</v>
      </c>
      <c r="AI33" s="29">
        <f t="shared" si="94"/>
        <v>2</v>
      </c>
    </row>
    <row r="34" spans="1:35">
      <c r="B34" s="5" t="s">
        <v>45</v>
      </c>
      <c r="C34" s="5"/>
      <c r="D34" s="17" t="s">
        <v>36</v>
      </c>
      <c r="E34">
        <v>4</v>
      </c>
      <c r="F34">
        <v>6</v>
      </c>
      <c r="G34" s="17">
        <v>59.76</v>
      </c>
      <c r="H34" s="7">
        <v>1</v>
      </c>
      <c r="I34" s="2" t="s">
        <v>16</v>
      </c>
      <c r="J34" s="2" t="s">
        <v>16</v>
      </c>
      <c r="K34" s="2" t="s">
        <v>19</v>
      </c>
      <c r="L34" s="2" t="s">
        <v>25</v>
      </c>
      <c r="M34" s="2" t="s">
        <v>16</v>
      </c>
      <c r="N34" s="2" t="s">
        <v>29</v>
      </c>
      <c r="O34" s="6">
        <f t="shared" si="95"/>
        <v>161.44</v>
      </c>
      <c r="Q34" s="17">
        <v>59.76</v>
      </c>
      <c r="R34" s="1" t="b">
        <f t="shared" si="79"/>
        <v>0</v>
      </c>
      <c r="S34" s="1" t="b">
        <f t="shared" si="80"/>
        <v>0</v>
      </c>
      <c r="T34" s="19" t="b">
        <f t="shared" si="81"/>
        <v>0</v>
      </c>
      <c r="U34" s="18" t="b">
        <f t="shared" si="82"/>
        <v>0</v>
      </c>
      <c r="V34" s="18" t="b">
        <f t="shared" si="83"/>
        <v>0</v>
      </c>
      <c r="W34" s="18" t="b">
        <f t="shared" si="84"/>
        <v>0</v>
      </c>
      <c r="X34" s="11">
        <f t="shared" si="85"/>
        <v>44.82</v>
      </c>
      <c r="Y34" s="11">
        <f t="shared" si="86"/>
        <v>11.95</v>
      </c>
      <c r="Z34" s="29">
        <f t="shared" si="87"/>
        <v>4.99</v>
      </c>
      <c r="AA34" s="29">
        <f t="shared" si="88"/>
        <v>12</v>
      </c>
      <c r="AB34" s="11">
        <f t="shared" si="89"/>
        <v>9.99</v>
      </c>
      <c r="AC34" s="11">
        <f t="shared" si="90"/>
        <v>17.93</v>
      </c>
      <c r="AD34" s="21">
        <v>6.99</v>
      </c>
      <c r="AE34" s="21">
        <f t="shared" si="91"/>
        <v>11.95</v>
      </c>
      <c r="AF34" s="20">
        <v>4.99</v>
      </c>
      <c r="AG34" s="20">
        <f t="shared" si="92"/>
        <v>17.93</v>
      </c>
      <c r="AH34" s="29">
        <f t="shared" si="93"/>
        <v>1</v>
      </c>
      <c r="AI34" s="29">
        <f t="shared" si="94"/>
        <v>2</v>
      </c>
    </row>
    <row r="35" spans="1:35">
      <c r="B35" s="5" t="s">
        <v>45</v>
      </c>
      <c r="C35" s="5"/>
      <c r="D35" s="17" t="s">
        <v>38</v>
      </c>
      <c r="E35">
        <v>4</v>
      </c>
      <c r="F35">
        <v>8</v>
      </c>
      <c r="G35" s="17">
        <v>79.680000000000007</v>
      </c>
      <c r="H35" s="7">
        <v>1</v>
      </c>
      <c r="I35" s="2" t="s">
        <v>16</v>
      </c>
      <c r="J35" s="2" t="s">
        <v>16</v>
      </c>
      <c r="K35" s="2" t="s">
        <v>19</v>
      </c>
      <c r="L35" s="2" t="s">
        <v>25</v>
      </c>
      <c r="M35" s="2" t="s">
        <v>16</v>
      </c>
      <c r="N35" s="2" t="s">
        <v>29</v>
      </c>
      <c r="O35" s="6">
        <f t="shared" si="95"/>
        <v>210.26000000000002</v>
      </c>
      <c r="Q35" s="17">
        <v>79.680000000000007</v>
      </c>
      <c r="R35" s="1" t="b">
        <f t="shared" si="79"/>
        <v>0</v>
      </c>
      <c r="S35" s="1" t="b">
        <f t="shared" si="80"/>
        <v>0</v>
      </c>
      <c r="T35" s="19" t="b">
        <f t="shared" si="81"/>
        <v>0</v>
      </c>
      <c r="U35" s="18" t="b">
        <f t="shared" si="82"/>
        <v>0</v>
      </c>
      <c r="V35" s="18" t="b">
        <f t="shared" si="83"/>
        <v>0</v>
      </c>
      <c r="W35" s="18" t="b">
        <f t="shared" si="84"/>
        <v>0</v>
      </c>
      <c r="X35" s="11">
        <f t="shared" si="85"/>
        <v>59.76</v>
      </c>
      <c r="Y35" s="11">
        <f t="shared" si="86"/>
        <v>15.94</v>
      </c>
      <c r="Z35" s="29">
        <f t="shared" si="87"/>
        <v>4.99</v>
      </c>
      <c r="AA35" s="29">
        <f t="shared" si="88"/>
        <v>16</v>
      </c>
      <c r="AB35" s="11">
        <f t="shared" si="89"/>
        <v>9.99</v>
      </c>
      <c r="AC35" s="11">
        <f t="shared" si="90"/>
        <v>23.9</v>
      </c>
      <c r="AD35" s="21">
        <v>6.99</v>
      </c>
      <c r="AE35" s="21">
        <f t="shared" si="91"/>
        <v>15.94</v>
      </c>
      <c r="AF35" s="20">
        <v>4.99</v>
      </c>
      <c r="AG35" s="20">
        <f t="shared" si="92"/>
        <v>23.9</v>
      </c>
      <c r="AH35" s="29">
        <f t="shared" si="93"/>
        <v>1</v>
      </c>
      <c r="AI35" s="29">
        <f t="shared" si="94"/>
        <v>2</v>
      </c>
    </row>
    <row r="36" spans="1:35">
      <c r="B36" s="5" t="s">
        <v>45</v>
      </c>
      <c r="C36" s="5"/>
      <c r="D36" s="17" t="s">
        <v>39</v>
      </c>
      <c r="E36">
        <v>4</v>
      </c>
      <c r="F36">
        <v>10</v>
      </c>
      <c r="G36" s="17">
        <v>99.6</v>
      </c>
      <c r="H36" s="7">
        <v>1</v>
      </c>
      <c r="I36" s="2" t="s">
        <v>16</v>
      </c>
      <c r="J36" s="2" t="s">
        <v>16</v>
      </c>
      <c r="K36" s="2" t="s">
        <v>19</v>
      </c>
      <c r="L36" s="2" t="s">
        <v>25</v>
      </c>
      <c r="M36" s="2" t="s">
        <v>16</v>
      </c>
      <c r="N36" s="2" t="s">
        <v>29</v>
      </c>
      <c r="O36" s="6">
        <f t="shared" si="95"/>
        <v>259.08000000000004</v>
      </c>
      <c r="Q36" s="17">
        <v>99.6</v>
      </c>
      <c r="R36" s="1" t="b">
        <f t="shared" si="79"/>
        <v>0</v>
      </c>
      <c r="S36" s="1" t="b">
        <f t="shared" si="80"/>
        <v>0</v>
      </c>
      <c r="T36" s="19" t="b">
        <f t="shared" si="81"/>
        <v>0</v>
      </c>
      <c r="U36" s="18" t="b">
        <f t="shared" si="82"/>
        <v>0</v>
      </c>
      <c r="V36" s="18" t="b">
        <f t="shared" si="83"/>
        <v>0</v>
      </c>
      <c r="W36" s="18" t="b">
        <f t="shared" si="84"/>
        <v>0</v>
      </c>
      <c r="X36" s="11">
        <f t="shared" si="85"/>
        <v>74.7</v>
      </c>
      <c r="Y36" s="11">
        <f t="shared" si="86"/>
        <v>19.920000000000002</v>
      </c>
      <c r="Z36" s="29">
        <f t="shared" si="87"/>
        <v>4.99</v>
      </c>
      <c r="AA36" s="29">
        <f t="shared" si="88"/>
        <v>20</v>
      </c>
      <c r="AB36" s="11">
        <f t="shared" si="89"/>
        <v>9.99</v>
      </c>
      <c r="AC36" s="11">
        <f t="shared" si="90"/>
        <v>29.88</v>
      </c>
      <c r="AD36" s="21">
        <v>6.99</v>
      </c>
      <c r="AE36" s="21">
        <f t="shared" si="91"/>
        <v>19.920000000000002</v>
      </c>
      <c r="AF36" s="20">
        <v>4.99</v>
      </c>
      <c r="AG36" s="20">
        <f t="shared" si="92"/>
        <v>29.88</v>
      </c>
      <c r="AH36" s="29">
        <f t="shared" si="93"/>
        <v>1</v>
      </c>
      <c r="AI36" s="29">
        <f t="shared" si="94"/>
        <v>2</v>
      </c>
    </row>
    <row r="37" spans="1:35">
      <c r="B37" s="5" t="s">
        <v>45</v>
      </c>
      <c r="C37" s="5"/>
      <c r="D37" s="17" t="s">
        <v>40</v>
      </c>
      <c r="E37">
        <v>6</v>
      </c>
      <c r="F37">
        <v>8</v>
      </c>
      <c r="G37" s="17">
        <v>119.52</v>
      </c>
      <c r="H37" s="7">
        <v>1</v>
      </c>
      <c r="I37" s="2" t="s">
        <v>16</v>
      </c>
      <c r="J37" s="2" t="s">
        <v>16</v>
      </c>
      <c r="K37" s="2" t="s">
        <v>19</v>
      </c>
      <c r="L37" s="2" t="s">
        <v>25</v>
      </c>
      <c r="M37" s="2" t="s">
        <v>16</v>
      </c>
      <c r="N37" s="2" t="s">
        <v>29</v>
      </c>
      <c r="O37" s="6">
        <f t="shared" si="95"/>
        <v>307.90000000000003</v>
      </c>
      <c r="Q37" s="17">
        <v>119.52</v>
      </c>
      <c r="R37" s="1" t="b">
        <f t="shared" si="79"/>
        <v>0</v>
      </c>
      <c r="S37" s="1" t="b">
        <f t="shared" si="80"/>
        <v>0</v>
      </c>
      <c r="T37" s="19" t="b">
        <f t="shared" si="81"/>
        <v>0</v>
      </c>
      <c r="U37" s="18" t="b">
        <f t="shared" si="82"/>
        <v>0</v>
      </c>
      <c r="V37" s="18" t="b">
        <f t="shared" si="83"/>
        <v>0</v>
      </c>
      <c r="W37" s="18" t="b">
        <f t="shared" si="84"/>
        <v>0</v>
      </c>
      <c r="X37" s="11">
        <f t="shared" si="85"/>
        <v>89.64</v>
      </c>
      <c r="Y37" s="11">
        <f t="shared" si="86"/>
        <v>23.9</v>
      </c>
      <c r="Z37" s="29">
        <f t="shared" si="87"/>
        <v>4.99</v>
      </c>
      <c r="AA37" s="29">
        <f t="shared" si="88"/>
        <v>24</v>
      </c>
      <c r="AB37" s="11">
        <f t="shared" si="89"/>
        <v>9.99</v>
      </c>
      <c r="AC37" s="11">
        <f t="shared" si="90"/>
        <v>35.86</v>
      </c>
      <c r="AD37" s="21">
        <v>6.99</v>
      </c>
      <c r="AE37" s="21">
        <f t="shared" si="91"/>
        <v>23.9</v>
      </c>
      <c r="AF37" s="20">
        <v>4.99</v>
      </c>
      <c r="AG37" s="20">
        <f t="shared" si="92"/>
        <v>35.86</v>
      </c>
      <c r="AH37" s="29">
        <f t="shared" si="93"/>
        <v>1</v>
      </c>
      <c r="AI37" s="29">
        <f t="shared" si="94"/>
        <v>2</v>
      </c>
    </row>
    <row r="38" spans="1:35">
      <c r="B38" s="5" t="s">
        <v>45</v>
      </c>
      <c r="C38" s="5"/>
      <c r="D38" s="17" t="s">
        <v>41</v>
      </c>
      <c r="E38">
        <v>6</v>
      </c>
      <c r="F38">
        <v>10</v>
      </c>
      <c r="G38" s="17">
        <v>149.4</v>
      </c>
      <c r="H38" s="7">
        <v>1</v>
      </c>
      <c r="I38" s="2" t="s">
        <v>16</v>
      </c>
      <c r="J38" s="2" t="s">
        <v>16</v>
      </c>
      <c r="K38" s="2" t="s">
        <v>19</v>
      </c>
      <c r="L38" s="2" t="s">
        <v>25</v>
      </c>
      <c r="M38" s="2" t="s">
        <v>16</v>
      </c>
      <c r="N38" s="2" t="s">
        <v>29</v>
      </c>
      <c r="O38" s="6">
        <f t="shared" si="95"/>
        <v>381.13</v>
      </c>
      <c r="Q38" s="17">
        <v>149.4</v>
      </c>
      <c r="R38" s="1" t="b">
        <f t="shared" si="79"/>
        <v>0</v>
      </c>
      <c r="S38" s="1" t="b">
        <f t="shared" si="80"/>
        <v>0</v>
      </c>
      <c r="T38" s="19" t="b">
        <f t="shared" si="81"/>
        <v>0</v>
      </c>
      <c r="U38" s="18" t="b">
        <f t="shared" si="82"/>
        <v>0</v>
      </c>
      <c r="V38" s="18" t="b">
        <f t="shared" si="83"/>
        <v>0</v>
      </c>
      <c r="W38" s="18" t="b">
        <f t="shared" si="84"/>
        <v>0</v>
      </c>
      <c r="X38" s="11">
        <f t="shared" si="85"/>
        <v>112.05</v>
      </c>
      <c r="Y38" s="11">
        <f t="shared" si="86"/>
        <v>29.88</v>
      </c>
      <c r="Z38" s="29">
        <f t="shared" si="87"/>
        <v>4.99</v>
      </c>
      <c r="AA38" s="29">
        <f t="shared" si="88"/>
        <v>30</v>
      </c>
      <c r="AB38" s="11">
        <f t="shared" si="89"/>
        <v>9.99</v>
      </c>
      <c r="AC38" s="11">
        <f t="shared" si="90"/>
        <v>44.82</v>
      </c>
      <c r="AD38" s="21">
        <v>6.99</v>
      </c>
      <c r="AE38" s="21">
        <f t="shared" si="91"/>
        <v>29.88</v>
      </c>
      <c r="AF38" s="20">
        <v>4.99</v>
      </c>
      <c r="AG38" s="20">
        <f t="shared" si="92"/>
        <v>44.82</v>
      </c>
      <c r="AH38" s="29">
        <f t="shared" si="93"/>
        <v>1</v>
      </c>
      <c r="AI38" s="29">
        <f t="shared" si="94"/>
        <v>2</v>
      </c>
    </row>
    <row r="39" spans="1:35">
      <c r="C39" t="s">
        <v>129</v>
      </c>
    </row>
    <row r="40" spans="1:35">
      <c r="A40" t="s">
        <v>47</v>
      </c>
      <c r="B40" s="5" t="s">
        <v>45</v>
      </c>
      <c r="C40" s="5"/>
      <c r="D40" s="17" t="s">
        <v>2</v>
      </c>
      <c r="E40" s="2">
        <v>3</v>
      </c>
      <c r="F40" s="2">
        <v>2</v>
      </c>
      <c r="G40" s="17">
        <v>6.99</v>
      </c>
      <c r="H40" s="7">
        <v>1</v>
      </c>
      <c r="I40" s="2" t="s">
        <v>16</v>
      </c>
      <c r="J40" s="2" t="s">
        <v>16</v>
      </c>
      <c r="K40" s="2" t="s">
        <v>19</v>
      </c>
      <c r="L40" s="2" t="s">
        <v>25</v>
      </c>
      <c r="M40" s="2" t="s">
        <v>16</v>
      </c>
      <c r="N40" s="2" t="s">
        <v>29</v>
      </c>
      <c r="O40" s="6">
        <f>SUM(Q40,R40,S40,T40,U40,V40,W40,X40,Y40,Z40,AA40,AB40,AC40)</f>
        <v>42.190000000000005</v>
      </c>
      <c r="Q40" s="17">
        <v>6.99</v>
      </c>
      <c r="R40" s="1" t="b">
        <f t="shared" ref="R40:R47" si="96">IF(AND(H40&gt;=2,H40&lt;=10),ROUND(G40*H40*(1-0.07),2))</f>
        <v>0</v>
      </c>
      <c r="S40" s="1" t="b">
        <f t="shared" ref="S40:S47" si="97">IF(AND(H40&gt;=11,H40&lt;=25),ROUND(G40*H40*(1-0.11),2))</f>
        <v>0</v>
      </c>
      <c r="T40" s="19" t="b">
        <f t="shared" ref="T40:T47" si="98">IF(AND(H40&gt;=26,H40&lt;=50),ROUND(G40*H40*(1-0.18),2))</f>
        <v>0</v>
      </c>
      <c r="U40" s="18" t="b">
        <f t="shared" ref="U40:U47" si="99">IF(AND(H40&gt;=51,H40&lt;=100),ROUND(G40*H40*(1-0.25),2))</f>
        <v>0</v>
      </c>
      <c r="V40" s="18" t="b">
        <f t="shared" ref="V40:V47" si="100">IF(AND(H40&gt;=101,H40&lt;=500),ROUND(G40*H40*(1-0.33),2))</f>
        <v>0</v>
      </c>
      <c r="W40" s="18" t="b">
        <f t="shared" ref="W40:W47" si="101">IF(AND(H40&gt;=501),ROUND(G40*H40*(1-0.4),2))</f>
        <v>0</v>
      </c>
      <c r="X40" s="11">
        <f t="shared" ref="X40:X47" si="102">IF(I40="Yes",ROUND(SUM(Q40,R40,S40,T40,U40,V40,W40)*0.75,2),0)</f>
        <v>5.24</v>
      </c>
      <c r="Y40" s="11">
        <f t="shared" ref="Y40:Y47" si="103">IF(AE40&lt;6.99,AD40,AE40)</f>
        <v>6.99</v>
      </c>
      <c r="Z40" s="29">
        <f t="shared" ref="Z40:Z47" si="104">CHOOSE(AI40,0,ROUND(H40*4.99,2),0,0,ROUND(Q40*0.3,2),ROUND(Q40*0.3,2),ROUND(Q40*0.3,2))</f>
        <v>4.99</v>
      </c>
      <c r="AA40" s="29">
        <f t="shared" ref="AA40:AA47" si="105">CHOOSE(AH40,(E40*F40)*0.5*H40,((E40*F40)*1*H40))</f>
        <v>3</v>
      </c>
      <c r="AB40" s="11">
        <f t="shared" ref="AB40:AB47" si="106">IF(M40="Yes",ROUND(H40*9.99,2),0)</f>
        <v>9.99</v>
      </c>
      <c r="AC40" s="11">
        <f t="shared" ref="AC40:AC47" si="107">IF(AG40&lt;4.99,4.99,AG40)</f>
        <v>4.99</v>
      </c>
      <c r="AD40" s="21">
        <v>6.99</v>
      </c>
      <c r="AE40" s="21">
        <f t="shared" ref="AE40:AE47" si="108">IF(J40="Yes",ROUND(SUM(Q40,R40,S40,T40,U40,V40,W40)*0.2,2),0)</f>
        <v>1.4</v>
      </c>
      <c r="AF40" s="20">
        <v>4.99</v>
      </c>
      <c r="AG40" s="20">
        <f t="shared" ref="AG40:AG47" si="109">IF(N40="Four Sides",ROUND(G40*0.3*H40,2),0)</f>
        <v>2.1</v>
      </c>
      <c r="AH40" s="29">
        <f t="shared" ref="AH40:AH47" si="110">SUM(IF(L40="UV Print Only",1,0),IF(L40="Lamination Only",2,0))</f>
        <v>1</v>
      </c>
      <c r="AI40" s="29">
        <f t="shared" ref="AI40:AI47" si="111">SUM(IF(K40="Flash Cut with No Grommets",1,0),IF(K40="Flash Cut with Adhesive Grommets",2,0),IF(K40="Hem with No Grommets",3,0),IF(K40="Hem with Metal Grommets",4,0),IF(K40="Top and Bottom Pole Pocket",5,0),IF(K40="Top Pole Pocket",6,0),IF(K40="Left and Right Pole Pocket",7,0))</f>
        <v>2</v>
      </c>
    </row>
    <row r="41" spans="1:35">
      <c r="B41" s="5" t="s">
        <v>45</v>
      </c>
      <c r="C41" s="5"/>
      <c r="D41" s="17" t="s">
        <v>3</v>
      </c>
      <c r="E41">
        <v>3</v>
      </c>
      <c r="F41">
        <v>4</v>
      </c>
      <c r="G41" s="17">
        <v>29.88</v>
      </c>
      <c r="H41" s="7">
        <v>1</v>
      </c>
      <c r="I41" s="2" t="s">
        <v>16</v>
      </c>
      <c r="J41" s="2" t="s">
        <v>16</v>
      </c>
      <c r="K41" s="2" t="s">
        <v>19</v>
      </c>
      <c r="L41" s="2" t="s">
        <v>25</v>
      </c>
      <c r="M41" s="2" t="s">
        <v>16</v>
      </c>
      <c r="N41" s="2" t="s">
        <v>29</v>
      </c>
      <c r="O41" s="6">
        <f t="shared" ref="O41:O47" si="112">SUM(Q41,R41,S41,T41,U41,V41,W41,X41,Y41,Z41,AA41,AB41,AC41)</f>
        <v>89.22</v>
      </c>
      <c r="Q41" s="17">
        <v>29.88</v>
      </c>
      <c r="R41" s="1" t="b">
        <f t="shared" si="96"/>
        <v>0</v>
      </c>
      <c r="S41" s="1" t="b">
        <f t="shared" si="97"/>
        <v>0</v>
      </c>
      <c r="T41" s="19" t="b">
        <f t="shared" si="98"/>
        <v>0</v>
      </c>
      <c r="U41" s="18" t="b">
        <f t="shared" si="99"/>
        <v>0</v>
      </c>
      <c r="V41" s="18" t="b">
        <f t="shared" si="100"/>
        <v>0</v>
      </c>
      <c r="W41" s="18" t="b">
        <f t="shared" si="101"/>
        <v>0</v>
      </c>
      <c r="X41" s="11">
        <f t="shared" si="102"/>
        <v>22.41</v>
      </c>
      <c r="Y41" s="11">
        <f t="shared" si="103"/>
        <v>6.99</v>
      </c>
      <c r="Z41" s="29">
        <f t="shared" si="104"/>
        <v>4.99</v>
      </c>
      <c r="AA41" s="29">
        <f t="shared" si="105"/>
        <v>6</v>
      </c>
      <c r="AB41" s="11">
        <f t="shared" si="106"/>
        <v>9.99</v>
      </c>
      <c r="AC41" s="11">
        <f t="shared" si="107"/>
        <v>8.9600000000000009</v>
      </c>
      <c r="AD41" s="21">
        <v>6.99</v>
      </c>
      <c r="AE41" s="21">
        <f t="shared" si="108"/>
        <v>5.98</v>
      </c>
      <c r="AF41" s="20">
        <v>4.99</v>
      </c>
      <c r="AG41" s="20">
        <f t="shared" si="109"/>
        <v>8.9600000000000009</v>
      </c>
      <c r="AH41" s="29">
        <f t="shared" si="110"/>
        <v>1</v>
      </c>
      <c r="AI41" s="29">
        <f t="shared" si="111"/>
        <v>2</v>
      </c>
    </row>
    <row r="42" spans="1:35">
      <c r="B42" s="5" t="s">
        <v>45</v>
      </c>
      <c r="C42" s="5"/>
      <c r="D42" s="17" t="s">
        <v>23</v>
      </c>
      <c r="E42">
        <v>3</v>
      </c>
      <c r="F42">
        <v>6</v>
      </c>
      <c r="G42" s="17">
        <v>44.82</v>
      </c>
      <c r="H42" s="7">
        <v>1</v>
      </c>
      <c r="I42" s="2" t="s">
        <v>16</v>
      </c>
      <c r="J42" s="2" t="s">
        <v>16</v>
      </c>
      <c r="K42" s="2" t="s">
        <v>19</v>
      </c>
      <c r="L42" s="2" t="s">
        <v>25</v>
      </c>
      <c r="M42" s="2" t="s">
        <v>16</v>
      </c>
      <c r="N42" s="2" t="s">
        <v>29</v>
      </c>
      <c r="O42" s="6">
        <f t="shared" si="112"/>
        <v>124.83</v>
      </c>
      <c r="Q42" s="17">
        <v>44.82</v>
      </c>
      <c r="R42" s="1" t="b">
        <f t="shared" si="96"/>
        <v>0</v>
      </c>
      <c r="S42" s="1" t="b">
        <f t="shared" si="97"/>
        <v>0</v>
      </c>
      <c r="T42" s="19" t="b">
        <f t="shared" si="98"/>
        <v>0</v>
      </c>
      <c r="U42" s="18" t="b">
        <f t="shared" si="99"/>
        <v>0</v>
      </c>
      <c r="V42" s="18" t="b">
        <f t="shared" si="100"/>
        <v>0</v>
      </c>
      <c r="W42" s="18" t="b">
        <f t="shared" si="101"/>
        <v>0</v>
      </c>
      <c r="X42" s="11">
        <f t="shared" si="102"/>
        <v>33.619999999999997</v>
      </c>
      <c r="Y42" s="11">
        <f t="shared" si="103"/>
        <v>8.9600000000000009</v>
      </c>
      <c r="Z42" s="29">
        <f t="shared" si="104"/>
        <v>4.99</v>
      </c>
      <c r="AA42" s="29">
        <f t="shared" si="105"/>
        <v>9</v>
      </c>
      <c r="AB42" s="11">
        <f t="shared" si="106"/>
        <v>9.99</v>
      </c>
      <c r="AC42" s="11">
        <f t="shared" si="107"/>
        <v>13.45</v>
      </c>
      <c r="AD42" s="21">
        <v>6.99</v>
      </c>
      <c r="AE42" s="21">
        <f t="shared" si="108"/>
        <v>8.9600000000000009</v>
      </c>
      <c r="AF42" s="20">
        <v>4.99</v>
      </c>
      <c r="AG42" s="20">
        <f t="shared" si="109"/>
        <v>13.45</v>
      </c>
      <c r="AH42" s="29">
        <f t="shared" si="110"/>
        <v>1</v>
      </c>
      <c r="AI42" s="29">
        <f t="shared" si="111"/>
        <v>2</v>
      </c>
    </row>
    <row r="43" spans="1:35">
      <c r="B43" s="5" t="s">
        <v>45</v>
      </c>
      <c r="C43" s="5"/>
      <c r="D43" s="17" t="s">
        <v>36</v>
      </c>
      <c r="E43">
        <v>4</v>
      </c>
      <c r="F43">
        <v>6</v>
      </c>
      <c r="G43" s="17">
        <v>59.76</v>
      </c>
      <c r="H43" s="7">
        <v>1</v>
      </c>
      <c r="I43" s="2" t="s">
        <v>16</v>
      </c>
      <c r="J43" s="2" t="s">
        <v>16</v>
      </c>
      <c r="K43" s="2" t="s">
        <v>19</v>
      </c>
      <c r="L43" s="2" t="s">
        <v>25</v>
      </c>
      <c r="M43" s="2" t="s">
        <v>16</v>
      </c>
      <c r="N43" s="2" t="s">
        <v>29</v>
      </c>
      <c r="O43" s="6">
        <f t="shared" si="112"/>
        <v>161.44</v>
      </c>
      <c r="Q43" s="17">
        <v>59.76</v>
      </c>
      <c r="R43" s="1" t="b">
        <f t="shared" si="96"/>
        <v>0</v>
      </c>
      <c r="S43" s="1" t="b">
        <f t="shared" si="97"/>
        <v>0</v>
      </c>
      <c r="T43" s="19" t="b">
        <f t="shared" si="98"/>
        <v>0</v>
      </c>
      <c r="U43" s="18" t="b">
        <f t="shared" si="99"/>
        <v>0</v>
      </c>
      <c r="V43" s="18" t="b">
        <f t="shared" si="100"/>
        <v>0</v>
      </c>
      <c r="W43" s="18" t="b">
        <f t="shared" si="101"/>
        <v>0</v>
      </c>
      <c r="X43" s="11">
        <f t="shared" si="102"/>
        <v>44.82</v>
      </c>
      <c r="Y43" s="11">
        <f t="shared" si="103"/>
        <v>11.95</v>
      </c>
      <c r="Z43" s="29">
        <f t="shared" si="104"/>
        <v>4.99</v>
      </c>
      <c r="AA43" s="29">
        <f t="shared" si="105"/>
        <v>12</v>
      </c>
      <c r="AB43" s="11">
        <f t="shared" si="106"/>
        <v>9.99</v>
      </c>
      <c r="AC43" s="11">
        <f t="shared" si="107"/>
        <v>17.93</v>
      </c>
      <c r="AD43" s="21">
        <v>6.99</v>
      </c>
      <c r="AE43" s="21">
        <f t="shared" si="108"/>
        <v>11.95</v>
      </c>
      <c r="AF43" s="20">
        <v>4.99</v>
      </c>
      <c r="AG43" s="20">
        <f t="shared" si="109"/>
        <v>17.93</v>
      </c>
      <c r="AH43" s="29">
        <f t="shared" si="110"/>
        <v>1</v>
      </c>
      <c r="AI43" s="29">
        <f t="shared" si="111"/>
        <v>2</v>
      </c>
    </row>
    <row r="44" spans="1:35">
      <c r="B44" s="5" t="s">
        <v>45</v>
      </c>
      <c r="C44" s="5"/>
      <c r="D44" s="17" t="s">
        <v>38</v>
      </c>
      <c r="E44">
        <v>4</v>
      </c>
      <c r="F44">
        <v>8</v>
      </c>
      <c r="G44" s="17">
        <v>79.680000000000007</v>
      </c>
      <c r="H44" s="7">
        <v>1</v>
      </c>
      <c r="I44" s="2" t="s">
        <v>16</v>
      </c>
      <c r="J44" s="2" t="s">
        <v>16</v>
      </c>
      <c r="K44" s="2" t="s">
        <v>19</v>
      </c>
      <c r="L44" s="2" t="s">
        <v>25</v>
      </c>
      <c r="M44" s="2" t="s">
        <v>16</v>
      </c>
      <c r="N44" s="2" t="s">
        <v>29</v>
      </c>
      <c r="O44" s="6">
        <f t="shared" si="112"/>
        <v>210.26000000000002</v>
      </c>
      <c r="Q44" s="17">
        <v>79.680000000000007</v>
      </c>
      <c r="R44" s="1" t="b">
        <f t="shared" si="96"/>
        <v>0</v>
      </c>
      <c r="S44" s="1" t="b">
        <f t="shared" si="97"/>
        <v>0</v>
      </c>
      <c r="T44" s="19" t="b">
        <f t="shared" si="98"/>
        <v>0</v>
      </c>
      <c r="U44" s="18" t="b">
        <f t="shared" si="99"/>
        <v>0</v>
      </c>
      <c r="V44" s="18" t="b">
        <f t="shared" si="100"/>
        <v>0</v>
      </c>
      <c r="W44" s="18" t="b">
        <f t="shared" si="101"/>
        <v>0</v>
      </c>
      <c r="X44" s="11">
        <f t="shared" si="102"/>
        <v>59.76</v>
      </c>
      <c r="Y44" s="11">
        <f t="shared" si="103"/>
        <v>15.94</v>
      </c>
      <c r="Z44" s="29">
        <f t="shared" si="104"/>
        <v>4.99</v>
      </c>
      <c r="AA44" s="29">
        <f t="shared" si="105"/>
        <v>16</v>
      </c>
      <c r="AB44" s="11">
        <f t="shared" si="106"/>
        <v>9.99</v>
      </c>
      <c r="AC44" s="11">
        <f t="shared" si="107"/>
        <v>23.9</v>
      </c>
      <c r="AD44" s="21">
        <v>6.99</v>
      </c>
      <c r="AE44" s="21">
        <f t="shared" si="108"/>
        <v>15.94</v>
      </c>
      <c r="AF44" s="20">
        <v>4.99</v>
      </c>
      <c r="AG44" s="20">
        <f t="shared" si="109"/>
        <v>23.9</v>
      </c>
      <c r="AH44" s="29">
        <f t="shared" si="110"/>
        <v>1</v>
      </c>
      <c r="AI44" s="29">
        <f t="shared" si="111"/>
        <v>2</v>
      </c>
    </row>
    <row r="45" spans="1:35">
      <c r="B45" s="5" t="s">
        <v>45</v>
      </c>
      <c r="C45" s="5"/>
      <c r="D45" s="17" t="s">
        <v>39</v>
      </c>
      <c r="E45">
        <v>4</v>
      </c>
      <c r="F45">
        <v>10</v>
      </c>
      <c r="G45" s="17">
        <v>99.6</v>
      </c>
      <c r="H45" s="7">
        <v>1</v>
      </c>
      <c r="I45" s="2" t="s">
        <v>16</v>
      </c>
      <c r="J45" s="2" t="s">
        <v>16</v>
      </c>
      <c r="K45" s="2" t="s">
        <v>19</v>
      </c>
      <c r="L45" s="2" t="s">
        <v>25</v>
      </c>
      <c r="M45" s="2" t="s">
        <v>16</v>
      </c>
      <c r="N45" s="2" t="s">
        <v>29</v>
      </c>
      <c r="O45" s="6">
        <f t="shared" si="112"/>
        <v>259.08000000000004</v>
      </c>
      <c r="Q45" s="17">
        <v>99.6</v>
      </c>
      <c r="R45" s="1" t="b">
        <f t="shared" si="96"/>
        <v>0</v>
      </c>
      <c r="S45" s="1" t="b">
        <f t="shared" si="97"/>
        <v>0</v>
      </c>
      <c r="T45" s="19" t="b">
        <f t="shared" si="98"/>
        <v>0</v>
      </c>
      <c r="U45" s="18" t="b">
        <f t="shared" si="99"/>
        <v>0</v>
      </c>
      <c r="V45" s="18" t="b">
        <f t="shared" si="100"/>
        <v>0</v>
      </c>
      <c r="W45" s="18" t="b">
        <f t="shared" si="101"/>
        <v>0</v>
      </c>
      <c r="X45" s="11">
        <f t="shared" si="102"/>
        <v>74.7</v>
      </c>
      <c r="Y45" s="11">
        <f t="shared" si="103"/>
        <v>19.920000000000002</v>
      </c>
      <c r="Z45" s="29">
        <f t="shared" si="104"/>
        <v>4.99</v>
      </c>
      <c r="AA45" s="29">
        <f t="shared" si="105"/>
        <v>20</v>
      </c>
      <c r="AB45" s="11">
        <f t="shared" si="106"/>
        <v>9.99</v>
      </c>
      <c r="AC45" s="11">
        <f t="shared" si="107"/>
        <v>29.88</v>
      </c>
      <c r="AD45" s="21">
        <v>6.99</v>
      </c>
      <c r="AE45" s="21">
        <f t="shared" si="108"/>
        <v>19.920000000000002</v>
      </c>
      <c r="AF45" s="20">
        <v>4.99</v>
      </c>
      <c r="AG45" s="20">
        <f t="shared" si="109"/>
        <v>29.88</v>
      </c>
      <c r="AH45" s="29">
        <f t="shared" si="110"/>
        <v>1</v>
      </c>
      <c r="AI45" s="29">
        <f t="shared" si="111"/>
        <v>2</v>
      </c>
    </row>
    <row r="46" spans="1:35">
      <c r="B46" s="5" t="s">
        <v>45</v>
      </c>
      <c r="C46" s="5"/>
      <c r="D46" s="17" t="s">
        <v>40</v>
      </c>
      <c r="E46">
        <v>6</v>
      </c>
      <c r="F46">
        <v>8</v>
      </c>
      <c r="G46" s="17">
        <v>119.52</v>
      </c>
      <c r="H46" s="7">
        <v>1</v>
      </c>
      <c r="I46" s="2" t="s">
        <v>16</v>
      </c>
      <c r="J46" s="2" t="s">
        <v>16</v>
      </c>
      <c r="K46" s="2" t="s">
        <v>19</v>
      </c>
      <c r="L46" s="2" t="s">
        <v>25</v>
      </c>
      <c r="M46" s="2" t="s">
        <v>16</v>
      </c>
      <c r="N46" s="2" t="s">
        <v>29</v>
      </c>
      <c r="O46" s="6">
        <f t="shared" si="112"/>
        <v>307.90000000000003</v>
      </c>
      <c r="Q46" s="17">
        <v>119.52</v>
      </c>
      <c r="R46" s="1" t="b">
        <f t="shared" si="96"/>
        <v>0</v>
      </c>
      <c r="S46" s="1" t="b">
        <f t="shared" si="97"/>
        <v>0</v>
      </c>
      <c r="T46" s="19" t="b">
        <f t="shared" si="98"/>
        <v>0</v>
      </c>
      <c r="U46" s="18" t="b">
        <f t="shared" si="99"/>
        <v>0</v>
      </c>
      <c r="V46" s="18" t="b">
        <f t="shared" si="100"/>
        <v>0</v>
      </c>
      <c r="W46" s="18" t="b">
        <f t="shared" si="101"/>
        <v>0</v>
      </c>
      <c r="X46" s="11">
        <f t="shared" si="102"/>
        <v>89.64</v>
      </c>
      <c r="Y46" s="11">
        <f t="shared" si="103"/>
        <v>23.9</v>
      </c>
      <c r="Z46" s="29">
        <f t="shared" si="104"/>
        <v>4.99</v>
      </c>
      <c r="AA46" s="29">
        <f t="shared" si="105"/>
        <v>24</v>
      </c>
      <c r="AB46" s="11">
        <f t="shared" si="106"/>
        <v>9.99</v>
      </c>
      <c r="AC46" s="11">
        <f t="shared" si="107"/>
        <v>35.86</v>
      </c>
      <c r="AD46" s="21">
        <v>6.99</v>
      </c>
      <c r="AE46" s="21">
        <f t="shared" si="108"/>
        <v>23.9</v>
      </c>
      <c r="AF46" s="20">
        <v>4.99</v>
      </c>
      <c r="AG46" s="20">
        <f t="shared" si="109"/>
        <v>35.86</v>
      </c>
      <c r="AH46" s="29">
        <f t="shared" si="110"/>
        <v>1</v>
      </c>
      <c r="AI46" s="29">
        <f t="shared" si="111"/>
        <v>2</v>
      </c>
    </row>
    <row r="47" spans="1:35">
      <c r="B47" s="5" t="s">
        <v>45</v>
      </c>
      <c r="C47" s="5"/>
      <c r="D47" s="17" t="s">
        <v>41</v>
      </c>
      <c r="E47">
        <v>6</v>
      </c>
      <c r="F47">
        <v>10</v>
      </c>
      <c r="G47" s="17">
        <v>149.4</v>
      </c>
      <c r="H47" s="7">
        <v>1</v>
      </c>
      <c r="I47" s="2" t="s">
        <v>16</v>
      </c>
      <c r="J47" s="2" t="s">
        <v>16</v>
      </c>
      <c r="K47" s="2" t="s">
        <v>19</v>
      </c>
      <c r="L47" s="2" t="s">
        <v>25</v>
      </c>
      <c r="M47" s="2" t="s">
        <v>16</v>
      </c>
      <c r="N47" s="2" t="s">
        <v>29</v>
      </c>
      <c r="O47" s="6">
        <f t="shared" si="112"/>
        <v>381.13</v>
      </c>
      <c r="Q47" s="17">
        <v>149.4</v>
      </c>
      <c r="R47" s="1" t="b">
        <f t="shared" si="96"/>
        <v>0</v>
      </c>
      <c r="S47" s="1" t="b">
        <f t="shared" si="97"/>
        <v>0</v>
      </c>
      <c r="T47" s="19" t="b">
        <f t="shared" si="98"/>
        <v>0</v>
      </c>
      <c r="U47" s="18" t="b">
        <f t="shared" si="99"/>
        <v>0</v>
      </c>
      <c r="V47" s="18" t="b">
        <f t="shared" si="100"/>
        <v>0</v>
      </c>
      <c r="W47" s="18" t="b">
        <f t="shared" si="101"/>
        <v>0</v>
      </c>
      <c r="X47" s="11">
        <f t="shared" si="102"/>
        <v>112.05</v>
      </c>
      <c r="Y47" s="11">
        <f t="shared" si="103"/>
        <v>29.88</v>
      </c>
      <c r="Z47" s="29">
        <f t="shared" si="104"/>
        <v>4.99</v>
      </c>
      <c r="AA47" s="29">
        <f t="shared" si="105"/>
        <v>30</v>
      </c>
      <c r="AB47" s="11">
        <f t="shared" si="106"/>
        <v>9.99</v>
      </c>
      <c r="AC47" s="11">
        <f t="shared" si="107"/>
        <v>44.82</v>
      </c>
      <c r="AD47" s="21">
        <v>6.99</v>
      </c>
      <c r="AE47" s="21">
        <f t="shared" si="108"/>
        <v>29.88</v>
      </c>
      <c r="AF47" s="20">
        <v>4.99</v>
      </c>
      <c r="AG47" s="20">
        <f t="shared" si="109"/>
        <v>44.82</v>
      </c>
      <c r="AH47" s="29">
        <f t="shared" si="110"/>
        <v>1</v>
      </c>
      <c r="AI47" s="29">
        <f t="shared" si="111"/>
        <v>2</v>
      </c>
    </row>
    <row r="48" spans="1:35">
      <c r="C48" t="s">
        <v>129</v>
      </c>
    </row>
    <row r="49" spans="1:35">
      <c r="A49" t="s">
        <v>48</v>
      </c>
      <c r="B49" s="5" t="s">
        <v>49</v>
      </c>
      <c r="C49" s="5"/>
      <c r="D49" s="17" t="s">
        <v>2</v>
      </c>
      <c r="E49" s="2">
        <v>3</v>
      </c>
      <c r="F49" s="2">
        <v>2</v>
      </c>
      <c r="G49" s="17">
        <v>6.99</v>
      </c>
      <c r="H49" s="7">
        <v>1</v>
      </c>
      <c r="I49" s="2" t="s">
        <v>16</v>
      </c>
      <c r="J49" s="2" t="s">
        <v>16</v>
      </c>
      <c r="K49" s="2" t="s">
        <v>19</v>
      </c>
      <c r="L49" s="2" t="s">
        <v>25</v>
      </c>
      <c r="M49" s="2" t="s">
        <v>16</v>
      </c>
      <c r="N49" s="2" t="s">
        <v>29</v>
      </c>
      <c r="O49" s="6">
        <f>SUM(Q49,R49,S49,T49,U49,V49,W49,X49,Y49,Z49,AA49,AB49,AC49)</f>
        <v>42.190000000000005</v>
      </c>
      <c r="Q49" s="17">
        <v>6.99</v>
      </c>
      <c r="R49" s="1" t="b">
        <f t="shared" ref="R49:R56" si="113">IF(AND(H49&gt;=2,H49&lt;=10),ROUND(G49*H49*(1-0.07),2))</f>
        <v>0</v>
      </c>
      <c r="S49" s="1" t="b">
        <f t="shared" ref="S49:S56" si="114">IF(AND(H49&gt;=11,H49&lt;=25),ROUND(G49*H49*(1-0.11),2))</f>
        <v>0</v>
      </c>
      <c r="T49" s="19" t="b">
        <f t="shared" ref="T49:T56" si="115">IF(AND(H49&gt;=26,H49&lt;=50),ROUND(G49*H49*(1-0.18),2))</f>
        <v>0</v>
      </c>
      <c r="U49" s="18" t="b">
        <f t="shared" ref="U49:U56" si="116">IF(AND(H49&gt;=51,H49&lt;=100),ROUND(G49*H49*(1-0.25),2))</f>
        <v>0</v>
      </c>
      <c r="V49" s="18" t="b">
        <f t="shared" ref="V49:V56" si="117">IF(AND(H49&gt;=101,H49&lt;=500),ROUND(G49*H49*(1-0.33),2))</f>
        <v>0</v>
      </c>
      <c r="W49" s="18" t="b">
        <f t="shared" ref="W49:W56" si="118">IF(AND(H49&gt;=501),ROUND(G49*H49*(1-0.4),2))</f>
        <v>0</v>
      </c>
      <c r="X49" s="11">
        <f t="shared" ref="X49:X56" si="119">IF(I49="Yes",ROUND(SUM(Q49,R49,S49,T49,U49,V49,W49)*0.75,2),0)</f>
        <v>5.24</v>
      </c>
      <c r="Y49" s="11">
        <f t="shared" ref="Y49:Y56" si="120">IF(AE49&lt;6.99,AD49,AE49)</f>
        <v>6.99</v>
      </c>
      <c r="Z49" s="29">
        <f t="shared" ref="Z49:Z56" si="121">CHOOSE(AI49,0,ROUND(H49*4.99,2),0,0,ROUND(Q49*0.3,2),ROUND(Q49*0.3,2),ROUND(Q49*0.3,2))</f>
        <v>4.99</v>
      </c>
      <c r="AA49" s="29">
        <f t="shared" ref="AA49:AA56" si="122">CHOOSE(AH49,(E49*F49)*0.5*H49,((E49*F49)*1*H49))</f>
        <v>3</v>
      </c>
      <c r="AB49" s="11">
        <f t="shared" ref="AB49:AB56" si="123">IF(M49="Yes",ROUND(H49*9.99,2),0)</f>
        <v>9.99</v>
      </c>
      <c r="AC49" s="11">
        <f t="shared" ref="AC49:AC56" si="124">IF(AG49&lt;4.99,4.99,AG49)</f>
        <v>4.99</v>
      </c>
      <c r="AD49" s="21">
        <v>6.99</v>
      </c>
      <c r="AE49" s="21">
        <f t="shared" ref="AE49:AE56" si="125">IF(J49="Yes",ROUND(SUM(Q49,R49,S49,T49,U49,V49,W49)*0.2,2),0)</f>
        <v>1.4</v>
      </c>
      <c r="AF49" s="20">
        <v>4.99</v>
      </c>
      <c r="AG49" s="20">
        <f t="shared" ref="AG49:AG56" si="126">IF(N49="Four Sides",ROUND(G49*0.3*H49,2),0)</f>
        <v>2.1</v>
      </c>
      <c r="AH49" s="29">
        <f t="shared" ref="AH49:AH56" si="127">SUM(IF(L49="UV Print Only",1,0),IF(L49="Lamination Only",2,0))</f>
        <v>1</v>
      </c>
      <c r="AI49" s="29">
        <f t="shared" ref="AI49:AI56" si="128">SUM(IF(K49="Flash Cut with No Grommets",1,0),IF(K49="Flash Cut with Adhesive Grommets",2,0),IF(K49="Hem with No Grommets",3,0),IF(K49="Hem with Metal Grommets",4,0),IF(K49="Top and Bottom Pole Pocket",5,0),IF(K49="Top Pole Pocket",6,0),IF(K49="Left and Right Pole Pocket",7,0))</f>
        <v>2</v>
      </c>
    </row>
    <row r="50" spans="1:35">
      <c r="B50" s="5" t="s">
        <v>49</v>
      </c>
      <c r="C50" s="5"/>
      <c r="D50" s="17" t="s">
        <v>3</v>
      </c>
      <c r="E50">
        <v>3</v>
      </c>
      <c r="F50">
        <v>4</v>
      </c>
      <c r="G50" s="17">
        <v>29.88</v>
      </c>
      <c r="H50" s="7">
        <v>1</v>
      </c>
      <c r="I50" s="2" t="s">
        <v>16</v>
      </c>
      <c r="J50" s="2" t="s">
        <v>16</v>
      </c>
      <c r="K50" s="2" t="s">
        <v>19</v>
      </c>
      <c r="L50" s="2" t="s">
        <v>25</v>
      </c>
      <c r="M50" s="2" t="s">
        <v>16</v>
      </c>
      <c r="N50" s="2" t="s">
        <v>29</v>
      </c>
      <c r="O50" s="6">
        <f>SUM(Q50,R50,S50,T50,U50,V50,W50,X50,Y50,Z50,AA50,AB50,AC50)</f>
        <v>89.22</v>
      </c>
      <c r="Q50" s="17">
        <v>29.88</v>
      </c>
      <c r="R50" s="1" t="b">
        <f t="shared" si="113"/>
        <v>0</v>
      </c>
      <c r="S50" s="1" t="b">
        <f t="shared" si="114"/>
        <v>0</v>
      </c>
      <c r="T50" s="19" t="b">
        <f t="shared" si="115"/>
        <v>0</v>
      </c>
      <c r="U50" s="18" t="b">
        <f t="shared" si="116"/>
        <v>0</v>
      </c>
      <c r="V50" s="18" t="b">
        <f t="shared" si="117"/>
        <v>0</v>
      </c>
      <c r="W50" s="18" t="b">
        <f t="shared" si="118"/>
        <v>0</v>
      </c>
      <c r="X50" s="11">
        <f t="shared" si="119"/>
        <v>22.41</v>
      </c>
      <c r="Y50" s="11">
        <f t="shared" si="120"/>
        <v>6.99</v>
      </c>
      <c r="Z50" s="29">
        <f t="shared" si="121"/>
        <v>4.99</v>
      </c>
      <c r="AA50" s="29">
        <f t="shared" si="122"/>
        <v>6</v>
      </c>
      <c r="AB50" s="11">
        <f t="shared" si="123"/>
        <v>9.99</v>
      </c>
      <c r="AC50" s="11">
        <f t="shared" si="124"/>
        <v>8.9600000000000009</v>
      </c>
      <c r="AD50" s="21">
        <v>6.99</v>
      </c>
      <c r="AE50" s="21">
        <f t="shared" si="125"/>
        <v>5.98</v>
      </c>
      <c r="AF50" s="20">
        <v>4.99</v>
      </c>
      <c r="AG50" s="20">
        <f t="shared" si="126"/>
        <v>8.9600000000000009</v>
      </c>
      <c r="AH50" s="29">
        <f t="shared" si="127"/>
        <v>1</v>
      </c>
      <c r="AI50" s="29">
        <f t="shared" si="128"/>
        <v>2</v>
      </c>
    </row>
    <row r="51" spans="1:35">
      <c r="B51" s="5" t="s">
        <v>49</v>
      </c>
      <c r="C51" s="5"/>
      <c r="D51" s="17" t="s">
        <v>23</v>
      </c>
      <c r="E51">
        <v>3</v>
      </c>
      <c r="F51">
        <v>6</v>
      </c>
      <c r="G51" s="17">
        <v>44.82</v>
      </c>
      <c r="H51" s="7">
        <v>1</v>
      </c>
      <c r="I51" s="2" t="s">
        <v>16</v>
      </c>
      <c r="J51" s="2" t="s">
        <v>16</v>
      </c>
      <c r="K51" s="2" t="s">
        <v>19</v>
      </c>
      <c r="L51" s="2" t="s">
        <v>25</v>
      </c>
      <c r="M51" s="2" t="s">
        <v>16</v>
      </c>
      <c r="N51" s="2" t="s">
        <v>29</v>
      </c>
      <c r="O51" s="6">
        <f>SUM(Q51,R51,S51,T51,U51,V51,W51,X51,Y51,Z51,AA51,AB51,AC51)</f>
        <v>124.83</v>
      </c>
      <c r="Q51" s="17">
        <v>44.82</v>
      </c>
      <c r="R51" s="1" t="b">
        <f t="shared" si="113"/>
        <v>0</v>
      </c>
      <c r="S51" s="1" t="b">
        <f t="shared" si="114"/>
        <v>0</v>
      </c>
      <c r="T51" s="19" t="b">
        <f t="shared" si="115"/>
        <v>0</v>
      </c>
      <c r="U51" s="18" t="b">
        <f t="shared" si="116"/>
        <v>0</v>
      </c>
      <c r="V51" s="18" t="b">
        <f t="shared" si="117"/>
        <v>0</v>
      </c>
      <c r="W51" s="18" t="b">
        <f t="shared" si="118"/>
        <v>0</v>
      </c>
      <c r="X51" s="11">
        <f t="shared" si="119"/>
        <v>33.619999999999997</v>
      </c>
      <c r="Y51" s="11">
        <f t="shared" si="120"/>
        <v>8.9600000000000009</v>
      </c>
      <c r="Z51" s="29">
        <f t="shared" si="121"/>
        <v>4.99</v>
      </c>
      <c r="AA51" s="29">
        <f t="shared" si="122"/>
        <v>9</v>
      </c>
      <c r="AB51" s="11">
        <f t="shared" si="123"/>
        <v>9.99</v>
      </c>
      <c r="AC51" s="11">
        <f t="shared" si="124"/>
        <v>13.45</v>
      </c>
      <c r="AD51" s="21">
        <v>6.99</v>
      </c>
      <c r="AE51" s="21">
        <f t="shared" si="125"/>
        <v>8.9600000000000009</v>
      </c>
      <c r="AF51" s="20">
        <v>4.99</v>
      </c>
      <c r="AG51" s="20">
        <f t="shared" si="126"/>
        <v>13.45</v>
      </c>
      <c r="AH51" s="29">
        <f t="shared" si="127"/>
        <v>1</v>
      </c>
      <c r="AI51" s="29">
        <f t="shared" si="128"/>
        <v>2</v>
      </c>
    </row>
    <row r="52" spans="1:35">
      <c r="B52" s="5" t="s">
        <v>49</v>
      </c>
      <c r="C52" s="5"/>
      <c r="D52" s="17" t="s">
        <v>36</v>
      </c>
      <c r="E52">
        <v>4</v>
      </c>
      <c r="F52">
        <v>6</v>
      </c>
      <c r="G52" s="17">
        <v>59.76</v>
      </c>
      <c r="H52" s="7">
        <v>1</v>
      </c>
      <c r="I52" s="2" t="s">
        <v>16</v>
      </c>
      <c r="J52" s="2" t="s">
        <v>16</v>
      </c>
      <c r="K52" s="2" t="s">
        <v>19</v>
      </c>
      <c r="L52" s="2" t="s">
        <v>25</v>
      </c>
      <c r="M52" s="2" t="s">
        <v>16</v>
      </c>
      <c r="N52" s="2" t="s">
        <v>29</v>
      </c>
      <c r="O52" s="6">
        <f t="shared" ref="O52:O56" si="129">SUM(Q52,R52,S52,T52,U52,V52,W52,X52,Y52,Z52,AA52,AB52,AC52)</f>
        <v>161.44</v>
      </c>
      <c r="Q52" s="17">
        <v>59.76</v>
      </c>
      <c r="R52" s="1" t="b">
        <f t="shared" si="113"/>
        <v>0</v>
      </c>
      <c r="S52" s="1" t="b">
        <f t="shared" si="114"/>
        <v>0</v>
      </c>
      <c r="T52" s="19" t="b">
        <f t="shared" si="115"/>
        <v>0</v>
      </c>
      <c r="U52" s="18" t="b">
        <f t="shared" si="116"/>
        <v>0</v>
      </c>
      <c r="V52" s="18" t="b">
        <f t="shared" si="117"/>
        <v>0</v>
      </c>
      <c r="W52" s="18" t="b">
        <f t="shared" si="118"/>
        <v>0</v>
      </c>
      <c r="X52" s="11">
        <f t="shared" si="119"/>
        <v>44.82</v>
      </c>
      <c r="Y52" s="11">
        <f t="shared" si="120"/>
        <v>11.95</v>
      </c>
      <c r="Z52" s="29">
        <f t="shared" si="121"/>
        <v>4.99</v>
      </c>
      <c r="AA52" s="29">
        <f t="shared" si="122"/>
        <v>12</v>
      </c>
      <c r="AB52" s="11">
        <f t="shared" si="123"/>
        <v>9.99</v>
      </c>
      <c r="AC52" s="11">
        <f t="shared" si="124"/>
        <v>17.93</v>
      </c>
      <c r="AD52" s="21">
        <v>6.99</v>
      </c>
      <c r="AE52" s="21">
        <f t="shared" si="125"/>
        <v>11.95</v>
      </c>
      <c r="AF52" s="20">
        <v>4.99</v>
      </c>
      <c r="AG52" s="20">
        <f t="shared" si="126"/>
        <v>17.93</v>
      </c>
      <c r="AH52" s="29">
        <f t="shared" si="127"/>
        <v>1</v>
      </c>
      <c r="AI52" s="29">
        <f t="shared" si="128"/>
        <v>2</v>
      </c>
    </row>
    <row r="53" spans="1:35">
      <c r="B53" s="5" t="s">
        <v>49</v>
      </c>
      <c r="C53" s="5"/>
      <c r="D53" s="17" t="s">
        <v>38</v>
      </c>
      <c r="E53">
        <v>4</v>
      </c>
      <c r="F53">
        <v>8</v>
      </c>
      <c r="G53" s="17">
        <v>79.680000000000007</v>
      </c>
      <c r="H53" s="7">
        <v>1</v>
      </c>
      <c r="I53" s="2" t="s">
        <v>16</v>
      </c>
      <c r="J53" s="2" t="s">
        <v>16</v>
      </c>
      <c r="K53" s="2" t="s">
        <v>19</v>
      </c>
      <c r="L53" s="2" t="s">
        <v>25</v>
      </c>
      <c r="M53" s="2" t="s">
        <v>16</v>
      </c>
      <c r="N53" s="2" t="s">
        <v>29</v>
      </c>
      <c r="O53" s="6">
        <f t="shared" si="129"/>
        <v>210.26000000000002</v>
      </c>
      <c r="Q53" s="17">
        <v>79.680000000000007</v>
      </c>
      <c r="R53" s="1" t="b">
        <f t="shared" si="113"/>
        <v>0</v>
      </c>
      <c r="S53" s="1" t="b">
        <f t="shared" si="114"/>
        <v>0</v>
      </c>
      <c r="T53" s="19" t="b">
        <f t="shared" si="115"/>
        <v>0</v>
      </c>
      <c r="U53" s="18" t="b">
        <f t="shared" si="116"/>
        <v>0</v>
      </c>
      <c r="V53" s="18" t="b">
        <f t="shared" si="117"/>
        <v>0</v>
      </c>
      <c r="W53" s="18" t="b">
        <f t="shared" si="118"/>
        <v>0</v>
      </c>
      <c r="X53" s="11">
        <f t="shared" si="119"/>
        <v>59.76</v>
      </c>
      <c r="Y53" s="11">
        <f t="shared" si="120"/>
        <v>15.94</v>
      </c>
      <c r="Z53" s="29">
        <f t="shared" si="121"/>
        <v>4.99</v>
      </c>
      <c r="AA53" s="29">
        <f t="shared" si="122"/>
        <v>16</v>
      </c>
      <c r="AB53" s="11">
        <f t="shared" si="123"/>
        <v>9.99</v>
      </c>
      <c r="AC53" s="11">
        <f t="shared" si="124"/>
        <v>23.9</v>
      </c>
      <c r="AD53" s="21">
        <v>6.99</v>
      </c>
      <c r="AE53" s="21">
        <f t="shared" si="125"/>
        <v>15.94</v>
      </c>
      <c r="AF53" s="20">
        <v>4.99</v>
      </c>
      <c r="AG53" s="20">
        <f t="shared" si="126"/>
        <v>23.9</v>
      </c>
      <c r="AH53" s="29">
        <f t="shared" si="127"/>
        <v>1</v>
      </c>
      <c r="AI53" s="29">
        <f t="shared" si="128"/>
        <v>2</v>
      </c>
    </row>
    <row r="54" spans="1:35">
      <c r="B54" s="5" t="s">
        <v>49</v>
      </c>
      <c r="C54" s="5"/>
      <c r="D54" s="17" t="s">
        <v>39</v>
      </c>
      <c r="E54">
        <v>4</v>
      </c>
      <c r="F54">
        <v>10</v>
      </c>
      <c r="G54" s="17">
        <v>99.6</v>
      </c>
      <c r="H54" s="7">
        <v>1</v>
      </c>
      <c r="I54" s="2" t="s">
        <v>16</v>
      </c>
      <c r="J54" s="2" t="s">
        <v>16</v>
      </c>
      <c r="K54" s="2" t="s">
        <v>19</v>
      </c>
      <c r="L54" s="2" t="s">
        <v>25</v>
      </c>
      <c r="M54" s="2" t="s">
        <v>16</v>
      </c>
      <c r="N54" s="2" t="s">
        <v>29</v>
      </c>
      <c r="O54" s="6">
        <f t="shared" si="129"/>
        <v>259.08000000000004</v>
      </c>
      <c r="Q54" s="17">
        <v>99.6</v>
      </c>
      <c r="R54" s="1" t="b">
        <f t="shared" si="113"/>
        <v>0</v>
      </c>
      <c r="S54" s="1" t="b">
        <f t="shared" si="114"/>
        <v>0</v>
      </c>
      <c r="T54" s="19" t="b">
        <f t="shared" si="115"/>
        <v>0</v>
      </c>
      <c r="U54" s="18" t="b">
        <f t="shared" si="116"/>
        <v>0</v>
      </c>
      <c r="V54" s="18" t="b">
        <f t="shared" si="117"/>
        <v>0</v>
      </c>
      <c r="W54" s="18" t="b">
        <f t="shared" si="118"/>
        <v>0</v>
      </c>
      <c r="X54" s="11">
        <f t="shared" si="119"/>
        <v>74.7</v>
      </c>
      <c r="Y54" s="11">
        <f t="shared" si="120"/>
        <v>19.920000000000002</v>
      </c>
      <c r="Z54" s="29">
        <f t="shared" si="121"/>
        <v>4.99</v>
      </c>
      <c r="AA54" s="29">
        <f t="shared" si="122"/>
        <v>20</v>
      </c>
      <c r="AB54" s="11">
        <f t="shared" si="123"/>
        <v>9.99</v>
      </c>
      <c r="AC54" s="11">
        <f t="shared" si="124"/>
        <v>29.88</v>
      </c>
      <c r="AD54" s="21">
        <v>6.99</v>
      </c>
      <c r="AE54" s="21">
        <f t="shared" si="125"/>
        <v>19.920000000000002</v>
      </c>
      <c r="AF54" s="20">
        <v>4.99</v>
      </c>
      <c r="AG54" s="20">
        <f t="shared" si="126"/>
        <v>29.88</v>
      </c>
      <c r="AH54" s="29">
        <f t="shared" si="127"/>
        <v>1</v>
      </c>
      <c r="AI54" s="29">
        <f t="shared" si="128"/>
        <v>2</v>
      </c>
    </row>
    <row r="55" spans="1:35">
      <c r="B55" s="5" t="s">
        <v>49</v>
      </c>
      <c r="C55" s="5"/>
      <c r="D55" s="17" t="s">
        <v>40</v>
      </c>
      <c r="E55">
        <v>6</v>
      </c>
      <c r="F55">
        <v>8</v>
      </c>
      <c r="G55" s="17">
        <v>119.52</v>
      </c>
      <c r="H55" s="7">
        <v>1</v>
      </c>
      <c r="I55" s="2" t="s">
        <v>16</v>
      </c>
      <c r="J55" s="2" t="s">
        <v>16</v>
      </c>
      <c r="K55" s="2" t="s">
        <v>19</v>
      </c>
      <c r="L55" s="2" t="s">
        <v>25</v>
      </c>
      <c r="M55" s="2" t="s">
        <v>16</v>
      </c>
      <c r="N55" s="2" t="s">
        <v>29</v>
      </c>
      <c r="O55" s="6">
        <f t="shared" si="129"/>
        <v>307.90000000000003</v>
      </c>
      <c r="Q55" s="17">
        <v>119.52</v>
      </c>
      <c r="R55" s="1" t="b">
        <f t="shared" si="113"/>
        <v>0</v>
      </c>
      <c r="S55" s="1" t="b">
        <f t="shared" si="114"/>
        <v>0</v>
      </c>
      <c r="T55" s="19" t="b">
        <f t="shared" si="115"/>
        <v>0</v>
      </c>
      <c r="U55" s="18" t="b">
        <f t="shared" si="116"/>
        <v>0</v>
      </c>
      <c r="V55" s="18" t="b">
        <f t="shared" si="117"/>
        <v>0</v>
      </c>
      <c r="W55" s="18" t="b">
        <f t="shared" si="118"/>
        <v>0</v>
      </c>
      <c r="X55" s="11">
        <f t="shared" si="119"/>
        <v>89.64</v>
      </c>
      <c r="Y55" s="11">
        <f t="shared" si="120"/>
        <v>23.9</v>
      </c>
      <c r="Z55" s="29">
        <f t="shared" si="121"/>
        <v>4.99</v>
      </c>
      <c r="AA55" s="29">
        <f t="shared" si="122"/>
        <v>24</v>
      </c>
      <c r="AB55" s="11">
        <f t="shared" si="123"/>
        <v>9.99</v>
      </c>
      <c r="AC55" s="11">
        <f t="shared" si="124"/>
        <v>35.86</v>
      </c>
      <c r="AD55" s="21">
        <v>6.99</v>
      </c>
      <c r="AE55" s="21">
        <f t="shared" si="125"/>
        <v>23.9</v>
      </c>
      <c r="AF55" s="20">
        <v>4.99</v>
      </c>
      <c r="AG55" s="20">
        <f t="shared" si="126"/>
        <v>35.86</v>
      </c>
      <c r="AH55" s="29">
        <f t="shared" si="127"/>
        <v>1</v>
      </c>
      <c r="AI55" s="29">
        <f t="shared" si="128"/>
        <v>2</v>
      </c>
    </row>
    <row r="56" spans="1:35">
      <c r="B56" s="5" t="s">
        <v>49</v>
      </c>
      <c r="C56" s="5"/>
      <c r="D56" s="17" t="s">
        <v>41</v>
      </c>
      <c r="E56">
        <v>6</v>
      </c>
      <c r="F56">
        <v>10</v>
      </c>
      <c r="G56" s="17">
        <v>149.4</v>
      </c>
      <c r="H56" s="7">
        <v>1</v>
      </c>
      <c r="I56" s="2" t="s">
        <v>16</v>
      </c>
      <c r="J56" s="2" t="s">
        <v>16</v>
      </c>
      <c r="K56" s="2" t="s">
        <v>19</v>
      </c>
      <c r="L56" s="2" t="s">
        <v>25</v>
      </c>
      <c r="M56" s="2" t="s">
        <v>16</v>
      </c>
      <c r="N56" s="2" t="s">
        <v>29</v>
      </c>
      <c r="O56" s="6">
        <f t="shared" si="129"/>
        <v>381.13</v>
      </c>
      <c r="Q56" s="17">
        <v>149.4</v>
      </c>
      <c r="R56" s="1" t="b">
        <f t="shared" si="113"/>
        <v>0</v>
      </c>
      <c r="S56" s="1" t="b">
        <f t="shared" si="114"/>
        <v>0</v>
      </c>
      <c r="T56" s="19" t="b">
        <f t="shared" si="115"/>
        <v>0</v>
      </c>
      <c r="U56" s="18" t="b">
        <f t="shared" si="116"/>
        <v>0</v>
      </c>
      <c r="V56" s="18" t="b">
        <f t="shared" si="117"/>
        <v>0</v>
      </c>
      <c r="W56" s="18" t="b">
        <f t="shared" si="118"/>
        <v>0</v>
      </c>
      <c r="X56" s="11">
        <f t="shared" si="119"/>
        <v>112.05</v>
      </c>
      <c r="Y56" s="11">
        <f t="shared" si="120"/>
        <v>29.88</v>
      </c>
      <c r="Z56" s="29">
        <f t="shared" si="121"/>
        <v>4.99</v>
      </c>
      <c r="AA56" s="29">
        <f t="shared" si="122"/>
        <v>30</v>
      </c>
      <c r="AB56" s="11">
        <f t="shared" si="123"/>
        <v>9.99</v>
      </c>
      <c r="AC56" s="11">
        <f t="shared" si="124"/>
        <v>44.82</v>
      </c>
      <c r="AD56" s="21">
        <v>6.99</v>
      </c>
      <c r="AE56" s="21">
        <f t="shared" si="125"/>
        <v>29.88</v>
      </c>
      <c r="AF56" s="20">
        <v>4.99</v>
      </c>
      <c r="AG56" s="20">
        <f t="shared" si="126"/>
        <v>44.82</v>
      </c>
      <c r="AH56" s="29">
        <f t="shared" si="127"/>
        <v>1</v>
      </c>
      <c r="AI56" s="29">
        <f t="shared" si="128"/>
        <v>2</v>
      </c>
    </row>
    <row r="57" spans="1:35">
      <c r="C57" t="s">
        <v>130</v>
      </c>
    </row>
    <row r="58" spans="1:35">
      <c r="A58" t="s">
        <v>51</v>
      </c>
      <c r="B58" s="5" t="s">
        <v>50</v>
      </c>
      <c r="C58" s="5"/>
      <c r="D58" s="17" t="s">
        <v>2</v>
      </c>
      <c r="E58" s="2">
        <v>3</v>
      </c>
      <c r="F58" s="2">
        <v>2</v>
      </c>
      <c r="G58" s="17">
        <v>6.99</v>
      </c>
      <c r="H58" s="7">
        <v>1</v>
      </c>
      <c r="I58" s="2" t="s">
        <v>16</v>
      </c>
      <c r="J58" s="2" t="s">
        <v>16</v>
      </c>
      <c r="K58" s="2" t="s">
        <v>19</v>
      </c>
      <c r="L58" s="2" t="s">
        <v>25</v>
      </c>
      <c r="M58" s="2" t="s">
        <v>16</v>
      </c>
      <c r="N58" s="2" t="s">
        <v>29</v>
      </c>
      <c r="O58" s="6">
        <f>SUM(Q58,R58,S58,T58,U58,V58,W58,X58,Y58,Z58,AA58,AB58,AC58)</f>
        <v>42.190000000000005</v>
      </c>
      <c r="Q58" s="17">
        <v>6.99</v>
      </c>
      <c r="R58" s="1" t="b">
        <f t="shared" ref="R58:R65" si="130">IF(AND(H58&gt;=2,H58&lt;=10),ROUND(G58*H58*(1-0.07),2))</f>
        <v>0</v>
      </c>
      <c r="S58" s="1" t="b">
        <f t="shared" ref="S58:S65" si="131">IF(AND(H58&gt;=11,H58&lt;=25),ROUND(G58*H58*(1-0.11),2))</f>
        <v>0</v>
      </c>
      <c r="T58" s="19" t="b">
        <f t="shared" ref="T58:T65" si="132">IF(AND(H58&gt;=26,H58&lt;=50),ROUND(G58*H58*(1-0.18),2))</f>
        <v>0</v>
      </c>
      <c r="U58" s="18" t="b">
        <f t="shared" ref="U58:U65" si="133">IF(AND(H58&gt;=51,H58&lt;=100),ROUND(G58*H58*(1-0.25),2))</f>
        <v>0</v>
      </c>
      <c r="V58" s="18" t="b">
        <f t="shared" ref="V58:V65" si="134">IF(AND(H58&gt;=101,H58&lt;=500),ROUND(G58*H58*(1-0.33),2))</f>
        <v>0</v>
      </c>
      <c r="W58" s="18" t="b">
        <f t="shared" ref="W58:W65" si="135">IF(AND(H58&gt;=501),ROUND(G58*H58*(1-0.4),2))</f>
        <v>0</v>
      </c>
      <c r="X58" s="11">
        <f t="shared" ref="X58:X65" si="136">IF(I58="Yes",ROUND(SUM(Q58,R58,S58,T58,U58,V58,W58)*0.75,2),0)</f>
        <v>5.24</v>
      </c>
      <c r="Y58" s="11">
        <f t="shared" ref="Y58:Y65" si="137">IF(AE58&lt;6.99,AD58,AE58)</f>
        <v>6.99</v>
      </c>
      <c r="Z58" s="29">
        <f t="shared" ref="Z58:Z65" si="138">CHOOSE(AI58,0,ROUND(H58*4.99,2),0,0,ROUND(Q58*0.3,2),ROUND(Q58*0.3,2),ROUND(Q58*0.3,2))</f>
        <v>4.99</v>
      </c>
      <c r="AA58" s="29">
        <f t="shared" ref="AA58:AA65" si="139">CHOOSE(AH58,(E58*F58)*0.5*H58,((E58*F58)*1*H58))</f>
        <v>3</v>
      </c>
      <c r="AB58" s="11">
        <f t="shared" ref="AB58:AB65" si="140">IF(M58="Yes",ROUND(H58*9.99,2),0)</f>
        <v>9.99</v>
      </c>
      <c r="AC58" s="11">
        <f t="shared" ref="AC58:AC65" si="141">IF(AG58&lt;4.99,4.99,AG58)</f>
        <v>4.99</v>
      </c>
      <c r="AD58" s="21">
        <v>6.99</v>
      </c>
      <c r="AE58" s="21">
        <f t="shared" ref="AE58:AE65" si="142">IF(J58="Yes",ROUND(SUM(Q58,R58,S58,T58,U58,V58,W58)*0.2,2),0)</f>
        <v>1.4</v>
      </c>
      <c r="AF58" s="20">
        <v>4.99</v>
      </c>
      <c r="AG58" s="20">
        <f t="shared" ref="AG58:AG65" si="143">IF(N58="Four Sides",ROUND(G58*0.3*H58,2),0)</f>
        <v>2.1</v>
      </c>
      <c r="AH58" s="29">
        <f t="shared" ref="AH58:AH65" si="144">SUM(IF(L58="UV Print Only",1,0),IF(L58="Lamination Only",2,0))</f>
        <v>1</v>
      </c>
      <c r="AI58" s="29">
        <f t="shared" ref="AI58:AI65" si="145">SUM(IF(K58="Flash Cut with No Grommets",1,0),IF(K58="Flash Cut with Adhesive Grommets",2,0),IF(K58="Hem with No Grommets",3,0),IF(K58="Hem with Metal Grommets",4,0),IF(K58="Top and Bottom Pole Pocket",5,0),IF(K58="Top Pole Pocket",6,0),IF(K58="Left and Right Pole Pocket",7,0))</f>
        <v>2</v>
      </c>
    </row>
    <row r="59" spans="1:35">
      <c r="B59" s="5" t="s">
        <v>50</v>
      </c>
      <c r="C59" s="5"/>
      <c r="D59" s="17" t="s">
        <v>3</v>
      </c>
      <c r="E59">
        <v>3</v>
      </c>
      <c r="F59">
        <v>4</v>
      </c>
      <c r="G59" s="17">
        <v>29.88</v>
      </c>
      <c r="H59" s="7">
        <v>1</v>
      </c>
      <c r="I59" s="2" t="s">
        <v>16</v>
      </c>
      <c r="J59" s="2" t="s">
        <v>16</v>
      </c>
      <c r="K59" s="2" t="s">
        <v>19</v>
      </c>
      <c r="L59" s="2" t="s">
        <v>25</v>
      </c>
      <c r="M59" s="2" t="s">
        <v>16</v>
      </c>
      <c r="N59" s="2" t="s">
        <v>29</v>
      </c>
      <c r="O59" s="6">
        <f t="shared" ref="O59:O65" si="146">SUM(Q59,R59,S59,T59,U59,V59,W59,X59,Y59,Z59,AA59,AB59,AC59)</f>
        <v>89.22</v>
      </c>
      <c r="Q59" s="17">
        <v>29.88</v>
      </c>
      <c r="R59" s="1" t="b">
        <f t="shared" si="130"/>
        <v>0</v>
      </c>
      <c r="S59" s="1" t="b">
        <f t="shared" si="131"/>
        <v>0</v>
      </c>
      <c r="T59" s="19" t="b">
        <f t="shared" si="132"/>
        <v>0</v>
      </c>
      <c r="U59" s="18" t="b">
        <f t="shared" si="133"/>
        <v>0</v>
      </c>
      <c r="V59" s="18" t="b">
        <f t="shared" si="134"/>
        <v>0</v>
      </c>
      <c r="W59" s="18" t="b">
        <f t="shared" si="135"/>
        <v>0</v>
      </c>
      <c r="X59" s="11">
        <f t="shared" si="136"/>
        <v>22.41</v>
      </c>
      <c r="Y59" s="11">
        <f t="shared" si="137"/>
        <v>6.99</v>
      </c>
      <c r="Z59" s="29">
        <f t="shared" si="138"/>
        <v>4.99</v>
      </c>
      <c r="AA59" s="29">
        <f t="shared" si="139"/>
        <v>6</v>
      </c>
      <c r="AB59" s="11">
        <f t="shared" si="140"/>
        <v>9.99</v>
      </c>
      <c r="AC59" s="11">
        <f t="shared" si="141"/>
        <v>8.9600000000000009</v>
      </c>
      <c r="AD59" s="21">
        <v>6.99</v>
      </c>
      <c r="AE59" s="21">
        <f t="shared" si="142"/>
        <v>5.98</v>
      </c>
      <c r="AF59" s="20">
        <v>4.99</v>
      </c>
      <c r="AG59" s="20">
        <f t="shared" si="143"/>
        <v>8.9600000000000009</v>
      </c>
      <c r="AH59" s="29">
        <f t="shared" si="144"/>
        <v>1</v>
      </c>
      <c r="AI59" s="29">
        <f t="shared" si="145"/>
        <v>2</v>
      </c>
    </row>
    <row r="60" spans="1:35">
      <c r="B60" s="5" t="s">
        <v>50</v>
      </c>
      <c r="C60" s="5"/>
      <c r="D60" s="17" t="s">
        <v>23</v>
      </c>
      <c r="E60">
        <v>3</v>
      </c>
      <c r="F60">
        <v>6</v>
      </c>
      <c r="G60" s="17">
        <v>44.82</v>
      </c>
      <c r="H60" s="7">
        <v>1</v>
      </c>
      <c r="I60" s="2" t="s">
        <v>16</v>
      </c>
      <c r="J60" s="2" t="s">
        <v>16</v>
      </c>
      <c r="K60" s="2" t="s">
        <v>19</v>
      </c>
      <c r="L60" s="2" t="s">
        <v>25</v>
      </c>
      <c r="M60" s="2" t="s">
        <v>16</v>
      </c>
      <c r="N60" s="2" t="s">
        <v>29</v>
      </c>
      <c r="O60" s="6">
        <f t="shared" si="146"/>
        <v>124.83</v>
      </c>
      <c r="Q60" s="17">
        <v>44.82</v>
      </c>
      <c r="R60" s="1" t="b">
        <f t="shared" si="130"/>
        <v>0</v>
      </c>
      <c r="S60" s="1" t="b">
        <f t="shared" si="131"/>
        <v>0</v>
      </c>
      <c r="T60" s="19" t="b">
        <f t="shared" si="132"/>
        <v>0</v>
      </c>
      <c r="U60" s="18" t="b">
        <f t="shared" si="133"/>
        <v>0</v>
      </c>
      <c r="V60" s="18" t="b">
        <f t="shared" si="134"/>
        <v>0</v>
      </c>
      <c r="W60" s="18" t="b">
        <f t="shared" si="135"/>
        <v>0</v>
      </c>
      <c r="X60" s="11">
        <f t="shared" si="136"/>
        <v>33.619999999999997</v>
      </c>
      <c r="Y60" s="11">
        <f t="shared" si="137"/>
        <v>8.9600000000000009</v>
      </c>
      <c r="Z60" s="29">
        <f t="shared" si="138"/>
        <v>4.99</v>
      </c>
      <c r="AA60" s="29">
        <f t="shared" si="139"/>
        <v>9</v>
      </c>
      <c r="AB60" s="11">
        <f t="shared" si="140"/>
        <v>9.99</v>
      </c>
      <c r="AC60" s="11">
        <f t="shared" si="141"/>
        <v>13.45</v>
      </c>
      <c r="AD60" s="21">
        <v>6.99</v>
      </c>
      <c r="AE60" s="21">
        <f t="shared" si="142"/>
        <v>8.9600000000000009</v>
      </c>
      <c r="AF60" s="20">
        <v>4.99</v>
      </c>
      <c r="AG60" s="20">
        <f t="shared" si="143"/>
        <v>13.45</v>
      </c>
      <c r="AH60" s="29">
        <f t="shared" si="144"/>
        <v>1</v>
      </c>
      <c r="AI60" s="29">
        <f t="shared" si="145"/>
        <v>2</v>
      </c>
    </row>
    <row r="61" spans="1:35">
      <c r="B61" s="5" t="s">
        <v>50</v>
      </c>
      <c r="C61" s="5"/>
      <c r="D61" s="17" t="s">
        <v>36</v>
      </c>
      <c r="E61">
        <v>4</v>
      </c>
      <c r="F61">
        <v>6</v>
      </c>
      <c r="G61" s="17">
        <v>59.76</v>
      </c>
      <c r="H61" s="7">
        <v>1</v>
      </c>
      <c r="I61" s="2" t="s">
        <v>16</v>
      </c>
      <c r="J61" s="2" t="s">
        <v>16</v>
      </c>
      <c r="K61" s="2" t="s">
        <v>19</v>
      </c>
      <c r="L61" s="2" t="s">
        <v>25</v>
      </c>
      <c r="M61" s="2" t="s">
        <v>16</v>
      </c>
      <c r="N61" s="2" t="s">
        <v>29</v>
      </c>
      <c r="O61" s="6">
        <f t="shared" si="146"/>
        <v>161.44</v>
      </c>
      <c r="Q61" s="17">
        <v>59.76</v>
      </c>
      <c r="R61" s="1" t="b">
        <f t="shared" si="130"/>
        <v>0</v>
      </c>
      <c r="S61" s="1" t="b">
        <f t="shared" si="131"/>
        <v>0</v>
      </c>
      <c r="T61" s="19" t="b">
        <f t="shared" si="132"/>
        <v>0</v>
      </c>
      <c r="U61" s="18" t="b">
        <f t="shared" si="133"/>
        <v>0</v>
      </c>
      <c r="V61" s="18" t="b">
        <f t="shared" si="134"/>
        <v>0</v>
      </c>
      <c r="W61" s="18" t="b">
        <f t="shared" si="135"/>
        <v>0</v>
      </c>
      <c r="X61" s="11">
        <f t="shared" si="136"/>
        <v>44.82</v>
      </c>
      <c r="Y61" s="11">
        <f t="shared" si="137"/>
        <v>11.95</v>
      </c>
      <c r="Z61" s="29">
        <f t="shared" si="138"/>
        <v>4.99</v>
      </c>
      <c r="AA61" s="29">
        <f t="shared" si="139"/>
        <v>12</v>
      </c>
      <c r="AB61" s="11">
        <f t="shared" si="140"/>
        <v>9.99</v>
      </c>
      <c r="AC61" s="11">
        <f t="shared" si="141"/>
        <v>17.93</v>
      </c>
      <c r="AD61" s="21">
        <v>6.99</v>
      </c>
      <c r="AE61" s="21">
        <f t="shared" si="142"/>
        <v>11.95</v>
      </c>
      <c r="AF61" s="20">
        <v>4.99</v>
      </c>
      <c r="AG61" s="20">
        <f t="shared" si="143"/>
        <v>17.93</v>
      </c>
      <c r="AH61" s="29">
        <f t="shared" si="144"/>
        <v>1</v>
      </c>
      <c r="AI61" s="29">
        <f t="shared" si="145"/>
        <v>2</v>
      </c>
    </row>
    <row r="62" spans="1:35">
      <c r="B62" s="5" t="s">
        <v>50</v>
      </c>
      <c r="C62" s="5"/>
      <c r="D62" s="17" t="s">
        <v>38</v>
      </c>
      <c r="E62">
        <v>4</v>
      </c>
      <c r="F62">
        <v>8</v>
      </c>
      <c r="G62" s="17">
        <v>79.680000000000007</v>
      </c>
      <c r="H62" s="7">
        <v>1</v>
      </c>
      <c r="I62" s="2" t="s">
        <v>16</v>
      </c>
      <c r="J62" s="2" t="s">
        <v>16</v>
      </c>
      <c r="K62" s="2" t="s">
        <v>19</v>
      </c>
      <c r="L62" s="2" t="s">
        <v>25</v>
      </c>
      <c r="M62" s="2" t="s">
        <v>16</v>
      </c>
      <c r="N62" s="2" t="s">
        <v>29</v>
      </c>
      <c r="O62" s="6">
        <f t="shared" si="146"/>
        <v>210.26000000000002</v>
      </c>
      <c r="Q62" s="17">
        <v>79.680000000000007</v>
      </c>
      <c r="R62" s="1" t="b">
        <f t="shared" si="130"/>
        <v>0</v>
      </c>
      <c r="S62" s="1" t="b">
        <f t="shared" si="131"/>
        <v>0</v>
      </c>
      <c r="T62" s="19" t="b">
        <f t="shared" si="132"/>
        <v>0</v>
      </c>
      <c r="U62" s="18" t="b">
        <f t="shared" si="133"/>
        <v>0</v>
      </c>
      <c r="V62" s="18" t="b">
        <f t="shared" si="134"/>
        <v>0</v>
      </c>
      <c r="W62" s="18" t="b">
        <f t="shared" si="135"/>
        <v>0</v>
      </c>
      <c r="X62" s="11">
        <f t="shared" si="136"/>
        <v>59.76</v>
      </c>
      <c r="Y62" s="11">
        <f t="shared" si="137"/>
        <v>15.94</v>
      </c>
      <c r="Z62" s="29">
        <f t="shared" si="138"/>
        <v>4.99</v>
      </c>
      <c r="AA62" s="29">
        <f t="shared" si="139"/>
        <v>16</v>
      </c>
      <c r="AB62" s="11">
        <f t="shared" si="140"/>
        <v>9.99</v>
      </c>
      <c r="AC62" s="11">
        <f t="shared" si="141"/>
        <v>23.9</v>
      </c>
      <c r="AD62" s="21">
        <v>6.99</v>
      </c>
      <c r="AE62" s="21">
        <f t="shared" si="142"/>
        <v>15.94</v>
      </c>
      <c r="AF62" s="20">
        <v>4.99</v>
      </c>
      <c r="AG62" s="20">
        <f t="shared" si="143"/>
        <v>23.9</v>
      </c>
      <c r="AH62" s="29">
        <f t="shared" si="144"/>
        <v>1</v>
      </c>
      <c r="AI62" s="29">
        <f t="shared" si="145"/>
        <v>2</v>
      </c>
    </row>
    <row r="63" spans="1:35">
      <c r="B63" s="5" t="s">
        <v>50</v>
      </c>
      <c r="C63" s="5"/>
      <c r="D63" s="17" t="s">
        <v>39</v>
      </c>
      <c r="E63">
        <v>4</v>
      </c>
      <c r="F63">
        <v>10</v>
      </c>
      <c r="G63" s="17">
        <v>99.6</v>
      </c>
      <c r="H63" s="7">
        <v>1</v>
      </c>
      <c r="I63" s="2" t="s">
        <v>16</v>
      </c>
      <c r="J63" s="2" t="s">
        <v>16</v>
      </c>
      <c r="K63" s="2" t="s">
        <v>19</v>
      </c>
      <c r="L63" s="2" t="s">
        <v>25</v>
      </c>
      <c r="M63" s="2" t="s">
        <v>16</v>
      </c>
      <c r="N63" s="2" t="s">
        <v>29</v>
      </c>
      <c r="O63" s="6">
        <f t="shared" si="146"/>
        <v>259.08000000000004</v>
      </c>
      <c r="Q63" s="17">
        <v>99.6</v>
      </c>
      <c r="R63" s="1" t="b">
        <f t="shared" si="130"/>
        <v>0</v>
      </c>
      <c r="S63" s="1" t="b">
        <f t="shared" si="131"/>
        <v>0</v>
      </c>
      <c r="T63" s="19" t="b">
        <f t="shared" si="132"/>
        <v>0</v>
      </c>
      <c r="U63" s="18" t="b">
        <f t="shared" si="133"/>
        <v>0</v>
      </c>
      <c r="V63" s="18" t="b">
        <f t="shared" si="134"/>
        <v>0</v>
      </c>
      <c r="W63" s="18" t="b">
        <f t="shared" si="135"/>
        <v>0</v>
      </c>
      <c r="X63" s="11">
        <f t="shared" si="136"/>
        <v>74.7</v>
      </c>
      <c r="Y63" s="11">
        <f t="shared" si="137"/>
        <v>19.920000000000002</v>
      </c>
      <c r="Z63" s="29">
        <f t="shared" si="138"/>
        <v>4.99</v>
      </c>
      <c r="AA63" s="29">
        <f t="shared" si="139"/>
        <v>20</v>
      </c>
      <c r="AB63" s="11">
        <f t="shared" si="140"/>
        <v>9.99</v>
      </c>
      <c r="AC63" s="11">
        <f t="shared" si="141"/>
        <v>29.88</v>
      </c>
      <c r="AD63" s="21">
        <v>6.99</v>
      </c>
      <c r="AE63" s="21">
        <f t="shared" si="142"/>
        <v>19.920000000000002</v>
      </c>
      <c r="AF63" s="20">
        <v>4.99</v>
      </c>
      <c r="AG63" s="20">
        <f t="shared" si="143"/>
        <v>29.88</v>
      </c>
      <c r="AH63" s="29">
        <f t="shared" si="144"/>
        <v>1</v>
      </c>
      <c r="AI63" s="29">
        <f t="shared" si="145"/>
        <v>2</v>
      </c>
    </row>
    <row r="64" spans="1:35">
      <c r="B64" s="5" t="s">
        <v>50</v>
      </c>
      <c r="C64" s="5"/>
      <c r="D64" s="17" t="s">
        <v>40</v>
      </c>
      <c r="E64">
        <v>6</v>
      </c>
      <c r="F64">
        <v>8</v>
      </c>
      <c r="G64" s="17">
        <v>119.52</v>
      </c>
      <c r="H64" s="7">
        <v>1</v>
      </c>
      <c r="I64" s="2" t="s">
        <v>16</v>
      </c>
      <c r="J64" s="2" t="s">
        <v>16</v>
      </c>
      <c r="K64" s="2" t="s">
        <v>19</v>
      </c>
      <c r="L64" s="2" t="s">
        <v>25</v>
      </c>
      <c r="M64" s="2" t="s">
        <v>16</v>
      </c>
      <c r="N64" s="2" t="s">
        <v>29</v>
      </c>
      <c r="O64" s="6">
        <f t="shared" si="146"/>
        <v>307.90000000000003</v>
      </c>
      <c r="Q64" s="17">
        <v>119.52</v>
      </c>
      <c r="R64" s="1" t="b">
        <f t="shared" si="130"/>
        <v>0</v>
      </c>
      <c r="S64" s="1" t="b">
        <f t="shared" si="131"/>
        <v>0</v>
      </c>
      <c r="T64" s="19" t="b">
        <f t="shared" si="132"/>
        <v>0</v>
      </c>
      <c r="U64" s="18" t="b">
        <f t="shared" si="133"/>
        <v>0</v>
      </c>
      <c r="V64" s="18" t="b">
        <f t="shared" si="134"/>
        <v>0</v>
      </c>
      <c r="W64" s="18" t="b">
        <f t="shared" si="135"/>
        <v>0</v>
      </c>
      <c r="X64" s="11">
        <f t="shared" si="136"/>
        <v>89.64</v>
      </c>
      <c r="Y64" s="11">
        <f t="shared" si="137"/>
        <v>23.9</v>
      </c>
      <c r="Z64" s="29">
        <f t="shared" si="138"/>
        <v>4.99</v>
      </c>
      <c r="AA64" s="29">
        <f t="shared" si="139"/>
        <v>24</v>
      </c>
      <c r="AB64" s="11">
        <f t="shared" si="140"/>
        <v>9.99</v>
      </c>
      <c r="AC64" s="11">
        <f t="shared" si="141"/>
        <v>35.86</v>
      </c>
      <c r="AD64" s="21">
        <v>6.99</v>
      </c>
      <c r="AE64" s="21">
        <f t="shared" si="142"/>
        <v>23.9</v>
      </c>
      <c r="AF64" s="20">
        <v>4.99</v>
      </c>
      <c r="AG64" s="20">
        <f t="shared" si="143"/>
        <v>35.86</v>
      </c>
      <c r="AH64" s="29">
        <f t="shared" si="144"/>
        <v>1</v>
      </c>
      <c r="AI64" s="29">
        <f t="shared" si="145"/>
        <v>2</v>
      </c>
    </row>
    <row r="65" spans="1:35">
      <c r="B65" s="5" t="s">
        <v>50</v>
      </c>
      <c r="C65" s="5"/>
      <c r="D65" s="17" t="s">
        <v>41</v>
      </c>
      <c r="E65">
        <v>6</v>
      </c>
      <c r="F65">
        <v>10</v>
      </c>
      <c r="G65" s="17">
        <v>149.4</v>
      </c>
      <c r="H65" s="7">
        <v>1</v>
      </c>
      <c r="I65" s="2" t="s">
        <v>16</v>
      </c>
      <c r="J65" s="2" t="s">
        <v>16</v>
      </c>
      <c r="K65" s="2" t="s">
        <v>19</v>
      </c>
      <c r="L65" s="2" t="s">
        <v>25</v>
      </c>
      <c r="M65" s="2" t="s">
        <v>16</v>
      </c>
      <c r="N65" s="2" t="s">
        <v>29</v>
      </c>
      <c r="O65" s="6">
        <f t="shared" si="146"/>
        <v>381.13</v>
      </c>
      <c r="Q65" s="17">
        <v>149.4</v>
      </c>
      <c r="R65" s="1" t="b">
        <f t="shared" si="130"/>
        <v>0</v>
      </c>
      <c r="S65" s="1" t="b">
        <f t="shared" si="131"/>
        <v>0</v>
      </c>
      <c r="T65" s="19" t="b">
        <f t="shared" si="132"/>
        <v>0</v>
      </c>
      <c r="U65" s="18" t="b">
        <f t="shared" si="133"/>
        <v>0</v>
      </c>
      <c r="V65" s="18" t="b">
        <f t="shared" si="134"/>
        <v>0</v>
      </c>
      <c r="W65" s="18" t="b">
        <f t="shared" si="135"/>
        <v>0</v>
      </c>
      <c r="X65" s="11">
        <f t="shared" si="136"/>
        <v>112.05</v>
      </c>
      <c r="Y65" s="11">
        <f t="shared" si="137"/>
        <v>29.88</v>
      </c>
      <c r="Z65" s="29">
        <f t="shared" si="138"/>
        <v>4.99</v>
      </c>
      <c r="AA65" s="29">
        <f t="shared" si="139"/>
        <v>30</v>
      </c>
      <c r="AB65" s="11">
        <f t="shared" si="140"/>
        <v>9.99</v>
      </c>
      <c r="AC65" s="11">
        <f t="shared" si="141"/>
        <v>44.82</v>
      </c>
      <c r="AD65" s="21">
        <v>6.99</v>
      </c>
      <c r="AE65" s="21">
        <f t="shared" si="142"/>
        <v>29.88</v>
      </c>
      <c r="AF65" s="20">
        <v>4.99</v>
      </c>
      <c r="AG65" s="20">
        <f t="shared" si="143"/>
        <v>44.82</v>
      </c>
      <c r="AH65" s="29">
        <f t="shared" si="144"/>
        <v>1</v>
      </c>
      <c r="AI65" s="29">
        <f t="shared" si="145"/>
        <v>2</v>
      </c>
    </row>
    <row r="66" spans="1:35">
      <c r="C66" t="s">
        <v>129</v>
      </c>
    </row>
    <row r="67" spans="1:35">
      <c r="A67" t="s">
        <v>52</v>
      </c>
      <c r="B67" s="5" t="s">
        <v>53</v>
      </c>
      <c r="C67" s="5"/>
      <c r="D67" s="17" t="s">
        <v>2</v>
      </c>
      <c r="E67" s="2">
        <v>3</v>
      </c>
      <c r="F67" s="2">
        <v>2</v>
      </c>
      <c r="G67" s="17">
        <v>6.99</v>
      </c>
      <c r="H67" s="7">
        <v>1</v>
      </c>
      <c r="I67" s="2" t="s">
        <v>16</v>
      </c>
      <c r="J67" s="2" t="s">
        <v>16</v>
      </c>
      <c r="K67" s="2" t="s">
        <v>19</v>
      </c>
      <c r="L67" s="2" t="s">
        <v>25</v>
      </c>
      <c r="M67" s="2" t="s">
        <v>16</v>
      </c>
      <c r="N67" s="2" t="s">
        <v>29</v>
      </c>
      <c r="O67" s="6">
        <f>SUM(Q67,R67,S67,T67,U67,V67,W67,X67,Y67,Z67,AA67,AB67,AC67)</f>
        <v>42.190000000000005</v>
      </c>
      <c r="Q67" s="17">
        <v>6.99</v>
      </c>
      <c r="R67" s="1" t="b">
        <f t="shared" ref="R67:R74" si="147">IF(AND(H67&gt;=2,H67&lt;=10),ROUND(G67*H67*(1-0.07),2))</f>
        <v>0</v>
      </c>
      <c r="S67" s="1" t="b">
        <f t="shared" ref="S67:S74" si="148">IF(AND(H67&gt;=11,H67&lt;=25),ROUND(G67*H67*(1-0.11),2))</f>
        <v>0</v>
      </c>
      <c r="T67" s="19" t="b">
        <f t="shared" ref="T67:T74" si="149">IF(AND(H67&gt;=26,H67&lt;=50),ROUND(G67*H67*(1-0.18),2))</f>
        <v>0</v>
      </c>
      <c r="U67" s="18" t="b">
        <f t="shared" ref="U67:U74" si="150">IF(AND(H67&gt;=51,H67&lt;=100),ROUND(G67*H67*(1-0.25),2))</f>
        <v>0</v>
      </c>
      <c r="V67" s="18" t="b">
        <f t="shared" ref="V67:V74" si="151">IF(AND(H67&gt;=101,H67&lt;=500),ROUND(G67*H67*(1-0.33),2))</f>
        <v>0</v>
      </c>
      <c r="W67" s="18" t="b">
        <f t="shared" ref="W67:W74" si="152">IF(AND(H67&gt;=501),ROUND(G67*H67*(1-0.4),2))</f>
        <v>0</v>
      </c>
      <c r="X67" s="11">
        <f t="shared" ref="X67:X74" si="153">IF(I67="Yes",ROUND(SUM(Q67,R67,S67,T67,U67,V67,W67)*0.75,2),0)</f>
        <v>5.24</v>
      </c>
      <c r="Y67" s="11">
        <f t="shared" ref="Y67:Y74" si="154">IF(AE67&lt;6.99,AD67,AE67)</f>
        <v>6.99</v>
      </c>
      <c r="Z67" s="29">
        <f t="shared" ref="Z67:Z74" si="155">CHOOSE(AI67,0,ROUND(H67*4.99,2),0,0,ROUND(Q67*0.3,2),ROUND(Q67*0.3,2),ROUND(Q67*0.3,2))</f>
        <v>4.99</v>
      </c>
      <c r="AA67" s="29">
        <f t="shared" ref="AA67:AA74" si="156">CHOOSE(AH67,(E67*F67)*0.5*H67,((E67*F67)*1*H67))</f>
        <v>3</v>
      </c>
      <c r="AB67" s="11">
        <f t="shared" ref="AB67:AB74" si="157">IF(M67="Yes",ROUND(H67*9.99,2),0)</f>
        <v>9.99</v>
      </c>
      <c r="AC67" s="11">
        <f t="shared" ref="AC67:AC74" si="158">IF(AG67&lt;4.99,4.99,AG67)</f>
        <v>4.99</v>
      </c>
      <c r="AD67" s="21">
        <v>6.99</v>
      </c>
      <c r="AE67" s="21">
        <f t="shared" ref="AE67:AE74" si="159">IF(J67="Yes",ROUND(SUM(Q67,R67,S67,T67,U67,V67,W67)*0.2,2),0)</f>
        <v>1.4</v>
      </c>
      <c r="AF67" s="20">
        <v>4.99</v>
      </c>
      <c r="AG67" s="20">
        <f t="shared" ref="AG67:AG74" si="160">IF(N67="Four Sides",ROUND(G67*0.3*H67,2),0)</f>
        <v>2.1</v>
      </c>
      <c r="AH67" s="29">
        <f t="shared" ref="AH67:AH74" si="161">SUM(IF(L67="UV Print Only",1,0),IF(L67="Lamination Only",2,0))</f>
        <v>1</v>
      </c>
      <c r="AI67" s="29">
        <f t="shared" ref="AI67:AI74" si="162">SUM(IF(K67="Flash Cut with No Grommets",1,0),IF(K67="Flash Cut with Adhesive Grommets",2,0),IF(K67="Hem with No Grommets",3,0),IF(K67="Hem with Metal Grommets",4,0),IF(K67="Top and Bottom Pole Pocket",5,0),IF(K67="Top Pole Pocket",6,0),IF(K67="Left and Right Pole Pocket",7,0))</f>
        <v>2</v>
      </c>
    </row>
    <row r="68" spans="1:35">
      <c r="B68" s="5" t="s">
        <v>53</v>
      </c>
      <c r="C68" s="5"/>
      <c r="D68" s="17" t="s">
        <v>3</v>
      </c>
      <c r="E68">
        <v>3</v>
      </c>
      <c r="F68">
        <v>4</v>
      </c>
      <c r="G68" s="17">
        <v>29.88</v>
      </c>
      <c r="H68" s="7">
        <v>1</v>
      </c>
      <c r="I68" s="2" t="s">
        <v>16</v>
      </c>
      <c r="J68" s="2" t="s">
        <v>16</v>
      </c>
      <c r="K68" s="2" t="s">
        <v>19</v>
      </c>
      <c r="L68" s="2" t="s">
        <v>25</v>
      </c>
      <c r="M68" s="2" t="s">
        <v>16</v>
      </c>
      <c r="N68" s="2" t="s">
        <v>29</v>
      </c>
      <c r="O68" s="6">
        <f t="shared" ref="O68:O74" si="163">SUM(Q68,R68,S68,T68,U68,V68,W68,X68,Y68,Z68,AA68,AB68,AC68)</f>
        <v>89.22</v>
      </c>
      <c r="Q68" s="17">
        <v>29.88</v>
      </c>
      <c r="R68" s="1" t="b">
        <f t="shared" si="147"/>
        <v>0</v>
      </c>
      <c r="S68" s="1" t="b">
        <f t="shared" si="148"/>
        <v>0</v>
      </c>
      <c r="T68" s="19" t="b">
        <f t="shared" si="149"/>
        <v>0</v>
      </c>
      <c r="U68" s="18" t="b">
        <f t="shared" si="150"/>
        <v>0</v>
      </c>
      <c r="V68" s="18" t="b">
        <f t="shared" si="151"/>
        <v>0</v>
      </c>
      <c r="W68" s="18" t="b">
        <f t="shared" si="152"/>
        <v>0</v>
      </c>
      <c r="X68" s="11">
        <f t="shared" si="153"/>
        <v>22.41</v>
      </c>
      <c r="Y68" s="11">
        <f t="shared" si="154"/>
        <v>6.99</v>
      </c>
      <c r="Z68" s="29">
        <f t="shared" si="155"/>
        <v>4.99</v>
      </c>
      <c r="AA68" s="29">
        <f t="shared" si="156"/>
        <v>6</v>
      </c>
      <c r="AB68" s="11">
        <f t="shared" si="157"/>
        <v>9.99</v>
      </c>
      <c r="AC68" s="11">
        <f t="shared" si="158"/>
        <v>8.9600000000000009</v>
      </c>
      <c r="AD68" s="21">
        <v>6.99</v>
      </c>
      <c r="AE68" s="21">
        <f t="shared" si="159"/>
        <v>5.98</v>
      </c>
      <c r="AF68" s="20">
        <v>4.99</v>
      </c>
      <c r="AG68" s="20">
        <f t="shared" si="160"/>
        <v>8.9600000000000009</v>
      </c>
      <c r="AH68" s="29">
        <f t="shared" si="161"/>
        <v>1</v>
      </c>
      <c r="AI68" s="29">
        <f t="shared" si="162"/>
        <v>2</v>
      </c>
    </row>
    <row r="69" spans="1:35">
      <c r="B69" s="5" t="s">
        <v>53</v>
      </c>
      <c r="C69" s="5"/>
      <c r="D69" s="17" t="s">
        <v>23</v>
      </c>
      <c r="E69">
        <v>3</v>
      </c>
      <c r="F69">
        <v>6</v>
      </c>
      <c r="G69" s="17">
        <v>44.82</v>
      </c>
      <c r="H69" s="7">
        <v>1</v>
      </c>
      <c r="I69" s="2" t="s">
        <v>16</v>
      </c>
      <c r="J69" s="2" t="s">
        <v>16</v>
      </c>
      <c r="K69" s="2" t="s">
        <v>19</v>
      </c>
      <c r="L69" s="2" t="s">
        <v>25</v>
      </c>
      <c r="M69" s="2" t="s">
        <v>16</v>
      </c>
      <c r="N69" s="2" t="s">
        <v>29</v>
      </c>
      <c r="O69" s="6">
        <f t="shared" si="163"/>
        <v>124.83</v>
      </c>
      <c r="Q69" s="17">
        <v>44.82</v>
      </c>
      <c r="R69" s="1" t="b">
        <f t="shared" si="147"/>
        <v>0</v>
      </c>
      <c r="S69" s="1" t="b">
        <f t="shared" si="148"/>
        <v>0</v>
      </c>
      <c r="T69" s="19" t="b">
        <f t="shared" si="149"/>
        <v>0</v>
      </c>
      <c r="U69" s="18" t="b">
        <f t="shared" si="150"/>
        <v>0</v>
      </c>
      <c r="V69" s="18" t="b">
        <f t="shared" si="151"/>
        <v>0</v>
      </c>
      <c r="W69" s="18" t="b">
        <f t="shared" si="152"/>
        <v>0</v>
      </c>
      <c r="X69" s="11">
        <f t="shared" si="153"/>
        <v>33.619999999999997</v>
      </c>
      <c r="Y69" s="11">
        <f t="shared" si="154"/>
        <v>8.9600000000000009</v>
      </c>
      <c r="Z69" s="29">
        <f t="shared" si="155"/>
        <v>4.99</v>
      </c>
      <c r="AA69" s="29">
        <f t="shared" si="156"/>
        <v>9</v>
      </c>
      <c r="AB69" s="11">
        <f t="shared" si="157"/>
        <v>9.99</v>
      </c>
      <c r="AC69" s="11">
        <f t="shared" si="158"/>
        <v>13.45</v>
      </c>
      <c r="AD69" s="21">
        <v>6.99</v>
      </c>
      <c r="AE69" s="21">
        <f t="shared" si="159"/>
        <v>8.9600000000000009</v>
      </c>
      <c r="AF69" s="20">
        <v>4.99</v>
      </c>
      <c r="AG69" s="20">
        <f t="shared" si="160"/>
        <v>13.45</v>
      </c>
      <c r="AH69" s="29">
        <f t="shared" si="161"/>
        <v>1</v>
      </c>
      <c r="AI69" s="29">
        <f t="shared" si="162"/>
        <v>2</v>
      </c>
    </row>
    <row r="70" spans="1:35">
      <c r="B70" s="5" t="s">
        <v>53</v>
      </c>
      <c r="C70" s="5"/>
      <c r="D70" s="17" t="s">
        <v>36</v>
      </c>
      <c r="E70">
        <v>4</v>
      </c>
      <c r="F70">
        <v>6</v>
      </c>
      <c r="G70" s="17">
        <v>59.76</v>
      </c>
      <c r="H70" s="7">
        <v>1</v>
      </c>
      <c r="I70" s="2" t="s">
        <v>16</v>
      </c>
      <c r="J70" s="2" t="s">
        <v>16</v>
      </c>
      <c r="K70" s="2" t="s">
        <v>19</v>
      </c>
      <c r="L70" s="2" t="s">
        <v>25</v>
      </c>
      <c r="M70" s="2" t="s">
        <v>16</v>
      </c>
      <c r="N70" s="2" t="s">
        <v>29</v>
      </c>
      <c r="O70" s="6">
        <f t="shared" si="163"/>
        <v>161.44</v>
      </c>
      <c r="Q70" s="17">
        <v>59.76</v>
      </c>
      <c r="R70" s="1" t="b">
        <f t="shared" si="147"/>
        <v>0</v>
      </c>
      <c r="S70" s="1" t="b">
        <f t="shared" si="148"/>
        <v>0</v>
      </c>
      <c r="T70" s="19" t="b">
        <f t="shared" si="149"/>
        <v>0</v>
      </c>
      <c r="U70" s="18" t="b">
        <f t="shared" si="150"/>
        <v>0</v>
      </c>
      <c r="V70" s="18" t="b">
        <f t="shared" si="151"/>
        <v>0</v>
      </c>
      <c r="W70" s="18" t="b">
        <f t="shared" si="152"/>
        <v>0</v>
      </c>
      <c r="X70" s="11">
        <f t="shared" si="153"/>
        <v>44.82</v>
      </c>
      <c r="Y70" s="11">
        <f t="shared" si="154"/>
        <v>11.95</v>
      </c>
      <c r="Z70" s="29">
        <f t="shared" si="155"/>
        <v>4.99</v>
      </c>
      <c r="AA70" s="29">
        <f t="shared" si="156"/>
        <v>12</v>
      </c>
      <c r="AB70" s="11">
        <f t="shared" si="157"/>
        <v>9.99</v>
      </c>
      <c r="AC70" s="11">
        <f t="shared" si="158"/>
        <v>17.93</v>
      </c>
      <c r="AD70" s="21">
        <v>6.99</v>
      </c>
      <c r="AE70" s="21">
        <f t="shared" si="159"/>
        <v>11.95</v>
      </c>
      <c r="AF70" s="20">
        <v>4.99</v>
      </c>
      <c r="AG70" s="20">
        <f t="shared" si="160"/>
        <v>17.93</v>
      </c>
      <c r="AH70" s="29">
        <f t="shared" si="161"/>
        <v>1</v>
      </c>
      <c r="AI70" s="29">
        <f t="shared" si="162"/>
        <v>2</v>
      </c>
    </row>
    <row r="71" spans="1:35">
      <c r="B71" s="5" t="s">
        <v>53</v>
      </c>
      <c r="C71" s="5"/>
      <c r="D71" s="17" t="s">
        <v>38</v>
      </c>
      <c r="E71">
        <v>4</v>
      </c>
      <c r="F71">
        <v>8</v>
      </c>
      <c r="G71" s="17">
        <v>79.680000000000007</v>
      </c>
      <c r="H71" s="7">
        <v>1</v>
      </c>
      <c r="I71" s="2" t="s">
        <v>16</v>
      </c>
      <c r="J71" s="2" t="s">
        <v>16</v>
      </c>
      <c r="K71" s="2" t="s">
        <v>19</v>
      </c>
      <c r="L71" s="2" t="s">
        <v>25</v>
      </c>
      <c r="M71" s="2" t="s">
        <v>16</v>
      </c>
      <c r="N71" s="2" t="s">
        <v>29</v>
      </c>
      <c r="O71" s="6">
        <f t="shared" si="163"/>
        <v>210.26000000000002</v>
      </c>
      <c r="Q71" s="17">
        <v>79.680000000000007</v>
      </c>
      <c r="R71" s="1" t="b">
        <f t="shared" si="147"/>
        <v>0</v>
      </c>
      <c r="S71" s="1" t="b">
        <f t="shared" si="148"/>
        <v>0</v>
      </c>
      <c r="T71" s="19" t="b">
        <f t="shared" si="149"/>
        <v>0</v>
      </c>
      <c r="U71" s="18" t="b">
        <f t="shared" si="150"/>
        <v>0</v>
      </c>
      <c r="V71" s="18" t="b">
        <f t="shared" si="151"/>
        <v>0</v>
      </c>
      <c r="W71" s="18" t="b">
        <f t="shared" si="152"/>
        <v>0</v>
      </c>
      <c r="X71" s="11">
        <f t="shared" si="153"/>
        <v>59.76</v>
      </c>
      <c r="Y71" s="11">
        <f t="shared" si="154"/>
        <v>15.94</v>
      </c>
      <c r="Z71" s="29">
        <f t="shared" si="155"/>
        <v>4.99</v>
      </c>
      <c r="AA71" s="29">
        <f t="shared" si="156"/>
        <v>16</v>
      </c>
      <c r="AB71" s="11">
        <f t="shared" si="157"/>
        <v>9.99</v>
      </c>
      <c r="AC71" s="11">
        <f t="shared" si="158"/>
        <v>23.9</v>
      </c>
      <c r="AD71" s="21">
        <v>6.99</v>
      </c>
      <c r="AE71" s="21">
        <f t="shared" si="159"/>
        <v>15.94</v>
      </c>
      <c r="AF71" s="20">
        <v>4.99</v>
      </c>
      <c r="AG71" s="20">
        <f t="shared" si="160"/>
        <v>23.9</v>
      </c>
      <c r="AH71" s="29">
        <f t="shared" si="161"/>
        <v>1</v>
      </c>
      <c r="AI71" s="29">
        <f t="shared" si="162"/>
        <v>2</v>
      </c>
    </row>
    <row r="72" spans="1:35">
      <c r="B72" s="5" t="s">
        <v>53</v>
      </c>
      <c r="C72" s="5"/>
      <c r="D72" s="17" t="s">
        <v>39</v>
      </c>
      <c r="E72">
        <v>4</v>
      </c>
      <c r="F72">
        <v>10</v>
      </c>
      <c r="G72" s="17">
        <v>99.6</v>
      </c>
      <c r="H72" s="7">
        <v>1</v>
      </c>
      <c r="I72" s="2" t="s">
        <v>16</v>
      </c>
      <c r="J72" s="2" t="s">
        <v>16</v>
      </c>
      <c r="K72" s="2" t="s">
        <v>19</v>
      </c>
      <c r="L72" s="2" t="s">
        <v>25</v>
      </c>
      <c r="M72" s="2" t="s">
        <v>16</v>
      </c>
      <c r="N72" s="2" t="s">
        <v>29</v>
      </c>
      <c r="O72" s="6">
        <f t="shared" si="163"/>
        <v>259.08000000000004</v>
      </c>
      <c r="Q72" s="17">
        <v>99.6</v>
      </c>
      <c r="R72" s="1" t="b">
        <f t="shared" si="147"/>
        <v>0</v>
      </c>
      <c r="S72" s="1" t="b">
        <f t="shared" si="148"/>
        <v>0</v>
      </c>
      <c r="T72" s="19" t="b">
        <f t="shared" si="149"/>
        <v>0</v>
      </c>
      <c r="U72" s="18" t="b">
        <f t="shared" si="150"/>
        <v>0</v>
      </c>
      <c r="V72" s="18" t="b">
        <f t="shared" si="151"/>
        <v>0</v>
      </c>
      <c r="W72" s="18" t="b">
        <f t="shared" si="152"/>
        <v>0</v>
      </c>
      <c r="X72" s="11">
        <f t="shared" si="153"/>
        <v>74.7</v>
      </c>
      <c r="Y72" s="11">
        <f t="shared" si="154"/>
        <v>19.920000000000002</v>
      </c>
      <c r="Z72" s="29">
        <f t="shared" si="155"/>
        <v>4.99</v>
      </c>
      <c r="AA72" s="29">
        <f t="shared" si="156"/>
        <v>20</v>
      </c>
      <c r="AB72" s="11">
        <f t="shared" si="157"/>
        <v>9.99</v>
      </c>
      <c r="AC72" s="11">
        <f t="shared" si="158"/>
        <v>29.88</v>
      </c>
      <c r="AD72" s="21">
        <v>6.99</v>
      </c>
      <c r="AE72" s="21">
        <f t="shared" si="159"/>
        <v>19.920000000000002</v>
      </c>
      <c r="AF72" s="20">
        <v>4.99</v>
      </c>
      <c r="AG72" s="20">
        <f t="shared" si="160"/>
        <v>29.88</v>
      </c>
      <c r="AH72" s="29">
        <f t="shared" si="161"/>
        <v>1</v>
      </c>
      <c r="AI72" s="29">
        <f t="shared" si="162"/>
        <v>2</v>
      </c>
    </row>
    <row r="73" spans="1:35">
      <c r="B73" s="5" t="s">
        <v>53</v>
      </c>
      <c r="C73" s="5"/>
      <c r="D73" s="17" t="s">
        <v>40</v>
      </c>
      <c r="E73">
        <v>6</v>
      </c>
      <c r="F73">
        <v>8</v>
      </c>
      <c r="G73" s="17">
        <v>119.52</v>
      </c>
      <c r="H73" s="7">
        <v>1</v>
      </c>
      <c r="I73" s="2" t="s">
        <v>16</v>
      </c>
      <c r="J73" s="2" t="s">
        <v>16</v>
      </c>
      <c r="K73" s="2" t="s">
        <v>19</v>
      </c>
      <c r="L73" s="2" t="s">
        <v>25</v>
      </c>
      <c r="M73" s="2" t="s">
        <v>16</v>
      </c>
      <c r="N73" s="2" t="s">
        <v>29</v>
      </c>
      <c r="O73" s="6">
        <f t="shared" si="163"/>
        <v>307.90000000000003</v>
      </c>
      <c r="Q73" s="17">
        <v>119.52</v>
      </c>
      <c r="R73" s="1" t="b">
        <f t="shared" si="147"/>
        <v>0</v>
      </c>
      <c r="S73" s="1" t="b">
        <f t="shared" si="148"/>
        <v>0</v>
      </c>
      <c r="T73" s="19" t="b">
        <f t="shared" si="149"/>
        <v>0</v>
      </c>
      <c r="U73" s="18" t="b">
        <f t="shared" si="150"/>
        <v>0</v>
      </c>
      <c r="V73" s="18" t="b">
        <f t="shared" si="151"/>
        <v>0</v>
      </c>
      <c r="W73" s="18" t="b">
        <f t="shared" si="152"/>
        <v>0</v>
      </c>
      <c r="X73" s="11">
        <f t="shared" si="153"/>
        <v>89.64</v>
      </c>
      <c r="Y73" s="11">
        <f t="shared" si="154"/>
        <v>23.9</v>
      </c>
      <c r="Z73" s="29">
        <f t="shared" si="155"/>
        <v>4.99</v>
      </c>
      <c r="AA73" s="29">
        <f t="shared" si="156"/>
        <v>24</v>
      </c>
      <c r="AB73" s="11">
        <f t="shared" si="157"/>
        <v>9.99</v>
      </c>
      <c r="AC73" s="11">
        <f t="shared" si="158"/>
        <v>35.86</v>
      </c>
      <c r="AD73" s="21">
        <v>6.99</v>
      </c>
      <c r="AE73" s="21">
        <f t="shared" si="159"/>
        <v>23.9</v>
      </c>
      <c r="AF73" s="20">
        <v>4.99</v>
      </c>
      <c r="AG73" s="20">
        <f t="shared" si="160"/>
        <v>35.86</v>
      </c>
      <c r="AH73" s="29">
        <f t="shared" si="161"/>
        <v>1</v>
      </c>
      <c r="AI73" s="29">
        <f t="shared" si="162"/>
        <v>2</v>
      </c>
    </row>
    <row r="74" spans="1:35">
      <c r="B74" s="5" t="s">
        <v>53</v>
      </c>
      <c r="C74" s="5"/>
      <c r="D74" s="17" t="s">
        <v>41</v>
      </c>
      <c r="E74">
        <v>6</v>
      </c>
      <c r="F74">
        <v>10</v>
      </c>
      <c r="G74" s="17">
        <v>149.4</v>
      </c>
      <c r="H74" s="7">
        <v>1</v>
      </c>
      <c r="I74" s="2" t="s">
        <v>16</v>
      </c>
      <c r="J74" s="2" t="s">
        <v>16</v>
      </c>
      <c r="K74" s="2" t="s">
        <v>19</v>
      </c>
      <c r="L74" s="2" t="s">
        <v>25</v>
      </c>
      <c r="M74" s="2" t="s">
        <v>16</v>
      </c>
      <c r="N74" s="2" t="s">
        <v>29</v>
      </c>
      <c r="O74" s="6">
        <f t="shared" si="163"/>
        <v>381.13</v>
      </c>
      <c r="Q74" s="17">
        <v>149.4</v>
      </c>
      <c r="R74" s="1" t="b">
        <f t="shared" si="147"/>
        <v>0</v>
      </c>
      <c r="S74" s="1" t="b">
        <f t="shared" si="148"/>
        <v>0</v>
      </c>
      <c r="T74" s="19" t="b">
        <f t="shared" si="149"/>
        <v>0</v>
      </c>
      <c r="U74" s="18" t="b">
        <f t="shared" si="150"/>
        <v>0</v>
      </c>
      <c r="V74" s="18" t="b">
        <f t="shared" si="151"/>
        <v>0</v>
      </c>
      <c r="W74" s="18" t="b">
        <f t="shared" si="152"/>
        <v>0</v>
      </c>
      <c r="X74" s="11">
        <f t="shared" si="153"/>
        <v>112.05</v>
      </c>
      <c r="Y74" s="11">
        <f t="shared" si="154"/>
        <v>29.88</v>
      </c>
      <c r="Z74" s="29">
        <f t="shared" si="155"/>
        <v>4.99</v>
      </c>
      <c r="AA74" s="29">
        <f t="shared" si="156"/>
        <v>30</v>
      </c>
      <c r="AB74" s="11">
        <f t="shared" si="157"/>
        <v>9.99</v>
      </c>
      <c r="AC74" s="11">
        <f t="shared" si="158"/>
        <v>44.82</v>
      </c>
      <c r="AD74" s="21">
        <v>6.99</v>
      </c>
      <c r="AE74" s="21">
        <f t="shared" si="159"/>
        <v>29.88</v>
      </c>
      <c r="AF74" s="20">
        <v>4.99</v>
      </c>
      <c r="AG74" s="20">
        <f t="shared" si="160"/>
        <v>44.82</v>
      </c>
      <c r="AH74" s="29">
        <f t="shared" si="161"/>
        <v>1</v>
      </c>
      <c r="AI74" s="29">
        <f t="shared" si="162"/>
        <v>2</v>
      </c>
    </row>
    <row r="75" spans="1:35">
      <c r="C75" t="s">
        <v>129</v>
      </c>
    </row>
    <row r="76" spans="1:35">
      <c r="A76" t="s">
        <v>54</v>
      </c>
      <c r="B76" s="5" t="s">
        <v>55</v>
      </c>
      <c r="C76" s="5"/>
      <c r="D76" s="17" t="s">
        <v>2</v>
      </c>
      <c r="E76" s="2">
        <v>3</v>
      </c>
      <c r="F76" s="2">
        <v>2</v>
      </c>
      <c r="G76" s="17">
        <v>6.99</v>
      </c>
      <c r="H76" s="7">
        <v>1</v>
      </c>
      <c r="I76" s="2" t="s">
        <v>16</v>
      </c>
      <c r="J76" s="2" t="s">
        <v>16</v>
      </c>
      <c r="K76" s="2" t="s">
        <v>19</v>
      </c>
      <c r="L76" s="2" t="s">
        <v>25</v>
      </c>
      <c r="M76" s="2" t="s">
        <v>16</v>
      </c>
      <c r="N76" s="2" t="s">
        <v>29</v>
      </c>
      <c r="O76" s="6">
        <f>SUM(Q76,R76,S76,T76,U76,V76,W76,X76,Y76,Z76,AA76,AB76,AC76)</f>
        <v>42.190000000000005</v>
      </c>
      <c r="Q76" s="17">
        <v>6.99</v>
      </c>
      <c r="R76" s="1" t="b">
        <f t="shared" ref="R76:R83" si="164">IF(AND(H76&gt;=2,H76&lt;=10),ROUND(G76*H76*(1-0.07),2))</f>
        <v>0</v>
      </c>
      <c r="S76" s="1" t="b">
        <f t="shared" ref="S76:S83" si="165">IF(AND(H76&gt;=11,H76&lt;=25),ROUND(G76*H76*(1-0.11),2))</f>
        <v>0</v>
      </c>
      <c r="T76" s="19" t="b">
        <f t="shared" ref="T76:T83" si="166">IF(AND(H76&gt;=26,H76&lt;=50),ROUND(G76*H76*(1-0.18),2))</f>
        <v>0</v>
      </c>
      <c r="U76" s="18" t="b">
        <f t="shared" ref="U76:U83" si="167">IF(AND(H76&gt;=51,H76&lt;=100),ROUND(G76*H76*(1-0.25),2))</f>
        <v>0</v>
      </c>
      <c r="V76" s="18" t="b">
        <f t="shared" ref="V76:V83" si="168">IF(AND(H76&gt;=101,H76&lt;=500),ROUND(G76*H76*(1-0.33),2))</f>
        <v>0</v>
      </c>
      <c r="W76" s="18" t="b">
        <f t="shared" ref="W76:W83" si="169">IF(AND(H76&gt;=501),ROUND(G76*H76*(1-0.4),2))</f>
        <v>0</v>
      </c>
      <c r="X76" s="11">
        <f t="shared" ref="X76:X83" si="170">IF(I76="Yes",ROUND(SUM(Q76,R76,S76,T76,U76,V76,W76)*0.75,2),0)</f>
        <v>5.24</v>
      </c>
      <c r="Y76" s="11">
        <f t="shared" ref="Y76:Y83" si="171">IF(AE76&lt;6.99,AD76,AE76)</f>
        <v>6.99</v>
      </c>
      <c r="Z76" s="29">
        <f t="shared" ref="Z76:Z83" si="172">CHOOSE(AI76,0,ROUND(H76*4.99,2),0,0,ROUND(Q76*0.3,2),ROUND(Q76*0.3,2),ROUND(Q76*0.3,2))</f>
        <v>4.99</v>
      </c>
      <c r="AA76" s="29">
        <f t="shared" ref="AA76:AA83" si="173">CHOOSE(AH76,(E76*F76)*0.5*H76,((E76*F76)*1*H76))</f>
        <v>3</v>
      </c>
      <c r="AB76" s="11">
        <f t="shared" ref="AB76:AB83" si="174">IF(M76="Yes",ROUND(H76*9.99,2),0)</f>
        <v>9.99</v>
      </c>
      <c r="AC76" s="11">
        <f t="shared" ref="AC76:AC83" si="175">IF(AG76&lt;4.99,4.99,AG76)</f>
        <v>4.99</v>
      </c>
      <c r="AD76" s="21">
        <v>6.99</v>
      </c>
      <c r="AE76" s="21">
        <f t="shared" ref="AE76:AE83" si="176">IF(J76="Yes",ROUND(SUM(Q76,R76,S76,T76,U76,V76,W76)*0.2,2),0)</f>
        <v>1.4</v>
      </c>
      <c r="AF76" s="20">
        <v>4.99</v>
      </c>
      <c r="AG76" s="20">
        <f t="shared" ref="AG76:AG83" si="177">IF(N76="Four Sides",ROUND(G76*0.3*H76,2),0)</f>
        <v>2.1</v>
      </c>
      <c r="AH76" s="29">
        <f t="shared" ref="AH76:AH83" si="178">SUM(IF(L76="UV Print Only",1,0),IF(L76="Lamination Only",2,0))</f>
        <v>1</v>
      </c>
      <c r="AI76" s="29">
        <f t="shared" ref="AI76:AI83" si="179">SUM(IF(K76="Flash Cut with No Grommets",1,0),IF(K76="Flash Cut with Adhesive Grommets",2,0),IF(K76="Hem with No Grommets",3,0),IF(K76="Hem with Metal Grommets",4,0),IF(K76="Top and Bottom Pole Pocket",5,0),IF(K76="Top Pole Pocket",6,0),IF(K76="Left and Right Pole Pocket",7,0))</f>
        <v>2</v>
      </c>
    </row>
    <row r="77" spans="1:35">
      <c r="B77" s="5" t="s">
        <v>55</v>
      </c>
      <c r="C77" s="5"/>
      <c r="D77" s="17" t="s">
        <v>3</v>
      </c>
      <c r="E77">
        <v>3</v>
      </c>
      <c r="F77">
        <v>4</v>
      </c>
      <c r="G77" s="17">
        <v>29.88</v>
      </c>
      <c r="H77" s="7">
        <v>1</v>
      </c>
      <c r="I77" s="2" t="s">
        <v>16</v>
      </c>
      <c r="J77" s="2" t="s">
        <v>16</v>
      </c>
      <c r="K77" s="2" t="s">
        <v>19</v>
      </c>
      <c r="L77" s="2" t="s">
        <v>25</v>
      </c>
      <c r="M77" s="2" t="s">
        <v>16</v>
      </c>
      <c r="N77" s="2" t="s">
        <v>29</v>
      </c>
      <c r="O77" s="6">
        <f t="shared" ref="O77:O83" si="180">SUM(Q77,R77,S77,T77,U77,V77,W77,X77,Y77,Z77,AA77,AB77,AC77)</f>
        <v>89.22</v>
      </c>
      <c r="Q77" s="17">
        <v>29.88</v>
      </c>
      <c r="R77" s="1" t="b">
        <f t="shared" si="164"/>
        <v>0</v>
      </c>
      <c r="S77" s="1" t="b">
        <f t="shared" si="165"/>
        <v>0</v>
      </c>
      <c r="T77" s="19" t="b">
        <f t="shared" si="166"/>
        <v>0</v>
      </c>
      <c r="U77" s="18" t="b">
        <f t="shared" si="167"/>
        <v>0</v>
      </c>
      <c r="V77" s="18" t="b">
        <f t="shared" si="168"/>
        <v>0</v>
      </c>
      <c r="W77" s="18" t="b">
        <f t="shared" si="169"/>
        <v>0</v>
      </c>
      <c r="X77" s="11">
        <f t="shared" si="170"/>
        <v>22.41</v>
      </c>
      <c r="Y77" s="11">
        <f t="shared" si="171"/>
        <v>6.99</v>
      </c>
      <c r="Z77" s="29">
        <f t="shared" si="172"/>
        <v>4.99</v>
      </c>
      <c r="AA77" s="29">
        <f t="shared" si="173"/>
        <v>6</v>
      </c>
      <c r="AB77" s="11">
        <f t="shared" si="174"/>
        <v>9.99</v>
      </c>
      <c r="AC77" s="11">
        <f t="shared" si="175"/>
        <v>8.9600000000000009</v>
      </c>
      <c r="AD77" s="21">
        <v>6.99</v>
      </c>
      <c r="AE77" s="21">
        <f t="shared" si="176"/>
        <v>5.98</v>
      </c>
      <c r="AF77" s="20">
        <v>4.99</v>
      </c>
      <c r="AG77" s="20">
        <f t="shared" si="177"/>
        <v>8.9600000000000009</v>
      </c>
      <c r="AH77" s="29">
        <f t="shared" si="178"/>
        <v>1</v>
      </c>
      <c r="AI77" s="29">
        <f t="shared" si="179"/>
        <v>2</v>
      </c>
    </row>
    <row r="78" spans="1:35">
      <c r="B78" s="5" t="s">
        <v>55</v>
      </c>
      <c r="C78" s="5"/>
      <c r="D78" s="17" t="s">
        <v>23</v>
      </c>
      <c r="E78">
        <v>3</v>
      </c>
      <c r="F78">
        <v>6</v>
      </c>
      <c r="G78" s="17">
        <v>44.82</v>
      </c>
      <c r="H78" s="7">
        <v>1</v>
      </c>
      <c r="I78" s="2" t="s">
        <v>16</v>
      </c>
      <c r="J78" s="2" t="s">
        <v>16</v>
      </c>
      <c r="K78" s="2" t="s">
        <v>19</v>
      </c>
      <c r="L78" s="2" t="s">
        <v>25</v>
      </c>
      <c r="M78" s="2" t="s">
        <v>16</v>
      </c>
      <c r="N78" s="2" t="s">
        <v>29</v>
      </c>
      <c r="O78" s="6">
        <f t="shared" si="180"/>
        <v>124.83</v>
      </c>
      <c r="Q78" s="17">
        <v>44.82</v>
      </c>
      <c r="R78" s="1" t="b">
        <f t="shared" si="164"/>
        <v>0</v>
      </c>
      <c r="S78" s="1" t="b">
        <f t="shared" si="165"/>
        <v>0</v>
      </c>
      <c r="T78" s="19" t="b">
        <f t="shared" si="166"/>
        <v>0</v>
      </c>
      <c r="U78" s="18" t="b">
        <f t="shared" si="167"/>
        <v>0</v>
      </c>
      <c r="V78" s="18" t="b">
        <f t="shared" si="168"/>
        <v>0</v>
      </c>
      <c r="W78" s="18" t="b">
        <f t="shared" si="169"/>
        <v>0</v>
      </c>
      <c r="X78" s="11">
        <f t="shared" si="170"/>
        <v>33.619999999999997</v>
      </c>
      <c r="Y78" s="11">
        <f t="shared" si="171"/>
        <v>8.9600000000000009</v>
      </c>
      <c r="Z78" s="29">
        <f t="shared" si="172"/>
        <v>4.99</v>
      </c>
      <c r="AA78" s="29">
        <f t="shared" si="173"/>
        <v>9</v>
      </c>
      <c r="AB78" s="11">
        <f t="shared" si="174"/>
        <v>9.99</v>
      </c>
      <c r="AC78" s="11">
        <f t="shared" si="175"/>
        <v>13.45</v>
      </c>
      <c r="AD78" s="21">
        <v>6.99</v>
      </c>
      <c r="AE78" s="21">
        <f t="shared" si="176"/>
        <v>8.9600000000000009</v>
      </c>
      <c r="AF78" s="20">
        <v>4.99</v>
      </c>
      <c r="AG78" s="20">
        <f t="shared" si="177"/>
        <v>13.45</v>
      </c>
      <c r="AH78" s="29">
        <f t="shared" si="178"/>
        <v>1</v>
      </c>
      <c r="AI78" s="29">
        <f t="shared" si="179"/>
        <v>2</v>
      </c>
    </row>
    <row r="79" spans="1:35">
      <c r="B79" s="5" t="s">
        <v>55</v>
      </c>
      <c r="C79" s="5"/>
      <c r="D79" s="17" t="s">
        <v>36</v>
      </c>
      <c r="E79">
        <v>4</v>
      </c>
      <c r="F79">
        <v>6</v>
      </c>
      <c r="G79" s="17">
        <v>59.76</v>
      </c>
      <c r="H79" s="7">
        <v>1</v>
      </c>
      <c r="I79" s="2" t="s">
        <v>16</v>
      </c>
      <c r="J79" s="2" t="s">
        <v>16</v>
      </c>
      <c r="K79" s="2" t="s">
        <v>19</v>
      </c>
      <c r="L79" s="2" t="s">
        <v>25</v>
      </c>
      <c r="M79" s="2" t="s">
        <v>16</v>
      </c>
      <c r="N79" s="2" t="s">
        <v>29</v>
      </c>
      <c r="O79" s="6">
        <f t="shared" si="180"/>
        <v>161.44</v>
      </c>
      <c r="Q79" s="17">
        <v>59.76</v>
      </c>
      <c r="R79" s="1" t="b">
        <f t="shared" si="164"/>
        <v>0</v>
      </c>
      <c r="S79" s="1" t="b">
        <f t="shared" si="165"/>
        <v>0</v>
      </c>
      <c r="T79" s="19" t="b">
        <f t="shared" si="166"/>
        <v>0</v>
      </c>
      <c r="U79" s="18" t="b">
        <f t="shared" si="167"/>
        <v>0</v>
      </c>
      <c r="V79" s="18" t="b">
        <f t="shared" si="168"/>
        <v>0</v>
      </c>
      <c r="W79" s="18" t="b">
        <f t="shared" si="169"/>
        <v>0</v>
      </c>
      <c r="X79" s="11">
        <f t="shared" si="170"/>
        <v>44.82</v>
      </c>
      <c r="Y79" s="11">
        <f t="shared" si="171"/>
        <v>11.95</v>
      </c>
      <c r="Z79" s="29">
        <f t="shared" si="172"/>
        <v>4.99</v>
      </c>
      <c r="AA79" s="29">
        <f t="shared" si="173"/>
        <v>12</v>
      </c>
      <c r="AB79" s="11">
        <f t="shared" si="174"/>
        <v>9.99</v>
      </c>
      <c r="AC79" s="11">
        <f t="shared" si="175"/>
        <v>17.93</v>
      </c>
      <c r="AD79" s="21">
        <v>6.99</v>
      </c>
      <c r="AE79" s="21">
        <f t="shared" si="176"/>
        <v>11.95</v>
      </c>
      <c r="AF79" s="20">
        <v>4.99</v>
      </c>
      <c r="AG79" s="20">
        <f t="shared" si="177"/>
        <v>17.93</v>
      </c>
      <c r="AH79" s="29">
        <f t="shared" si="178"/>
        <v>1</v>
      </c>
      <c r="AI79" s="29">
        <f t="shared" si="179"/>
        <v>2</v>
      </c>
    </row>
    <row r="80" spans="1:35">
      <c r="B80" s="5" t="s">
        <v>55</v>
      </c>
      <c r="C80" s="5"/>
      <c r="D80" s="17" t="s">
        <v>38</v>
      </c>
      <c r="E80">
        <v>4</v>
      </c>
      <c r="F80">
        <v>8</v>
      </c>
      <c r="G80" s="17">
        <v>79.680000000000007</v>
      </c>
      <c r="H80" s="7">
        <v>1</v>
      </c>
      <c r="I80" s="2" t="s">
        <v>16</v>
      </c>
      <c r="J80" s="2" t="s">
        <v>16</v>
      </c>
      <c r="K80" s="2" t="s">
        <v>19</v>
      </c>
      <c r="L80" s="2" t="s">
        <v>25</v>
      </c>
      <c r="M80" s="2" t="s">
        <v>16</v>
      </c>
      <c r="N80" s="2" t="s">
        <v>29</v>
      </c>
      <c r="O80" s="6">
        <f t="shared" si="180"/>
        <v>210.26000000000002</v>
      </c>
      <c r="Q80" s="17">
        <v>79.680000000000007</v>
      </c>
      <c r="R80" s="1" t="b">
        <f t="shared" si="164"/>
        <v>0</v>
      </c>
      <c r="S80" s="1" t="b">
        <f t="shared" si="165"/>
        <v>0</v>
      </c>
      <c r="T80" s="19" t="b">
        <f t="shared" si="166"/>
        <v>0</v>
      </c>
      <c r="U80" s="18" t="b">
        <f t="shared" si="167"/>
        <v>0</v>
      </c>
      <c r="V80" s="18" t="b">
        <f t="shared" si="168"/>
        <v>0</v>
      </c>
      <c r="W80" s="18" t="b">
        <f t="shared" si="169"/>
        <v>0</v>
      </c>
      <c r="X80" s="11">
        <f t="shared" si="170"/>
        <v>59.76</v>
      </c>
      <c r="Y80" s="11">
        <f t="shared" si="171"/>
        <v>15.94</v>
      </c>
      <c r="Z80" s="29">
        <f t="shared" si="172"/>
        <v>4.99</v>
      </c>
      <c r="AA80" s="29">
        <f t="shared" si="173"/>
        <v>16</v>
      </c>
      <c r="AB80" s="11">
        <f t="shared" si="174"/>
        <v>9.99</v>
      </c>
      <c r="AC80" s="11">
        <f t="shared" si="175"/>
        <v>23.9</v>
      </c>
      <c r="AD80" s="21">
        <v>6.99</v>
      </c>
      <c r="AE80" s="21">
        <f t="shared" si="176"/>
        <v>15.94</v>
      </c>
      <c r="AF80" s="20">
        <v>4.99</v>
      </c>
      <c r="AG80" s="20">
        <f t="shared" si="177"/>
        <v>23.9</v>
      </c>
      <c r="AH80" s="29">
        <f t="shared" si="178"/>
        <v>1</v>
      </c>
      <c r="AI80" s="29">
        <f t="shared" si="179"/>
        <v>2</v>
      </c>
    </row>
    <row r="81" spans="1:35">
      <c r="B81" s="5" t="s">
        <v>55</v>
      </c>
      <c r="C81" s="5"/>
      <c r="D81" s="17" t="s">
        <v>39</v>
      </c>
      <c r="E81">
        <v>4</v>
      </c>
      <c r="F81">
        <v>10</v>
      </c>
      <c r="G81" s="17">
        <v>99.6</v>
      </c>
      <c r="H81" s="7">
        <v>1</v>
      </c>
      <c r="I81" s="2" t="s">
        <v>16</v>
      </c>
      <c r="J81" s="2" t="s">
        <v>16</v>
      </c>
      <c r="K81" s="2" t="s">
        <v>19</v>
      </c>
      <c r="L81" s="2" t="s">
        <v>25</v>
      </c>
      <c r="M81" s="2" t="s">
        <v>16</v>
      </c>
      <c r="N81" s="2" t="s">
        <v>29</v>
      </c>
      <c r="O81" s="6">
        <f t="shared" si="180"/>
        <v>259.08000000000004</v>
      </c>
      <c r="Q81" s="17">
        <v>99.6</v>
      </c>
      <c r="R81" s="1" t="b">
        <f t="shared" si="164"/>
        <v>0</v>
      </c>
      <c r="S81" s="1" t="b">
        <f t="shared" si="165"/>
        <v>0</v>
      </c>
      <c r="T81" s="19" t="b">
        <f t="shared" si="166"/>
        <v>0</v>
      </c>
      <c r="U81" s="18" t="b">
        <f t="shared" si="167"/>
        <v>0</v>
      </c>
      <c r="V81" s="18" t="b">
        <f t="shared" si="168"/>
        <v>0</v>
      </c>
      <c r="W81" s="18" t="b">
        <f t="shared" si="169"/>
        <v>0</v>
      </c>
      <c r="X81" s="11">
        <f t="shared" si="170"/>
        <v>74.7</v>
      </c>
      <c r="Y81" s="11">
        <f t="shared" si="171"/>
        <v>19.920000000000002</v>
      </c>
      <c r="Z81" s="29">
        <f t="shared" si="172"/>
        <v>4.99</v>
      </c>
      <c r="AA81" s="29">
        <f t="shared" si="173"/>
        <v>20</v>
      </c>
      <c r="AB81" s="11">
        <f t="shared" si="174"/>
        <v>9.99</v>
      </c>
      <c r="AC81" s="11">
        <f t="shared" si="175"/>
        <v>29.88</v>
      </c>
      <c r="AD81" s="21">
        <v>6.99</v>
      </c>
      <c r="AE81" s="21">
        <f t="shared" si="176"/>
        <v>19.920000000000002</v>
      </c>
      <c r="AF81" s="20">
        <v>4.99</v>
      </c>
      <c r="AG81" s="20">
        <f t="shared" si="177"/>
        <v>29.88</v>
      </c>
      <c r="AH81" s="29">
        <f t="shared" si="178"/>
        <v>1</v>
      </c>
      <c r="AI81" s="29">
        <f t="shared" si="179"/>
        <v>2</v>
      </c>
    </row>
    <row r="82" spans="1:35">
      <c r="B82" s="5" t="s">
        <v>55</v>
      </c>
      <c r="C82" s="5"/>
      <c r="D82" s="17" t="s">
        <v>40</v>
      </c>
      <c r="E82">
        <v>6</v>
      </c>
      <c r="F82">
        <v>8</v>
      </c>
      <c r="G82" s="17">
        <v>119.52</v>
      </c>
      <c r="H82" s="7">
        <v>1</v>
      </c>
      <c r="I82" s="2" t="s">
        <v>16</v>
      </c>
      <c r="J82" s="2" t="s">
        <v>16</v>
      </c>
      <c r="K82" s="2" t="s">
        <v>19</v>
      </c>
      <c r="L82" s="2" t="s">
        <v>25</v>
      </c>
      <c r="M82" s="2" t="s">
        <v>16</v>
      </c>
      <c r="N82" s="2" t="s">
        <v>29</v>
      </c>
      <c r="O82" s="6">
        <f t="shared" si="180"/>
        <v>307.90000000000003</v>
      </c>
      <c r="Q82" s="17">
        <v>119.52</v>
      </c>
      <c r="R82" s="1" t="b">
        <f t="shared" si="164"/>
        <v>0</v>
      </c>
      <c r="S82" s="1" t="b">
        <f t="shared" si="165"/>
        <v>0</v>
      </c>
      <c r="T82" s="19" t="b">
        <f t="shared" si="166"/>
        <v>0</v>
      </c>
      <c r="U82" s="18" t="b">
        <f t="shared" si="167"/>
        <v>0</v>
      </c>
      <c r="V82" s="18" t="b">
        <f t="shared" si="168"/>
        <v>0</v>
      </c>
      <c r="W82" s="18" t="b">
        <f t="shared" si="169"/>
        <v>0</v>
      </c>
      <c r="X82" s="11">
        <f t="shared" si="170"/>
        <v>89.64</v>
      </c>
      <c r="Y82" s="11">
        <f t="shared" si="171"/>
        <v>23.9</v>
      </c>
      <c r="Z82" s="29">
        <f t="shared" si="172"/>
        <v>4.99</v>
      </c>
      <c r="AA82" s="29">
        <f t="shared" si="173"/>
        <v>24</v>
      </c>
      <c r="AB82" s="11">
        <f t="shared" si="174"/>
        <v>9.99</v>
      </c>
      <c r="AC82" s="11">
        <f t="shared" si="175"/>
        <v>35.86</v>
      </c>
      <c r="AD82" s="21">
        <v>6.99</v>
      </c>
      <c r="AE82" s="21">
        <f t="shared" si="176"/>
        <v>23.9</v>
      </c>
      <c r="AF82" s="20">
        <v>4.99</v>
      </c>
      <c r="AG82" s="20">
        <f t="shared" si="177"/>
        <v>35.86</v>
      </c>
      <c r="AH82" s="29">
        <f t="shared" si="178"/>
        <v>1</v>
      </c>
      <c r="AI82" s="29">
        <f t="shared" si="179"/>
        <v>2</v>
      </c>
    </row>
    <row r="83" spans="1:35">
      <c r="B83" s="5" t="s">
        <v>55</v>
      </c>
      <c r="C83" s="5"/>
      <c r="D83" s="17" t="s">
        <v>41</v>
      </c>
      <c r="E83">
        <v>6</v>
      </c>
      <c r="F83">
        <v>10</v>
      </c>
      <c r="G83" s="17">
        <v>149.4</v>
      </c>
      <c r="H83" s="7">
        <v>1</v>
      </c>
      <c r="I83" s="2" t="s">
        <v>16</v>
      </c>
      <c r="J83" s="2" t="s">
        <v>16</v>
      </c>
      <c r="K83" s="2" t="s">
        <v>19</v>
      </c>
      <c r="L83" s="2" t="s">
        <v>25</v>
      </c>
      <c r="M83" s="2" t="s">
        <v>16</v>
      </c>
      <c r="N83" s="2" t="s">
        <v>29</v>
      </c>
      <c r="O83" s="6">
        <f t="shared" si="180"/>
        <v>381.13</v>
      </c>
      <c r="Q83" s="17">
        <v>149.4</v>
      </c>
      <c r="R83" s="1" t="b">
        <f t="shared" si="164"/>
        <v>0</v>
      </c>
      <c r="S83" s="1" t="b">
        <f t="shared" si="165"/>
        <v>0</v>
      </c>
      <c r="T83" s="19" t="b">
        <f t="shared" si="166"/>
        <v>0</v>
      </c>
      <c r="U83" s="18" t="b">
        <f t="shared" si="167"/>
        <v>0</v>
      </c>
      <c r="V83" s="18" t="b">
        <f t="shared" si="168"/>
        <v>0</v>
      </c>
      <c r="W83" s="18" t="b">
        <f t="shared" si="169"/>
        <v>0</v>
      </c>
      <c r="X83" s="11">
        <f t="shared" si="170"/>
        <v>112.05</v>
      </c>
      <c r="Y83" s="11">
        <f t="shared" si="171"/>
        <v>29.88</v>
      </c>
      <c r="Z83" s="29">
        <f t="shared" si="172"/>
        <v>4.99</v>
      </c>
      <c r="AA83" s="29">
        <f t="shared" si="173"/>
        <v>30</v>
      </c>
      <c r="AB83" s="11">
        <f t="shared" si="174"/>
        <v>9.99</v>
      </c>
      <c r="AC83" s="11">
        <f t="shared" si="175"/>
        <v>44.82</v>
      </c>
      <c r="AD83" s="21">
        <v>6.99</v>
      </c>
      <c r="AE83" s="21">
        <f t="shared" si="176"/>
        <v>29.88</v>
      </c>
      <c r="AF83" s="20">
        <v>4.99</v>
      </c>
      <c r="AG83" s="20">
        <f t="shared" si="177"/>
        <v>44.82</v>
      </c>
      <c r="AH83" s="29">
        <f t="shared" si="178"/>
        <v>1</v>
      </c>
      <c r="AI83" s="29">
        <f t="shared" si="179"/>
        <v>2</v>
      </c>
    </row>
    <row r="84" spans="1:35">
      <c r="B84" s="5"/>
      <c r="C84" s="5" t="s">
        <v>129</v>
      </c>
    </row>
    <row r="85" spans="1:35">
      <c r="A85" t="s">
        <v>57</v>
      </c>
      <c r="B85" s="5" t="s">
        <v>56</v>
      </c>
      <c r="C85" s="5"/>
      <c r="D85" s="17" t="s">
        <v>2</v>
      </c>
      <c r="E85" s="2">
        <v>3</v>
      </c>
      <c r="F85" s="2">
        <v>2</v>
      </c>
      <c r="G85" s="17">
        <v>6.99</v>
      </c>
      <c r="H85" s="7">
        <v>1</v>
      </c>
      <c r="I85" s="2" t="s">
        <v>16</v>
      </c>
      <c r="J85" s="2" t="s">
        <v>16</v>
      </c>
      <c r="K85" s="2" t="s">
        <v>19</v>
      </c>
      <c r="L85" s="2" t="s">
        <v>25</v>
      </c>
      <c r="M85" s="2" t="s">
        <v>16</v>
      </c>
      <c r="N85" s="2" t="s">
        <v>29</v>
      </c>
      <c r="O85" s="6">
        <f>SUM(Q85,R85,S85,T85,U85,V85,W85,X85,Y85,Z85,AA85,AB85,AC85)</f>
        <v>42.190000000000005</v>
      </c>
      <c r="Q85" s="17">
        <v>6.99</v>
      </c>
      <c r="R85" s="1" t="b">
        <f t="shared" ref="R85:R92" si="181">IF(AND(H85&gt;=2,H85&lt;=10),ROUND(G85*H85*(1-0.07),2))</f>
        <v>0</v>
      </c>
      <c r="S85" s="1" t="b">
        <f t="shared" ref="S85:S92" si="182">IF(AND(H85&gt;=11,H85&lt;=25),ROUND(G85*H85*(1-0.11),2))</f>
        <v>0</v>
      </c>
      <c r="T85" s="19" t="b">
        <f t="shared" ref="T85:T92" si="183">IF(AND(H85&gt;=26,H85&lt;=50),ROUND(G85*H85*(1-0.18),2))</f>
        <v>0</v>
      </c>
      <c r="U85" s="18" t="b">
        <f t="shared" ref="U85:U92" si="184">IF(AND(H85&gt;=51,H85&lt;=100),ROUND(G85*H85*(1-0.25),2))</f>
        <v>0</v>
      </c>
      <c r="V85" s="18" t="b">
        <f t="shared" ref="V85:V92" si="185">IF(AND(H85&gt;=101,H85&lt;=500),ROUND(G85*H85*(1-0.33),2))</f>
        <v>0</v>
      </c>
      <c r="W85" s="18" t="b">
        <f t="shared" ref="W85:W92" si="186">IF(AND(H85&gt;=501),ROUND(G85*H85*(1-0.4),2))</f>
        <v>0</v>
      </c>
      <c r="X85" s="11">
        <f t="shared" ref="X85:X92" si="187">IF(I85="Yes",ROUND(SUM(Q85,R85,S85,T85,U85,V85,W85)*0.75,2),0)</f>
        <v>5.24</v>
      </c>
      <c r="Y85" s="11">
        <f t="shared" ref="Y85:Y92" si="188">IF(AE85&lt;6.99,AD85,AE85)</f>
        <v>6.99</v>
      </c>
      <c r="Z85" s="11">
        <f t="shared" ref="Z85:Z92" si="189">IF(K85="Flash Cut with Adhesive Grommets",ROUND(H85*4.99,2),0)</f>
        <v>4.99</v>
      </c>
      <c r="AA85" s="11">
        <f t="shared" ref="AA85:AA92" si="190">((E85*F85)*0.5*H85)</f>
        <v>3</v>
      </c>
      <c r="AB85" s="11">
        <f t="shared" ref="AB85:AB92" si="191">IF(M85="Yes",ROUND(H85*9.99,2),0)</f>
        <v>9.99</v>
      </c>
      <c r="AC85" s="11">
        <f t="shared" ref="AC85:AC92" si="192">IF(AG85&lt;4.99,4.99,AG85)</f>
        <v>4.99</v>
      </c>
      <c r="AD85" s="21">
        <v>6.99</v>
      </c>
      <c r="AE85" s="21">
        <f t="shared" ref="AE85:AE92" si="193">IF(J85="Yes",ROUND(SUM(Q85,R85,S85,T85,U85,V85,W85)*0.2,2),0)</f>
        <v>1.4</v>
      </c>
      <c r="AF85" s="20">
        <v>4.99</v>
      </c>
      <c r="AG85" s="20">
        <f t="shared" ref="AG85:AG92" si="194">IF(N85="Four Sides",ROUND(G85*0.3*H85,2),0)</f>
        <v>2.1</v>
      </c>
    </row>
    <row r="86" spans="1:35">
      <c r="B86" s="5" t="s">
        <v>56</v>
      </c>
      <c r="C86" s="5"/>
      <c r="D86" s="17" t="s">
        <v>3</v>
      </c>
      <c r="E86">
        <v>3</v>
      </c>
      <c r="F86">
        <v>4</v>
      </c>
      <c r="G86" s="17">
        <v>29.88</v>
      </c>
      <c r="H86" s="7">
        <v>1</v>
      </c>
      <c r="I86" s="2" t="s">
        <v>16</v>
      </c>
      <c r="J86" s="2" t="s">
        <v>16</v>
      </c>
      <c r="K86" s="2" t="s">
        <v>19</v>
      </c>
      <c r="L86" s="2" t="s">
        <v>25</v>
      </c>
      <c r="M86" s="2" t="s">
        <v>16</v>
      </c>
      <c r="N86" s="2" t="s">
        <v>29</v>
      </c>
      <c r="O86" s="6">
        <f t="shared" ref="O86:O92" si="195">SUM(Q86,R86,S86,T86,U86,V86,W86,X86,Y86,Z86,AA86,AB86,AC86)</f>
        <v>89.22</v>
      </c>
      <c r="Q86" s="17">
        <v>29.88</v>
      </c>
      <c r="R86" s="1" t="b">
        <f t="shared" si="181"/>
        <v>0</v>
      </c>
      <c r="S86" s="1" t="b">
        <f t="shared" si="182"/>
        <v>0</v>
      </c>
      <c r="T86" s="19" t="b">
        <f t="shared" si="183"/>
        <v>0</v>
      </c>
      <c r="U86" s="18" t="b">
        <f t="shared" si="184"/>
        <v>0</v>
      </c>
      <c r="V86" s="18" t="b">
        <f t="shared" si="185"/>
        <v>0</v>
      </c>
      <c r="W86" s="18" t="b">
        <f t="shared" si="186"/>
        <v>0</v>
      </c>
      <c r="X86" s="11">
        <f t="shared" si="187"/>
        <v>22.41</v>
      </c>
      <c r="Y86" s="11">
        <f t="shared" si="188"/>
        <v>6.99</v>
      </c>
      <c r="Z86" s="11">
        <f t="shared" si="189"/>
        <v>4.99</v>
      </c>
      <c r="AA86" s="11">
        <f t="shared" si="190"/>
        <v>6</v>
      </c>
      <c r="AB86" s="11">
        <f t="shared" si="191"/>
        <v>9.99</v>
      </c>
      <c r="AC86" s="11">
        <f t="shared" si="192"/>
        <v>8.9600000000000009</v>
      </c>
      <c r="AD86" s="21">
        <v>6.99</v>
      </c>
      <c r="AE86" s="21">
        <f t="shared" si="193"/>
        <v>5.98</v>
      </c>
      <c r="AF86" s="20">
        <v>4.99</v>
      </c>
      <c r="AG86" s="20">
        <f t="shared" si="194"/>
        <v>8.9600000000000009</v>
      </c>
    </row>
    <row r="87" spans="1:35">
      <c r="B87" s="5" t="s">
        <v>56</v>
      </c>
      <c r="C87" s="5"/>
      <c r="D87" s="17" t="s">
        <v>23</v>
      </c>
      <c r="E87">
        <v>3</v>
      </c>
      <c r="F87">
        <v>6</v>
      </c>
      <c r="G87" s="17">
        <v>44.82</v>
      </c>
      <c r="H87" s="7">
        <v>1</v>
      </c>
      <c r="I87" s="2" t="s">
        <v>16</v>
      </c>
      <c r="J87" s="2" t="s">
        <v>16</v>
      </c>
      <c r="K87" s="2" t="s">
        <v>19</v>
      </c>
      <c r="L87" s="2" t="s">
        <v>25</v>
      </c>
      <c r="M87" s="2" t="s">
        <v>16</v>
      </c>
      <c r="N87" s="2" t="s">
        <v>29</v>
      </c>
      <c r="O87" s="6">
        <f t="shared" si="195"/>
        <v>124.83</v>
      </c>
      <c r="Q87" s="17">
        <v>44.82</v>
      </c>
      <c r="R87" s="1" t="b">
        <f t="shared" si="181"/>
        <v>0</v>
      </c>
      <c r="S87" s="1" t="b">
        <f t="shared" si="182"/>
        <v>0</v>
      </c>
      <c r="T87" s="19" t="b">
        <f t="shared" si="183"/>
        <v>0</v>
      </c>
      <c r="U87" s="18" t="b">
        <f t="shared" si="184"/>
        <v>0</v>
      </c>
      <c r="V87" s="18" t="b">
        <f t="shared" si="185"/>
        <v>0</v>
      </c>
      <c r="W87" s="18" t="b">
        <f t="shared" si="186"/>
        <v>0</v>
      </c>
      <c r="X87" s="11">
        <f t="shared" si="187"/>
        <v>33.619999999999997</v>
      </c>
      <c r="Y87" s="11">
        <f t="shared" si="188"/>
        <v>8.9600000000000009</v>
      </c>
      <c r="Z87" s="11">
        <f t="shared" si="189"/>
        <v>4.99</v>
      </c>
      <c r="AA87" s="11">
        <f t="shared" si="190"/>
        <v>9</v>
      </c>
      <c r="AB87" s="11">
        <f t="shared" si="191"/>
        <v>9.99</v>
      </c>
      <c r="AC87" s="11">
        <f t="shared" si="192"/>
        <v>13.45</v>
      </c>
      <c r="AD87" s="21">
        <v>6.99</v>
      </c>
      <c r="AE87" s="21">
        <f t="shared" si="193"/>
        <v>8.9600000000000009</v>
      </c>
      <c r="AF87" s="20">
        <v>4.99</v>
      </c>
      <c r="AG87" s="20">
        <f t="shared" si="194"/>
        <v>13.45</v>
      </c>
    </row>
    <row r="88" spans="1:35">
      <c r="B88" s="5" t="s">
        <v>56</v>
      </c>
      <c r="C88" s="5"/>
      <c r="D88" s="17" t="s">
        <v>36</v>
      </c>
      <c r="E88">
        <v>4</v>
      </c>
      <c r="F88">
        <v>6</v>
      </c>
      <c r="G88" s="17">
        <v>59.76</v>
      </c>
      <c r="H88" s="7">
        <v>1</v>
      </c>
      <c r="I88" s="2" t="s">
        <v>16</v>
      </c>
      <c r="J88" s="2" t="s">
        <v>16</v>
      </c>
      <c r="K88" s="2" t="s">
        <v>19</v>
      </c>
      <c r="L88" s="2" t="s">
        <v>25</v>
      </c>
      <c r="M88" s="2" t="s">
        <v>16</v>
      </c>
      <c r="N88" s="2" t="s">
        <v>29</v>
      </c>
      <c r="O88" s="6">
        <f t="shared" si="195"/>
        <v>161.44</v>
      </c>
      <c r="Q88" s="17">
        <v>59.76</v>
      </c>
      <c r="R88" s="1" t="b">
        <f t="shared" si="181"/>
        <v>0</v>
      </c>
      <c r="S88" s="1" t="b">
        <f t="shared" si="182"/>
        <v>0</v>
      </c>
      <c r="T88" s="19" t="b">
        <f t="shared" si="183"/>
        <v>0</v>
      </c>
      <c r="U88" s="18" t="b">
        <f t="shared" si="184"/>
        <v>0</v>
      </c>
      <c r="V88" s="18" t="b">
        <f t="shared" si="185"/>
        <v>0</v>
      </c>
      <c r="W88" s="18" t="b">
        <f t="shared" si="186"/>
        <v>0</v>
      </c>
      <c r="X88" s="11">
        <f t="shared" si="187"/>
        <v>44.82</v>
      </c>
      <c r="Y88" s="11">
        <f t="shared" si="188"/>
        <v>11.95</v>
      </c>
      <c r="Z88" s="11">
        <f t="shared" si="189"/>
        <v>4.99</v>
      </c>
      <c r="AA88" s="11">
        <f t="shared" si="190"/>
        <v>12</v>
      </c>
      <c r="AB88" s="11">
        <f t="shared" si="191"/>
        <v>9.99</v>
      </c>
      <c r="AC88" s="11">
        <f t="shared" si="192"/>
        <v>17.93</v>
      </c>
      <c r="AD88" s="21">
        <v>6.99</v>
      </c>
      <c r="AE88" s="21">
        <f t="shared" si="193"/>
        <v>11.95</v>
      </c>
      <c r="AF88" s="20">
        <v>4.99</v>
      </c>
      <c r="AG88" s="20">
        <f t="shared" si="194"/>
        <v>17.93</v>
      </c>
    </row>
    <row r="89" spans="1:35">
      <c r="B89" s="5" t="s">
        <v>56</v>
      </c>
      <c r="C89" s="5"/>
      <c r="D89" s="17" t="s">
        <v>38</v>
      </c>
      <c r="E89">
        <v>4</v>
      </c>
      <c r="F89">
        <v>8</v>
      </c>
      <c r="G89" s="17">
        <v>79.680000000000007</v>
      </c>
      <c r="H89" s="7">
        <v>1</v>
      </c>
      <c r="I89" s="2" t="s">
        <v>16</v>
      </c>
      <c r="J89" s="2" t="s">
        <v>16</v>
      </c>
      <c r="K89" s="2" t="s">
        <v>19</v>
      </c>
      <c r="L89" s="2" t="s">
        <v>25</v>
      </c>
      <c r="M89" s="2" t="s">
        <v>16</v>
      </c>
      <c r="N89" s="2" t="s">
        <v>29</v>
      </c>
      <c r="O89" s="6">
        <f t="shared" si="195"/>
        <v>210.26000000000002</v>
      </c>
      <c r="Q89" s="17">
        <v>79.680000000000007</v>
      </c>
      <c r="R89" s="1" t="b">
        <f t="shared" si="181"/>
        <v>0</v>
      </c>
      <c r="S89" s="1" t="b">
        <f t="shared" si="182"/>
        <v>0</v>
      </c>
      <c r="T89" s="19" t="b">
        <f t="shared" si="183"/>
        <v>0</v>
      </c>
      <c r="U89" s="18" t="b">
        <f t="shared" si="184"/>
        <v>0</v>
      </c>
      <c r="V89" s="18" t="b">
        <f t="shared" si="185"/>
        <v>0</v>
      </c>
      <c r="W89" s="18" t="b">
        <f t="shared" si="186"/>
        <v>0</v>
      </c>
      <c r="X89" s="11">
        <f t="shared" si="187"/>
        <v>59.76</v>
      </c>
      <c r="Y89" s="11">
        <f t="shared" si="188"/>
        <v>15.94</v>
      </c>
      <c r="Z89" s="11">
        <f t="shared" si="189"/>
        <v>4.99</v>
      </c>
      <c r="AA89" s="11">
        <f t="shared" si="190"/>
        <v>16</v>
      </c>
      <c r="AB89" s="11">
        <f t="shared" si="191"/>
        <v>9.99</v>
      </c>
      <c r="AC89" s="11">
        <f t="shared" si="192"/>
        <v>23.9</v>
      </c>
      <c r="AD89" s="21">
        <v>6.99</v>
      </c>
      <c r="AE89" s="21">
        <f t="shared" si="193"/>
        <v>15.94</v>
      </c>
      <c r="AF89" s="20">
        <v>4.99</v>
      </c>
      <c r="AG89" s="20">
        <f t="shared" si="194"/>
        <v>23.9</v>
      </c>
    </row>
    <row r="90" spans="1:35">
      <c r="B90" s="5" t="s">
        <v>56</v>
      </c>
      <c r="C90" s="5"/>
      <c r="D90" s="17" t="s">
        <v>39</v>
      </c>
      <c r="E90">
        <v>4</v>
      </c>
      <c r="F90">
        <v>10</v>
      </c>
      <c r="G90" s="17">
        <v>99.6</v>
      </c>
      <c r="H90" s="7">
        <v>1</v>
      </c>
      <c r="I90" s="2" t="s">
        <v>16</v>
      </c>
      <c r="J90" s="2" t="s">
        <v>16</v>
      </c>
      <c r="K90" s="2" t="s">
        <v>19</v>
      </c>
      <c r="L90" s="2" t="s">
        <v>25</v>
      </c>
      <c r="M90" s="2" t="s">
        <v>16</v>
      </c>
      <c r="N90" s="2" t="s">
        <v>29</v>
      </c>
      <c r="O90" s="6">
        <f t="shared" si="195"/>
        <v>259.08000000000004</v>
      </c>
      <c r="Q90" s="17">
        <v>99.6</v>
      </c>
      <c r="R90" s="1" t="b">
        <f t="shared" si="181"/>
        <v>0</v>
      </c>
      <c r="S90" s="1" t="b">
        <f t="shared" si="182"/>
        <v>0</v>
      </c>
      <c r="T90" s="19" t="b">
        <f t="shared" si="183"/>
        <v>0</v>
      </c>
      <c r="U90" s="18" t="b">
        <f t="shared" si="184"/>
        <v>0</v>
      </c>
      <c r="V90" s="18" t="b">
        <f t="shared" si="185"/>
        <v>0</v>
      </c>
      <c r="W90" s="18" t="b">
        <f t="shared" si="186"/>
        <v>0</v>
      </c>
      <c r="X90" s="11">
        <f t="shared" si="187"/>
        <v>74.7</v>
      </c>
      <c r="Y90" s="11">
        <f t="shared" si="188"/>
        <v>19.920000000000002</v>
      </c>
      <c r="Z90" s="11">
        <f t="shared" si="189"/>
        <v>4.99</v>
      </c>
      <c r="AA90" s="11">
        <f t="shared" si="190"/>
        <v>20</v>
      </c>
      <c r="AB90" s="11">
        <f t="shared" si="191"/>
        <v>9.99</v>
      </c>
      <c r="AC90" s="11">
        <f t="shared" si="192"/>
        <v>29.88</v>
      </c>
      <c r="AD90" s="21">
        <v>6.99</v>
      </c>
      <c r="AE90" s="21">
        <f t="shared" si="193"/>
        <v>19.920000000000002</v>
      </c>
      <c r="AF90" s="20">
        <v>4.99</v>
      </c>
      <c r="AG90" s="20">
        <f t="shared" si="194"/>
        <v>29.88</v>
      </c>
    </row>
    <row r="91" spans="1:35">
      <c r="B91" s="5" t="s">
        <v>56</v>
      </c>
      <c r="C91" s="5"/>
      <c r="D91" s="17" t="s">
        <v>40</v>
      </c>
      <c r="E91">
        <v>6</v>
      </c>
      <c r="F91">
        <v>8</v>
      </c>
      <c r="G91" s="17">
        <v>119.52</v>
      </c>
      <c r="H91" s="7">
        <v>1</v>
      </c>
      <c r="I91" s="2" t="s">
        <v>16</v>
      </c>
      <c r="J91" s="2" t="s">
        <v>16</v>
      </c>
      <c r="K91" s="2" t="s">
        <v>19</v>
      </c>
      <c r="L91" s="2" t="s">
        <v>25</v>
      </c>
      <c r="M91" s="2" t="s">
        <v>16</v>
      </c>
      <c r="N91" s="2" t="s">
        <v>29</v>
      </c>
      <c r="O91" s="6">
        <f t="shared" si="195"/>
        <v>307.90000000000003</v>
      </c>
      <c r="Q91" s="17">
        <v>119.52</v>
      </c>
      <c r="R91" s="1" t="b">
        <f t="shared" si="181"/>
        <v>0</v>
      </c>
      <c r="S91" s="1" t="b">
        <f t="shared" si="182"/>
        <v>0</v>
      </c>
      <c r="T91" s="19" t="b">
        <f t="shared" si="183"/>
        <v>0</v>
      </c>
      <c r="U91" s="18" t="b">
        <f t="shared" si="184"/>
        <v>0</v>
      </c>
      <c r="V91" s="18" t="b">
        <f t="shared" si="185"/>
        <v>0</v>
      </c>
      <c r="W91" s="18" t="b">
        <f t="shared" si="186"/>
        <v>0</v>
      </c>
      <c r="X91" s="11">
        <f t="shared" si="187"/>
        <v>89.64</v>
      </c>
      <c r="Y91" s="11">
        <f t="shared" si="188"/>
        <v>23.9</v>
      </c>
      <c r="Z91" s="11">
        <f t="shared" si="189"/>
        <v>4.99</v>
      </c>
      <c r="AA91" s="11">
        <f t="shared" si="190"/>
        <v>24</v>
      </c>
      <c r="AB91" s="11">
        <f t="shared" si="191"/>
        <v>9.99</v>
      </c>
      <c r="AC91" s="11">
        <f t="shared" si="192"/>
        <v>35.86</v>
      </c>
      <c r="AD91" s="21">
        <v>6.99</v>
      </c>
      <c r="AE91" s="21">
        <f t="shared" si="193"/>
        <v>23.9</v>
      </c>
      <c r="AF91" s="20">
        <v>4.99</v>
      </c>
      <c r="AG91" s="20">
        <f t="shared" si="194"/>
        <v>35.86</v>
      </c>
    </row>
    <row r="92" spans="1:35">
      <c r="B92" s="5" t="s">
        <v>56</v>
      </c>
      <c r="C92" s="5"/>
      <c r="D92" s="17" t="s">
        <v>41</v>
      </c>
      <c r="E92">
        <v>6</v>
      </c>
      <c r="F92">
        <v>10</v>
      </c>
      <c r="G92" s="17">
        <v>149.4</v>
      </c>
      <c r="H92" s="7">
        <v>1</v>
      </c>
      <c r="I92" s="2" t="s">
        <v>16</v>
      </c>
      <c r="J92" s="2" t="s">
        <v>16</v>
      </c>
      <c r="K92" s="2" t="s">
        <v>19</v>
      </c>
      <c r="L92" s="2" t="s">
        <v>25</v>
      </c>
      <c r="M92" s="2" t="s">
        <v>16</v>
      </c>
      <c r="N92" s="2" t="s">
        <v>29</v>
      </c>
      <c r="O92" s="6">
        <f t="shared" si="195"/>
        <v>381.13</v>
      </c>
      <c r="Q92" s="17">
        <v>149.4</v>
      </c>
      <c r="R92" s="1" t="b">
        <f t="shared" si="181"/>
        <v>0</v>
      </c>
      <c r="S92" s="1" t="b">
        <f t="shared" si="182"/>
        <v>0</v>
      </c>
      <c r="T92" s="19" t="b">
        <f t="shared" si="183"/>
        <v>0</v>
      </c>
      <c r="U92" s="18" t="b">
        <f t="shared" si="184"/>
        <v>0</v>
      </c>
      <c r="V92" s="18" t="b">
        <f t="shared" si="185"/>
        <v>0</v>
      </c>
      <c r="W92" s="18" t="b">
        <f t="shared" si="186"/>
        <v>0</v>
      </c>
      <c r="X92" s="11">
        <f t="shared" si="187"/>
        <v>112.05</v>
      </c>
      <c r="Y92" s="11">
        <f t="shared" si="188"/>
        <v>29.88</v>
      </c>
      <c r="Z92" s="11">
        <f t="shared" si="189"/>
        <v>4.99</v>
      </c>
      <c r="AA92" s="11">
        <f t="shared" si="190"/>
        <v>30</v>
      </c>
      <c r="AB92" s="11">
        <f t="shared" si="191"/>
        <v>9.99</v>
      </c>
      <c r="AC92" s="11">
        <f t="shared" si="192"/>
        <v>44.82</v>
      </c>
      <c r="AD92" s="21">
        <v>6.99</v>
      </c>
      <c r="AE92" s="21">
        <f t="shared" si="193"/>
        <v>29.88</v>
      </c>
      <c r="AF92" s="20">
        <v>4.99</v>
      </c>
      <c r="AG92" s="20">
        <f t="shared" si="194"/>
        <v>44.82</v>
      </c>
    </row>
    <row r="94" spans="1:35">
      <c r="A94" s="5" t="s">
        <v>59</v>
      </c>
      <c r="B94" s="5" t="s">
        <v>58</v>
      </c>
      <c r="C94" s="5"/>
      <c r="D94" s="17" t="s">
        <v>2</v>
      </c>
      <c r="E94" s="2">
        <v>3</v>
      </c>
      <c r="F94" s="2">
        <v>2</v>
      </c>
      <c r="G94" s="17">
        <v>6.99</v>
      </c>
      <c r="H94" s="7">
        <v>1</v>
      </c>
      <c r="I94" s="2" t="s">
        <v>16</v>
      </c>
      <c r="J94" s="2" t="s">
        <v>16</v>
      </c>
      <c r="K94" s="2" t="s">
        <v>19</v>
      </c>
      <c r="L94" s="2" t="s">
        <v>25</v>
      </c>
      <c r="M94" s="2" t="s">
        <v>16</v>
      </c>
      <c r="N94" s="2" t="s">
        <v>29</v>
      </c>
      <c r="O94" s="6">
        <f>SUM(Q94,R94,S94,T94,U94,V94,W94,X94,Y94,Z94,AA94,AB94,AC94)</f>
        <v>42.190000000000005</v>
      </c>
      <c r="Q94" s="17">
        <v>6.99</v>
      </c>
      <c r="R94" s="1" t="b">
        <f t="shared" ref="R94:R101" si="196">IF(AND(H94&gt;=2,H94&lt;=10),ROUND(G94*H94*(1-0.07),2))</f>
        <v>0</v>
      </c>
      <c r="S94" s="1" t="b">
        <f t="shared" ref="S94:S101" si="197">IF(AND(H94&gt;=11,H94&lt;=25),ROUND(G94*H94*(1-0.11),2))</f>
        <v>0</v>
      </c>
      <c r="T94" s="19" t="b">
        <f t="shared" ref="T94:T101" si="198">IF(AND(H94&gt;=26,H94&lt;=50),ROUND(G94*H94*(1-0.18),2))</f>
        <v>0</v>
      </c>
      <c r="U94" s="18" t="b">
        <f t="shared" ref="U94:U101" si="199">IF(AND(H94&gt;=51,H94&lt;=100),ROUND(G94*H94*(1-0.25),2))</f>
        <v>0</v>
      </c>
      <c r="V94" s="18" t="b">
        <f t="shared" ref="V94:V101" si="200">IF(AND(H94&gt;=101,H94&lt;=500),ROUND(G94*H94*(1-0.33),2))</f>
        <v>0</v>
      </c>
      <c r="W94" s="18" t="b">
        <f t="shared" ref="W94:W101" si="201">IF(AND(H94&gt;=501),ROUND(G94*H94*(1-0.4),2))</f>
        <v>0</v>
      </c>
      <c r="X94" s="11">
        <f t="shared" ref="X94:X101" si="202">IF(I94="Yes",ROUND(SUM(Q94,R94,S94,T94,U94,V94,W94)*0.75,2),0)</f>
        <v>5.24</v>
      </c>
      <c r="Y94" s="11">
        <f t="shared" ref="Y94:Y101" si="203">IF(AE94&lt;6.99,AD94,AE94)</f>
        <v>6.99</v>
      </c>
      <c r="Z94" s="11">
        <f t="shared" ref="Z94:Z101" si="204">IF(K94="Flash Cut with Adhesive Grommets",ROUND(H94*4.99,2),0)</f>
        <v>4.99</v>
      </c>
      <c r="AA94" s="11">
        <f t="shared" ref="AA94:AA101" si="205">((E94*F94)*0.5*H94)</f>
        <v>3</v>
      </c>
      <c r="AB94" s="11">
        <f t="shared" ref="AB94:AB101" si="206">IF(M94="Yes",ROUND(H94*9.99,2),0)</f>
        <v>9.99</v>
      </c>
      <c r="AC94" s="11">
        <f t="shared" ref="AC94:AC101" si="207">IF(AG94&lt;4.99,4.99,AG94)</f>
        <v>4.99</v>
      </c>
      <c r="AD94" s="21">
        <v>6.99</v>
      </c>
      <c r="AE94" s="21">
        <f t="shared" ref="AE94:AE101" si="208">IF(J94="Yes",ROUND(SUM(Q94,R94,S94,T94,U94,V94,W94)*0.2,2),0)</f>
        <v>1.4</v>
      </c>
      <c r="AF94" s="20">
        <v>4.99</v>
      </c>
      <c r="AG94" s="20">
        <f t="shared" ref="AG94:AG101" si="209">IF(N94="Four Sides",ROUND(G94*0.3*H94,2),0)</f>
        <v>2.1</v>
      </c>
    </row>
    <row r="95" spans="1:35">
      <c r="B95" s="5" t="s">
        <v>58</v>
      </c>
      <c r="C95" s="5"/>
      <c r="D95" s="17" t="s">
        <v>3</v>
      </c>
      <c r="E95">
        <v>3</v>
      </c>
      <c r="F95">
        <v>4</v>
      </c>
      <c r="G95" s="17">
        <v>29.88</v>
      </c>
      <c r="H95" s="7">
        <v>1</v>
      </c>
      <c r="I95" s="2" t="s">
        <v>16</v>
      </c>
      <c r="J95" s="2" t="s">
        <v>16</v>
      </c>
      <c r="K95" s="2" t="s">
        <v>19</v>
      </c>
      <c r="L95" s="2" t="s">
        <v>25</v>
      </c>
      <c r="M95" s="2" t="s">
        <v>16</v>
      </c>
      <c r="N95" s="2" t="s">
        <v>29</v>
      </c>
      <c r="O95" s="6">
        <f t="shared" ref="O95:O101" si="210">SUM(Q95,R95,S95,T95,U95,V95,W95,X95,Y95,Z95,AA95,AB95,AC95)</f>
        <v>89.22</v>
      </c>
      <c r="Q95" s="17">
        <v>29.88</v>
      </c>
      <c r="R95" s="1" t="b">
        <f t="shared" si="196"/>
        <v>0</v>
      </c>
      <c r="S95" s="1" t="b">
        <f t="shared" si="197"/>
        <v>0</v>
      </c>
      <c r="T95" s="19" t="b">
        <f t="shared" si="198"/>
        <v>0</v>
      </c>
      <c r="U95" s="18" t="b">
        <f t="shared" si="199"/>
        <v>0</v>
      </c>
      <c r="V95" s="18" t="b">
        <f t="shared" si="200"/>
        <v>0</v>
      </c>
      <c r="W95" s="18" t="b">
        <f t="shared" si="201"/>
        <v>0</v>
      </c>
      <c r="X95" s="11">
        <f t="shared" si="202"/>
        <v>22.41</v>
      </c>
      <c r="Y95" s="11">
        <f t="shared" si="203"/>
        <v>6.99</v>
      </c>
      <c r="Z95" s="11">
        <f t="shared" si="204"/>
        <v>4.99</v>
      </c>
      <c r="AA95" s="11">
        <f t="shared" si="205"/>
        <v>6</v>
      </c>
      <c r="AB95" s="11">
        <f t="shared" si="206"/>
        <v>9.99</v>
      </c>
      <c r="AC95" s="11">
        <f t="shared" si="207"/>
        <v>8.9600000000000009</v>
      </c>
      <c r="AD95" s="21">
        <v>6.99</v>
      </c>
      <c r="AE95" s="21">
        <f t="shared" si="208"/>
        <v>5.98</v>
      </c>
      <c r="AF95" s="20">
        <v>4.99</v>
      </c>
      <c r="AG95" s="20">
        <f t="shared" si="209"/>
        <v>8.9600000000000009</v>
      </c>
    </row>
    <row r="96" spans="1:35">
      <c r="B96" s="5" t="s">
        <v>58</v>
      </c>
      <c r="C96" s="5"/>
      <c r="D96" s="17" t="s">
        <v>23</v>
      </c>
      <c r="E96">
        <v>3</v>
      </c>
      <c r="F96">
        <v>6</v>
      </c>
      <c r="G96" s="17">
        <v>44.82</v>
      </c>
      <c r="H96" s="7">
        <v>1</v>
      </c>
      <c r="I96" s="2" t="s">
        <v>16</v>
      </c>
      <c r="J96" s="2" t="s">
        <v>16</v>
      </c>
      <c r="K96" s="2" t="s">
        <v>19</v>
      </c>
      <c r="L96" s="2" t="s">
        <v>25</v>
      </c>
      <c r="M96" s="2" t="s">
        <v>16</v>
      </c>
      <c r="N96" s="2" t="s">
        <v>29</v>
      </c>
      <c r="O96" s="6">
        <f t="shared" si="210"/>
        <v>124.83</v>
      </c>
      <c r="Q96" s="17">
        <v>44.82</v>
      </c>
      <c r="R96" s="1" t="b">
        <f t="shared" si="196"/>
        <v>0</v>
      </c>
      <c r="S96" s="1" t="b">
        <f t="shared" si="197"/>
        <v>0</v>
      </c>
      <c r="T96" s="19" t="b">
        <f t="shared" si="198"/>
        <v>0</v>
      </c>
      <c r="U96" s="18" t="b">
        <f t="shared" si="199"/>
        <v>0</v>
      </c>
      <c r="V96" s="18" t="b">
        <f t="shared" si="200"/>
        <v>0</v>
      </c>
      <c r="W96" s="18" t="b">
        <f t="shared" si="201"/>
        <v>0</v>
      </c>
      <c r="X96" s="11">
        <f t="shared" si="202"/>
        <v>33.619999999999997</v>
      </c>
      <c r="Y96" s="11">
        <f t="shared" si="203"/>
        <v>8.9600000000000009</v>
      </c>
      <c r="Z96" s="11">
        <f t="shared" si="204"/>
        <v>4.99</v>
      </c>
      <c r="AA96" s="11">
        <f t="shared" si="205"/>
        <v>9</v>
      </c>
      <c r="AB96" s="11">
        <f t="shared" si="206"/>
        <v>9.99</v>
      </c>
      <c r="AC96" s="11">
        <f t="shared" si="207"/>
        <v>13.45</v>
      </c>
      <c r="AD96" s="21">
        <v>6.99</v>
      </c>
      <c r="AE96" s="21">
        <f t="shared" si="208"/>
        <v>8.9600000000000009</v>
      </c>
      <c r="AF96" s="20">
        <v>4.99</v>
      </c>
      <c r="AG96" s="20">
        <f t="shared" si="209"/>
        <v>13.45</v>
      </c>
    </row>
    <row r="97" spans="1:33">
      <c r="B97" s="5" t="s">
        <v>58</v>
      </c>
      <c r="C97" s="5"/>
      <c r="D97" s="17" t="s">
        <v>36</v>
      </c>
      <c r="E97">
        <v>4</v>
      </c>
      <c r="F97">
        <v>6</v>
      </c>
      <c r="G97" s="17">
        <v>59.76</v>
      </c>
      <c r="H97" s="7">
        <v>1</v>
      </c>
      <c r="I97" s="2" t="s">
        <v>16</v>
      </c>
      <c r="J97" s="2" t="s">
        <v>16</v>
      </c>
      <c r="K97" s="2" t="s">
        <v>19</v>
      </c>
      <c r="L97" s="2" t="s">
        <v>25</v>
      </c>
      <c r="M97" s="2" t="s">
        <v>16</v>
      </c>
      <c r="N97" s="2" t="s">
        <v>29</v>
      </c>
      <c r="O97" s="6">
        <f t="shared" si="210"/>
        <v>161.44</v>
      </c>
      <c r="Q97" s="17">
        <v>59.76</v>
      </c>
      <c r="R97" s="1" t="b">
        <f t="shared" si="196"/>
        <v>0</v>
      </c>
      <c r="S97" s="1" t="b">
        <f t="shared" si="197"/>
        <v>0</v>
      </c>
      <c r="T97" s="19" t="b">
        <f t="shared" si="198"/>
        <v>0</v>
      </c>
      <c r="U97" s="18" t="b">
        <f t="shared" si="199"/>
        <v>0</v>
      </c>
      <c r="V97" s="18" t="b">
        <f t="shared" si="200"/>
        <v>0</v>
      </c>
      <c r="W97" s="18" t="b">
        <f t="shared" si="201"/>
        <v>0</v>
      </c>
      <c r="X97" s="11">
        <f t="shared" si="202"/>
        <v>44.82</v>
      </c>
      <c r="Y97" s="11">
        <f t="shared" si="203"/>
        <v>11.95</v>
      </c>
      <c r="Z97" s="11">
        <f t="shared" si="204"/>
        <v>4.99</v>
      </c>
      <c r="AA97" s="11">
        <f t="shared" si="205"/>
        <v>12</v>
      </c>
      <c r="AB97" s="11">
        <f t="shared" si="206"/>
        <v>9.99</v>
      </c>
      <c r="AC97" s="11">
        <f t="shared" si="207"/>
        <v>17.93</v>
      </c>
      <c r="AD97" s="21">
        <v>6.99</v>
      </c>
      <c r="AE97" s="21">
        <f t="shared" si="208"/>
        <v>11.95</v>
      </c>
      <c r="AF97" s="20">
        <v>4.99</v>
      </c>
      <c r="AG97" s="20">
        <f t="shared" si="209"/>
        <v>17.93</v>
      </c>
    </row>
    <row r="98" spans="1:33">
      <c r="B98" s="5" t="s">
        <v>58</v>
      </c>
      <c r="C98" s="5"/>
      <c r="D98" s="17" t="s">
        <v>38</v>
      </c>
      <c r="E98">
        <v>4</v>
      </c>
      <c r="F98">
        <v>8</v>
      </c>
      <c r="G98" s="17">
        <v>79.680000000000007</v>
      </c>
      <c r="H98" s="7">
        <v>1</v>
      </c>
      <c r="I98" s="2" t="s">
        <v>16</v>
      </c>
      <c r="J98" s="2" t="s">
        <v>16</v>
      </c>
      <c r="K98" s="2" t="s">
        <v>19</v>
      </c>
      <c r="L98" s="2" t="s">
        <v>25</v>
      </c>
      <c r="M98" s="2" t="s">
        <v>16</v>
      </c>
      <c r="N98" s="2" t="s">
        <v>29</v>
      </c>
      <c r="O98" s="6">
        <f t="shared" si="210"/>
        <v>210.26000000000002</v>
      </c>
      <c r="Q98" s="17">
        <v>79.680000000000007</v>
      </c>
      <c r="R98" s="1" t="b">
        <f t="shared" si="196"/>
        <v>0</v>
      </c>
      <c r="S98" s="1" t="b">
        <f t="shared" si="197"/>
        <v>0</v>
      </c>
      <c r="T98" s="19" t="b">
        <f t="shared" si="198"/>
        <v>0</v>
      </c>
      <c r="U98" s="18" t="b">
        <f t="shared" si="199"/>
        <v>0</v>
      </c>
      <c r="V98" s="18" t="b">
        <f t="shared" si="200"/>
        <v>0</v>
      </c>
      <c r="W98" s="18" t="b">
        <f t="shared" si="201"/>
        <v>0</v>
      </c>
      <c r="X98" s="11">
        <f t="shared" si="202"/>
        <v>59.76</v>
      </c>
      <c r="Y98" s="11">
        <f t="shared" si="203"/>
        <v>15.94</v>
      </c>
      <c r="Z98" s="11">
        <f t="shared" si="204"/>
        <v>4.99</v>
      </c>
      <c r="AA98" s="11">
        <f t="shared" si="205"/>
        <v>16</v>
      </c>
      <c r="AB98" s="11">
        <f t="shared" si="206"/>
        <v>9.99</v>
      </c>
      <c r="AC98" s="11">
        <f t="shared" si="207"/>
        <v>23.9</v>
      </c>
      <c r="AD98" s="21">
        <v>6.99</v>
      </c>
      <c r="AE98" s="21">
        <f t="shared" si="208"/>
        <v>15.94</v>
      </c>
      <c r="AF98" s="20">
        <v>4.99</v>
      </c>
      <c r="AG98" s="20">
        <f t="shared" si="209"/>
        <v>23.9</v>
      </c>
    </row>
    <row r="99" spans="1:33">
      <c r="B99" s="5" t="s">
        <v>58</v>
      </c>
      <c r="C99" s="5"/>
      <c r="D99" s="17" t="s">
        <v>39</v>
      </c>
      <c r="E99">
        <v>4</v>
      </c>
      <c r="F99">
        <v>10</v>
      </c>
      <c r="G99" s="17">
        <v>99.6</v>
      </c>
      <c r="H99" s="7">
        <v>1</v>
      </c>
      <c r="I99" s="2" t="s">
        <v>16</v>
      </c>
      <c r="J99" s="2" t="s">
        <v>16</v>
      </c>
      <c r="K99" s="2" t="s">
        <v>19</v>
      </c>
      <c r="L99" s="2" t="s">
        <v>25</v>
      </c>
      <c r="M99" s="2" t="s">
        <v>16</v>
      </c>
      <c r="N99" s="2" t="s">
        <v>29</v>
      </c>
      <c r="O99" s="6">
        <f t="shared" si="210"/>
        <v>259.08000000000004</v>
      </c>
      <c r="Q99" s="17">
        <v>99.6</v>
      </c>
      <c r="R99" s="1" t="b">
        <f t="shared" si="196"/>
        <v>0</v>
      </c>
      <c r="S99" s="1" t="b">
        <f t="shared" si="197"/>
        <v>0</v>
      </c>
      <c r="T99" s="19" t="b">
        <f t="shared" si="198"/>
        <v>0</v>
      </c>
      <c r="U99" s="18" t="b">
        <f t="shared" si="199"/>
        <v>0</v>
      </c>
      <c r="V99" s="18" t="b">
        <f t="shared" si="200"/>
        <v>0</v>
      </c>
      <c r="W99" s="18" t="b">
        <f t="shared" si="201"/>
        <v>0</v>
      </c>
      <c r="X99" s="11">
        <f t="shared" si="202"/>
        <v>74.7</v>
      </c>
      <c r="Y99" s="11">
        <f t="shared" si="203"/>
        <v>19.920000000000002</v>
      </c>
      <c r="Z99" s="11">
        <f t="shared" si="204"/>
        <v>4.99</v>
      </c>
      <c r="AA99" s="11">
        <f t="shared" si="205"/>
        <v>20</v>
      </c>
      <c r="AB99" s="11">
        <f t="shared" si="206"/>
        <v>9.99</v>
      </c>
      <c r="AC99" s="11">
        <f t="shared" si="207"/>
        <v>29.88</v>
      </c>
      <c r="AD99" s="21">
        <v>6.99</v>
      </c>
      <c r="AE99" s="21">
        <f t="shared" si="208"/>
        <v>19.920000000000002</v>
      </c>
      <c r="AF99" s="20">
        <v>4.99</v>
      </c>
      <c r="AG99" s="20">
        <f t="shared" si="209"/>
        <v>29.88</v>
      </c>
    </row>
    <row r="100" spans="1:33">
      <c r="B100" s="5" t="s">
        <v>58</v>
      </c>
      <c r="C100" s="5"/>
      <c r="D100" s="17" t="s">
        <v>40</v>
      </c>
      <c r="E100">
        <v>6</v>
      </c>
      <c r="F100">
        <v>8</v>
      </c>
      <c r="G100" s="17">
        <v>119.52</v>
      </c>
      <c r="H100" s="7">
        <v>1</v>
      </c>
      <c r="I100" s="2" t="s">
        <v>16</v>
      </c>
      <c r="J100" s="2" t="s">
        <v>16</v>
      </c>
      <c r="K100" s="2" t="s">
        <v>19</v>
      </c>
      <c r="L100" s="2" t="s">
        <v>25</v>
      </c>
      <c r="M100" s="2" t="s">
        <v>16</v>
      </c>
      <c r="N100" s="2" t="s">
        <v>29</v>
      </c>
      <c r="O100" s="6">
        <f t="shared" si="210"/>
        <v>307.90000000000003</v>
      </c>
      <c r="Q100" s="17">
        <v>119.52</v>
      </c>
      <c r="R100" s="1" t="b">
        <f t="shared" si="196"/>
        <v>0</v>
      </c>
      <c r="S100" s="1" t="b">
        <f t="shared" si="197"/>
        <v>0</v>
      </c>
      <c r="T100" s="19" t="b">
        <f t="shared" si="198"/>
        <v>0</v>
      </c>
      <c r="U100" s="18" t="b">
        <f t="shared" si="199"/>
        <v>0</v>
      </c>
      <c r="V100" s="18" t="b">
        <f t="shared" si="200"/>
        <v>0</v>
      </c>
      <c r="W100" s="18" t="b">
        <f t="shared" si="201"/>
        <v>0</v>
      </c>
      <c r="X100" s="11">
        <f t="shared" si="202"/>
        <v>89.64</v>
      </c>
      <c r="Y100" s="11">
        <f t="shared" si="203"/>
        <v>23.9</v>
      </c>
      <c r="Z100" s="11">
        <f t="shared" si="204"/>
        <v>4.99</v>
      </c>
      <c r="AA100" s="11">
        <f t="shared" si="205"/>
        <v>24</v>
      </c>
      <c r="AB100" s="11">
        <f t="shared" si="206"/>
        <v>9.99</v>
      </c>
      <c r="AC100" s="11">
        <f t="shared" si="207"/>
        <v>35.86</v>
      </c>
      <c r="AD100" s="21">
        <v>6.99</v>
      </c>
      <c r="AE100" s="21">
        <f t="shared" si="208"/>
        <v>23.9</v>
      </c>
      <c r="AF100" s="20">
        <v>4.99</v>
      </c>
      <c r="AG100" s="20">
        <f t="shared" si="209"/>
        <v>35.86</v>
      </c>
    </row>
    <row r="101" spans="1:33">
      <c r="B101" s="5" t="s">
        <v>58</v>
      </c>
      <c r="C101" s="5"/>
      <c r="D101" s="17" t="s">
        <v>41</v>
      </c>
      <c r="E101">
        <v>6</v>
      </c>
      <c r="F101">
        <v>10</v>
      </c>
      <c r="G101" s="17">
        <v>149.4</v>
      </c>
      <c r="H101" s="7">
        <v>1</v>
      </c>
      <c r="I101" s="2" t="s">
        <v>16</v>
      </c>
      <c r="J101" s="2" t="s">
        <v>16</v>
      </c>
      <c r="K101" s="2" t="s">
        <v>19</v>
      </c>
      <c r="L101" s="2" t="s">
        <v>25</v>
      </c>
      <c r="M101" s="2" t="s">
        <v>16</v>
      </c>
      <c r="N101" s="2" t="s">
        <v>29</v>
      </c>
      <c r="O101" s="6">
        <f t="shared" si="210"/>
        <v>381.13</v>
      </c>
      <c r="Q101" s="17">
        <v>149.4</v>
      </c>
      <c r="R101" s="1" t="b">
        <f t="shared" si="196"/>
        <v>0</v>
      </c>
      <c r="S101" s="1" t="b">
        <f t="shared" si="197"/>
        <v>0</v>
      </c>
      <c r="T101" s="19" t="b">
        <f t="shared" si="198"/>
        <v>0</v>
      </c>
      <c r="U101" s="18" t="b">
        <f t="shared" si="199"/>
        <v>0</v>
      </c>
      <c r="V101" s="18" t="b">
        <f t="shared" si="200"/>
        <v>0</v>
      </c>
      <c r="W101" s="18" t="b">
        <f t="shared" si="201"/>
        <v>0</v>
      </c>
      <c r="X101" s="11">
        <f t="shared" si="202"/>
        <v>112.05</v>
      </c>
      <c r="Y101" s="11">
        <f t="shared" si="203"/>
        <v>29.88</v>
      </c>
      <c r="Z101" s="11">
        <f t="shared" si="204"/>
        <v>4.99</v>
      </c>
      <c r="AA101" s="11">
        <f t="shared" si="205"/>
        <v>30</v>
      </c>
      <c r="AB101" s="11">
        <f t="shared" si="206"/>
        <v>9.99</v>
      </c>
      <c r="AC101" s="11">
        <f t="shared" si="207"/>
        <v>44.82</v>
      </c>
      <c r="AD101" s="21">
        <v>6.99</v>
      </c>
      <c r="AE101" s="21">
        <f t="shared" si="208"/>
        <v>29.88</v>
      </c>
      <c r="AF101" s="20">
        <v>4.99</v>
      </c>
      <c r="AG101" s="20">
        <f t="shared" si="209"/>
        <v>44.82</v>
      </c>
    </row>
    <row r="103" spans="1:33">
      <c r="A103" t="s">
        <v>61</v>
      </c>
      <c r="B103" s="5" t="s">
        <v>60</v>
      </c>
      <c r="C103" s="5"/>
      <c r="D103" s="17" t="s">
        <v>2</v>
      </c>
      <c r="E103" s="2">
        <v>3</v>
      </c>
      <c r="F103" s="2">
        <v>2</v>
      </c>
      <c r="G103" s="17">
        <v>6.99</v>
      </c>
      <c r="H103" s="7">
        <v>1</v>
      </c>
      <c r="I103" s="2" t="s">
        <v>16</v>
      </c>
      <c r="J103" s="2" t="s">
        <v>16</v>
      </c>
      <c r="K103" s="2" t="s">
        <v>19</v>
      </c>
      <c r="L103" s="2" t="s">
        <v>25</v>
      </c>
      <c r="M103" s="2" t="s">
        <v>16</v>
      </c>
      <c r="N103" s="2" t="s">
        <v>29</v>
      </c>
      <c r="O103" s="6">
        <f>SUM(Q103,R103,S103,T103,U103,V103,W103,X103,Y103,Z103,AA103,AB103,AC103)</f>
        <v>42.190000000000005</v>
      </c>
      <c r="Q103" s="17">
        <v>6.99</v>
      </c>
      <c r="R103" s="1" t="b">
        <f t="shared" ref="R103:R110" si="211">IF(AND(H103&gt;=2,H103&lt;=10),ROUND(G103*H103*(1-0.07),2))</f>
        <v>0</v>
      </c>
      <c r="S103" s="1" t="b">
        <f t="shared" ref="S103:S110" si="212">IF(AND(H103&gt;=11,H103&lt;=25),ROUND(G103*H103*(1-0.11),2))</f>
        <v>0</v>
      </c>
      <c r="T103" s="19" t="b">
        <f t="shared" ref="T103:T110" si="213">IF(AND(H103&gt;=26,H103&lt;=50),ROUND(G103*H103*(1-0.18),2))</f>
        <v>0</v>
      </c>
      <c r="U103" s="18" t="b">
        <f t="shared" ref="U103:U110" si="214">IF(AND(H103&gt;=51,H103&lt;=100),ROUND(G103*H103*(1-0.25),2))</f>
        <v>0</v>
      </c>
      <c r="V103" s="18" t="b">
        <f t="shared" ref="V103:V110" si="215">IF(AND(H103&gt;=101,H103&lt;=500),ROUND(G103*H103*(1-0.33),2))</f>
        <v>0</v>
      </c>
      <c r="W103" s="18" t="b">
        <f t="shared" ref="W103:W110" si="216">IF(AND(H103&gt;=501),ROUND(G103*H103*(1-0.4),2))</f>
        <v>0</v>
      </c>
      <c r="X103" s="11">
        <f t="shared" ref="X103:X110" si="217">IF(I103="Yes",ROUND(SUM(Q103,R103,S103,T103,U103,V103,W103)*0.75,2),0)</f>
        <v>5.24</v>
      </c>
      <c r="Y103" s="11">
        <f t="shared" ref="Y103:Y110" si="218">IF(AE103&lt;6.99,AD103,AE103)</f>
        <v>6.99</v>
      </c>
      <c r="Z103" s="11">
        <f t="shared" ref="Z103:Z110" si="219">IF(K103="Flash Cut with Adhesive Grommets",ROUND(H103*4.99,2),0)</f>
        <v>4.99</v>
      </c>
      <c r="AA103" s="11">
        <f t="shared" ref="AA103:AA110" si="220">((E103*F103)*0.5*H103)</f>
        <v>3</v>
      </c>
      <c r="AB103" s="11">
        <f t="shared" ref="AB103:AB110" si="221">IF(M103="Yes",ROUND(H103*9.99,2),0)</f>
        <v>9.99</v>
      </c>
      <c r="AC103" s="11">
        <f t="shared" ref="AC103:AC110" si="222">IF(AG103&lt;4.99,4.99,AG103)</f>
        <v>4.99</v>
      </c>
      <c r="AD103" s="21">
        <v>6.99</v>
      </c>
      <c r="AE103" s="21">
        <f t="shared" ref="AE103:AE110" si="223">IF(J103="Yes",ROUND(SUM(Q103,R103,S103,T103,U103,V103,W103)*0.2,2),0)</f>
        <v>1.4</v>
      </c>
      <c r="AF103" s="20">
        <v>4.99</v>
      </c>
      <c r="AG103" s="20">
        <f t="shared" ref="AG103:AG110" si="224">IF(N103="Four Sides",ROUND(G103*0.3*H103,2),0)</f>
        <v>2.1</v>
      </c>
    </row>
    <row r="104" spans="1:33">
      <c r="B104" s="5" t="s">
        <v>60</v>
      </c>
      <c r="C104" s="5"/>
      <c r="D104" s="17" t="s">
        <v>3</v>
      </c>
      <c r="E104">
        <v>3</v>
      </c>
      <c r="F104">
        <v>4</v>
      </c>
      <c r="G104" s="17">
        <v>29.88</v>
      </c>
      <c r="H104" s="7">
        <v>1</v>
      </c>
      <c r="I104" s="2" t="s">
        <v>16</v>
      </c>
      <c r="J104" s="2" t="s">
        <v>16</v>
      </c>
      <c r="K104" s="2" t="s">
        <v>19</v>
      </c>
      <c r="L104" s="2" t="s">
        <v>25</v>
      </c>
      <c r="M104" s="2" t="s">
        <v>16</v>
      </c>
      <c r="N104" s="2" t="s">
        <v>29</v>
      </c>
      <c r="O104" s="6">
        <f t="shared" ref="O104:O110" si="225">SUM(Q104,R104,S104,T104,U104,V104,W104,X104,Y104,Z104,AA104,AB104,AC104)</f>
        <v>89.22</v>
      </c>
      <c r="Q104" s="17">
        <v>29.88</v>
      </c>
      <c r="R104" s="1" t="b">
        <f t="shared" si="211"/>
        <v>0</v>
      </c>
      <c r="S104" s="1" t="b">
        <f t="shared" si="212"/>
        <v>0</v>
      </c>
      <c r="T104" s="19" t="b">
        <f t="shared" si="213"/>
        <v>0</v>
      </c>
      <c r="U104" s="18" t="b">
        <f t="shared" si="214"/>
        <v>0</v>
      </c>
      <c r="V104" s="18" t="b">
        <f t="shared" si="215"/>
        <v>0</v>
      </c>
      <c r="W104" s="18" t="b">
        <f t="shared" si="216"/>
        <v>0</v>
      </c>
      <c r="X104" s="11">
        <f t="shared" si="217"/>
        <v>22.41</v>
      </c>
      <c r="Y104" s="11">
        <f t="shared" si="218"/>
        <v>6.99</v>
      </c>
      <c r="Z104" s="11">
        <f t="shared" si="219"/>
        <v>4.99</v>
      </c>
      <c r="AA104" s="11">
        <f t="shared" si="220"/>
        <v>6</v>
      </c>
      <c r="AB104" s="11">
        <f t="shared" si="221"/>
        <v>9.99</v>
      </c>
      <c r="AC104" s="11">
        <f t="shared" si="222"/>
        <v>8.9600000000000009</v>
      </c>
      <c r="AD104" s="21">
        <v>6.99</v>
      </c>
      <c r="AE104" s="21">
        <f t="shared" si="223"/>
        <v>5.98</v>
      </c>
      <c r="AF104" s="20">
        <v>4.99</v>
      </c>
      <c r="AG104" s="20">
        <f t="shared" si="224"/>
        <v>8.9600000000000009</v>
      </c>
    </row>
    <row r="105" spans="1:33">
      <c r="B105" s="5" t="s">
        <v>60</v>
      </c>
      <c r="C105" s="5"/>
      <c r="D105" s="17" t="s">
        <v>23</v>
      </c>
      <c r="E105">
        <v>3</v>
      </c>
      <c r="F105">
        <v>6</v>
      </c>
      <c r="G105" s="17">
        <v>44.82</v>
      </c>
      <c r="H105" s="7">
        <v>1</v>
      </c>
      <c r="I105" s="2" t="s">
        <v>16</v>
      </c>
      <c r="J105" s="2" t="s">
        <v>16</v>
      </c>
      <c r="K105" s="2" t="s">
        <v>19</v>
      </c>
      <c r="L105" s="2" t="s">
        <v>25</v>
      </c>
      <c r="M105" s="2" t="s">
        <v>16</v>
      </c>
      <c r="N105" s="2" t="s">
        <v>29</v>
      </c>
      <c r="O105" s="6">
        <f t="shared" si="225"/>
        <v>124.83</v>
      </c>
      <c r="Q105" s="17">
        <v>44.82</v>
      </c>
      <c r="R105" s="1" t="b">
        <f t="shared" si="211"/>
        <v>0</v>
      </c>
      <c r="S105" s="1" t="b">
        <f t="shared" si="212"/>
        <v>0</v>
      </c>
      <c r="T105" s="19" t="b">
        <f t="shared" si="213"/>
        <v>0</v>
      </c>
      <c r="U105" s="18" t="b">
        <f t="shared" si="214"/>
        <v>0</v>
      </c>
      <c r="V105" s="18" t="b">
        <f t="shared" si="215"/>
        <v>0</v>
      </c>
      <c r="W105" s="18" t="b">
        <f t="shared" si="216"/>
        <v>0</v>
      </c>
      <c r="X105" s="11">
        <f t="shared" si="217"/>
        <v>33.619999999999997</v>
      </c>
      <c r="Y105" s="11">
        <f t="shared" si="218"/>
        <v>8.9600000000000009</v>
      </c>
      <c r="Z105" s="11">
        <f t="shared" si="219"/>
        <v>4.99</v>
      </c>
      <c r="AA105" s="11">
        <f t="shared" si="220"/>
        <v>9</v>
      </c>
      <c r="AB105" s="11">
        <f t="shared" si="221"/>
        <v>9.99</v>
      </c>
      <c r="AC105" s="11">
        <f t="shared" si="222"/>
        <v>13.45</v>
      </c>
      <c r="AD105" s="21">
        <v>6.99</v>
      </c>
      <c r="AE105" s="21">
        <f t="shared" si="223"/>
        <v>8.9600000000000009</v>
      </c>
      <c r="AF105" s="20">
        <v>4.99</v>
      </c>
      <c r="AG105" s="20">
        <f t="shared" si="224"/>
        <v>13.45</v>
      </c>
    </row>
    <row r="106" spans="1:33">
      <c r="B106" s="5" t="s">
        <v>60</v>
      </c>
      <c r="C106" s="5"/>
      <c r="D106" s="17" t="s">
        <v>36</v>
      </c>
      <c r="E106">
        <v>4</v>
      </c>
      <c r="F106">
        <v>6</v>
      </c>
      <c r="G106" s="17">
        <v>59.76</v>
      </c>
      <c r="H106" s="7">
        <v>1</v>
      </c>
      <c r="I106" s="2" t="s">
        <v>16</v>
      </c>
      <c r="J106" s="2" t="s">
        <v>16</v>
      </c>
      <c r="K106" s="2" t="s">
        <v>19</v>
      </c>
      <c r="L106" s="2" t="s">
        <v>25</v>
      </c>
      <c r="M106" s="2" t="s">
        <v>16</v>
      </c>
      <c r="N106" s="2" t="s">
        <v>29</v>
      </c>
      <c r="O106" s="6">
        <f t="shared" si="225"/>
        <v>161.44</v>
      </c>
      <c r="Q106" s="17">
        <v>59.76</v>
      </c>
      <c r="R106" s="1" t="b">
        <f t="shared" si="211"/>
        <v>0</v>
      </c>
      <c r="S106" s="1" t="b">
        <f t="shared" si="212"/>
        <v>0</v>
      </c>
      <c r="T106" s="19" t="b">
        <f t="shared" si="213"/>
        <v>0</v>
      </c>
      <c r="U106" s="18" t="b">
        <f t="shared" si="214"/>
        <v>0</v>
      </c>
      <c r="V106" s="18" t="b">
        <f t="shared" si="215"/>
        <v>0</v>
      </c>
      <c r="W106" s="18" t="b">
        <f t="shared" si="216"/>
        <v>0</v>
      </c>
      <c r="X106" s="11">
        <f t="shared" si="217"/>
        <v>44.82</v>
      </c>
      <c r="Y106" s="11">
        <f t="shared" si="218"/>
        <v>11.95</v>
      </c>
      <c r="Z106" s="11">
        <f t="shared" si="219"/>
        <v>4.99</v>
      </c>
      <c r="AA106" s="11">
        <f t="shared" si="220"/>
        <v>12</v>
      </c>
      <c r="AB106" s="11">
        <f t="shared" si="221"/>
        <v>9.99</v>
      </c>
      <c r="AC106" s="11">
        <f t="shared" si="222"/>
        <v>17.93</v>
      </c>
      <c r="AD106" s="21">
        <v>6.99</v>
      </c>
      <c r="AE106" s="21">
        <f t="shared" si="223"/>
        <v>11.95</v>
      </c>
      <c r="AF106" s="20">
        <v>4.99</v>
      </c>
      <c r="AG106" s="20">
        <f t="shared" si="224"/>
        <v>17.93</v>
      </c>
    </row>
    <row r="107" spans="1:33">
      <c r="B107" s="5" t="s">
        <v>60</v>
      </c>
      <c r="C107" s="5"/>
      <c r="D107" s="17" t="s">
        <v>38</v>
      </c>
      <c r="E107">
        <v>4</v>
      </c>
      <c r="F107">
        <v>8</v>
      </c>
      <c r="G107" s="17">
        <v>79.680000000000007</v>
      </c>
      <c r="H107" s="7">
        <v>1</v>
      </c>
      <c r="I107" s="2" t="s">
        <v>16</v>
      </c>
      <c r="J107" s="2" t="s">
        <v>16</v>
      </c>
      <c r="K107" s="2" t="s">
        <v>19</v>
      </c>
      <c r="L107" s="2" t="s">
        <v>25</v>
      </c>
      <c r="M107" s="2" t="s">
        <v>16</v>
      </c>
      <c r="N107" s="2" t="s">
        <v>29</v>
      </c>
      <c r="O107" s="6">
        <f t="shared" si="225"/>
        <v>210.26000000000002</v>
      </c>
      <c r="Q107" s="17">
        <v>79.680000000000007</v>
      </c>
      <c r="R107" s="1" t="b">
        <f t="shared" si="211"/>
        <v>0</v>
      </c>
      <c r="S107" s="1" t="b">
        <f t="shared" si="212"/>
        <v>0</v>
      </c>
      <c r="T107" s="19" t="b">
        <f t="shared" si="213"/>
        <v>0</v>
      </c>
      <c r="U107" s="18" t="b">
        <f t="shared" si="214"/>
        <v>0</v>
      </c>
      <c r="V107" s="18" t="b">
        <f t="shared" si="215"/>
        <v>0</v>
      </c>
      <c r="W107" s="18" t="b">
        <f t="shared" si="216"/>
        <v>0</v>
      </c>
      <c r="X107" s="11">
        <f t="shared" si="217"/>
        <v>59.76</v>
      </c>
      <c r="Y107" s="11">
        <f t="shared" si="218"/>
        <v>15.94</v>
      </c>
      <c r="Z107" s="11">
        <f t="shared" si="219"/>
        <v>4.99</v>
      </c>
      <c r="AA107" s="11">
        <f t="shared" si="220"/>
        <v>16</v>
      </c>
      <c r="AB107" s="11">
        <f t="shared" si="221"/>
        <v>9.99</v>
      </c>
      <c r="AC107" s="11">
        <f t="shared" si="222"/>
        <v>23.9</v>
      </c>
      <c r="AD107" s="21">
        <v>6.99</v>
      </c>
      <c r="AE107" s="21">
        <f t="shared" si="223"/>
        <v>15.94</v>
      </c>
      <c r="AF107" s="20">
        <v>4.99</v>
      </c>
      <c r="AG107" s="20">
        <f t="shared" si="224"/>
        <v>23.9</v>
      </c>
    </row>
    <row r="108" spans="1:33">
      <c r="B108" s="5" t="s">
        <v>60</v>
      </c>
      <c r="C108" s="5"/>
      <c r="D108" s="17" t="s">
        <v>39</v>
      </c>
      <c r="E108">
        <v>4</v>
      </c>
      <c r="F108">
        <v>10</v>
      </c>
      <c r="G108" s="17">
        <v>99.6</v>
      </c>
      <c r="H108" s="7">
        <v>1</v>
      </c>
      <c r="I108" s="2" t="s">
        <v>16</v>
      </c>
      <c r="J108" s="2" t="s">
        <v>16</v>
      </c>
      <c r="K108" s="2" t="s">
        <v>19</v>
      </c>
      <c r="L108" s="2" t="s">
        <v>25</v>
      </c>
      <c r="M108" s="2" t="s">
        <v>16</v>
      </c>
      <c r="N108" s="2" t="s">
        <v>29</v>
      </c>
      <c r="O108" s="6">
        <f t="shared" si="225"/>
        <v>259.08000000000004</v>
      </c>
      <c r="Q108" s="17">
        <v>99.6</v>
      </c>
      <c r="R108" s="1" t="b">
        <f t="shared" si="211"/>
        <v>0</v>
      </c>
      <c r="S108" s="1" t="b">
        <f t="shared" si="212"/>
        <v>0</v>
      </c>
      <c r="T108" s="19" t="b">
        <f t="shared" si="213"/>
        <v>0</v>
      </c>
      <c r="U108" s="18" t="b">
        <f t="shared" si="214"/>
        <v>0</v>
      </c>
      <c r="V108" s="18" t="b">
        <f t="shared" si="215"/>
        <v>0</v>
      </c>
      <c r="W108" s="18" t="b">
        <f t="shared" si="216"/>
        <v>0</v>
      </c>
      <c r="X108" s="11">
        <f t="shared" si="217"/>
        <v>74.7</v>
      </c>
      <c r="Y108" s="11">
        <f t="shared" si="218"/>
        <v>19.920000000000002</v>
      </c>
      <c r="Z108" s="11">
        <f t="shared" si="219"/>
        <v>4.99</v>
      </c>
      <c r="AA108" s="11">
        <f t="shared" si="220"/>
        <v>20</v>
      </c>
      <c r="AB108" s="11">
        <f t="shared" si="221"/>
        <v>9.99</v>
      </c>
      <c r="AC108" s="11">
        <f t="shared" si="222"/>
        <v>29.88</v>
      </c>
      <c r="AD108" s="21">
        <v>6.99</v>
      </c>
      <c r="AE108" s="21">
        <f t="shared" si="223"/>
        <v>19.920000000000002</v>
      </c>
      <c r="AF108" s="20">
        <v>4.99</v>
      </c>
      <c r="AG108" s="20">
        <f t="shared" si="224"/>
        <v>29.88</v>
      </c>
    </row>
    <row r="109" spans="1:33">
      <c r="B109" s="5" t="s">
        <v>60</v>
      </c>
      <c r="C109" s="5"/>
      <c r="D109" s="17" t="s">
        <v>40</v>
      </c>
      <c r="E109">
        <v>6</v>
      </c>
      <c r="F109">
        <v>8</v>
      </c>
      <c r="G109" s="17">
        <v>119.52</v>
      </c>
      <c r="H109" s="7">
        <v>1</v>
      </c>
      <c r="I109" s="2" t="s">
        <v>16</v>
      </c>
      <c r="J109" s="2" t="s">
        <v>16</v>
      </c>
      <c r="K109" s="2" t="s">
        <v>19</v>
      </c>
      <c r="L109" s="2" t="s">
        <v>25</v>
      </c>
      <c r="M109" s="2" t="s">
        <v>16</v>
      </c>
      <c r="N109" s="2" t="s">
        <v>29</v>
      </c>
      <c r="O109" s="6">
        <f t="shared" si="225"/>
        <v>307.90000000000003</v>
      </c>
      <c r="Q109" s="17">
        <v>119.52</v>
      </c>
      <c r="R109" s="1" t="b">
        <f t="shared" si="211"/>
        <v>0</v>
      </c>
      <c r="S109" s="1" t="b">
        <f t="shared" si="212"/>
        <v>0</v>
      </c>
      <c r="T109" s="19" t="b">
        <f t="shared" si="213"/>
        <v>0</v>
      </c>
      <c r="U109" s="18" t="b">
        <f t="shared" si="214"/>
        <v>0</v>
      </c>
      <c r="V109" s="18" t="b">
        <f t="shared" si="215"/>
        <v>0</v>
      </c>
      <c r="W109" s="18" t="b">
        <f t="shared" si="216"/>
        <v>0</v>
      </c>
      <c r="X109" s="11">
        <f t="shared" si="217"/>
        <v>89.64</v>
      </c>
      <c r="Y109" s="11">
        <f t="shared" si="218"/>
        <v>23.9</v>
      </c>
      <c r="Z109" s="11">
        <f t="shared" si="219"/>
        <v>4.99</v>
      </c>
      <c r="AA109" s="11">
        <f t="shared" si="220"/>
        <v>24</v>
      </c>
      <c r="AB109" s="11">
        <f t="shared" si="221"/>
        <v>9.99</v>
      </c>
      <c r="AC109" s="11">
        <f t="shared" si="222"/>
        <v>35.86</v>
      </c>
      <c r="AD109" s="21">
        <v>6.99</v>
      </c>
      <c r="AE109" s="21">
        <f t="shared" si="223"/>
        <v>23.9</v>
      </c>
      <c r="AF109" s="20">
        <v>4.99</v>
      </c>
      <c r="AG109" s="20">
        <f t="shared" si="224"/>
        <v>35.86</v>
      </c>
    </row>
    <row r="110" spans="1:33">
      <c r="B110" s="5" t="s">
        <v>60</v>
      </c>
      <c r="C110" s="5"/>
      <c r="D110" s="17" t="s">
        <v>41</v>
      </c>
      <c r="E110">
        <v>6</v>
      </c>
      <c r="F110">
        <v>10</v>
      </c>
      <c r="G110" s="17">
        <v>149.4</v>
      </c>
      <c r="H110" s="7">
        <v>1</v>
      </c>
      <c r="I110" s="2" t="s">
        <v>16</v>
      </c>
      <c r="J110" s="2" t="s">
        <v>16</v>
      </c>
      <c r="K110" s="2" t="s">
        <v>19</v>
      </c>
      <c r="L110" s="2" t="s">
        <v>25</v>
      </c>
      <c r="M110" s="2" t="s">
        <v>16</v>
      </c>
      <c r="N110" s="2" t="s">
        <v>29</v>
      </c>
      <c r="O110" s="6">
        <f t="shared" si="225"/>
        <v>381.13</v>
      </c>
      <c r="Q110" s="17">
        <v>149.4</v>
      </c>
      <c r="R110" s="1" t="b">
        <f t="shared" si="211"/>
        <v>0</v>
      </c>
      <c r="S110" s="1" t="b">
        <f t="shared" si="212"/>
        <v>0</v>
      </c>
      <c r="T110" s="19" t="b">
        <f t="shared" si="213"/>
        <v>0</v>
      </c>
      <c r="U110" s="18" t="b">
        <f t="shared" si="214"/>
        <v>0</v>
      </c>
      <c r="V110" s="18" t="b">
        <f t="shared" si="215"/>
        <v>0</v>
      </c>
      <c r="W110" s="18" t="b">
        <f t="shared" si="216"/>
        <v>0</v>
      </c>
      <c r="X110" s="11">
        <f t="shared" si="217"/>
        <v>112.05</v>
      </c>
      <c r="Y110" s="11">
        <f t="shared" si="218"/>
        <v>29.88</v>
      </c>
      <c r="Z110" s="11">
        <f t="shared" si="219"/>
        <v>4.99</v>
      </c>
      <c r="AA110" s="11">
        <f t="shared" si="220"/>
        <v>30</v>
      </c>
      <c r="AB110" s="11">
        <f t="shared" si="221"/>
        <v>9.99</v>
      </c>
      <c r="AC110" s="11">
        <f t="shared" si="222"/>
        <v>44.82</v>
      </c>
      <c r="AD110" s="21">
        <v>6.99</v>
      </c>
      <c r="AE110" s="21">
        <f t="shared" si="223"/>
        <v>29.88</v>
      </c>
      <c r="AF110" s="20">
        <v>4.99</v>
      </c>
      <c r="AG110" s="20">
        <f t="shared" si="224"/>
        <v>44.82</v>
      </c>
    </row>
    <row r="111" spans="1:33">
      <c r="B111" s="5"/>
      <c r="C111" s="5"/>
    </row>
    <row r="112" spans="1:33">
      <c r="A112" t="s">
        <v>63</v>
      </c>
      <c r="B112" s="5" t="s">
        <v>62</v>
      </c>
      <c r="C112" s="5"/>
      <c r="D112" s="17" t="s">
        <v>2</v>
      </c>
      <c r="E112" s="2">
        <v>3</v>
      </c>
      <c r="F112" s="2">
        <v>2</v>
      </c>
      <c r="G112" s="17">
        <v>6.99</v>
      </c>
      <c r="H112" s="7">
        <v>1</v>
      </c>
      <c r="I112" s="2" t="s">
        <v>16</v>
      </c>
      <c r="J112" s="2" t="s">
        <v>16</v>
      </c>
      <c r="K112" s="2" t="s">
        <v>19</v>
      </c>
      <c r="L112" s="2" t="s">
        <v>25</v>
      </c>
      <c r="M112" s="2" t="s">
        <v>16</v>
      </c>
      <c r="N112" s="2" t="s">
        <v>29</v>
      </c>
      <c r="O112" s="6">
        <f>SUM(Q112,R112,S112,T112,U112,V112,W112,X112,Y112,Z112,AA112,AB112,AC112)</f>
        <v>42.190000000000005</v>
      </c>
      <c r="Q112" s="17">
        <v>6.99</v>
      </c>
      <c r="R112" s="1" t="b">
        <f t="shared" ref="R112:R119" si="226">IF(AND(H112&gt;=2,H112&lt;=10),ROUND(G112*H112*(1-0.07),2))</f>
        <v>0</v>
      </c>
      <c r="S112" s="1" t="b">
        <f t="shared" ref="S112:S119" si="227">IF(AND(H112&gt;=11,H112&lt;=25),ROUND(G112*H112*(1-0.11),2))</f>
        <v>0</v>
      </c>
      <c r="T112" s="19" t="b">
        <f t="shared" ref="T112:T119" si="228">IF(AND(H112&gt;=26,H112&lt;=50),ROUND(G112*H112*(1-0.18),2))</f>
        <v>0</v>
      </c>
      <c r="U112" s="18" t="b">
        <f t="shared" ref="U112:U119" si="229">IF(AND(H112&gt;=51,H112&lt;=100),ROUND(G112*H112*(1-0.25),2))</f>
        <v>0</v>
      </c>
      <c r="V112" s="18" t="b">
        <f t="shared" ref="V112:V119" si="230">IF(AND(H112&gt;=101,H112&lt;=500),ROUND(G112*H112*(1-0.33),2))</f>
        <v>0</v>
      </c>
      <c r="W112" s="18" t="b">
        <f t="shared" ref="W112:W119" si="231">IF(AND(H112&gt;=501),ROUND(G112*H112*(1-0.4),2))</f>
        <v>0</v>
      </c>
      <c r="X112" s="11">
        <f t="shared" ref="X112:X119" si="232">IF(I112="Yes",ROUND(SUM(Q112,R112,S112,T112,U112,V112,W112)*0.75,2),0)</f>
        <v>5.24</v>
      </c>
      <c r="Y112" s="11">
        <f t="shared" ref="Y112:Y119" si="233">IF(AE112&lt;6.99,AD112,AE112)</f>
        <v>6.99</v>
      </c>
      <c r="Z112" s="11">
        <f t="shared" ref="Z112:Z119" si="234">IF(K112="Flash Cut with Adhesive Grommets",ROUND(H112*4.99,2),0)</f>
        <v>4.99</v>
      </c>
      <c r="AA112" s="11">
        <f t="shared" ref="AA112:AA119" si="235">((E112*F112)*0.5*H112)</f>
        <v>3</v>
      </c>
      <c r="AB112" s="11">
        <f t="shared" ref="AB112:AB119" si="236">IF(M112="Yes",ROUND(H112*9.99,2),0)</f>
        <v>9.99</v>
      </c>
      <c r="AC112" s="11">
        <f t="shared" ref="AC112:AC119" si="237">IF(AG112&lt;4.99,4.99,AG112)</f>
        <v>4.99</v>
      </c>
      <c r="AD112" s="21">
        <v>6.99</v>
      </c>
      <c r="AE112" s="21">
        <f t="shared" ref="AE112:AE119" si="238">IF(J112="Yes",ROUND(SUM(Q112,R112,S112,T112,U112,V112,W112)*0.2,2),0)</f>
        <v>1.4</v>
      </c>
      <c r="AF112" s="20">
        <v>4.99</v>
      </c>
      <c r="AG112" s="20">
        <f t="shared" ref="AG112:AG119" si="239">IF(N112="Four Sides",ROUND(G112*0.3*H112,2),0)</f>
        <v>2.1</v>
      </c>
    </row>
    <row r="113" spans="1:33">
      <c r="B113" s="5" t="s">
        <v>62</v>
      </c>
      <c r="C113" s="5"/>
      <c r="D113" s="17" t="s">
        <v>3</v>
      </c>
      <c r="E113">
        <v>3</v>
      </c>
      <c r="F113">
        <v>4</v>
      </c>
      <c r="G113" s="17">
        <v>29.88</v>
      </c>
      <c r="H113" s="7">
        <v>1</v>
      </c>
      <c r="I113" s="2" t="s">
        <v>16</v>
      </c>
      <c r="J113" s="2" t="s">
        <v>16</v>
      </c>
      <c r="K113" s="2" t="s">
        <v>19</v>
      </c>
      <c r="L113" s="2" t="s">
        <v>25</v>
      </c>
      <c r="M113" s="2" t="s">
        <v>16</v>
      </c>
      <c r="N113" s="2" t="s">
        <v>29</v>
      </c>
      <c r="O113" s="6">
        <f t="shared" ref="O113:O119" si="240">SUM(Q113,R113,S113,T113,U113,V113,W113,X113,Y113,Z113,AA113,AB113,AC113)</f>
        <v>89.22</v>
      </c>
      <c r="Q113" s="17">
        <v>29.88</v>
      </c>
      <c r="R113" s="1" t="b">
        <f t="shared" si="226"/>
        <v>0</v>
      </c>
      <c r="S113" s="1" t="b">
        <f t="shared" si="227"/>
        <v>0</v>
      </c>
      <c r="T113" s="19" t="b">
        <f t="shared" si="228"/>
        <v>0</v>
      </c>
      <c r="U113" s="18" t="b">
        <f t="shared" si="229"/>
        <v>0</v>
      </c>
      <c r="V113" s="18" t="b">
        <f t="shared" si="230"/>
        <v>0</v>
      </c>
      <c r="W113" s="18" t="b">
        <f t="shared" si="231"/>
        <v>0</v>
      </c>
      <c r="X113" s="11">
        <f t="shared" si="232"/>
        <v>22.41</v>
      </c>
      <c r="Y113" s="11">
        <f t="shared" si="233"/>
        <v>6.99</v>
      </c>
      <c r="Z113" s="11">
        <f t="shared" si="234"/>
        <v>4.99</v>
      </c>
      <c r="AA113" s="11">
        <f t="shared" si="235"/>
        <v>6</v>
      </c>
      <c r="AB113" s="11">
        <f t="shared" si="236"/>
        <v>9.99</v>
      </c>
      <c r="AC113" s="11">
        <f t="shared" si="237"/>
        <v>8.9600000000000009</v>
      </c>
      <c r="AD113" s="21">
        <v>6.99</v>
      </c>
      <c r="AE113" s="21">
        <f t="shared" si="238"/>
        <v>5.98</v>
      </c>
      <c r="AF113" s="20">
        <v>4.99</v>
      </c>
      <c r="AG113" s="20">
        <f t="shared" si="239"/>
        <v>8.9600000000000009</v>
      </c>
    </row>
    <row r="114" spans="1:33">
      <c r="B114" s="5" t="s">
        <v>62</v>
      </c>
      <c r="C114" s="5"/>
      <c r="D114" s="17" t="s">
        <v>23</v>
      </c>
      <c r="E114">
        <v>3</v>
      </c>
      <c r="F114">
        <v>6</v>
      </c>
      <c r="G114" s="17">
        <v>44.82</v>
      </c>
      <c r="H114" s="7">
        <v>1</v>
      </c>
      <c r="I114" s="2" t="s">
        <v>16</v>
      </c>
      <c r="J114" s="2" t="s">
        <v>16</v>
      </c>
      <c r="K114" s="2" t="s">
        <v>19</v>
      </c>
      <c r="L114" s="2" t="s">
        <v>25</v>
      </c>
      <c r="M114" s="2" t="s">
        <v>16</v>
      </c>
      <c r="N114" s="2" t="s">
        <v>29</v>
      </c>
      <c r="O114" s="6">
        <f t="shared" si="240"/>
        <v>124.83</v>
      </c>
      <c r="Q114" s="17">
        <v>44.82</v>
      </c>
      <c r="R114" s="1" t="b">
        <f t="shared" si="226"/>
        <v>0</v>
      </c>
      <c r="S114" s="1" t="b">
        <f t="shared" si="227"/>
        <v>0</v>
      </c>
      <c r="T114" s="19" t="b">
        <f t="shared" si="228"/>
        <v>0</v>
      </c>
      <c r="U114" s="18" t="b">
        <f t="shared" si="229"/>
        <v>0</v>
      </c>
      <c r="V114" s="18" t="b">
        <f t="shared" si="230"/>
        <v>0</v>
      </c>
      <c r="W114" s="18" t="b">
        <f t="shared" si="231"/>
        <v>0</v>
      </c>
      <c r="X114" s="11">
        <f t="shared" si="232"/>
        <v>33.619999999999997</v>
      </c>
      <c r="Y114" s="11">
        <f t="shared" si="233"/>
        <v>8.9600000000000009</v>
      </c>
      <c r="Z114" s="11">
        <f t="shared" si="234"/>
        <v>4.99</v>
      </c>
      <c r="AA114" s="11">
        <f t="shared" si="235"/>
        <v>9</v>
      </c>
      <c r="AB114" s="11">
        <f t="shared" si="236"/>
        <v>9.99</v>
      </c>
      <c r="AC114" s="11">
        <f t="shared" si="237"/>
        <v>13.45</v>
      </c>
      <c r="AD114" s="21">
        <v>6.99</v>
      </c>
      <c r="AE114" s="21">
        <f t="shared" si="238"/>
        <v>8.9600000000000009</v>
      </c>
      <c r="AF114" s="20">
        <v>4.99</v>
      </c>
      <c r="AG114" s="20">
        <f t="shared" si="239"/>
        <v>13.45</v>
      </c>
    </row>
    <row r="115" spans="1:33">
      <c r="B115" s="5" t="s">
        <v>62</v>
      </c>
      <c r="C115" s="5"/>
      <c r="D115" s="17" t="s">
        <v>36</v>
      </c>
      <c r="E115">
        <v>4</v>
      </c>
      <c r="F115">
        <v>6</v>
      </c>
      <c r="G115" s="17">
        <v>59.76</v>
      </c>
      <c r="H115" s="7">
        <v>1</v>
      </c>
      <c r="I115" s="2" t="s">
        <v>16</v>
      </c>
      <c r="J115" s="2" t="s">
        <v>16</v>
      </c>
      <c r="K115" s="2" t="s">
        <v>19</v>
      </c>
      <c r="L115" s="2" t="s">
        <v>25</v>
      </c>
      <c r="M115" s="2" t="s">
        <v>16</v>
      </c>
      <c r="N115" s="2" t="s">
        <v>29</v>
      </c>
      <c r="O115" s="6">
        <f t="shared" si="240"/>
        <v>161.44</v>
      </c>
      <c r="Q115" s="17">
        <v>59.76</v>
      </c>
      <c r="R115" s="1" t="b">
        <f t="shared" si="226"/>
        <v>0</v>
      </c>
      <c r="S115" s="1" t="b">
        <f t="shared" si="227"/>
        <v>0</v>
      </c>
      <c r="T115" s="19" t="b">
        <f t="shared" si="228"/>
        <v>0</v>
      </c>
      <c r="U115" s="18" t="b">
        <f t="shared" si="229"/>
        <v>0</v>
      </c>
      <c r="V115" s="18" t="b">
        <f t="shared" si="230"/>
        <v>0</v>
      </c>
      <c r="W115" s="18" t="b">
        <f t="shared" si="231"/>
        <v>0</v>
      </c>
      <c r="X115" s="11">
        <f t="shared" si="232"/>
        <v>44.82</v>
      </c>
      <c r="Y115" s="11">
        <f t="shared" si="233"/>
        <v>11.95</v>
      </c>
      <c r="Z115" s="11">
        <f t="shared" si="234"/>
        <v>4.99</v>
      </c>
      <c r="AA115" s="11">
        <f t="shared" si="235"/>
        <v>12</v>
      </c>
      <c r="AB115" s="11">
        <f t="shared" si="236"/>
        <v>9.99</v>
      </c>
      <c r="AC115" s="11">
        <f t="shared" si="237"/>
        <v>17.93</v>
      </c>
      <c r="AD115" s="21">
        <v>6.99</v>
      </c>
      <c r="AE115" s="21">
        <f t="shared" si="238"/>
        <v>11.95</v>
      </c>
      <c r="AF115" s="20">
        <v>4.99</v>
      </c>
      <c r="AG115" s="20">
        <f t="shared" si="239"/>
        <v>17.93</v>
      </c>
    </row>
    <row r="116" spans="1:33">
      <c r="B116" s="5" t="s">
        <v>62</v>
      </c>
      <c r="C116" s="5"/>
      <c r="D116" s="17" t="s">
        <v>38</v>
      </c>
      <c r="E116">
        <v>4</v>
      </c>
      <c r="F116">
        <v>8</v>
      </c>
      <c r="G116" s="17">
        <v>79.680000000000007</v>
      </c>
      <c r="H116" s="7">
        <v>1</v>
      </c>
      <c r="I116" s="2" t="s">
        <v>16</v>
      </c>
      <c r="J116" s="2" t="s">
        <v>16</v>
      </c>
      <c r="K116" s="2" t="s">
        <v>19</v>
      </c>
      <c r="L116" s="2" t="s">
        <v>25</v>
      </c>
      <c r="M116" s="2" t="s">
        <v>16</v>
      </c>
      <c r="N116" s="2" t="s">
        <v>29</v>
      </c>
      <c r="O116" s="6">
        <f t="shared" si="240"/>
        <v>210.26000000000002</v>
      </c>
      <c r="Q116" s="17">
        <v>79.680000000000007</v>
      </c>
      <c r="R116" s="1" t="b">
        <f t="shared" si="226"/>
        <v>0</v>
      </c>
      <c r="S116" s="1" t="b">
        <f t="shared" si="227"/>
        <v>0</v>
      </c>
      <c r="T116" s="19" t="b">
        <f t="shared" si="228"/>
        <v>0</v>
      </c>
      <c r="U116" s="18" t="b">
        <f t="shared" si="229"/>
        <v>0</v>
      </c>
      <c r="V116" s="18" t="b">
        <f t="shared" si="230"/>
        <v>0</v>
      </c>
      <c r="W116" s="18" t="b">
        <f t="shared" si="231"/>
        <v>0</v>
      </c>
      <c r="X116" s="11">
        <f t="shared" si="232"/>
        <v>59.76</v>
      </c>
      <c r="Y116" s="11">
        <f t="shared" si="233"/>
        <v>15.94</v>
      </c>
      <c r="Z116" s="11">
        <f t="shared" si="234"/>
        <v>4.99</v>
      </c>
      <c r="AA116" s="11">
        <f t="shared" si="235"/>
        <v>16</v>
      </c>
      <c r="AB116" s="11">
        <f t="shared" si="236"/>
        <v>9.99</v>
      </c>
      <c r="AC116" s="11">
        <f t="shared" si="237"/>
        <v>23.9</v>
      </c>
      <c r="AD116" s="21">
        <v>6.99</v>
      </c>
      <c r="AE116" s="21">
        <f t="shared" si="238"/>
        <v>15.94</v>
      </c>
      <c r="AF116" s="20">
        <v>4.99</v>
      </c>
      <c r="AG116" s="20">
        <f t="shared" si="239"/>
        <v>23.9</v>
      </c>
    </row>
    <row r="117" spans="1:33">
      <c r="B117" s="5" t="s">
        <v>62</v>
      </c>
      <c r="C117" s="5"/>
      <c r="D117" s="17" t="s">
        <v>39</v>
      </c>
      <c r="E117">
        <v>4</v>
      </c>
      <c r="F117">
        <v>10</v>
      </c>
      <c r="G117" s="17">
        <v>99.6</v>
      </c>
      <c r="H117" s="7">
        <v>1</v>
      </c>
      <c r="I117" s="2" t="s">
        <v>16</v>
      </c>
      <c r="J117" s="2" t="s">
        <v>16</v>
      </c>
      <c r="K117" s="2" t="s">
        <v>19</v>
      </c>
      <c r="L117" s="2" t="s">
        <v>25</v>
      </c>
      <c r="M117" s="2" t="s">
        <v>16</v>
      </c>
      <c r="N117" s="2" t="s">
        <v>29</v>
      </c>
      <c r="O117" s="6">
        <f t="shared" si="240"/>
        <v>259.08000000000004</v>
      </c>
      <c r="Q117" s="17">
        <v>99.6</v>
      </c>
      <c r="R117" s="1" t="b">
        <f t="shared" si="226"/>
        <v>0</v>
      </c>
      <c r="S117" s="1" t="b">
        <f t="shared" si="227"/>
        <v>0</v>
      </c>
      <c r="T117" s="19" t="b">
        <f t="shared" si="228"/>
        <v>0</v>
      </c>
      <c r="U117" s="18" t="b">
        <f t="shared" si="229"/>
        <v>0</v>
      </c>
      <c r="V117" s="18" t="b">
        <f t="shared" si="230"/>
        <v>0</v>
      </c>
      <c r="W117" s="18" t="b">
        <f t="shared" si="231"/>
        <v>0</v>
      </c>
      <c r="X117" s="11">
        <f t="shared" si="232"/>
        <v>74.7</v>
      </c>
      <c r="Y117" s="11">
        <f t="shared" si="233"/>
        <v>19.920000000000002</v>
      </c>
      <c r="Z117" s="11">
        <f t="shared" si="234"/>
        <v>4.99</v>
      </c>
      <c r="AA117" s="11">
        <f t="shared" si="235"/>
        <v>20</v>
      </c>
      <c r="AB117" s="11">
        <f t="shared" si="236"/>
        <v>9.99</v>
      </c>
      <c r="AC117" s="11">
        <f t="shared" si="237"/>
        <v>29.88</v>
      </c>
      <c r="AD117" s="21">
        <v>6.99</v>
      </c>
      <c r="AE117" s="21">
        <f t="shared" si="238"/>
        <v>19.920000000000002</v>
      </c>
      <c r="AF117" s="20">
        <v>4.99</v>
      </c>
      <c r="AG117" s="20">
        <f t="shared" si="239"/>
        <v>29.88</v>
      </c>
    </row>
    <row r="118" spans="1:33">
      <c r="B118" s="5" t="s">
        <v>62</v>
      </c>
      <c r="C118" s="5"/>
      <c r="D118" s="17" t="s">
        <v>40</v>
      </c>
      <c r="E118">
        <v>6</v>
      </c>
      <c r="F118">
        <v>8</v>
      </c>
      <c r="G118" s="17">
        <v>119.52</v>
      </c>
      <c r="H118" s="7">
        <v>1</v>
      </c>
      <c r="I118" s="2" t="s">
        <v>16</v>
      </c>
      <c r="J118" s="2" t="s">
        <v>16</v>
      </c>
      <c r="K118" s="2" t="s">
        <v>19</v>
      </c>
      <c r="L118" s="2" t="s">
        <v>25</v>
      </c>
      <c r="M118" s="2" t="s">
        <v>16</v>
      </c>
      <c r="N118" s="2" t="s">
        <v>29</v>
      </c>
      <c r="O118" s="6">
        <f t="shared" si="240"/>
        <v>307.90000000000003</v>
      </c>
      <c r="Q118" s="17">
        <v>119.52</v>
      </c>
      <c r="R118" s="1" t="b">
        <f t="shared" si="226"/>
        <v>0</v>
      </c>
      <c r="S118" s="1" t="b">
        <f t="shared" si="227"/>
        <v>0</v>
      </c>
      <c r="T118" s="19" t="b">
        <f t="shared" si="228"/>
        <v>0</v>
      </c>
      <c r="U118" s="18" t="b">
        <f t="shared" si="229"/>
        <v>0</v>
      </c>
      <c r="V118" s="18" t="b">
        <f t="shared" si="230"/>
        <v>0</v>
      </c>
      <c r="W118" s="18" t="b">
        <f t="shared" si="231"/>
        <v>0</v>
      </c>
      <c r="X118" s="11">
        <f t="shared" si="232"/>
        <v>89.64</v>
      </c>
      <c r="Y118" s="11">
        <f t="shared" si="233"/>
        <v>23.9</v>
      </c>
      <c r="Z118" s="11">
        <f t="shared" si="234"/>
        <v>4.99</v>
      </c>
      <c r="AA118" s="11">
        <f t="shared" si="235"/>
        <v>24</v>
      </c>
      <c r="AB118" s="11">
        <f t="shared" si="236"/>
        <v>9.99</v>
      </c>
      <c r="AC118" s="11">
        <f t="shared" si="237"/>
        <v>35.86</v>
      </c>
      <c r="AD118" s="21">
        <v>6.99</v>
      </c>
      <c r="AE118" s="21">
        <f t="shared" si="238"/>
        <v>23.9</v>
      </c>
      <c r="AF118" s="20">
        <v>4.99</v>
      </c>
      <c r="AG118" s="20">
        <f t="shared" si="239"/>
        <v>35.86</v>
      </c>
    </row>
    <row r="119" spans="1:33">
      <c r="B119" s="5" t="s">
        <v>62</v>
      </c>
      <c r="C119" s="5"/>
      <c r="D119" s="17" t="s">
        <v>41</v>
      </c>
      <c r="E119">
        <v>6</v>
      </c>
      <c r="F119">
        <v>10</v>
      </c>
      <c r="G119" s="17">
        <v>149.4</v>
      </c>
      <c r="H119" s="7">
        <v>1</v>
      </c>
      <c r="I119" s="2" t="s">
        <v>16</v>
      </c>
      <c r="J119" s="2" t="s">
        <v>16</v>
      </c>
      <c r="K119" s="2" t="s">
        <v>19</v>
      </c>
      <c r="L119" s="2" t="s">
        <v>25</v>
      </c>
      <c r="M119" s="2" t="s">
        <v>16</v>
      </c>
      <c r="N119" s="2" t="s">
        <v>29</v>
      </c>
      <c r="O119" s="6">
        <f t="shared" si="240"/>
        <v>381.13</v>
      </c>
      <c r="Q119" s="17">
        <v>149.4</v>
      </c>
      <c r="R119" s="1" t="b">
        <f t="shared" si="226"/>
        <v>0</v>
      </c>
      <c r="S119" s="1" t="b">
        <f t="shared" si="227"/>
        <v>0</v>
      </c>
      <c r="T119" s="19" t="b">
        <f t="shared" si="228"/>
        <v>0</v>
      </c>
      <c r="U119" s="18" t="b">
        <f t="shared" si="229"/>
        <v>0</v>
      </c>
      <c r="V119" s="18" t="b">
        <f t="shared" si="230"/>
        <v>0</v>
      </c>
      <c r="W119" s="18" t="b">
        <f t="shared" si="231"/>
        <v>0</v>
      </c>
      <c r="X119" s="11">
        <f t="shared" si="232"/>
        <v>112.05</v>
      </c>
      <c r="Y119" s="11">
        <f t="shared" si="233"/>
        <v>29.88</v>
      </c>
      <c r="Z119" s="11">
        <f t="shared" si="234"/>
        <v>4.99</v>
      </c>
      <c r="AA119" s="11">
        <f t="shared" si="235"/>
        <v>30</v>
      </c>
      <c r="AB119" s="11">
        <f t="shared" si="236"/>
        <v>9.99</v>
      </c>
      <c r="AC119" s="11">
        <f t="shared" si="237"/>
        <v>44.82</v>
      </c>
      <c r="AD119" s="21">
        <v>6.99</v>
      </c>
      <c r="AE119" s="21">
        <f t="shared" si="238"/>
        <v>29.88</v>
      </c>
      <c r="AF119" s="20">
        <v>4.99</v>
      </c>
      <c r="AG119" s="20">
        <f t="shared" si="239"/>
        <v>44.82</v>
      </c>
    </row>
    <row r="121" spans="1:33">
      <c r="A121" t="s">
        <v>64</v>
      </c>
      <c r="B121" s="5" t="s">
        <v>65</v>
      </c>
      <c r="C121" s="5"/>
      <c r="D121" s="17" t="s">
        <v>2</v>
      </c>
      <c r="E121" s="2">
        <v>3</v>
      </c>
      <c r="F121" s="2">
        <v>2</v>
      </c>
      <c r="G121" s="17">
        <v>6.99</v>
      </c>
      <c r="H121" s="7">
        <v>1</v>
      </c>
      <c r="I121" s="2" t="s">
        <v>16</v>
      </c>
      <c r="J121" s="2" t="s">
        <v>16</v>
      </c>
      <c r="K121" s="2" t="s">
        <v>19</v>
      </c>
      <c r="L121" s="2" t="s">
        <v>25</v>
      </c>
      <c r="M121" s="2" t="s">
        <v>16</v>
      </c>
      <c r="N121" s="2" t="s">
        <v>29</v>
      </c>
      <c r="O121" s="6">
        <f>SUM(Q121,R121,S121,T121,U121,V121,W121,X121,Y121,Z121,AA121,AB121,AC121)</f>
        <v>42.190000000000005</v>
      </c>
      <c r="Q121" s="17">
        <v>6.99</v>
      </c>
      <c r="R121" s="1" t="b">
        <f t="shared" ref="R121:R128" si="241">IF(AND(H121&gt;=2,H121&lt;=10),ROUND(G121*H121*(1-0.07),2))</f>
        <v>0</v>
      </c>
      <c r="S121" s="1" t="b">
        <f t="shared" ref="S121:S128" si="242">IF(AND(H121&gt;=11,H121&lt;=25),ROUND(G121*H121*(1-0.11),2))</f>
        <v>0</v>
      </c>
      <c r="T121" s="19" t="b">
        <f t="shared" ref="T121:T128" si="243">IF(AND(H121&gt;=26,H121&lt;=50),ROUND(G121*H121*(1-0.18),2))</f>
        <v>0</v>
      </c>
      <c r="U121" s="18" t="b">
        <f t="shared" ref="U121:U128" si="244">IF(AND(H121&gt;=51,H121&lt;=100),ROUND(G121*H121*(1-0.25),2))</f>
        <v>0</v>
      </c>
      <c r="V121" s="18" t="b">
        <f t="shared" ref="V121:V128" si="245">IF(AND(H121&gt;=101,H121&lt;=500),ROUND(G121*H121*(1-0.33),2))</f>
        <v>0</v>
      </c>
      <c r="W121" s="18" t="b">
        <f t="shared" ref="W121:W128" si="246">IF(AND(H121&gt;=501),ROUND(G121*H121*(1-0.4),2))</f>
        <v>0</v>
      </c>
      <c r="X121" s="11">
        <f t="shared" ref="X121:X128" si="247">IF(I121="Yes",ROUND(SUM(Q121,R121,S121,T121,U121,V121,W121)*0.75,2),0)</f>
        <v>5.24</v>
      </c>
      <c r="Y121" s="11">
        <f t="shared" ref="Y121:Y128" si="248">IF(AE121&lt;6.99,AD121,AE121)</f>
        <v>6.99</v>
      </c>
      <c r="Z121" s="11">
        <f t="shared" ref="Z121:Z128" si="249">IF(K121="Flash Cut with Adhesive Grommets",ROUND(H121*4.99,2),0)</f>
        <v>4.99</v>
      </c>
      <c r="AA121" s="11">
        <f t="shared" ref="AA121:AA128" si="250">((E121*F121)*0.5*H121)</f>
        <v>3</v>
      </c>
      <c r="AB121" s="11">
        <f t="shared" ref="AB121:AB128" si="251">IF(M121="Yes",ROUND(H121*9.99,2),0)</f>
        <v>9.99</v>
      </c>
      <c r="AC121" s="11">
        <f t="shared" ref="AC121:AC128" si="252">IF(AG121&lt;4.99,4.99,AG121)</f>
        <v>4.99</v>
      </c>
      <c r="AD121" s="21">
        <v>6.99</v>
      </c>
      <c r="AE121" s="21">
        <f t="shared" ref="AE121:AE128" si="253">IF(J121="Yes",ROUND(SUM(Q121,R121,S121,T121,U121,V121,W121)*0.2,2),0)</f>
        <v>1.4</v>
      </c>
      <c r="AF121" s="20">
        <v>4.99</v>
      </c>
      <c r="AG121" s="20">
        <f t="shared" ref="AG121:AG128" si="254">IF(N121="Four Sides",ROUND(G121*0.3*H121,2),0)</f>
        <v>2.1</v>
      </c>
    </row>
    <row r="122" spans="1:33">
      <c r="B122" s="5" t="s">
        <v>65</v>
      </c>
      <c r="C122" s="5"/>
      <c r="D122" s="17" t="s">
        <v>3</v>
      </c>
      <c r="E122">
        <v>3</v>
      </c>
      <c r="F122">
        <v>4</v>
      </c>
      <c r="G122" s="17">
        <v>29.88</v>
      </c>
      <c r="H122" s="7">
        <v>1</v>
      </c>
      <c r="I122" s="2" t="s">
        <v>16</v>
      </c>
      <c r="J122" s="2" t="s">
        <v>16</v>
      </c>
      <c r="K122" s="2" t="s">
        <v>19</v>
      </c>
      <c r="L122" s="2" t="s">
        <v>25</v>
      </c>
      <c r="M122" s="2" t="s">
        <v>16</v>
      </c>
      <c r="N122" s="2" t="s">
        <v>29</v>
      </c>
      <c r="O122" s="6">
        <f t="shared" ref="O122:O128" si="255">SUM(Q122,R122,S122,T122,U122,V122,W122,X122,Y122,Z122,AA122,AB122,AC122)</f>
        <v>89.22</v>
      </c>
      <c r="Q122" s="17">
        <v>29.88</v>
      </c>
      <c r="R122" s="1" t="b">
        <f t="shared" si="241"/>
        <v>0</v>
      </c>
      <c r="S122" s="1" t="b">
        <f t="shared" si="242"/>
        <v>0</v>
      </c>
      <c r="T122" s="19" t="b">
        <f t="shared" si="243"/>
        <v>0</v>
      </c>
      <c r="U122" s="18" t="b">
        <f t="shared" si="244"/>
        <v>0</v>
      </c>
      <c r="V122" s="18" t="b">
        <f t="shared" si="245"/>
        <v>0</v>
      </c>
      <c r="W122" s="18" t="b">
        <f t="shared" si="246"/>
        <v>0</v>
      </c>
      <c r="X122" s="11">
        <f t="shared" si="247"/>
        <v>22.41</v>
      </c>
      <c r="Y122" s="11">
        <f t="shared" si="248"/>
        <v>6.99</v>
      </c>
      <c r="Z122" s="11">
        <f t="shared" si="249"/>
        <v>4.99</v>
      </c>
      <c r="AA122" s="11">
        <f t="shared" si="250"/>
        <v>6</v>
      </c>
      <c r="AB122" s="11">
        <f t="shared" si="251"/>
        <v>9.99</v>
      </c>
      <c r="AC122" s="11">
        <f t="shared" si="252"/>
        <v>8.9600000000000009</v>
      </c>
      <c r="AD122" s="21">
        <v>6.99</v>
      </c>
      <c r="AE122" s="21">
        <f t="shared" si="253"/>
        <v>5.98</v>
      </c>
      <c r="AF122" s="20">
        <v>4.99</v>
      </c>
      <c r="AG122" s="20">
        <f t="shared" si="254"/>
        <v>8.9600000000000009</v>
      </c>
    </row>
    <row r="123" spans="1:33">
      <c r="B123" s="5" t="s">
        <v>65</v>
      </c>
      <c r="C123" s="5"/>
      <c r="D123" s="17" t="s">
        <v>23</v>
      </c>
      <c r="E123">
        <v>3</v>
      </c>
      <c r="F123">
        <v>6</v>
      </c>
      <c r="G123" s="17">
        <v>44.82</v>
      </c>
      <c r="H123" s="7">
        <v>1</v>
      </c>
      <c r="I123" s="2" t="s">
        <v>16</v>
      </c>
      <c r="J123" s="2" t="s">
        <v>16</v>
      </c>
      <c r="K123" s="2" t="s">
        <v>19</v>
      </c>
      <c r="L123" s="2" t="s">
        <v>25</v>
      </c>
      <c r="M123" s="2" t="s">
        <v>16</v>
      </c>
      <c r="N123" s="2" t="s">
        <v>29</v>
      </c>
      <c r="O123" s="6">
        <f t="shared" si="255"/>
        <v>124.83</v>
      </c>
      <c r="Q123" s="17">
        <v>44.82</v>
      </c>
      <c r="R123" s="1" t="b">
        <f t="shared" si="241"/>
        <v>0</v>
      </c>
      <c r="S123" s="1" t="b">
        <f t="shared" si="242"/>
        <v>0</v>
      </c>
      <c r="T123" s="19" t="b">
        <f t="shared" si="243"/>
        <v>0</v>
      </c>
      <c r="U123" s="18" t="b">
        <f t="shared" si="244"/>
        <v>0</v>
      </c>
      <c r="V123" s="18" t="b">
        <f t="shared" si="245"/>
        <v>0</v>
      </c>
      <c r="W123" s="18" t="b">
        <f t="shared" si="246"/>
        <v>0</v>
      </c>
      <c r="X123" s="11">
        <f t="shared" si="247"/>
        <v>33.619999999999997</v>
      </c>
      <c r="Y123" s="11">
        <f t="shared" si="248"/>
        <v>8.9600000000000009</v>
      </c>
      <c r="Z123" s="11">
        <f t="shared" si="249"/>
        <v>4.99</v>
      </c>
      <c r="AA123" s="11">
        <f t="shared" si="250"/>
        <v>9</v>
      </c>
      <c r="AB123" s="11">
        <f t="shared" si="251"/>
        <v>9.99</v>
      </c>
      <c r="AC123" s="11">
        <f t="shared" si="252"/>
        <v>13.45</v>
      </c>
      <c r="AD123" s="21">
        <v>6.99</v>
      </c>
      <c r="AE123" s="21">
        <f t="shared" si="253"/>
        <v>8.9600000000000009</v>
      </c>
      <c r="AF123" s="20">
        <v>4.99</v>
      </c>
      <c r="AG123" s="20">
        <f t="shared" si="254"/>
        <v>13.45</v>
      </c>
    </row>
    <row r="124" spans="1:33">
      <c r="B124" s="5" t="s">
        <v>65</v>
      </c>
      <c r="C124" s="5"/>
      <c r="D124" s="17" t="s">
        <v>36</v>
      </c>
      <c r="E124">
        <v>4</v>
      </c>
      <c r="F124">
        <v>6</v>
      </c>
      <c r="G124" s="17">
        <v>59.76</v>
      </c>
      <c r="H124" s="7">
        <v>1</v>
      </c>
      <c r="I124" s="2" t="s">
        <v>16</v>
      </c>
      <c r="J124" s="2" t="s">
        <v>16</v>
      </c>
      <c r="K124" s="2" t="s">
        <v>19</v>
      </c>
      <c r="L124" s="2" t="s">
        <v>25</v>
      </c>
      <c r="M124" s="2" t="s">
        <v>16</v>
      </c>
      <c r="N124" s="2" t="s">
        <v>29</v>
      </c>
      <c r="O124" s="6">
        <f t="shared" si="255"/>
        <v>161.44</v>
      </c>
      <c r="Q124" s="17">
        <v>59.76</v>
      </c>
      <c r="R124" s="1" t="b">
        <f t="shared" si="241"/>
        <v>0</v>
      </c>
      <c r="S124" s="1" t="b">
        <f t="shared" si="242"/>
        <v>0</v>
      </c>
      <c r="T124" s="19" t="b">
        <f t="shared" si="243"/>
        <v>0</v>
      </c>
      <c r="U124" s="18" t="b">
        <f t="shared" si="244"/>
        <v>0</v>
      </c>
      <c r="V124" s="18" t="b">
        <f t="shared" si="245"/>
        <v>0</v>
      </c>
      <c r="W124" s="18" t="b">
        <f t="shared" si="246"/>
        <v>0</v>
      </c>
      <c r="X124" s="11">
        <f t="shared" si="247"/>
        <v>44.82</v>
      </c>
      <c r="Y124" s="11">
        <f t="shared" si="248"/>
        <v>11.95</v>
      </c>
      <c r="Z124" s="11">
        <f t="shared" si="249"/>
        <v>4.99</v>
      </c>
      <c r="AA124" s="11">
        <f t="shared" si="250"/>
        <v>12</v>
      </c>
      <c r="AB124" s="11">
        <f t="shared" si="251"/>
        <v>9.99</v>
      </c>
      <c r="AC124" s="11">
        <f t="shared" si="252"/>
        <v>17.93</v>
      </c>
      <c r="AD124" s="21">
        <v>6.99</v>
      </c>
      <c r="AE124" s="21">
        <f t="shared" si="253"/>
        <v>11.95</v>
      </c>
      <c r="AF124" s="20">
        <v>4.99</v>
      </c>
      <c r="AG124" s="20">
        <f t="shared" si="254"/>
        <v>17.93</v>
      </c>
    </row>
    <row r="125" spans="1:33">
      <c r="B125" s="5" t="s">
        <v>65</v>
      </c>
      <c r="C125" s="5"/>
      <c r="D125" s="17" t="s">
        <v>38</v>
      </c>
      <c r="E125">
        <v>4</v>
      </c>
      <c r="F125">
        <v>8</v>
      </c>
      <c r="G125" s="17">
        <v>79.680000000000007</v>
      </c>
      <c r="H125" s="7">
        <v>1</v>
      </c>
      <c r="I125" s="2" t="s">
        <v>16</v>
      </c>
      <c r="J125" s="2" t="s">
        <v>16</v>
      </c>
      <c r="K125" s="2" t="s">
        <v>19</v>
      </c>
      <c r="L125" s="2" t="s">
        <v>25</v>
      </c>
      <c r="M125" s="2" t="s">
        <v>16</v>
      </c>
      <c r="N125" s="2" t="s">
        <v>29</v>
      </c>
      <c r="O125" s="6">
        <f t="shared" si="255"/>
        <v>210.26000000000002</v>
      </c>
      <c r="Q125" s="17">
        <v>79.680000000000007</v>
      </c>
      <c r="R125" s="1" t="b">
        <f t="shared" si="241"/>
        <v>0</v>
      </c>
      <c r="S125" s="1" t="b">
        <f t="shared" si="242"/>
        <v>0</v>
      </c>
      <c r="T125" s="19" t="b">
        <f t="shared" si="243"/>
        <v>0</v>
      </c>
      <c r="U125" s="18" t="b">
        <f t="shared" si="244"/>
        <v>0</v>
      </c>
      <c r="V125" s="18" t="b">
        <f t="shared" si="245"/>
        <v>0</v>
      </c>
      <c r="W125" s="18" t="b">
        <f t="shared" si="246"/>
        <v>0</v>
      </c>
      <c r="X125" s="11">
        <f t="shared" si="247"/>
        <v>59.76</v>
      </c>
      <c r="Y125" s="11">
        <f t="shared" si="248"/>
        <v>15.94</v>
      </c>
      <c r="Z125" s="11">
        <f t="shared" si="249"/>
        <v>4.99</v>
      </c>
      <c r="AA125" s="11">
        <f t="shared" si="250"/>
        <v>16</v>
      </c>
      <c r="AB125" s="11">
        <f t="shared" si="251"/>
        <v>9.99</v>
      </c>
      <c r="AC125" s="11">
        <f t="shared" si="252"/>
        <v>23.9</v>
      </c>
      <c r="AD125" s="21">
        <v>6.99</v>
      </c>
      <c r="AE125" s="21">
        <f t="shared" si="253"/>
        <v>15.94</v>
      </c>
      <c r="AF125" s="20">
        <v>4.99</v>
      </c>
      <c r="AG125" s="20">
        <f t="shared" si="254"/>
        <v>23.9</v>
      </c>
    </row>
    <row r="126" spans="1:33">
      <c r="B126" s="5" t="s">
        <v>65</v>
      </c>
      <c r="C126" s="5"/>
      <c r="D126" s="17" t="s">
        <v>39</v>
      </c>
      <c r="E126">
        <v>4</v>
      </c>
      <c r="F126">
        <v>10</v>
      </c>
      <c r="G126" s="17">
        <v>99.6</v>
      </c>
      <c r="H126" s="7">
        <v>1</v>
      </c>
      <c r="I126" s="2" t="s">
        <v>16</v>
      </c>
      <c r="J126" s="2" t="s">
        <v>16</v>
      </c>
      <c r="K126" s="2" t="s">
        <v>19</v>
      </c>
      <c r="L126" s="2" t="s">
        <v>25</v>
      </c>
      <c r="M126" s="2" t="s">
        <v>16</v>
      </c>
      <c r="N126" s="2" t="s">
        <v>29</v>
      </c>
      <c r="O126" s="6">
        <f t="shared" si="255"/>
        <v>259.08000000000004</v>
      </c>
      <c r="Q126" s="17">
        <v>99.6</v>
      </c>
      <c r="R126" s="1" t="b">
        <f t="shared" si="241"/>
        <v>0</v>
      </c>
      <c r="S126" s="1" t="b">
        <f t="shared" si="242"/>
        <v>0</v>
      </c>
      <c r="T126" s="19" t="b">
        <f t="shared" si="243"/>
        <v>0</v>
      </c>
      <c r="U126" s="18" t="b">
        <f t="shared" si="244"/>
        <v>0</v>
      </c>
      <c r="V126" s="18" t="b">
        <f t="shared" si="245"/>
        <v>0</v>
      </c>
      <c r="W126" s="18" t="b">
        <f t="shared" si="246"/>
        <v>0</v>
      </c>
      <c r="X126" s="11">
        <f t="shared" si="247"/>
        <v>74.7</v>
      </c>
      <c r="Y126" s="11">
        <f t="shared" si="248"/>
        <v>19.920000000000002</v>
      </c>
      <c r="Z126" s="11">
        <f t="shared" si="249"/>
        <v>4.99</v>
      </c>
      <c r="AA126" s="11">
        <f t="shared" si="250"/>
        <v>20</v>
      </c>
      <c r="AB126" s="11">
        <f t="shared" si="251"/>
        <v>9.99</v>
      </c>
      <c r="AC126" s="11">
        <f t="shared" si="252"/>
        <v>29.88</v>
      </c>
      <c r="AD126" s="21">
        <v>6.99</v>
      </c>
      <c r="AE126" s="21">
        <f t="shared" si="253"/>
        <v>19.920000000000002</v>
      </c>
      <c r="AF126" s="20">
        <v>4.99</v>
      </c>
      <c r="AG126" s="20">
        <f t="shared" si="254"/>
        <v>29.88</v>
      </c>
    </row>
    <row r="127" spans="1:33">
      <c r="B127" s="5" t="s">
        <v>65</v>
      </c>
      <c r="C127" s="5"/>
      <c r="D127" s="17" t="s">
        <v>40</v>
      </c>
      <c r="E127">
        <v>6</v>
      </c>
      <c r="F127">
        <v>8</v>
      </c>
      <c r="G127" s="17">
        <v>119.52</v>
      </c>
      <c r="H127" s="7">
        <v>1</v>
      </c>
      <c r="I127" s="2" t="s">
        <v>16</v>
      </c>
      <c r="J127" s="2" t="s">
        <v>16</v>
      </c>
      <c r="K127" s="2" t="s">
        <v>19</v>
      </c>
      <c r="L127" s="2" t="s">
        <v>25</v>
      </c>
      <c r="M127" s="2" t="s">
        <v>16</v>
      </c>
      <c r="N127" s="2" t="s">
        <v>29</v>
      </c>
      <c r="O127" s="6">
        <f t="shared" si="255"/>
        <v>307.90000000000003</v>
      </c>
      <c r="Q127" s="17">
        <v>119.52</v>
      </c>
      <c r="R127" s="1" t="b">
        <f t="shared" si="241"/>
        <v>0</v>
      </c>
      <c r="S127" s="1" t="b">
        <f t="shared" si="242"/>
        <v>0</v>
      </c>
      <c r="T127" s="19" t="b">
        <f t="shared" si="243"/>
        <v>0</v>
      </c>
      <c r="U127" s="18" t="b">
        <f t="shared" si="244"/>
        <v>0</v>
      </c>
      <c r="V127" s="18" t="b">
        <f t="shared" si="245"/>
        <v>0</v>
      </c>
      <c r="W127" s="18" t="b">
        <f t="shared" si="246"/>
        <v>0</v>
      </c>
      <c r="X127" s="11">
        <f t="shared" si="247"/>
        <v>89.64</v>
      </c>
      <c r="Y127" s="11">
        <f t="shared" si="248"/>
        <v>23.9</v>
      </c>
      <c r="Z127" s="11">
        <f t="shared" si="249"/>
        <v>4.99</v>
      </c>
      <c r="AA127" s="11">
        <f t="shared" si="250"/>
        <v>24</v>
      </c>
      <c r="AB127" s="11">
        <f t="shared" si="251"/>
        <v>9.99</v>
      </c>
      <c r="AC127" s="11">
        <f t="shared" si="252"/>
        <v>35.86</v>
      </c>
      <c r="AD127" s="21">
        <v>6.99</v>
      </c>
      <c r="AE127" s="21">
        <f t="shared" si="253"/>
        <v>23.9</v>
      </c>
      <c r="AF127" s="20">
        <v>4.99</v>
      </c>
      <c r="AG127" s="20">
        <f t="shared" si="254"/>
        <v>35.86</v>
      </c>
    </row>
    <row r="128" spans="1:33">
      <c r="B128" s="5" t="s">
        <v>65</v>
      </c>
      <c r="C128" s="5"/>
      <c r="D128" s="17" t="s">
        <v>41</v>
      </c>
      <c r="E128">
        <v>6</v>
      </c>
      <c r="F128">
        <v>10</v>
      </c>
      <c r="G128" s="17">
        <v>149.4</v>
      </c>
      <c r="H128" s="7">
        <v>1</v>
      </c>
      <c r="I128" s="2" t="s">
        <v>16</v>
      </c>
      <c r="J128" s="2" t="s">
        <v>16</v>
      </c>
      <c r="K128" s="2" t="s">
        <v>19</v>
      </c>
      <c r="L128" s="2" t="s">
        <v>25</v>
      </c>
      <c r="M128" s="2" t="s">
        <v>16</v>
      </c>
      <c r="N128" s="2" t="s">
        <v>29</v>
      </c>
      <c r="O128" s="6">
        <f t="shared" si="255"/>
        <v>381.13</v>
      </c>
      <c r="Q128" s="17">
        <v>149.4</v>
      </c>
      <c r="R128" s="1" t="b">
        <f t="shared" si="241"/>
        <v>0</v>
      </c>
      <c r="S128" s="1" t="b">
        <f t="shared" si="242"/>
        <v>0</v>
      </c>
      <c r="T128" s="19" t="b">
        <f t="shared" si="243"/>
        <v>0</v>
      </c>
      <c r="U128" s="18" t="b">
        <f t="shared" si="244"/>
        <v>0</v>
      </c>
      <c r="V128" s="18" t="b">
        <f t="shared" si="245"/>
        <v>0</v>
      </c>
      <c r="W128" s="18" t="b">
        <f t="shared" si="246"/>
        <v>0</v>
      </c>
      <c r="X128" s="11">
        <f t="shared" si="247"/>
        <v>112.05</v>
      </c>
      <c r="Y128" s="11">
        <f t="shared" si="248"/>
        <v>29.88</v>
      </c>
      <c r="Z128" s="11">
        <f t="shared" si="249"/>
        <v>4.99</v>
      </c>
      <c r="AA128" s="11">
        <f t="shared" si="250"/>
        <v>30</v>
      </c>
      <c r="AB128" s="11">
        <f t="shared" si="251"/>
        <v>9.99</v>
      </c>
      <c r="AC128" s="11">
        <f t="shared" si="252"/>
        <v>44.82</v>
      </c>
      <c r="AD128" s="21">
        <v>6.99</v>
      </c>
      <c r="AE128" s="21">
        <f t="shared" si="253"/>
        <v>29.88</v>
      </c>
      <c r="AF128" s="20">
        <v>4.99</v>
      </c>
      <c r="AG128" s="20">
        <f t="shared" si="254"/>
        <v>44.82</v>
      </c>
    </row>
    <row r="129" spans="1:35" s="26" customFormat="1">
      <c r="A129" s="26" t="s">
        <v>67</v>
      </c>
      <c r="AH129"/>
      <c r="AI129"/>
    </row>
    <row r="130" spans="1:35">
      <c r="A130" t="s">
        <v>70</v>
      </c>
      <c r="B130" s="5" t="s">
        <v>68</v>
      </c>
      <c r="C130" s="5"/>
      <c r="D130" s="17" t="s">
        <v>2</v>
      </c>
      <c r="E130" s="2">
        <v>3</v>
      </c>
      <c r="F130" s="2">
        <v>2</v>
      </c>
      <c r="G130" s="17">
        <v>6.99</v>
      </c>
      <c r="H130" s="7">
        <v>1</v>
      </c>
      <c r="I130" s="2" t="s">
        <v>16</v>
      </c>
      <c r="J130" s="2" t="s">
        <v>16</v>
      </c>
      <c r="K130" s="2" t="s">
        <v>19</v>
      </c>
      <c r="L130" s="2" t="s">
        <v>25</v>
      </c>
      <c r="M130" s="2" t="s">
        <v>16</v>
      </c>
      <c r="N130" s="2" t="s">
        <v>29</v>
      </c>
      <c r="O130" s="6">
        <f>SUM(Q130,R130,S130,T130,U130,V130,W130,X130,Y130,Z130,AA130,AB130,AC130)</f>
        <v>42.190000000000005</v>
      </c>
      <c r="Q130" s="17">
        <v>6.99</v>
      </c>
      <c r="R130" s="1" t="b">
        <f t="shared" ref="R130:R137" si="256">IF(AND(H130&gt;=2,H130&lt;=10),ROUND(G130*H130*(1-0.07),2))</f>
        <v>0</v>
      </c>
      <c r="S130" s="1" t="b">
        <f t="shared" ref="S130:S137" si="257">IF(AND(H130&gt;=11,H130&lt;=25),ROUND(G130*H130*(1-0.11),2))</f>
        <v>0</v>
      </c>
      <c r="T130" s="19" t="b">
        <f t="shared" ref="T130:T137" si="258">IF(AND(H130&gt;=26,H130&lt;=50),ROUND(G130*H130*(1-0.18),2))</f>
        <v>0</v>
      </c>
      <c r="U130" s="18" t="b">
        <f t="shared" ref="U130:U137" si="259">IF(AND(H130&gt;=51,H130&lt;=100),ROUND(G130*H130*(1-0.25),2))</f>
        <v>0</v>
      </c>
      <c r="V130" s="18" t="b">
        <f t="shared" ref="V130:V137" si="260">IF(AND(H130&gt;=101,H130&lt;=500),ROUND(G130*H130*(1-0.33),2))</f>
        <v>0</v>
      </c>
      <c r="W130" s="18" t="b">
        <f t="shared" ref="W130:W137" si="261">IF(AND(H130&gt;=501),ROUND(G130*H130*(1-0.4),2))</f>
        <v>0</v>
      </c>
      <c r="X130" s="11">
        <f t="shared" ref="X130:X137" si="262">IF(I130="Yes",ROUND(SUM(Q130,R130,S130,T130,U130,V130,W130)*0.75,2),0)</f>
        <v>5.24</v>
      </c>
      <c r="Y130" s="11">
        <f t="shared" ref="Y130:Y137" si="263">IF(AE130&lt;6.99,AD130,AE130)</f>
        <v>6.99</v>
      </c>
      <c r="Z130" s="11">
        <f t="shared" ref="Z130:Z137" si="264">IF(K130="Flash Cut with Adhesive Grommets",ROUND(H130*4.99,2),0)</f>
        <v>4.99</v>
      </c>
      <c r="AA130" s="11">
        <f t="shared" ref="AA130:AA137" si="265">((E130*F130)*0.5*H130)</f>
        <v>3</v>
      </c>
      <c r="AB130" s="11">
        <f t="shared" ref="AB130:AB137" si="266">IF(M130="Yes",ROUND(H130*9.99,2),0)</f>
        <v>9.99</v>
      </c>
      <c r="AC130" s="11">
        <f t="shared" ref="AC130:AC137" si="267">IF(AG130&lt;4.99,4.99,AG130)</f>
        <v>4.99</v>
      </c>
      <c r="AD130" s="21">
        <v>6.99</v>
      </c>
      <c r="AE130" s="21">
        <f t="shared" ref="AE130:AE137" si="268">IF(J130="Yes",ROUND(SUM(Q130,R130,S130,T130,U130,V130,W130)*0.2,2),0)</f>
        <v>1.4</v>
      </c>
      <c r="AF130" s="20">
        <v>4.99</v>
      </c>
      <c r="AG130" s="20">
        <f t="shared" ref="AG130:AG137" si="269">IF(N130="Four Sides",ROUND(G130*0.3*H130,2),0)</f>
        <v>2.1</v>
      </c>
    </row>
    <row r="131" spans="1:35">
      <c r="B131" s="5" t="s">
        <v>68</v>
      </c>
      <c r="C131" s="5"/>
      <c r="D131" s="17" t="s">
        <v>3</v>
      </c>
      <c r="E131">
        <v>3</v>
      </c>
      <c r="F131">
        <v>4</v>
      </c>
      <c r="G131" s="17">
        <v>29.88</v>
      </c>
      <c r="H131" s="7">
        <v>1</v>
      </c>
      <c r="I131" s="2" t="s">
        <v>16</v>
      </c>
      <c r="J131" s="2" t="s">
        <v>16</v>
      </c>
      <c r="K131" s="2" t="s">
        <v>19</v>
      </c>
      <c r="L131" s="2" t="s">
        <v>25</v>
      </c>
      <c r="M131" s="2" t="s">
        <v>16</v>
      </c>
      <c r="N131" s="2" t="s">
        <v>29</v>
      </c>
      <c r="O131" s="6">
        <f t="shared" ref="O131:O137" si="270">SUM(Q131,R131,S131,T131,U131,V131,W131,X131,Y131,Z131,AA131,AB131,AC131)</f>
        <v>89.22</v>
      </c>
      <c r="Q131" s="17">
        <v>29.88</v>
      </c>
      <c r="R131" s="1" t="b">
        <f t="shared" si="256"/>
        <v>0</v>
      </c>
      <c r="S131" s="1" t="b">
        <f t="shared" si="257"/>
        <v>0</v>
      </c>
      <c r="T131" s="19" t="b">
        <f t="shared" si="258"/>
        <v>0</v>
      </c>
      <c r="U131" s="18" t="b">
        <f t="shared" si="259"/>
        <v>0</v>
      </c>
      <c r="V131" s="18" t="b">
        <f t="shared" si="260"/>
        <v>0</v>
      </c>
      <c r="W131" s="18" t="b">
        <f t="shared" si="261"/>
        <v>0</v>
      </c>
      <c r="X131" s="11">
        <f t="shared" si="262"/>
        <v>22.41</v>
      </c>
      <c r="Y131" s="11">
        <f t="shared" si="263"/>
        <v>6.99</v>
      </c>
      <c r="Z131" s="11">
        <f t="shared" si="264"/>
        <v>4.99</v>
      </c>
      <c r="AA131" s="11">
        <f t="shared" si="265"/>
        <v>6</v>
      </c>
      <c r="AB131" s="11">
        <f t="shared" si="266"/>
        <v>9.99</v>
      </c>
      <c r="AC131" s="11">
        <f t="shared" si="267"/>
        <v>8.9600000000000009</v>
      </c>
      <c r="AD131" s="21">
        <v>6.99</v>
      </c>
      <c r="AE131" s="21">
        <f t="shared" si="268"/>
        <v>5.98</v>
      </c>
      <c r="AF131" s="20">
        <v>4.99</v>
      </c>
      <c r="AG131" s="20">
        <f t="shared" si="269"/>
        <v>8.9600000000000009</v>
      </c>
    </row>
    <row r="132" spans="1:35">
      <c r="B132" s="5" t="s">
        <v>68</v>
      </c>
      <c r="C132" s="5"/>
      <c r="D132" s="17" t="s">
        <v>23</v>
      </c>
      <c r="E132">
        <v>3</v>
      </c>
      <c r="F132">
        <v>6</v>
      </c>
      <c r="G132" s="17">
        <v>44.82</v>
      </c>
      <c r="H132" s="7">
        <v>1</v>
      </c>
      <c r="I132" s="2" t="s">
        <v>16</v>
      </c>
      <c r="J132" s="2" t="s">
        <v>16</v>
      </c>
      <c r="K132" s="2" t="s">
        <v>19</v>
      </c>
      <c r="L132" s="2" t="s">
        <v>25</v>
      </c>
      <c r="M132" s="2" t="s">
        <v>16</v>
      </c>
      <c r="N132" s="2" t="s">
        <v>29</v>
      </c>
      <c r="O132" s="6">
        <f t="shared" si="270"/>
        <v>124.83</v>
      </c>
      <c r="Q132" s="17">
        <v>44.82</v>
      </c>
      <c r="R132" s="1" t="b">
        <f t="shared" si="256"/>
        <v>0</v>
      </c>
      <c r="S132" s="1" t="b">
        <f t="shared" si="257"/>
        <v>0</v>
      </c>
      <c r="T132" s="19" t="b">
        <f t="shared" si="258"/>
        <v>0</v>
      </c>
      <c r="U132" s="18" t="b">
        <f t="shared" si="259"/>
        <v>0</v>
      </c>
      <c r="V132" s="18" t="b">
        <f t="shared" si="260"/>
        <v>0</v>
      </c>
      <c r="W132" s="18" t="b">
        <f t="shared" si="261"/>
        <v>0</v>
      </c>
      <c r="X132" s="11">
        <f t="shared" si="262"/>
        <v>33.619999999999997</v>
      </c>
      <c r="Y132" s="11">
        <f t="shared" si="263"/>
        <v>8.9600000000000009</v>
      </c>
      <c r="Z132" s="11">
        <f t="shared" si="264"/>
        <v>4.99</v>
      </c>
      <c r="AA132" s="11">
        <f t="shared" si="265"/>
        <v>9</v>
      </c>
      <c r="AB132" s="11">
        <f t="shared" si="266"/>
        <v>9.99</v>
      </c>
      <c r="AC132" s="11">
        <f t="shared" si="267"/>
        <v>13.45</v>
      </c>
      <c r="AD132" s="21">
        <v>6.99</v>
      </c>
      <c r="AE132" s="21">
        <f t="shared" si="268"/>
        <v>8.9600000000000009</v>
      </c>
      <c r="AF132" s="20">
        <v>4.99</v>
      </c>
      <c r="AG132" s="20">
        <f t="shared" si="269"/>
        <v>13.45</v>
      </c>
    </row>
    <row r="133" spans="1:35">
      <c r="B133" s="5" t="s">
        <v>68</v>
      </c>
      <c r="C133" s="5"/>
      <c r="D133" s="17" t="s">
        <v>36</v>
      </c>
      <c r="E133">
        <v>4</v>
      </c>
      <c r="F133">
        <v>6</v>
      </c>
      <c r="G133" s="17">
        <v>59.76</v>
      </c>
      <c r="H133" s="7">
        <v>1</v>
      </c>
      <c r="I133" s="2" t="s">
        <v>16</v>
      </c>
      <c r="J133" s="2" t="s">
        <v>16</v>
      </c>
      <c r="K133" s="2" t="s">
        <v>19</v>
      </c>
      <c r="L133" s="2" t="s">
        <v>25</v>
      </c>
      <c r="M133" s="2" t="s">
        <v>16</v>
      </c>
      <c r="N133" s="2" t="s">
        <v>29</v>
      </c>
      <c r="O133" s="6">
        <f t="shared" si="270"/>
        <v>161.44</v>
      </c>
      <c r="Q133" s="17">
        <v>59.76</v>
      </c>
      <c r="R133" s="1" t="b">
        <f t="shared" si="256"/>
        <v>0</v>
      </c>
      <c r="S133" s="1" t="b">
        <f t="shared" si="257"/>
        <v>0</v>
      </c>
      <c r="T133" s="19" t="b">
        <f t="shared" si="258"/>
        <v>0</v>
      </c>
      <c r="U133" s="18" t="b">
        <f t="shared" si="259"/>
        <v>0</v>
      </c>
      <c r="V133" s="18" t="b">
        <f t="shared" si="260"/>
        <v>0</v>
      </c>
      <c r="W133" s="18" t="b">
        <f t="shared" si="261"/>
        <v>0</v>
      </c>
      <c r="X133" s="11">
        <f t="shared" si="262"/>
        <v>44.82</v>
      </c>
      <c r="Y133" s="11">
        <f t="shared" si="263"/>
        <v>11.95</v>
      </c>
      <c r="Z133" s="11">
        <f t="shared" si="264"/>
        <v>4.99</v>
      </c>
      <c r="AA133" s="11">
        <f t="shared" si="265"/>
        <v>12</v>
      </c>
      <c r="AB133" s="11">
        <f t="shared" si="266"/>
        <v>9.99</v>
      </c>
      <c r="AC133" s="11">
        <f t="shared" si="267"/>
        <v>17.93</v>
      </c>
      <c r="AD133" s="21">
        <v>6.99</v>
      </c>
      <c r="AE133" s="21">
        <f t="shared" si="268"/>
        <v>11.95</v>
      </c>
      <c r="AF133" s="20">
        <v>4.99</v>
      </c>
      <c r="AG133" s="20">
        <f t="shared" si="269"/>
        <v>17.93</v>
      </c>
    </row>
    <row r="134" spans="1:35">
      <c r="B134" s="5" t="s">
        <v>68</v>
      </c>
      <c r="C134" s="5"/>
      <c r="D134" s="17" t="s">
        <v>38</v>
      </c>
      <c r="E134">
        <v>4</v>
      </c>
      <c r="F134">
        <v>8</v>
      </c>
      <c r="G134" s="17">
        <v>79.680000000000007</v>
      </c>
      <c r="H134" s="7">
        <v>1</v>
      </c>
      <c r="I134" s="2" t="s">
        <v>16</v>
      </c>
      <c r="J134" s="2" t="s">
        <v>16</v>
      </c>
      <c r="K134" s="2" t="s">
        <v>19</v>
      </c>
      <c r="L134" s="2" t="s">
        <v>25</v>
      </c>
      <c r="M134" s="2" t="s">
        <v>16</v>
      </c>
      <c r="N134" s="2" t="s">
        <v>29</v>
      </c>
      <c r="O134" s="6">
        <f t="shared" si="270"/>
        <v>210.26000000000002</v>
      </c>
      <c r="Q134" s="17">
        <v>79.680000000000007</v>
      </c>
      <c r="R134" s="1" t="b">
        <f t="shared" si="256"/>
        <v>0</v>
      </c>
      <c r="S134" s="1" t="b">
        <f t="shared" si="257"/>
        <v>0</v>
      </c>
      <c r="T134" s="19" t="b">
        <f t="shared" si="258"/>
        <v>0</v>
      </c>
      <c r="U134" s="18" t="b">
        <f t="shared" si="259"/>
        <v>0</v>
      </c>
      <c r="V134" s="18" t="b">
        <f t="shared" si="260"/>
        <v>0</v>
      </c>
      <c r="W134" s="18" t="b">
        <f t="shared" si="261"/>
        <v>0</v>
      </c>
      <c r="X134" s="11">
        <f t="shared" si="262"/>
        <v>59.76</v>
      </c>
      <c r="Y134" s="11">
        <f t="shared" si="263"/>
        <v>15.94</v>
      </c>
      <c r="Z134" s="11">
        <f t="shared" si="264"/>
        <v>4.99</v>
      </c>
      <c r="AA134" s="11">
        <f t="shared" si="265"/>
        <v>16</v>
      </c>
      <c r="AB134" s="11">
        <f t="shared" si="266"/>
        <v>9.99</v>
      </c>
      <c r="AC134" s="11">
        <f t="shared" si="267"/>
        <v>23.9</v>
      </c>
      <c r="AD134" s="21">
        <v>6.99</v>
      </c>
      <c r="AE134" s="21">
        <f t="shared" si="268"/>
        <v>15.94</v>
      </c>
      <c r="AF134" s="20">
        <v>4.99</v>
      </c>
      <c r="AG134" s="20">
        <f t="shared" si="269"/>
        <v>23.9</v>
      </c>
    </row>
    <row r="135" spans="1:35">
      <c r="B135" s="5" t="s">
        <v>68</v>
      </c>
      <c r="C135" s="5"/>
      <c r="D135" s="17" t="s">
        <v>39</v>
      </c>
      <c r="E135">
        <v>4</v>
      </c>
      <c r="F135">
        <v>10</v>
      </c>
      <c r="G135" s="17">
        <v>99.6</v>
      </c>
      <c r="H135" s="7">
        <v>1</v>
      </c>
      <c r="I135" s="2" t="s">
        <v>16</v>
      </c>
      <c r="J135" s="2" t="s">
        <v>16</v>
      </c>
      <c r="K135" s="2" t="s">
        <v>19</v>
      </c>
      <c r="L135" s="2" t="s">
        <v>25</v>
      </c>
      <c r="M135" s="2" t="s">
        <v>16</v>
      </c>
      <c r="N135" s="2" t="s">
        <v>29</v>
      </c>
      <c r="O135" s="6">
        <f t="shared" si="270"/>
        <v>259.08000000000004</v>
      </c>
      <c r="Q135" s="17">
        <v>99.6</v>
      </c>
      <c r="R135" s="1" t="b">
        <f t="shared" si="256"/>
        <v>0</v>
      </c>
      <c r="S135" s="1" t="b">
        <f t="shared" si="257"/>
        <v>0</v>
      </c>
      <c r="T135" s="19" t="b">
        <f t="shared" si="258"/>
        <v>0</v>
      </c>
      <c r="U135" s="18" t="b">
        <f t="shared" si="259"/>
        <v>0</v>
      </c>
      <c r="V135" s="18" t="b">
        <f t="shared" si="260"/>
        <v>0</v>
      </c>
      <c r="W135" s="18" t="b">
        <f t="shared" si="261"/>
        <v>0</v>
      </c>
      <c r="X135" s="11">
        <f t="shared" si="262"/>
        <v>74.7</v>
      </c>
      <c r="Y135" s="11">
        <f t="shared" si="263"/>
        <v>19.920000000000002</v>
      </c>
      <c r="Z135" s="11">
        <f t="shared" si="264"/>
        <v>4.99</v>
      </c>
      <c r="AA135" s="11">
        <f t="shared" si="265"/>
        <v>20</v>
      </c>
      <c r="AB135" s="11">
        <f t="shared" si="266"/>
        <v>9.99</v>
      </c>
      <c r="AC135" s="11">
        <f t="shared" si="267"/>
        <v>29.88</v>
      </c>
      <c r="AD135" s="21">
        <v>6.99</v>
      </c>
      <c r="AE135" s="21">
        <f t="shared" si="268"/>
        <v>19.920000000000002</v>
      </c>
      <c r="AF135" s="20">
        <v>4.99</v>
      </c>
      <c r="AG135" s="20">
        <f t="shared" si="269"/>
        <v>29.88</v>
      </c>
    </row>
    <row r="136" spans="1:35">
      <c r="B136" s="5" t="s">
        <v>68</v>
      </c>
      <c r="C136" s="5"/>
      <c r="D136" s="17" t="s">
        <v>40</v>
      </c>
      <c r="E136">
        <v>6</v>
      </c>
      <c r="F136">
        <v>8</v>
      </c>
      <c r="G136" s="17">
        <v>119.52</v>
      </c>
      <c r="H136" s="7">
        <v>1</v>
      </c>
      <c r="I136" s="2" t="s">
        <v>16</v>
      </c>
      <c r="J136" s="2" t="s">
        <v>16</v>
      </c>
      <c r="K136" s="2" t="s">
        <v>19</v>
      </c>
      <c r="L136" s="2" t="s">
        <v>25</v>
      </c>
      <c r="M136" s="2" t="s">
        <v>16</v>
      </c>
      <c r="N136" s="2" t="s">
        <v>29</v>
      </c>
      <c r="O136" s="6">
        <f t="shared" si="270"/>
        <v>307.90000000000003</v>
      </c>
      <c r="Q136" s="17">
        <v>119.52</v>
      </c>
      <c r="R136" s="1" t="b">
        <f t="shared" si="256"/>
        <v>0</v>
      </c>
      <c r="S136" s="1" t="b">
        <f t="shared" si="257"/>
        <v>0</v>
      </c>
      <c r="T136" s="19" t="b">
        <f t="shared" si="258"/>
        <v>0</v>
      </c>
      <c r="U136" s="18" t="b">
        <f t="shared" si="259"/>
        <v>0</v>
      </c>
      <c r="V136" s="18" t="b">
        <f t="shared" si="260"/>
        <v>0</v>
      </c>
      <c r="W136" s="18" t="b">
        <f t="shared" si="261"/>
        <v>0</v>
      </c>
      <c r="X136" s="11">
        <f t="shared" si="262"/>
        <v>89.64</v>
      </c>
      <c r="Y136" s="11">
        <f t="shared" si="263"/>
        <v>23.9</v>
      </c>
      <c r="Z136" s="11">
        <f t="shared" si="264"/>
        <v>4.99</v>
      </c>
      <c r="AA136" s="11">
        <f t="shared" si="265"/>
        <v>24</v>
      </c>
      <c r="AB136" s="11">
        <f t="shared" si="266"/>
        <v>9.99</v>
      </c>
      <c r="AC136" s="11">
        <f t="shared" si="267"/>
        <v>35.86</v>
      </c>
      <c r="AD136" s="21">
        <v>6.99</v>
      </c>
      <c r="AE136" s="21">
        <f t="shared" si="268"/>
        <v>23.9</v>
      </c>
      <c r="AF136" s="20">
        <v>4.99</v>
      </c>
      <c r="AG136" s="20">
        <f t="shared" si="269"/>
        <v>35.86</v>
      </c>
    </row>
    <row r="137" spans="1:35">
      <c r="B137" s="5" t="s">
        <v>68</v>
      </c>
      <c r="C137" s="5"/>
      <c r="D137" s="17" t="s">
        <v>41</v>
      </c>
      <c r="E137">
        <v>6</v>
      </c>
      <c r="F137">
        <v>10</v>
      </c>
      <c r="G137" s="17">
        <v>149.4</v>
      </c>
      <c r="H137" s="7">
        <v>1</v>
      </c>
      <c r="I137" s="2" t="s">
        <v>16</v>
      </c>
      <c r="J137" s="2" t="s">
        <v>16</v>
      </c>
      <c r="K137" s="2" t="s">
        <v>19</v>
      </c>
      <c r="L137" s="2" t="s">
        <v>25</v>
      </c>
      <c r="M137" s="2" t="s">
        <v>16</v>
      </c>
      <c r="N137" s="2" t="s">
        <v>29</v>
      </c>
      <c r="O137" s="6">
        <f t="shared" si="270"/>
        <v>381.13</v>
      </c>
      <c r="Q137" s="17">
        <v>149.4</v>
      </c>
      <c r="R137" s="1" t="b">
        <f t="shared" si="256"/>
        <v>0</v>
      </c>
      <c r="S137" s="1" t="b">
        <f t="shared" si="257"/>
        <v>0</v>
      </c>
      <c r="T137" s="19" t="b">
        <f t="shared" si="258"/>
        <v>0</v>
      </c>
      <c r="U137" s="18" t="b">
        <f t="shared" si="259"/>
        <v>0</v>
      </c>
      <c r="V137" s="18" t="b">
        <f t="shared" si="260"/>
        <v>0</v>
      </c>
      <c r="W137" s="18" t="b">
        <f t="shared" si="261"/>
        <v>0</v>
      </c>
      <c r="X137" s="11">
        <f t="shared" si="262"/>
        <v>112.05</v>
      </c>
      <c r="Y137" s="11">
        <f t="shared" si="263"/>
        <v>29.88</v>
      </c>
      <c r="Z137" s="11">
        <f t="shared" si="264"/>
        <v>4.99</v>
      </c>
      <c r="AA137" s="11">
        <f t="shared" si="265"/>
        <v>30</v>
      </c>
      <c r="AB137" s="11">
        <f t="shared" si="266"/>
        <v>9.99</v>
      </c>
      <c r="AC137" s="11">
        <f t="shared" si="267"/>
        <v>44.82</v>
      </c>
      <c r="AD137" s="21">
        <v>6.99</v>
      </c>
      <c r="AE137" s="21">
        <f t="shared" si="268"/>
        <v>29.88</v>
      </c>
      <c r="AF137" s="20">
        <v>4.99</v>
      </c>
      <c r="AG137" s="20">
        <f t="shared" si="269"/>
        <v>44.82</v>
      </c>
    </row>
    <row r="138" spans="1:35">
      <c r="A138" t="s">
        <v>69</v>
      </c>
    </row>
    <row r="139" spans="1:35">
      <c r="B139" s="5" t="s">
        <v>71</v>
      </c>
      <c r="C139" s="5"/>
      <c r="D139" s="17" t="s">
        <v>2</v>
      </c>
      <c r="E139" s="2">
        <v>3</v>
      </c>
      <c r="F139" s="2">
        <v>2</v>
      </c>
      <c r="G139" s="17">
        <v>6.99</v>
      </c>
      <c r="H139" s="7">
        <v>1</v>
      </c>
      <c r="I139" s="2" t="s">
        <v>16</v>
      </c>
      <c r="J139" s="2" t="s">
        <v>16</v>
      </c>
      <c r="K139" s="2" t="s">
        <v>19</v>
      </c>
      <c r="L139" s="2" t="s">
        <v>25</v>
      </c>
      <c r="M139" s="2" t="s">
        <v>16</v>
      </c>
      <c r="N139" s="2" t="s">
        <v>29</v>
      </c>
      <c r="O139" s="6">
        <f>SUM(Q139,R139,S139,T139,U139,V139,W139,X139,Y139,Z139,AA139,AB139,AC139)</f>
        <v>42.190000000000005</v>
      </c>
      <c r="Q139" s="17">
        <v>6.99</v>
      </c>
      <c r="R139" s="1" t="b">
        <f t="shared" ref="R139:R146" si="271">IF(AND(H139&gt;=2,H139&lt;=10),ROUND(G139*H139*(1-0.07),2))</f>
        <v>0</v>
      </c>
      <c r="S139" s="1" t="b">
        <f t="shared" ref="S139:S146" si="272">IF(AND(H139&gt;=11,H139&lt;=25),ROUND(G139*H139*(1-0.11),2))</f>
        <v>0</v>
      </c>
      <c r="T139" s="19" t="b">
        <f t="shared" ref="T139:T146" si="273">IF(AND(H139&gt;=26,H139&lt;=50),ROUND(G139*H139*(1-0.18),2))</f>
        <v>0</v>
      </c>
      <c r="U139" s="18" t="b">
        <f t="shared" ref="U139:U146" si="274">IF(AND(H139&gt;=51,H139&lt;=100),ROUND(G139*H139*(1-0.25),2))</f>
        <v>0</v>
      </c>
      <c r="V139" s="18" t="b">
        <f t="shared" ref="V139:V146" si="275">IF(AND(H139&gt;=101,H139&lt;=500),ROUND(G139*H139*(1-0.33),2))</f>
        <v>0</v>
      </c>
      <c r="W139" s="18" t="b">
        <f t="shared" ref="W139:W146" si="276">IF(AND(H139&gt;=501),ROUND(G139*H139*(1-0.4),2))</f>
        <v>0</v>
      </c>
      <c r="X139" s="11">
        <f t="shared" ref="X139:X146" si="277">IF(I139="Yes",ROUND(SUM(Q139,R139,S139,T139,U139,V139,W139)*0.75,2),0)</f>
        <v>5.24</v>
      </c>
      <c r="Y139" s="11">
        <f t="shared" ref="Y139:Y146" si="278">IF(AE139&lt;6.99,AD139,AE139)</f>
        <v>6.99</v>
      </c>
      <c r="Z139" s="11">
        <f t="shared" ref="Z139:Z146" si="279">IF(K139="Flash Cut with Adhesive Grommets",ROUND(H139*4.99,2),0)</f>
        <v>4.99</v>
      </c>
      <c r="AA139" s="11">
        <f t="shared" ref="AA139:AA146" si="280">((E139*F139)*0.5*H139)</f>
        <v>3</v>
      </c>
      <c r="AB139" s="11">
        <f t="shared" ref="AB139:AB146" si="281">IF(M139="Yes",ROUND(H139*9.99,2),0)</f>
        <v>9.99</v>
      </c>
      <c r="AC139" s="11">
        <f t="shared" ref="AC139:AC146" si="282">IF(AG139&lt;4.99,4.99,AG139)</f>
        <v>4.99</v>
      </c>
      <c r="AD139" s="21">
        <v>6.99</v>
      </c>
      <c r="AE139" s="21">
        <f t="shared" ref="AE139:AE146" si="283">IF(J139="Yes",ROUND(SUM(Q139,R139,S139,T139,U139,V139,W139)*0.2,2),0)</f>
        <v>1.4</v>
      </c>
      <c r="AF139" s="20">
        <v>4.99</v>
      </c>
      <c r="AG139" s="20">
        <f t="shared" ref="AG139:AG146" si="284">IF(N139="Four Sides",ROUND(G139*0.3*H139,2),0)</f>
        <v>2.1</v>
      </c>
    </row>
    <row r="140" spans="1:35">
      <c r="B140" s="5" t="s">
        <v>71</v>
      </c>
      <c r="C140" s="5"/>
      <c r="D140" s="17" t="s">
        <v>3</v>
      </c>
      <c r="E140">
        <v>3</v>
      </c>
      <c r="F140">
        <v>4</v>
      </c>
      <c r="G140" s="17">
        <v>29.88</v>
      </c>
      <c r="H140" s="7">
        <v>1</v>
      </c>
      <c r="I140" s="2" t="s">
        <v>16</v>
      </c>
      <c r="J140" s="2" t="s">
        <v>16</v>
      </c>
      <c r="K140" s="2" t="s">
        <v>19</v>
      </c>
      <c r="L140" s="2" t="s">
        <v>25</v>
      </c>
      <c r="M140" s="2" t="s">
        <v>16</v>
      </c>
      <c r="N140" s="2" t="s">
        <v>29</v>
      </c>
      <c r="O140" s="6">
        <f t="shared" ref="O140:O146" si="285">SUM(Q140,R140,S140,T140,U140,V140,W140,X140,Y140,Z140,AA140,AB140,AC140)</f>
        <v>89.22</v>
      </c>
      <c r="Q140" s="17">
        <v>29.88</v>
      </c>
      <c r="R140" s="1" t="b">
        <f t="shared" si="271"/>
        <v>0</v>
      </c>
      <c r="S140" s="1" t="b">
        <f t="shared" si="272"/>
        <v>0</v>
      </c>
      <c r="T140" s="19" t="b">
        <f t="shared" si="273"/>
        <v>0</v>
      </c>
      <c r="U140" s="18" t="b">
        <f t="shared" si="274"/>
        <v>0</v>
      </c>
      <c r="V140" s="18" t="b">
        <f t="shared" si="275"/>
        <v>0</v>
      </c>
      <c r="W140" s="18" t="b">
        <f t="shared" si="276"/>
        <v>0</v>
      </c>
      <c r="X140" s="11">
        <f t="shared" si="277"/>
        <v>22.41</v>
      </c>
      <c r="Y140" s="11">
        <f t="shared" si="278"/>
        <v>6.99</v>
      </c>
      <c r="Z140" s="11">
        <f t="shared" si="279"/>
        <v>4.99</v>
      </c>
      <c r="AA140" s="11">
        <f t="shared" si="280"/>
        <v>6</v>
      </c>
      <c r="AB140" s="11">
        <f t="shared" si="281"/>
        <v>9.99</v>
      </c>
      <c r="AC140" s="11">
        <f t="shared" si="282"/>
        <v>8.9600000000000009</v>
      </c>
      <c r="AD140" s="21">
        <v>6.99</v>
      </c>
      <c r="AE140" s="21">
        <f t="shared" si="283"/>
        <v>5.98</v>
      </c>
      <c r="AF140" s="20">
        <v>4.99</v>
      </c>
      <c r="AG140" s="20">
        <f t="shared" si="284"/>
        <v>8.9600000000000009</v>
      </c>
    </row>
    <row r="141" spans="1:35">
      <c r="B141" s="5" t="s">
        <v>71</v>
      </c>
      <c r="C141" s="5"/>
      <c r="D141" s="17" t="s">
        <v>23</v>
      </c>
      <c r="E141">
        <v>3</v>
      </c>
      <c r="F141">
        <v>6</v>
      </c>
      <c r="G141" s="17">
        <v>44.82</v>
      </c>
      <c r="H141" s="7">
        <v>1</v>
      </c>
      <c r="I141" s="2" t="s">
        <v>16</v>
      </c>
      <c r="J141" s="2" t="s">
        <v>16</v>
      </c>
      <c r="K141" s="2" t="s">
        <v>19</v>
      </c>
      <c r="L141" s="2" t="s">
        <v>25</v>
      </c>
      <c r="M141" s="2" t="s">
        <v>16</v>
      </c>
      <c r="N141" s="2" t="s">
        <v>29</v>
      </c>
      <c r="O141" s="6">
        <f t="shared" si="285"/>
        <v>124.83</v>
      </c>
      <c r="Q141" s="17">
        <v>44.82</v>
      </c>
      <c r="R141" s="1" t="b">
        <f t="shared" si="271"/>
        <v>0</v>
      </c>
      <c r="S141" s="1" t="b">
        <f t="shared" si="272"/>
        <v>0</v>
      </c>
      <c r="T141" s="19" t="b">
        <f t="shared" si="273"/>
        <v>0</v>
      </c>
      <c r="U141" s="18" t="b">
        <f t="shared" si="274"/>
        <v>0</v>
      </c>
      <c r="V141" s="18" t="b">
        <f t="shared" si="275"/>
        <v>0</v>
      </c>
      <c r="W141" s="18" t="b">
        <f t="shared" si="276"/>
        <v>0</v>
      </c>
      <c r="X141" s="11">
        <f t="shared" si="277"/>
        <v>33.619999999999997</v>
      </c>
      <c r="Y141" s="11">
        <f t="shared" si="278"/>
        <v>8.9600000000000009</v>
      </c>
      <c r="Z141" s="11">
        <f t="shared" si="279"/>
        <v>4.99</v>
      </c>
      <c r="AA141" s="11">
        <f t="shared" si="280"/>
        <v>9</v>
      </c>
      <c r="AB141" s="11">
        <f t="shared" si="281"/>
        <v>9.99</v>
      </c>
      <c r="AC141" s="11">
        <f t="shared" si="282"/>
        <v>13.45</v>
      </c>
      <c r="AD141" s="21">
        <v>6.99</v>
      </c>
      <c r="AE141" s="21">
        <f t="shared" si="283"/>
        <v>8.9600000000000009</v>
      </c>
      <c r="AF141" s="20">
        <v>4.99</v>
      </c>
      <c r="AG141" s="20">
        <f t="shared" si="284"/>
        <v>13.45</v>
      </c>
    </row>
    <row r="142" spans="1:35">
      <c r="B142" s="5" t="s">
        <v>71</v>
      </c>
      <c r="C142" s="5"/>
      <c r="D142" s="17" t="s">
        <v>36</v>
      </c>
      <c r="E142">
        <v>4</v>
      </c>
      <c r="F142">
        <v>6</v>
      </c>
      <c r="G142" s="17">
        <v>59.76</v>
      </c>
      <c r="H142" s="7">
        <v>1</v>
      </c>
      <c r="I142" s="2" t="s">
        <v>16</v>
      </c>
      <c r="J142" s="2" t="s">
        <v>16</v>
      </c>
      <c r="K142" s="2" t="s">
        <v>19</v>
      </c>
      <c r="L142" s="2" t="s">
        <v>25</v>
      </c>
      <c r="M142" s="2" t="s">
        <v>16</v>
      </c>
      <c r="N142" s="2" t="s">
        <v>29</v>
      </c>
      <c r="O142" s="6">
        <f t="shared" si="285"/>
        <v>161.44</v>
      </c>
      <c r="Q142" s="17">
        <v>59.76</v>
      </c>
      <c r="R142" s="1" t="b">
        <f t="shared" si="271"/>
        <v>0</v>
      </c>
      <c r="S142" s="1" t="b">
        <f t="shared" si="272"/>
        <v>0</v>
      </c>
      <c r="T142" s="19" t="b">
        <f t="shared" si="273"/>
        <v>0</v>
      </c>
      <c r="U142" s="18" t="b">
        <f t="shared" si="274"/>
        <v>0</v>
      </c>
      <c r="V142" s="18" t="b">
        <f t="shared" si="275"/>
        <v>0</v>
      </c>
      <c r="W142" s="18" t="b">
        <f t="shared" si="276"/>
        <v>0</v>
      </c>
      <c r="X142" s="11">
        <f t="shared" si="277"/>
        <v>44.82</v>
      </c>
      <c r="Y142" s="11">
        <f t="shared" si="278"/>
        <v>11.95</v>
      </c>
      <c r="Z142" s="11">
        <f t="shared" si="279"/>
        <v>4.99</v>
      </c>
      <c r="AA142" s="11">
        <f t="shared" si="280"/>
        <v>12</v>
      </c>
      <c r="AB142" s="11">
        <f t="shared" si="281"/>
        <v>9.99</v>
      </c>
      <c r="AC142" s="11">
        <f t="shared" si="282"/>
        <v>17.93</v>
      </c>
      <c r="AD142" s="21">
        <v>6.99</v>
      </c>
      <c r="AE142" s="21">
        <f t="shared" si="283"/>
        <v>11.95</v>
      </c>
      <c r="AF142" s="20">
        <v>4.99</v>
      </c>
      <c r="AG142" s="20">
        <f t="shared" si="284"/>
        <v>17.93</v>
      </c>
    </row>
    <row r="143" spans="1:35">
      <c r="B143" s="5" t="s">
        <v>71</v>
      </c>
      <c r="C143" s="5"/>
      <c r="D143" s="17" t="s">
        <v>38</v>
      </c>
      <c r="E143">
        <v>4</v>
      </c>
      <c r="F143">
        <v>8</v>
      </c>
      <c r="G143" s="17">
        <v>79.680000000000007</v>
      </c>
      <c r="H143" s="7">
        <v>1</v>
      </c>
      <c r="I143" s="2" t="s">
        <v>16</v>
      </c>
      <c r="J143" s="2" t="s">
        <v>16</v>
      </c>
      <c r="K143" s="2" t="s">
        <v>19</v>
      </c>
      <c r="L143" s="2" t="s">
        <v>25</v>
      </c>
      <c r="M143" s="2" t="s">
        <v>16</v>
      </c>
      <c r="N143" s="2" t="s">
        <v>29</v>
      </c>
      <c r="O143" s="6">
        <f t="shared" si="285"/>
        <v>210.26000000000002</v>
      </c>
      <c r="Q143" s="17">
        <v>79.680000000000007</v>
      </c>
      <c r="R143" s="1" t="b">
        <f t="shared" si="271"/>
        <v>0</v>
      </c>
      <c r="S143" s="1" t="b">
        <f t="shared" si="272"/>
        <v>0</v>
      </c>
      <c r="T143" s="19" t="b">
        <f t="shared" si="273"/>
        <v>0</v>
      </c>
      <c r="U143" s="18" t="b">
        <f t="shared" si="274"/>
        <v>0</v>
      </c>
      <c r="V143" s="18" t="b">
        <f t="shared" si="275"/>
        <v>0</v>
      </c>
      <c r="W143" s="18" t="b">
        <f t="shared" si="276"/>
        <v>0</v>
      </c>
      <c r="X143" s="11">
        <f t="shared" si="277"/>
        <v>59.76</v>
      </c>
      <c r="Y143" s="11">
        <f t="shared" si="278"/>
        <v>15.94</v>
      </c>
      <c r="Z143" s="11">
        <f t="shared" si="279"/>
        <v>4.99</v>
      </c>
      <c r="AA143" s="11">
        <f t="shared" si="280"/>
        <v>16</v>
      </c>
      <c r="AB143" s="11">
        <f t="shared" si="281"/>
        <v>9.99</v>
      </c>
      <c r="AC143" s="11">
        <f t="shared" si="282"/>
        <v>23.9</v>
      </c>
      <c r="AD143" s="21">
        <v>6.99</v>
      </c>
      <c r="AE143" s="21">
        <f t="shared" si="283"/>
        <v>15.94</v>
      </c>
      <c r="AF143" s="20">
        <v>4.99</v>
      </c>
      <c r="AG143" s="20">
        <f t="shared" si="284"/>
        <v>23.9</v>
      </c>
    </row>
    <row r="144" spans="1:35">
      <c r="B144" s="5" t="s">
        <v>71</v>
      </c>
      <c r="C144" s="5"/>
      <c r="D144" s="17" t="s">
        <v>39</v>
      </c>
      <c r="E144">
        <v>4</v>
      </c>
      <c r="F144">
        <v>10</v>
      </c>
      <c r="G144" s="17">
        <v>99.6</v>
      </c>
      <c r="H144" s="7">
        <v>1</v>
      </c>
      <c r="I144" s="2" t="s">
        <v>16</v>
      </c>
      <c r="J144" s="2" t="s">
        <v>16</v>
      </c>
      <c r="K144" s="2" t="s">
        <v>19</v>
      </c>
      <c r="L144" s="2" t="s">
        <v>25</v>
      </c>
      <c r="M144" s="2" t="s">
        <v>16</v>
      </c>
      <c r="N144" s="2" t="s">
        <v>29</v>
      </c>
      <c r="O144" s="6">
        <f t="shared" si="285"/>
        <v>259.08000000000004</v>
      </c>
      <c r="Q144" s="17">
        <v>99.6</v>
      </c>
      <c r="R144" s="1" t="b">
        <f t="shared" si="271"/>
        <v>0</v>
      </c>
      <c r="S144" s="1" t="b">
        <f t="shared" si="272"/>
        <v>0</v>
      </c>
      <c r="T144" s="19" t="b">
        <f t="shared" si="273"/>
        <v>0</v>
      </c>
      <c r="U144" s="18" t="b">
        <f t="shared" si="274"/>
        <v>0</v>
      </c>
      <c r="V144" s="18" t="b">
        <f t="shared" si="275"/>
        <v>0</v>
      </c>
      <c r="W144" s="18" t="b">
        <f t="shared" si="276"/>
        <v>0</v>
      </c>
      <c r="X144" s="11">
        <f t="shared" si="277"/>
        <v>74.7</v>
      </c>
      <c r="Y144" s="11">
        <f t="shared" si="278"/>
        <v>19.920000000000002</v>
      </c>
      <c r="Z144" s="11">
        <f t="shared" si="279"/>
        <v>4.99</v>
      </c>
      <c r="AA144" s="11">
        <f t="shared" si="280"/>
        <v>20</v>
      </c>
      <c r="AB144" s="11">
        <f t="shared" si="281"/>
        <v>9.99</v>
      </c>
      <c r="AC144" s="11">
        <f t="shared" si="282"/>
        <v>29.88</v>
      </c>
      <c r="AD144" s="21">
        <v>6.99</v>
      </c>
      <c r="AE144" s="21">
        <f t="shared" si="283"/>
        <v>19.920000000000002</v>
      </c>
      <c r="AF144" s="20">
        <v>4.99</v>
      </c>
      <c r="AG144" s="20">
        <f t="shared" si="284"/>
        <v>29.88</v>
      </c>
    </row>
    <row r="145" spans="1:33">
      <c r="B145" s="5" t="s">
        <v>71</v>
      </c>
      <c r="C145" s="5"/>
      <c r="D145" s="17" t="s">
        <v>40</v>
      </c>
      <c r="E145">
        <v>6</v>
      </c>
      <c r="F145">
        <v>8</v>
      </c>
      <c r="G145" s="17">
        <v>119.52</v>
      </c>
      <c r="H145" s="7">
        <v>1</v>
      </c>
      <c r="I145" s="2" t="s">
        <v>16</v>
      </c>
      <c r="J145" s="2" t="s">
        <v>16</v>
      </c>
      <c r="K145" s="2" t="s">
        <v>19</v>
      </c>
      <c r="L145" s="2" t="s">
        <v>25</v>
      </c>
      <c r="M145" s="2" t="s">
        <v>16</v>
      </c>
      <c r="N145" s="2" t="s">
        <v>29</v>
      </c>
      <c r="O145" s="6">
        <f t="shared" si="285"/>
        <v>307.90000000000003</v>
      </c>
      <c r="Q145" s="17">
        <v>119.52</v>
      </c>
      <c r="R145" s="1" t="b">
        <f t="shared" si="271"/>
        <v>0</v>
      </c>
      <c r="S145" s="1" t="b">
        <f t="shared" si="272"/>
        <v>0</v>
      </c>
      <c r="T145" s="19" t="b">
        <f t="shared" si="273"/>
        <v>0</v>
      </c>
      <c r="U145" s="18" t="b">
        <f t="shared" si="274"/>
        <v>0</v>
      </c>
      <c r="V145" s="18" t="b">
        <f t="shared" si="275"/>
        <v>0</v>
      </c>
      <c r="W145" s="18" t="b">
        <f t="shared" si="276"/>
        <v>0</v>
      </c>
      <c r="X145" s="11">
        <f t="shared" si="277"/>
        <v>89.64</v>
      </c>
      <c r="Y145" s="11">
        <f t="shared" si="278"/>
        <v>23.9</v>
      </c>
      <c r="Z145" s="11">
        <f t="shared" si="279"/>
        <v>4.99</v>
      </c>
      <c r="AA145" s="11">
        <f t="shared" si="280"/>
        <v>24</v>
      </c>
      <c r="AB145" s="11">
        <f t="shared" si="281"/>
        <v>9.99</v>
      </c>
      <c r="AC145" s="11">
        <f t="shared" si="282"/>
        <v>35.86</v>
      </c>
      <c r="AD145" s="21">
        <v>6.99</v>
      </c>
      <c r="AE145" s="21">
        <f t="shared" si="283"/>
        <v>23.9</v>
      </c>
      <c r="AF145" s="20">
        <v>4.99</v>
      </c>
      <c r="AG145" s="20">
        <f t="shared" si="284"/>
        <v>35.86</v>
      </c>
    </row>
    <row r="146" spans="1:33">
      <c r="B146" s="5" t="s">
        <v>71</v>
      </c>
      <c r="C146" s="5"/>
      <c r="D146" s="17" t="s">
        <v>41</v>
      </c>
      <c r="E146">
        <v>6</v>
      </c>
      <c r="F146">
        <v>10</v>
      </c>
      <c r="G146" s="17">
        <v>149.4</v>
      </c>
      <c r="H146" s="7">
        <v>1</v>
      </c>
      <c r="I146" s="2" t="s">
        <v>16</v>
      </c>
      <c r="J146" s="2" t="s">
        <v>16</v>
      </c>
      <c r="K146" s="2" t="s">
        <v>19</v>
      </c>
      <c r="L146" s="2" t="s">
        <v>25</v>
      </c>
      <c r="M146" s="2" t="s">
        <v>16</v>
      </c>
      <c r="N146" s="2" t="s">
        <v>29</v>
      </c>
      <c r="O146" s="6">
        <f t="shared" si="285"/>
        <v>381.13</v>
      </c>
      <c r="Q146" s="17">
        <v>149.4</v>
      </c>
      <c r="R146" s="1" t="b">
        <f t="shared" si="271"/>
        <v>0</v>
      </c>
      <c r="S146" s="1" t="b">
        <f t="shared" si="272"/>
        <v>0</v>
      </c>
      <c r="T146" s="19" t="b">
        <f t="shared" si="273"/>
        <v>0</v>
      </c>
      <c r="U146" s="18" t="b">
        <f t="shared" si="274"/>
        <v>0</v>
      </c>
      <c r="V146" s="18" t="b">
        <f t="shared" si="275"/>
        <v>0</v>
      </c>
      <c r="W146" s="18" t="b">
        <f t="shared" si="276"/>
        <v>0</v>
      </c>
      <c r="X146" s="11">
        <f t="shared" si="277"/>
        <v>112.05</v>
      </c>
      <c r="Y146" s="11">
        <f t="shared" si="278"/>
        <v>29.88</v>
      </c>
      <c r="Z146" s="11">
        <f t="shared" si="279"/>
        <v>4.99</v>
      </c>
      <c r="AA146" s="11">
        <f t="shared" si="280"/>
        <v>30</v>
      </c>
      <c r="AB146" s="11">
        <f t="shared" si="281"/>
        <v>9.99</v>
      </c>
      <c r="AC146" s="11">
        <f t="shared" si="282"/>
        <v>44.82</v>
      </c>
      <c r="AD146" s="21">
        <v>6.99</v>
      </c>
      <c r="AE146" s="21">
        <f t="shared" si="283"/>
        <v>29.88</v>
      </c>
      <c r="AF146" s="20">
        <v>4.99</v>
      </c>
      <c r="AG146" s="20">
        <f t="shared" si="284"/>
        <v>44.82</v>
      </c>
    </row>
    <row r="147" spans="1:33">
      <c r="A147" t="s">
        <v>72</v>
      </c>
    </row>
    <row r="148" spans="1:33">
      <c r="B148" s="5" t="s">
        <v>73</v>
      </c>
      <c r="C148" s="5"/>
      <c r="D148" s="17" t="s">
        <v>2</v>
      </c>
      <c r="E148" s="2">
        <v>3</v>
      </c>
      <c r="F148" s="2">
        <v>2</v>
      </c>
      <c r="G148" s="17">
        <v>6.99</v>
      </c>
      <c r="H148" s="7">
        <v>1</v>
      </c>
      <c r="I148" s="2" t="s">
        <v>16</v>
      </c>
      <c r="J148" s="2" t="s">
        <v>16</v>
      </c>
      <c r="K148" s="2" t="s">
        <v>19</v>
      </c>
      <c r="L148" s="2" t="s">
        <v>25</v>
      </c>
      <c r="M148" s="2" t="s">
        <v>16</v>
      </c>
      <c r="N148" s="2" t="s">
        <v>29</v>
      </c>
      <c r="O148" s="6">
        <f>SUM(Q148,R148,S148,T148,U148,V148,W148,X148,Y148,Z148,AA148,AB148,AC148)</f>
        <v>42.190000000000005</v>
      </c>
      <c r="Q148" s="17">
        <v>6.99</v>
      </c>
      <c r="R148" s="1" t="b">
        <f t="shared" ref="R148:R155" si="286">IF(AND(H148&gt;=2,H148&lt;=10),ROUND(G148*H148*(1-0.07),2))</f>
        <v>0</v>
      </c>
      <c r="S148" s="1" t="b">
        <f t="shared" ref="S148:S155" si="287">IF(AND(H148&gt;=11,H148&lt;=25),ROUND(G148*H148*(1-0.11),2))</f>
        <v>0</v>
      </c>
      <c r="T148" s="19" t="b">
        <f t="shared" ref="T148:T155" si="288">IF(AND(H148&gt;=26,H148&lt;=50),ROUND(G148*H148*(1-0.18),2))</f>
        <v>0</v>
      </c>
      <c r="U148" s="18" t="b">
        <f t="shared" ref="U148:U155" si="289">IF(AND(H148&gt;=51,H148&lt;=100),ROUND(G148*H148*(1-0.25),2))</f>
        <v>0</v>
      </c>
      <c r="V148" s="18" t="b">
        <f t="shared" ref="V148:V155" si="290">IF(AND(H148&gt;=101,H148&lt;=500),ROUND(G148*H148*(1-0.33),2))</f>
        <v>0</v>
      </c>
      <c r="W148" s="18" t="b">
        <f t="shared" ref="W148:W155" si="291">IF(AND(H148&gt;=501),ROUND(G148*H148*(1-0.4),2))</f>
        <v>0</v>
      </c>
      <c r="X148" s="11">
        <f t="shared" ref="X148:X155" si="292">IF(I148="Yes",ROUND(SUM(Q148,R148,S148,T148,U148,V148,W148)*0.75,2),0)</f>
        <v>5.24</v>
      </c>
      <c r="Y148" s="11">
        <f t="shared" ref="Y148:Y155" si="293">IF(AE148&lt;6.99,AD148,AE148)</f>
        <v>6.99</v>
      </c>
      <c r="Z148" s="11">
        <f t="shared" ref="Z148:Z155" si="294">IF(K148="Flash Cut with Adhesive Grommets",ROUND(H148*4.99,2),0)</f>
        <v>4.99</v>
      </c>
      <c r="AA148" s="11">
        <f t="shared" ref="AA148:AA155" si="295">((E148*F148)*0.5*H148)</f>
        <v>3</v>
      </c>
      <c r="AB148" s="11">
        <f t="shared" ref="AB148:AB155" si="296">IF(M148="Yes",ROUND(H148*9.99,2),0)</f>
        <v>9.99</v>
      </c>
      <c r="AC148" s="11">
        <f t="shared" ref="AC148:AC155" si="297">IF(AG148&lt;4.99,4.99,AG148)</f>
        <v>4.99</v>
      </c>
      <c r="AD148" s="21">
        <v>6.99</v>
      </c>
      <c r="AE148" s="21">
        <f t="shared" ref="AE148:AE155" si="298">IF(J148="Yes",ROUND(SUM(Q148,R148,S148,T148,U148,V148,W148)*0.2,2),0)</f>
        <v>1.4</v>
      </c>
      <c r="AF148" s="20">
        <v>4.99</v>
      </c>
      <c r="AG148" s="20">
        <f t="shared" ref="AG148:AG155" si="299">IF(N148="Four Sides",ROUND(G148*0.3*H148,2),0)</f>
        <v>2.1</v>
      </c>
    </row>
    <row r="149" spans="1:33">
      <c r="B149" s="5" t="s">
        <v>73</v>
      </c>
      <c r="C149" s="5"/>
      <c r="D149" s="17" t="s">
        <v>3</v>
      </c>
      <c r="E149">
        <v>3</v>
      </c>
      <c r="F149">
        <v>4</v>
      </c>
      <c r="G149" s="17">
        <v>29.88</v>
      </c>
      <c r="H149" s="7">
        <v>1</v>
      </c>
      <c r="I149" s="2" t="s">
        <v>16</v>
      </c>
      <c r="J149" s="2" t="s">
        <v>16</v>
      </c>
      <c r="K149" s="2" t="s">
        <v>19</v>
      </c>
      <c r="L149" s="2" t="s">
        <v>25</v>
      </c>
      <c r="M149" s="2" t="s">
        <v>16</v>
      </c>
      <c r="N149" s="2" t="s">
        <v>29</v>
      </c>
      <c r="O149" s="6">
        <f t="shared" ref="O149:O155" si="300">SUM(Q149,R149,S149,T149,U149,V149,W149,X149,Y149,Z149,AA149,AB149,AC149)</f>
        <v>89.22</v>
      </c>
      <c r="Q149" s="17">
        <v>29.88</v>
      </c>
      <c r="R149" s="1" t="b">
        <f t="shared" si="286"/>
        <v>0</v>
      </c>
      <c r="S149" s="1" t="b">
        <f t="shared" si="287"/>
        <v>0</v>
      </c>
      <c r="T149" s="19" t="b">
        <f t="shared" si="288"/>
        <v>0</v>
      </c>
      <c r="U149" s="18" t="b">
        <f t="shared" si="289"/>
        <v>0</v>
      </c>
      <c r="V149" s="18" t="b">
        <f t="shared" si="290"/>
        <v>0</v>
      </c>
      <c r="W149" s="18" t="b">
        <f t="shared" si="291"/>
        <v>0</v>
      </c>
      <c r="X149" s="11">
        <f t="shared" si="292"/>
        <v>22.41</v>
      </c>
      <c r="Y149" s="11">
        <f t="shared" si="293"/>
        <v>6.99</v>
      </c>
      <c r="Z149" s="11">
        <f t="shared" si="294"/>
        <v>4.99</v>
      </c>
      <c r="AA149" s="11">
        <f t="shared" si="295"/>
        <v>6</v>
      </c>
      <c r="AB149" s="11">
        <f t="shared" si="296"/>
        <v>9.99</v>
      </c>
      <c r="AC149" s="11">
        <f t="shared" si="297"/>
        <v>8.9600000000000009</v>
      </c>
      <c r="AD149" s="21">
        <v>6.99</v>
      </c>
      <c r="AE149" s="21">
        <f t="shared" si="298"/>
        <v>5.98</v>
      </c>
      <c r="AF149" s="20">
        <v>4.99</v>
      </c>
      <c r="AG149" s="20">
        <f t="shared" si="299"/>
        <v>8.9600000000000009</v>
      </c>
    </row>
    <row r="150" spans="1:33">
      <c r="B150" s="5" t="s">
        <v>73</v>
      </c>
      <c r="C150" s="5"/>
      <c r="D150" s="17" t="s">
        <v>23</v>
      </c>
      <c r="E150">
        <v>3</v>
      </c>
      <c r="F150">
        <v>6</v>
      </c>
      <c r="G150" s="17">
        <v>44.82</v>
      </c>
      <c r="H150" s="7">
        <v>1</v>
      </c>
      <c r="I150" s="2" t="s">
        <v>16</v>
      </c>
      <c r="J150" s="2" t="s">
        <v>16</v>
      </c>
      <c r="K150" s="2" t="s">
        <v>19</v>
      </c>
      <c r="L150" s="2" t="s">
        <v>25</v>
      </c>
      <c r="M150" s="2" t="s">
        <v>16</v>
      </c>
      <c r="N150" s="2" t="s">
        <v>29</v>
      </c>
      <c r="O150" s="6">
        <f t="shared" si="300"/>
        <v>124.83</v>
      </c>
      <c r="Q150" s="17">
        <v>44.82</v>
      </c>
      <c r="R150" s="1" t="b">
        <f t="shared" si="286"/>
        <v>0</v>
      </c>
      <c r="S150" s="1" t="b">
        <f t="shared" si="287"/>
        <v>0</v>
      </c>
      <c r="T150" s="19" t="b">
        <f t="shared" si="288"/>
        <v>0</v>
      </c>
      <c r="U150" s="18" t="b">
        <f t="shared" si="289"/>
        <v>0</v>
      </c>
      <c r="V150" s="18" t="b">
        <f t="shared" si="290"/>
        <v>0</v>
      </c>
      <c r="W150" s="18" t="b">
        <f t="shared" si="291"/>
        <v>0</v>
      </c>
      <c r="X150" s="11">
        <f t="shared" si="292"/>
        <v>33.619999999999997</v>
      </c>
      <c r="Y150" s="11">
        <f t="shared" si="293"/>
        <v>8.9600000000000009</v>
      </c>
      <c r="Z150" s="11">
        <f t="shared" si="294"/>
        <v>4.99</v>
      </c>
      <c r="AA150" s="11">
        <f t="shared" si="295"/>
        <v>9</v>
      </c>
      <c r="AB150" s="11">
        <f t="shared" si="296"/>
        <v>9.99</v>
      </c>
      <c r="AC150" s="11">
        <f t="shared" si="297"/>
        <v>13.45</v>
      </c>
      <c r="AD150" s="21">
        <v>6.99</v>
      </c>
      <c r="AE150" s="21">
        <f t="shared" si="298"/>
        <v>8.9600000000000009</v>
      </c>
      <c r="AF150" s="20">
        <v>4.99</v>
      </c>
      <c r="AG150" s="20">
        <f t="shared" si="299"/>
        <v>13.45</v>
      </c>
    </row>
    <row r="151" spans="1:33">
      <c r="B151" s="5" t="s">
        <v>73</v>
      </c>
      <c r="C151" s="5"/>
      <c r="D151" s="17" t="s">
        <v>36</v>
      </c>
      <c r="E151">
        <v>4</v>
      </c>
      <c r="F151">
        <v>6</v>
      </c>
      <c r="G151" s="17">
        <v>59.76</v>
      </c>
      <c r="H151" s="7">
        <v>1</v>
      </c>
      <c r="I151" s="2" t="s">
        <v>16</v>
      </c>
      <c r="J151" s="2" t="s">
        <v>16</v>
      </c>
      <c r="K151" s="2" t="s">
        <v>19</v>
      </c>
      <c r="L151" s="2" t="s">
        <v>25</v>
      </c>
      <c r="M151" s="2" t="s">
        <v>16</v>
      </c>
      <c r="N151" s="2" t="s">
        <v>29</v>
      </c>
      <c r="O151" s="6">
        <f t="shared" si="300"/>
        <v>161.44</v>
      </c>
      <c r="Q151" s="17">
        <v>59.76</v>
      </c>
      <c r="R151" s="1" t="b">
        <f t="shared" si="286"/>
        <v>0</v>
      </c>
      <c r="S151" s="1" t="b">
        <f t="shared" si="287"/>
        <v>0</v>
      </c>
      <c r="T151" s="19" t="b">
        <f t="shared" si="288"/>
        <v>0</v>
      </c>
      <c r="U151" s="18" t="b">
        <f t="shared" si="289"/>
        <v>0</v>
      </c>
      <c r="V151" s="18" t="b">
        <f t="shared" si="290"/>
        <v>0</v>
      </c>
      <c r="W151" s="18" t="b">
        <f t="shared" si="291"/>
        <v>0</v>
      </c>
      <c r="X151" s="11">
        <f t="shared" si="292"/>
        <v>44.82</v>
      </c>
      <c r="Y151" s="11">
        <f t="shared" si="293"/>
        <v>11.95</v>
      </c>
      <c r="Z151" s="11">
        <f t="shared" si="294"/>
        <v>4.99</v>
      </c>
      <c r="AA151" s="11">
        <f t="shared" si="295"/>
        <v>12</v>
      </c>
      <c r="AB151" s="11">
        <f t="shared" si="296"/>
        <v>9.99</v>
      </c>
      <c r="AC151" s="11">
        <f t="shared" si="297"/>
        <v>17.93</v>
      </c>
      <c r="AD151" s="21">
        <v>6.99</v>
      </c>
      <c r="AE151" s="21">
        <f t="shared" si="298"/>
        <v>11.95</v>
      </c>
      <c r="AF151" s="20">
        <v>4.99</v>
      </c>
      <c r="AG151" s="20">
        <f t="shared" si="299"/>
        <v>17.93</v>
      </c>
    </row>
    <row r="152" spans="1:33">
      <c r="B152" s="5" t="s">
        <v>73</v>
      </c>
      <c r="C152" s="5"/>
      <c r="D152" s="17" t="s">
        <v>38</v>
      </c>
      <c r="E152">
        <v>4</v>
      </c>
      <c r="F152">
        <v>8</v>
      </c>
      <c r="G152" s="17">
        <v>79.680000000000007</v>
      </c>
      <c r="H152" s="7">
        <v>1</v>
      </c>
      <c r="I152" s="2" t="s">
        <v>16</v>
      </c>
      <c r="J152" s="2" t="s">
        <v>16</v>
      </c>
      <c r="K152" s="2" t="s">
        <v>19</v>
      </c>
      <c r="L152" s="2" t="s">
        <v>25</v>
      </c>
      <c r="M152" s="2" t="s">
        <v>16</v>
      </c>
      <c r="N152" s="2" t="s">
        <v>29</v>
      </c>
      <c r="O152" s="6">
        <f t="shared" si="300"/>
        <v>210.26000000000002</v>
      </c>
      <c r="Q152" s="17">
        <v>79.680000000000007</v>
      </c>
      <c r="R152" s="1" t="b">
        <f t="shared" si="286"/>
        <v>0</v>
      </c>
      <c r="S152" s="1" t="b">
        <f t="shared" si="287"/>
        <v>0</v>
      </c>
      <c r="T152" s="19" t="b">
        <f t="shared" si="288"/>
        <v>0</v>
      </c>
      <c r="U152" s="18" t="b">
        <f t="shared" si="289"/>
        <v>0</v>
      </c>
      <c r="V152" s="18" t="b">
        <f t="shared" si="290"/>
        <v>0</v>
      </c>
      <c r="W152" s="18" t="b">
        <f t="shared" si="291"/>
        <v>0</v>
      </c>
      <c r="X152" s="11">
        <f t="shared" si="292"/>
        <v>59.76</v>
      </c>
      <c r="Y152" s="11">
        <f t="shared" si="293"/>
        <v>15.94</v>
      </c>
      <c r="Z152" s="11">
        <f t="shared" si="294"/>
        <v>4.99</v>
      </c>
      <c r="AA152" s="11">
        <f t="shared" si="295"/>
        <v>16</v>
      </c>
      <c r="AB152" s="11">
        <f t="shared" si="296"/>
        <v>9.99</v>
      </c>
      <c r="AC152" s="11">
        <f t="shared" si="297"/>
        <v>23.9</v>
      </c>
      <c r="AD152" s="21">
        <v>6.99</v>
      </c>
      <c r="AE152" s="21">
        <f t="shared" si="298"/>
        <v>15.94</v>
      </c>
      <c r="AF152" s="20">
        <v>4.99</v>
      </c>
      <c r="AG152" s="20">
        <f t="shared" si="299"/>
        <v>23.9</v>
      </c>
    </row>
    <row r="153" spans="1:33">
      <c r="B153" s="5" t="s">
        <v>73</v>
      </c>
      <c r="C153" s="5"/>
      <c r="D153" s="17" t="s">
        <v>39</v>
      </c>
      <c r="E153">
        <v>4</v>
      </c>
      <c r="F153">
        <v>10</v>
      </c>
      <c r="G153" s="17">
        <v>99.6</v>
      </c>
      <c r="H153" s="7">
        <v>1</v>
      </c>
      <c r="I153" s="2" t="s">
        <v>16</v>
      </c>
      <c r="J153" s="2" t="s">
        <v>16</v>
      </c>
      <c r="K153" s="2" t="s">
        <v>19</v>
      </c>
      <c r="L153" s="2" t="s">
        <v>25</v>
      </c>
      <c r="M153" s="2" t="s">
        <v>16</v>
      </c>
      <c r="N153" s="2" t="s">
        <v>29</v>
      </c>
      <c r="O153" s="6">
        <f t="shared" si="300"/>
        <v>259.08000000000004</v>
      </c>
      <c r="Q153" s="17">
        <v>99.6</v>
      </c>
      <c r="R153" s="1" t="b">
        <f t="shared" si="286"/>
        <v>0</v>
      </c>
      <c r="S153" s="1" t="b">
        <f t="shared" si="287"/>
        <v>0</v>
      </c>
      <c r="T153" s="19" t="b">
        <f t="shared" si="288"/>
        <v>0</v>
      </c>
      <c r="U153" s="18" t="b">
        <f t="shared" si="289"/>
        <v>0</v>
      </c>
      <c r="V153" s="18" t="b">
        <f t="shared" si="290"/>
        <v>0</v>
      </c>
      <c r="W153" s="18" t="b">
        <f t="shared" si="291"/>
        <v>0</v>
      </c>
      <c r="X153" s="11">
        <f t="shared" si="292"/>
        <v>74.7</v>
      </c>
      <c r="Y153" s="11">
        <f t="shared" si="293"/>
        <v>19.920000000000002</v>
      </c>
      <c r="Z153" s="11">
        <f t="shared" si="294"/>
        <v>4.99</v>
      </c>
      <c r="AA153" s="11">
        <f t="shared" si="295"/>
        <v>20</v>
      </c>
      <c r="AB153" s="11">
        <f t="shared" si="296"/>
        <v>9.99</v>
      </c>
      <c r="AC153" s="11">
        <f t="shared" si="297"/>
        <v>29.88</v>
      </c>
      <c r="AD153" s="21">
        <v>6.99</v>
      </c>
      <c r="AE153" s="21">
        <f t="shared" si="298"/>
        <v>19.920000000000002</v>
      </c>
      <c r="AF153" s="20">
        <v>4.99</v>
      </c>
      <c r="AG153" s="20">
        <f t="shared" si="299"/>
        <v>29.88</v>
      </c>
    </row>
    <row r="154" spans="1:33">
      <c r="B154" s="5" t="s">
        <v>73</v>
      </c>
      <c r="C154" s="5"/>
      <c r="D154" s="17" t="s">
        <v>40</v>
      </c>
      <c r="E154">
        <v>6</v>
      </c>
      <c r="F154">
        <v>8</v>
      </c>
      <c r="G154" s="17">
        <v>119.52</v>
      </c>
      <c r="H154" s="7">
        <v>1</v>
      </c>
      <c r="I154" s="2" t="s">
        <v>16</v>
      </c>
      <c r="J154" s="2" t="s">
        <v>16</v>
      </c>
      <c r="K154" s="2" t="s">
        <v>19</v>
      </c>
      <c r="L154" s="2" t="s">
        <v>25</v>
      </c>
      <c r="M154" s="2" t="s">
        <v>16</v>
      </c>
      <c r="N154" s="2" t="s">
        <v>29</v>
      </c>
      <c r="O154" s="6">
        <f t="shared" si="300"/>
        <v>307.90000000000003</v>
      </c>
      <c r="Q154" s="17">
        <v>119.52</v>
      </c>
      <c r="R154" s="1" t="b">
        <f t="shared" si="286"/>
        <v>0</v>
      </c>
      <c r="S154" s="1" t="b">
        <f t="shared" si="287"/>
        <v>0</v>
      </c>
      <c r="T154" s="19" t="b">
        <f t="shared" si="288"/>
        <v>0</v>
      </c>
      <c r="U154" s="18" t="b">
        <f t="shared" si="289"/>
        <v>0</v>
      </c>
      <c r="V154" s="18" t="b">
        <f t="shared" si="290"/>
        <v>0</v>
      </c>
      <c r="W154" s="18" t="b">
        <f t="shared" si="291"/>
        <v>0</v>
      </c>
      <c r="X154" s="11">
        <f t="shared" si="292"/>
        <v>89.64</v>
      </c>
      <c r="Y154" s="11">
        <f t="shared" si="293"/>
        <v>23.9</v>
      </c>
      <c r="Z154" s="11">
        <f t="shared" si="294"/>
        <v>4.99</v>
      </c>
      <c r="AA154" s="11">
        <f t="shared" si="295"/>
        <v>24</v>
      </c>
      <c r="AB154" s="11">
        <f t="shared" si="296"/>
        <v>9.99</v>
      </c>
      <c r="AC154" s="11">
        <f t="shared" si="297"/>
        <v>35.86</v>
      </c>
      <c r="AD154" s="21">
        <v>6.99</v>
      </c>
      <c r="AE154" s="21">
        <f t="shared" si="298"/>
        <v>23.9</v>
      </c>
      <c r="AF154" s="20">
        <v>4.99</v>
      </c>
      <c r="AG154" s="20">
        <f t="shared" si="299"/>
        <v>35.86</v>
      </c>
    </row>
    <row r="155" spans="1:33">
      <c r="B155" s="5" t="s">
        <v>73</v>
      </c>
      <c r="C155" s="5"/>
      <c r="D155" s="17" t="s">
        <v>41</v>
      </c>
      <c r="E155">
        <v>6</v>
      </c>
      <c r="F155">
        <v>10</v>
      </c>
      <c r="G155" s="17">
        <v>149.4</v>
      </c>
      <c r="H155" s="7">
        <v>1</v>
      </c>
      <c r="I155" s="2" t="s">
        <v>16</v>
      </c>
      <c r="J155" s="2" t="s">
        <v>16</v>
      </c>
      <c r="K155" s="2" t="s">
        <v>19</v>
      </c>
      <c r="L155" s="2" t="s">
        <v>25</v>
      </c>
      <c r="M155" s="2" t="s">
        <v>16</v>
      </c>
      <c r="N155" s="2" t="s">
        <v>29</v>
      </c>
      <c r="O155" s="6">
        <f t="shared" si="300"/>
        <v>381.13</v>
      </c>
      <c r="Q155" s="17">
        <v>149.4</v>
      </c>
      <c r="R155" s="1" t="b">
        <f t="shared" si="286"/>
        <v>0</v>
      </c>
      <c r="S155" s="1" t="b">
        <f t="shared" si="287"/>
        <v>0</v>
      </c>
      <c r="T155" s="19" t="b">
        <f t="shared" si="288"/>
        <v>0</v>
      </c>
      <c r="U155" s="18" t="b">
        <f t="shared" si="289"/>
        <v>0</v>
      </c>
      <c r="V155" s="18" t="b">
        <f t="shared" si="290"/>
        <v>0</v>
      </c>
      <c r="W155" s="18" t="b">
        <f t="shared" si="291"/>
        <v>0</v>
      </c>
      <c r="X155" s="11">
        <f t="shared" si="292"/>
        <v>112.05</v>
      </c>
      <c r="Y155" s="11">
        <f t="shared" si="293"/>
        <v>29.88</v>
      </c>
      <c r="Z155" s="11">
        <f t="shared" si="294"/>
        <v>4.99</v>
      </c>
      <c r="AA155" s="11">
        <f t="shared" si="295"/>
        <v>30</v>
      </c>
      <c r="AB155" s="11">
        <f t="shared" si="296"/>
        <v>9.99</v>
      </c>
      <c r="AC155" s="11">
        <f t="shared" si="297"/>
        <v>44.82</v>
      </c>
      <c r="AD155" s="21">
        <v>6.99</v>
      </c>
      <c r="AE155" s="21">
        <f t="shared" si="298"/>
        <v>29.88</v>
      </c>
      <c r="AF155" s="20">
        <v>4.99</v>
      </c>
      <c r="AG155" s="20">
        <f t="shared" si="299"/>
        <v>44.82</v>
      </c>
    </row>
    <row r="156" spans="1:33">
      <c r="A156" t="s">
        <v>74</v>
      </c>
      <c r="B156" s="5"/>
      <c r="C156" s="5"/>
      <c r="O156" s="6"/>
    </row>
    <row r="157" spans="1:33">
      <c r="B157" s="5" t="s">
        <v>75</v>
      </c>
      <c r="C157" s="5"/>
      <c r="D157" s="17" t="s">
        <v>2</v>
      </c>
      <c r="E157" s="2">
        <v>3</v>
      </c>
      <c r="F157" s="2">
        <v>2</v>
      </c>
      <c r="G157" s="17">
        <v>6.99</v>
      </c>
      <c r="H157" s="7">
        <v>1</v>
      </c>
      <c r="I157" s="2" t="s">
        <v>16</v>
      </c>
      <c r="J157" s="2" t="s">
        <v>16</v>
      </c>
      <c r="K157" s="2" t="s">
        <v>19</v>
      </c>
      <c r="L157" s="2" t="s">
        <v>25</v>
      </c>
      <c r="M157" s="2" t="s">
        <v>16</v>
      </c>
      <c r="N157" s="2" t="s">
        <v>29</v>
      </c>
      <c r="O157" s="6">
        <f>SUM(Q157,R157,S157,T157,U157,V157,W157,X157,Y157,Z157,AA157,AB157,AC157)</f>
        <v>42.190000000000005</v>
      </c>
      <c r="Q157" s="17">
        <v>6.99</v>
      </c>
      <c r="R157" s="1" t="b">
        <f t="shared" ref="R157:R164" si="301">IF(AND(H157&gt;=2,H157&lt;=10),ROUND(G157*H157*(1-0.07),2))</f>
        <v>0</v>
      </c>
      <c r="S157" s="1" t="b">
        <f t="shared" ref="S157:S164" si="302">IF(AND(H157&gt;=11,H157&lt;=25),ROUND(G157*H157*(1-0.11),2))</f>
        <v>0</v>
      </c>
      <c r="T157" s="19" t="b">
        <f t="shared" ref="T157:T164" si="303">IF(AND(H157&gt;=26,H157&lt;=50),ROUND(G157*H157*(1-0.18),2))</f>
        <v>0</v>
      </c>
      <c r="U157" s="18" t="b">
        <f t="shared" ref="U157:U164" si="304">IF(AND(H157&gt;=51,H157&lt;=100),ROUND(G157*H157*(1-0.25),2))</f>
        <v>0</v>
      </c>
      <c r="V157" s="18" t="b">
        <f t="shared" ref="V157:V164" si="305">IF(AND(H157&gt;=101,H157&lt;=500),ROUND(G157*H157*(1-0.33),2))</f>
        <v>0</v>
      </c>
      <c r="W157" s="18" t="b">
        <f t="shared" ref="W157:W164" si="306">IF(AND(H157&gt;=501),ROUND(G157*H157*(1-0.4),2))</f>
        <v>0</v>
      </c>
      <c r="X157" s="11">
        <f t="shared" ref="X157:X164" si="307">IF(I157="Yes",ROUND(SUM(Q157,R157,S157,T157,U157,V157,W157)*0.75,2),0)</f>
        <v>5.24</v>
      </c>
      <c r="Y157" s="11">
        <f t="shared" ref="Y157:Y164" si="308">IF(AE157&lt;6.99,AD157,AE157)</f>
        <v>6.99</v>
      </c>
      <c r="Z157" s="11">
        <f t="shared" ref="Z157:Z164" si="309">IF(K157="Flash Cut with Adhesive Grommets",ROUND(H157*4.99,2),0)</f>
        <v>4.99</v>
      </c>
      <c r="AA157" s="11">
        <f t="shared" ref="AA157:AA164" si="310">((E157*F157)*0.5*H157)</f>
        <v>3</v>
      </c>
      <c r="AB157" s="11">
        <f t="shared" ref="AB157:AB164" si="311">IF(M157="Yes",ROUND(H157*9.99,2),0)</f>
        <v>9.99</v>
      </c>
      <c r="AC157" s="11">
        <f t="shared" ref="AC157:AC164" si="312">IF(AG157&lt;4.99,4.99,AG157)</f>
        <v>4.99</v>
      </c>
      <c r="AD157" s="21">
        <v>6.99</v>
      </c>
      <c r="AE157" s="21">
        <f t="shared" ref="AE157:AE164" si="313">IF(J157="Yes",ROUND(SUM(Q157,R157,S157,T157,U157,V157,W157)*0.2,2),0)</f>
        <v>1.4</v>
      </c>
      <c r="AF157" s="20">
        <v>4.99</v>
      </c>
      <c r="AG157" s="20">
        <f t="shared" ref="AG157:AG164" si="314">IF(N157="Four Sides",ROUND(G157*0.3*H157,2),0)</f>
        <v>2.1</v>
      </c>
    </row>
    <row r="158" spans="1:33">
      <c r="B158" s="5" t="s">
        <v>75</v>
      </c>
      <c r="C158" s="5"/>
      <c r="D158" s="17" t="s">
        <v>3</v>
      </c>
      <c r="E158">
        <v>3</v>
      </c>
      <c r="F158">
        <v>4</v>
      </c>
      <c r="G158" s="17">
        <v>29.88</v>
      </c>
      <c r="H158" s="7">
        <v>1</v>
      </c>
      <c r="I158" s="2" t="s">
        <v>16</v>
      </c>
      <c r="J158" s="2" t="s">
        <v>16</v>
      </c>
      <c r="K158" s="2" t="s">
        <v>19</v>
      </c>
      <c r="L158" s="2" t="s">
        <v>25</v>
      </c>
      <c r="M158" s="2" t="s">
        <v>16</v>
      </c>
      <c r="N158" s="2" t="s">
        <v>29</v>
      </c>
      <c r="O158" s="6">
        <f t="shared" ref="O158:O164" si="315">SUM(Q158,R158,S158,T158,U158,V158,W158,X158,Y158,Z158,AA158,AB158,AC158)</f>
        <v>89.22</v>
      </c>
      <c r="Q158" s="17">
        <v>29.88</v>
      </c>
      <c r="R158" s="1" t="b">
        <f t="shared" si="301"/>
        <v>0</v>
      </c>
      <c r="S158" s="1" t="b">
        <f t="shared" si="302"/>
        <v>0</v>
      </c>
      <c r="T158" s="19" t="b">
        <f t="shared" si="303"/>
        <v>0</v>
      </c>
      <c r="U158" s="18" t="b">
        <f t="shared" si="304"/>
        <v>0</v>
      </c>
      <c r="V158" s="18" t="b">
        <f t="shared" si="305"/>
        <v>0</v>
      </c>
      <c r="W158" s="18" t="b">
        <f t="shared" si="306"/>
        <v>0</v>
      </c>
      <c r="X158" s="11">
        <f t="shared" si="307"/>
        <v>22.41</v>
      </c>
      <c r="Y158" s="11">
        <f t="shared" si="308"/>
        <v>6.99</v>
      </c>
      <c r="Z158" s="11">
        <f t="shared" si="309"/>
        <v>4.99</v>
      </c>
      <c r="AA158" s="11">
        <f t="shared" si="310"/>
        <v>6</v>
      </c>
      <c r="AB158" s="11">
        <f t="shared" si="311"/>
        <v>9.99</v>
      </c>
      <c r="AC158" s="11">
        <f t="shared" si="312"/>
        <v>8.9600000000000009</v>
      </c>
      <c r="AD158" s="21">
        <v>6.99</v>
      </c>
      <c r="AE158" s="21">
        <f t="shared" si="313"/>
        <v>5.98</v>
      </c>
      <c r="AF158" s="20">
        <v>4.99</v>
      </c>
      <c r="AG158" s="20">
        <f t="shared" si="314"/>
        <v>8.9600000000000009</v>
      </c>
    </row>
    <row r="159" spans="1:33">
      <c r="B159" s="5" t="s">
        <v>75</v>
      </c>
      <c r="C159" s="5"/>
      <c r="D159" s="17" t="s">
        <v>23</v>
      </c>
      <c r="E159">
        <v>3</v>
      </c>
      <c r="F159">
        <v>6</v>
      </c>
      <c r="G159" s="17">
        <v>44.82</v>
      </c>
      <c r="H159" s="7">
        <v>1</v>
      </c>
      <c r="I159" s="2" t="s">
        <v>16</v>
      </c>
      <c r="J159" s="2" t="s">
        <v>16</v>
      </c>
      <c r="K159" s="2" t="s">
        <v>19</v>
      </c>
      <c r="L159" s="2" t="s">
        <v>25</v>
      </c>
      <c r="M159" s="2" t="s">
        <v>16</v>
      </c>
      <c r="N159" s="2" t="s">
        <v>29</v>
      </c>
      <c r="O159" s="6">
        <f t="shared" si="315"/>
        <v>124.83</v>
      </c>
      <c r="Q159" s="17">
        <v>44.82</v>
      </c>
      <c r="R159" s="1" t="b">
        <f t="shared" si="301"/>
        <v>0</v>
      </c>
      <c r="S159" s="1" t="b">
        <f t="shared" si="302"/>
        <v>0</v>
      </c>
      <c r="T159" s="19" t="b">
        <f t="shared" si="303"/>
        <v>0</v>
      </c>
      <c r="U159" s="18" t="b">
        <f t="shared" si="304"/>
        <v>0</v>
      </c>
      <c r="V159" s="18" t="b">
        <f t="shared" si="305"/>
        <v>0</v>
      </c>
      <c r="W159" s="18" t="b">
        <f t="shared" si="306"/>
        <v>0</v>
      </c>
      <c r="X159" s="11">
        <f t="shared" si="307"/>
        <v>33.619999999999997</v>
      </c>
      <c r="Y159" s="11">
        <f t="shared" si="308"/>
        <v>8.9600000000000009</v>
      </c>
      <c r="Z159" s="11">
        <f t="shared" si="309"/>
        <v>4.99</v>
      </c>
      <c r="AA159" s="11">
        <f t="shared" si="310"/>
        <v>9</v>
      </c>
      <c r="AB159" s="11">
        <f t="shared" si="311"/>
        <v>9.99</v>
      </c>
      <c r="AC159" s="11">
        <f t="shared" si="312"/>
        <v>13.45</v>
      </c>
      <c r="AD159" s="21">
        <v>6.99</v>
      </c>
      <c r="AE159" s="21">
        <f t="shared" si="313"/>
        <v>8.9600000000000009</v>
      </c>
      <c r="AF159" s="20">
        <v>4.99</v>
      </c>
      <c r="AG159" s="20">
        <f t="shared" si="314"/>
        <v>13.45</v>
      </c>
    </row>
    <row r="160" spans="1:33">
      <c r="B160" s="5" t="s">
        <v>75</v>
      </c>
      <c r="C160" s="5"/>
      <c r="D160" s="17" t="s">
        <v>36</v>
      </c>
      <c r="E160">
        <v>4</v>
      </c>
      <c r="F160">
        <v>6</v>
      </c>
      <c r="G160" s="17">
        <v>59.76</v>
      </c>
      <c r="H160" s="7">
        <v>1</v>
      </c>
      <c r="I160" s="2" t="s">
        <v>16</v>
      </c>
      <c r="J160" s="2" t="s">
        <v>16</v>
      </c>
      <c r="K160" s="2" t="s">
        <v>19</v>
      </c>
      <c r="L160" s="2" t="s">
        <v>25</v>
      </c>
      <c r="M160" s="2" t="s">
        <v>16</v>
      </c>
      <c r="N160" s="2" t="s">
        <v>29</v>
      </c>
      <c r="O160" s="6">
        <f t="shared" si="315"/>
        <v>161.44</v>
      </c>
      <c r="Q160" s="17">
        <v>59.76</v>
      </c>
      <c r="R160" s="1" t="b">
        <f t="shared" si="301"/>
        <v>0</v>
      </c>
      <c r="S160" s="1" t="b">
        <f t="shared" si="302"/>
        <v>0</v>
      </c>
      <c r="T160" s="19" t="b">
        <f t="shared" si="303"/>
        <v>0</v>
      </c>
      <c r="U160" s="18" t="b">
        <f t="shared" si="304"/>
        <v>0</v>
      </c>
      <c r="V160" s="18" t="b">
        <f t="shared" si="305"/>
        <v>0</v>
      </c>
      <c r="W160" s="18" t="b">
        <f t="shared" si="306"/>
        <v>0</v>
      </c>
      <c r="X160" s="11">
        <f t="shared" si="307"/>
        <v>44.82</v>
      </c>
      <c r="Y160" s="11">
        <f t="shared" si="308"/>
        <v>11.95</v>
      </c>
      <c r="Z160" s="11">
        <f t="shared" si="309"/>
        <v>4.99</v>
      </c>
      <c r="AA160" s="11">
        <f t="shared" si="310"/>
        <v>12</v>
      </c>
      <c r="AB160" s="11">
        <f t="shared" si="311"/>
        <v>9.99</v>
      </c>
      <c r="AC160" s="11">
        <f t="shared" si="312"/>
        <v>17.93</v>
      </c>
      <c r="AD160" s="21">
        <v>6.99</v>
      </c>
      <c r="AE160" s="21">
        <f t="shared" si="313"/>
        <v>11.95</v>
      </c>
      <c r="AF160" s="20">
        <v>4.99</v>
      </c>
      <c r="AG160" s="20">
        <f t="shared" si="314"/>
        <v>17.93</v>
      </c>
    </row>
    <row r="161" spans="1:33">
      <c r="B161" s="5" t="s">
        <v>75</v>
      </c>
      <c r="C161" s="5"/>
      <c r="D161" s="17" t="s">
        <v>38</v>
      </c>
      <c r="E161">
        <v>4</v>
      </c>
      <c r="F161">
        <v>8</v>
      </c>
      <c r="G161" s="17">
        <v>79.680000000000007</v>
      </c>
      <c r="H161" s="7">
        <v>1</v>
      </c>
      <c r="I161" s="2" t="s">
        <v>16</v>
      </c>
      <c r="J161" s="2" t="s">
        <v>16</v>
      </c>
      <c r="K161" s="2" t="s">
        <v>19</v>
      </c>
      <c r="L161" s="2" t="s">
        <v>25</v>
      </c>
      <c r="M161" s="2" t="s">
        <v>16</v>
      </c>
      <c r="N161" s="2" t="s">
        <v>29</v>
      </c>
      <c r="O161" s="6">
        <f t="shared" si="315"/>
        <v>210.26000000000002</v>
      </c>
      <c r="Q161" s="17">
        <v>79.680000000000007</v>
      </c>
      <c r="R161" s="1" t="b">
        <f t="shared" si="301"/>
        <v>0</v>
      </c>
      <c r="S161" s="1" t="b">
        <f t="shared" si="302"/>
        <v>0</v>
      </c>
      <c r="T161" s="19" t="b">
        <f t="shared" si="303"/>
        <v>0</v>
      </c>
      <c r="U161" s="18" t="b">
        <f t="shared" si="304"/>
        <v>0</v>
      </c>
      <c r="V161" s="18" t="b">
        <f t="shared" si="305"/>
        <v>0</v>
      </c>
      <c r="W161" s="18" t="b">
        <f t="shared" si="306"/>
        <v>0</v>
      </c>
      <c r="X161" s="11">
        <f t="shared" si="307"/>
        <v>59.76</v>
      </c>
      <c r="Y161" s="11">
        <f t="shared" si="308"/>
        <v>15.94</v>
      </c>
      <c r="Z161" s="11">
        <f t="shared" si="309"/>
        <v>4.99</v>
      </c>
      <c r="AA161" s="11">
        <f t="shared" si="310"/>
        <v>16</v>
      </c>
      <c r="AB161" s="11">
        <f t="shared" si="311"/>
        <v>9.99</v>
      </c>
      <c r="AC161" s="11">
        <f t="shared" si="312"/>
        <v>23.9</v>
      </c>
      <c r="AD161" s="21">
        <v>6.99</v>
      </c>
      <c r="AE161" s="21">
        <f t="shared" si="313"/>
        <v>15.94</v>
      </c>
      <c r="AF161" s="20">
        <v>4.99</v>
      </c>
      <c r="AG161" s="20">
        <f t="shared" si="314"/>
        <v>23.9</v>
      </c>
    </row>
    <row r="162" spans="1:33">
      <c r="B162" s="5" t="s">
        <v>75</v>
      </c>
      <c r="C162" s="5"/>
      <c r="D162" s="17" t="s">
        <v>39</v>
      </c>
      <c r="E162">
        <v>4</v>
      </c>
      <c r="F162">
        <v>10</v>
      </c>
      <c r="G162" s="17">
        <v>99.6</v>
      </c>
      <c r="H162" s="7">
        <v>1</v>
      </c>
      <c r="I162" s="2" t="s">
        <v>16</v>
      </c>
      <c r="J162" s="2" t="s">
        <v>16</v>
      </c>
      <c r="K162" s="2" t="s">
        <v>19</v>
      </c>
      <c r="L162" s="2" t="s">
        <v>25</v>
      </c>
      <c r="M162" s="2" t="s">
        <v>16</v>
      </c>
      <c r="N162" s="2" t="s">
        <v>29</v>
      </c>
      <c r="O162" s="6">
        <f t="shared" si="315"/>
        <v>259.08000000000004</v>
      </c>
      <c r="Q162" s="17">
        <v>99.6</v>
      </c>
      <c r="R162" s="1" t="b">
        <f t="shared" si="301"/>
        <v>0</v>
      </c>
      <c r="S162" s="1" t="b">
        <f t="shared" si="302"/>
        <v>0</v>
      </c>
      <c r="T162" s="19" t="b">
        <f t="shared" si="303"/>
        <v>0</v>
      </c>
      <c r="U162" s="18" t="b">
        <f t="shared" si="304"/>
        <v>0</v>
      </c>
      <c r="V162" s="18" t="b">
        <f t="shared" si="305"/>
        <v>0</v>
      </c>
      <c r="W162" s="18" t="b">
        <f t="shared" si="306"/>
        <v>0</v>
      </c>
      <c r="X162" s="11">
        <f t="shared" si="307"/>
        <v>74.7</v>
      </c>
      <c r="Y162" s="11">
        <f t="shared" si="308"/>
        <v>19.920000000000002</v>
      </c>
      <c r="Z162" s="11">
        <f t="shared" si="309"/>
        <v>4.99</v>
      </c>
      <c r="AA162" s="11">
        <f t="shared" si="310"/>
        <v>20</v>
      </c>
      <c r="AB162" s="11">
        <f t="shared" si="311"/>
        <v>9.99</v>
      </c>
      <c r="AC162" s="11">
        <f t="shared" si="312"/>
        <v>29.88</v>
      </c>
      <c r="AD162" s="21">
        <v>6.99</v>
      </c>
      <c r="AE162" s="21">
        <f t="shared" si="313"/>
        <v>19.920000000000002</v>
      </c>
      <c r="AF162" s="20">
        <v>4.99</v>
      </c>
      <c r="AG162" s="20">
        <f t="shared" si="314"/>
        <v>29.88</v>
      </c>
    </row>
    <row r="163" spans="1:33">
      <c r="B163" s="5" t="s">
        <v>75</v>
      </c>
      <c r="C163" s="5"/>
      <c r="D163" s="17" t="s">
        <v>40</v>
      </c>
      <c r="E163">
        <v>6</v>
      </c>
      <c r="F163">
        <v>8</v>
      </c>
      <c r="G163" s="17">
        <v>119.52</v>
      </c>
      <c r="H163" s="7">
        <v>1</v>
      </c>
      <c r="I163" s="2" t="s">
        <v>16</v>
      </c>
      <c r="J163" s="2" t="s">
        <v>16</v>
      </c>
      <c r="K163" s="2" t="s">
        <v>19</v>
      </c>
      <c r="L163" s="2" t="s">
        <v>25</v>
      </c>
      <c r="M163" s="2" t="s">
        <v>16</v>
      </c>
      <c r="N163" s="2" t="s">
        <v>29</v>
      </c>
      <c r="O163" s="6">
        <f t="shared" si="315"/>
        <v>307.90000000000003</v>
      </c>
      <c r="Q163" s="17">
        <v>119.52</v>
      </c>
      <c r="R163" s="1" t="b">
        <f t="shared" si="301"/>
        <v>0</v>
      </c>
      <c r="S163" s="1" t="b">
        <f t="shared" si="302"/>
        <v>0</v>
      </c>
      <c r="T163" s="19" t="b">
        <f t="shared" si="303"/>
        <v>0</v>
      </c>
      <c r="U163" s="18" t="b">
        <f t="shared" si="304"/>
        <v>0</v>
      </c>
      <c r="V163" s="18" t="b">
        <f t="shared" si="305"/>
        <v>0</v>
      </c>
      <c r="W163" s="18" t="b">
        <f t="shared" si="306"/>
        <v>0</v>
      </c>
      <c r="X163" s="11">
        <f t="shared" si="307"/>
        <v>89.64</v>
      </c>
      <c r="Y163" s="11">
        <f t="shared" si="308"/>
        <v>23.9</v>
      </c>
      <c r="Z163" s="11">
        <f t="shared" si="309"/>
        <v>4.99</v>
      </c>
      <c r="AA163" s="11">
        <f t="shared" si="310"/>
        <v>24</v>
      </c>
      <c r="AB163" s="11">
        <f t="shared" si="311"/>
        <v>9.99</v>
      </c>
      <c r="AC163" s="11">
        <f t="shared" si="312"/>
        <v>35.86</v>
      </c>
      <c r="AD163" s="21">
        <v>6.99</v>
      </c>
      <c r="AE163" s="21">
        <f t="shared" si="313"/>
        <v>23.9</v>
      </c>
      <c r="AF163" s="20">
        <v>4.99</v>
      </c>
      <c r="AG163" s="20">
        <f t="shared" si="314"/>
        <v>35.86</v>
      </c>
    </row>
    <row r="164" spans="1:33">
      <c r="B164" s="5" t="s">
        <v>75</v>
      </c>
      <c r="C164" s="5"/>
      <c r="D164" s="17" t="s">
        <v>41</v>
      </c>
      <c r="E164">
        <v>6</v>
      </c>
      <c r="F164">
        <v>10</v>
      </c>
      <c r="G164" s="17">
        <v>149.4</v>
      </c>
      <c r="H164" s="7">
        <v>1</v>
      </c>
      <c r="I164" s="2" t="s">
        <v>16</v>
      </c>
      <c r="J164" s="2" t="s">
        <v>16</v>
      </c>
      <c r="K164" s="2" t="s">
        <v>19</v>
      </c>
      <c r="L164" s="2" t="s">
        <v>25</v>
      </c>
      <c r="M164" s="2" t="s">
        <v>16</v>
      </c>
      <c r="N164" s="2" t="s">
        <v>29</v>
      </c>
      <c r="O164" s="6">
        <f t="shared" si="315"/>
        <v>381.13</v>
      </c>
      <c r="Q164" s="17">
        <v>149.4</v>
      </c>
      <c r="R164" s="1" t="b">
        <f t="shared" si="301"/>
        <v>0</v>
      </c>
      <c r="S164" s="1" t="b">
        <f t="shared" si="302"/>
        <v>0</v>
      </c>
      <c r="T164" s="19" t="b">
        <f t="shared" si="303"/>
        <v>0</v>
      </c>
      <c r="U164" s="18" t="b">
        <f t="shared" si="304"/>
        <v>0</v>
      </c>
      <c r="V164" s="18" t="b">
        <f t="shared" si="305"/>
        <v>0</v>
      </c>
      <c r="W164" s="18" t="b">
        <f t="shared" si="306"/>
        <v>0</v>
      </c>
      <c r="X164" s="11">
        <f t="shared" si="307"/>
        <v>112.05</v>
      </c>
      <c r="Y164" s="11">
        <f t="shared" si="308"/>
        <v>29.88</v>
      </c>
      <c r="Z164" s="11">
        <f t="shared" si="309"/>
        <v>4.99</v>
      </c>
      <c r="AA164" s="11">
        <f t="shared" si="310"/>
        <v>30</v>
      </c>
      <c r="AB164" s="11">
        <f t="shared" si="311"/>
        <v>9.99</v>
      </c>
      <c r="AC164" s="11">
        <f t="shared" si="312"/>
        <v>44.82</v>
      </c>
      <c r="AD164" s="21">
        <v>6.99</v>
      </c>
      <c r="AE164" s="21">
        <f t="shared" si="313"/>
        <v>29.88</v>
      </c>
      <c r="AF164" s="20">
        <v>4.99</v>
      </c>
      <c r="AG164" s="20">
        <f t="shared" si="314"/>
        <v>44.82</v>
      </c>
    </row>
    <row r="165" spans="1:33">
      <c r="A165" t="s">
        <v>76</v>
      </c>
    </row>
    <row r="166" spans="1:33">
      <c r="B166" s="5" t="s">
        <v>77</v>
      </c>
      <c r="C166" s="5"/>
      <c r="D166" s="17" t="s">
        <v>2</v>
      </c>
      <c r="E166" s="2">
        <v>3</v>
      </c>
      <c r="F166" s="2">
        <v>2</v>
      </c>
      <c r="G166" s="17">
        <v>6.99</v>
      </c>
      <c r="H166" s="7">
        <v>1</v>
      </c>
      <c r="I166" s="2" t="s">
        <v>16</v>
      </c>
      <c r="J166" s="2" t="s">
        <v>16</v>
      </c>
      <c r="K166" s="2" t="s">
        <v>19</v>
      </c>
      <c r="L166" s="2" t="s">
        <v>25</v>
      </c>
      <c r="M166" s="2" t="s">
        <v>16</v>
      </c>
      <c r="N166" s="2" t="s">
        <v>29</v>
      </c>
      <c r="O166" s="6">
        <f>SUM(Q166,R166,S166,T166,U166,V166,W166,X166,Y166,Z166,AA166,AB166,AC166)</f>
        <v>42.190000000000005</v>
      </c>
      <c r="Q166" s="17">
        <v>6.99</v>
      </c>
      <c r="R166" s="1" t="b">
        <f t="shared" ref="R166:R173" si="316">IF(AND(H166&gt;=2,H166&lt;=10),ROUND(G166*H166*(1-0.07),2))</f>
        <v>0</v>
      </c>
      <c r="S166" s="1" t="b">
        <f t="shared" ref="S166:S173" si="317">IF(AND(H166&gt;=11,H166&lt;=25),ROUND(G166*H166*(1-0.11),2))</f>
        <v>0</v>
      </c>
      <c r="T166" s="19" t="b">
        <f t="shared" ref="T166:T173" si="318">IF(AND(H166&gt;=26,H166&lt;=50),ROUND(G166*H166*(1-0.18),2))</f>
        <v>0</v>
      </c>
      <c r="U166" s="18" t="b">
        <f t="shared" ref="U166:U173" si="319">IF(AND(H166&gt;=51,H166&lt;=100),ROUND(G166*H166*(1-0.25),2))</f>
        <v>0</v>
      </c>
      <c r="V166" s="18" t="b">
        <f t="shared" ref="V166:V173" si="320">IF(AND(H166&gt;=101,H166&lt;=500),ROUND(G166*H166*(1-0.33),2))</f>
        <v>0</v>
      </c>
      <c r="W166" s="18" t="b">
        <f t="shared" ref="W166:W173" si="321">IF(AND(H166&gt;=501),ROUND(G166*H166*(1-0.4),2))</f>
        <v>0</v>
      </c>
      <c r="X166" s="11">
        <f t="shared" ref="X166:X173" si="322">IF(I166="Yes",ROUND(SUM(Q166,R166,S166,T166,U166,V166,W166)*0.75,2),0)</f>
        <v>5.24</v>
      </c>
      <c r="Y166" s="11">
        <f t="shared" ref="Y166:Y173" si="323">IF(AE166&lt;6.99,AD166,AE166)</f>
        <v>6.99</v>
      </c>
      <c r="Z166" s="11">
        <f t="shared" ref="Z166:Z173" si="324">IF(K166="Flash Cut with Adhesive Grommets",ROUND(H166*4.99,2),0)</f>
        <v>4.99</v>
      </c>
      <c r="AA166" s="11">
        <f t="shared" ref="AA166:AA173" si="325">((E166*F166)*0.5*H166)</f>
        <v>3</v>
      </c>
      <c r="AB166" s="11">
        <f t="shared" ref="AB166:AB173" si="326">IF(M166="Yes",ROUND(H166*9.99,2),0)</f>
        <v>9.99</v>
      </c>
      <c r="AC166" s="11">
        <f t="shared" ref="AC166:AC173" si="327">IF(AG166&lt;4.99,4.99,AG166)</f>
        <v>4.99</v>
      </c>
      <c r="AD166" s="21">
        <v>6.99</v>
      </c>
      <c r="AE166" s="21">
        <f t="shared" ref="AE166:AE173" si="328">IF(J166="Yes",ROUND(SUM(Q166,R166,S166,T166,U166,V166,W166)*0.2,2),0)</f>
        <v>1.4</v>
      </c>
      <c r="AF166" s="20">
        <v>4.99</v>
      </c>
      <c r="AG166" s="20">
        <f t="shared" ref="AG166:AG173" si="329">IF(N166="Four Sides",ROUND(G166*0.3*H166,2),0)</f>
        <v>2.1</v>
      </c>
    </row>
    <row r="167" spans="1:33">
      <c r="B167" s="5" t="s">
        <v>77</v>
      </c>
      <c r="C167" s="5"/>
      <c r="D167" s="17" t="s">
        <v>3</v>
      </c>
      <c r="E167">
        <v>3</v>
      </c>
      <c r="F167">
        <v>4</v>
      </c>
      <c r="G167" s="17">
        <v>29.88</v>
      </c>
      <c r="H167" s="7">
        <v>1</v>
      </c>
      <c r="I167" s="2" t="s">
        <v>16</v>
      </c>
      <c r="J167" s="2" t="s">
        <v>16</v>
      </c>
      <c r="K167" s="2" t="s">
        <v>19</v>
      </c>
      <c r="L167" s="2" t="s">
        <v>25</v>
      </c>
      <c r="M167" s="2" t="s">
        <v>16</v>
      </c>
      <c r="N167" s="2" t="s">
        <v>29</v>
      </c>
      <c r="O167" s="6">
        <f t="shared" ref="O167:O173" si="330">SUM(Q167,R167,S167,T167,U167,V167,W167,X167,Y167,Z167,AA167,AB167,AC167)</f>
        <v>89.22</v>
      </c>
      <c r="Q167" s="17">
        <v>29.88</v>
      </c>
      <c r="R167" s="1" t="b">
        <f t="shared" si="316"/>
        <v>0</v>
      </c>
      <c r="S167" s="1" t="b">
        <f t="shared" si="317"/>
        <v>0</v>
      </c>
      <c r="T167" s="19" t="b">
        <f t="shared" si="318"/>
        <v>0</v>
      </c>
      <c r="U167" s="18" t="b">
        <f t="shared" si="319"/>
        <v>0</v>
      </c>
      <c r="V167" s="18" t="b">
        <f t="shared" si="320"/>
        <v>0</v>
      </c>
      <c r="W167" s="18" t="b">
        <f t="shared" si="321"/>
        <v>0</v>
      </c>
      <c r="X167" s="11">
        <f t="shared" si="322"/>
        <v>22.41</v>
      </c>
      <c r="Y167" s="11">
        <f t="shared" si="323"/>
        <v>6.99</v>
      </c>
      <c r="Z167" s="11">
        <f t="shared" si="324"/>
        <v>4.99</v>
      </c>
      <c r="AA167" s="11">
        <f t="shared" si="325"/>
        <v>6</v>
      </c>
      <c r="AB167" s="11">
        <f t="shared" si="326"/>
        <v>9.99</v>
      </c>
      <c r="AC167" s="11">
        <f t="shared" si="327"/>
        <v>8.9600000000000009</v>
      </c>
      <c r="AD167" s="21">
        <v>6.99</v>
      </c>
      <c r="AE167" s="21">
        <f t="shared" si="328"/>
        <v>5.98</v>
      </c>
      <c r="AF167" s="20">
        <v>4.99</v>
      </c>
      <c r="AG167" s="20">
        <f t="shared" si="329"/>
        <v>8.9600000000000009</v>
      </c>
    </row>
    <row r="168" spans="1:33">
      <c r="B168" s="5" t="s">
        <v>77</v>
      </c>
      <c r="C168" s="5"/>
      <c r="D168" s="17" t="s">
        <v>23</v>
      </c>
      <c r="E168">
        <v>3</v>
      </c>
      <c r="F168">
        <v>6</v>
      </c>
      <c r="G168" s="17">
        <v>44.82</v>
      </c>
      <c r="H168" s="7">
        <v>1</v>
      </c>
      <c r="I168" s="2" t="s">
        <v>16</v>
      </c>
      <c r="J168" s="2" t="s">
        <v>16</v>
      </c>
      <c r="K168" s="2" t="s">
        <v>19</v>
      </c>
      <c r="L168" s="2" t="s">
        <v>25</v>
      </c>
      <c r="M168" s="2" t="s">
        <v>16</v>
      </c>
      <c r="N168" s="2" t="s">
        <v>29</v>
      </c>
      <c r="O168" s="6">
        <f t="shared" si="330"/>
        <v>124.83</v>
      </c>
      <c r="Q168" s="17">
        <v>44.82</v>
      </c>
      <c r="R168" s="1" t="b">
        <f t="shared" si="316"/>
        <v>0</v>
      </c>
      <c r="S168" s="1" t="b">
        <f t="shared" si="317"/>
        <v>0</v>
      </c>
      <c r="T168" s="19" t="b">
        <f t="shared" si="318"/>
        <v>0</v>
      </c>
      <c r="U168" s="18" t="b">
        <f t="shared" si="319"/>
        <v>0</v>
      </c>
      <c r="V168" s="18" t="b">
        <f t="shared" si="320"/>
        <v>0</v>
      </c>
      <c r="W168" s="18" t="b">
        <f t="shared" si="321"/>
        <v>0</v>
      </c>
      <c r="X168" s="11">
        <f t="shared" si="322"/>
        <v>33.619999999999997</v>
      </c>
      <c r="Y168" s="11">
        <f t="shared" si="323"/>
        <v>8.9600000000000009</v>
      </c>
      <c r="Z168" s="11">
        <f t="shared" si="324"/>
        <v>4.99</v>
      </c>
      <c r="AA168" s="11">
        <f t="shared" si="325"/>
        <v>9</v>
      </c>
      <c r="AB168" s="11">
        <f t="shared" si="326"/>
        <v>9.99</v>
      </c>
      <c r="AC168" s="11">
        <f t="shared" si="327"/>
        <v>13.45</v>
      </c>
      <c r="AD168" s="21">
        <v>6.99</v>
      </c>
      <c r="AE168" s="21">
        <f t="shared" si="328"/>
        <v>8.9600000000000009</v>
      </c>
      <c r="AF168" s="20">
        <v>4.99</v>
      </c>
      <c r="AG168" s="20">
        <f t="shared" si="329"/>
        <v>13.45</v>
      </c>
    </row>
    <row r="169" spans="1:33">
      <c r="B169" s="5" t="s">
        <v>77</v>
      </c>
      <c r="C169" s="5"/>
      <c r="D169" s="17" t="s">
        <v>36</v>
      </c>
      <c r="E169">
        <v>4</v>
      </c>
      <c r="F169">
        <v>6</v>
      </c>
      <c r="G169" s="17">
        <v>59.76</v>
      </c>
      <c r="H169" s="7">
        <v>1</v>
      </c>
      <c r="I169" s="2" t="s">
        <v>16</v>
      </c>
      <c r="J169" s="2" t="s">
        <v>16</v>
      </c>
      <c r="K169" s="2" t="s">
        <v>19</v>
      </c>
      <c r="L169" s="2" t="s">
        <v>25</v>
      </c>
      <c r="M169" s="2" t="s">
        <v>16</v>
      </c>
      <c r="N169" s="2" t="s">
        <v>29</v>
      </c>
      <c r="O169" s="6">
        <f t="shared" si="330"/>
        <v>161.44</v>
      </c>
      <c r="Q169" s="17">
        <v>59.76</v>
      </c>
      <c r="R169" s="1" t="b">
        <f t="shared" si="316"/>
        <v>0</v>
      </c>
      <c r="S169" s="1" t="b">
        <f t="shared" si="317"/>
        <v>0</v>
      </c>
      <c r="T169" s="19" t="b">
        <f t="shared" si="318"/>
        <v>0</v>
      </c>
      <c r="U169" s="18" t="b">
        <f t="shared" si="319"/>
        <v>0</v>
      </c>
      <c r="V169" s="18" t="b">
        <f t="shared" si="320"/>
        <v>0</v>
      </c>
      <c r="W169" s="18" t="b">
        <f t="shared" si="321"/>
        <v>0</v>
      </c>
      <c r="X169" s="11">
        <f t="shared" si="322"/>
        <v>44.82</v>
      </c>
      <c r="Y169" s="11">
        <f t="shared" si="323"/>
        <v>11.95</v>
      </c>
      <c r="Z169" s="11">
        <f t="shared" si="324"/>
        <v>4.99</v>
      </c>
      <c r="AA169" s="11">
        <f t="shared" si="325"/>
        <v>12</v>
      </c>
      <c r="AB169" s="11">
        <f t="shared" si="326"/>
        <v>9.99</v>
      </c>
      <c r="AC169" s="11">
        <f t="shared" si="327"/>
        <v>17.93</v>
      </c>
      <c r="AD169" s="21">
        <v>6.99</v>
      </c>
      <c r="AE169" s="21">
        <f t="shared" si="328"/>
        <v>11.95</v>
      </c>
      <c r="AF169" s="20">
        <v>4.99</v>
      </c>
      <c r="AG169" s="20">
        <f t="shared" si="329"/>
        <v>17.93</v>
      </c>
    </row>
    <row r="170" spans="1:33">
      <c r="B170" s="5" t="s">
        <v>77</v>
      </c>
      <c r="C170" s="5"/>
      <c r="D170" s="17" t="s">
        <v>38</v>
      </c>
      <c r="E170">
        <v>4</v>
      </c>
      <c r="F170">
        <v>8</v>
      </c>
      <c r="G170" s="17">
        <v>79.680000000000007</v>
      </c>
      <c r="H170" s="7">
        <v>1</v>
      </c>
      <c r="I170" s="2" t="s">
        <v>16</v>
      </c>
      <c r="J170" s="2" t="s">
        <v>16</v>
      </c>
      <c r="K170" s="2" t="s">
        <v>19</v>
      </c>
      <c r="L170" s="2" t="s">
        <v>25</v>
      </c>
      <c r="M170" s="2" t="s">
        <v>16</v>
      </c>
      <c r="N170" s="2" t="s">
        <v>29</v>
      </c>
      <c r="O170" s="6">
        <f t="shared" si="330"/>
        <v>210.26000000000002</v>
      </c>
      <c r="Q170" s="17">
        <v>79.680000000000007</v>
      </c>
      <c r="R170" s="1" t="b">
        <f t="shared" si="316"/>
        <v>0</v>
      </c>
      <c r="S170" s="1" t="b">
        <f t="shared" si="317"/>
        <v>0</v>
      </c>
      <c r="T170" s="19" t="b">
        <f t="shared" si="318"/>
        <v>0</v>
      </c>
      <c r="U170" s="18" t="b">
        <f t="shared" si="319"/>
        <v>0</v>
      </c>
      <c r="V170" s="18" t="b">
        <f t="shared" si="320"/>
        <v>0</v>
      </c>
      <c r="W170" s="18" t="b">
        <f t="shared" si="321"/>
        <v>0</v>
      </c>
      <c r="X170" s="11">
        <f t="shared" si="322"/>
        <v>59.76</v>
      </c>
      <c r="Y170" s="11">
        <f t="shared" si="323"/>
        <v>15.94</v>
      </c>
      <c r="Z170" s="11">
        <f t="shared" si="324"/>
        <v>4.99</v>
      </c>
      <c r="AA170" s="11">
        <f t="shared" si="325"/>
        <v>16</v>
      </c>
      <c r="AB170" s="11">
        <f t="shared" si="326"/>
        <v>9.99</v>
      </c>
      <c r="AC170" s="11">
        <f t="shared" si="327"/>
        <v>23.9</v>
      </c>
      <c r="AD170" s="21">
        <v>6.99</v>
      </c>
      <c r="AE170" s="21">
        <f t="shared" si="328"/>
        <v>15.94</v>
      </c>
      <c r="AF170" s="20">
        <v>4.99</v>
      </c>
      <c r="AG170" s="20">
        <f t="shared" si="329"/>
        <v>23.9</v>
      </c>
    </row>
    <row r="171" spans="1:33">
      <c r="B171" s="5" t="s">
        <v>77</v>
      </c>
      <c r="C171" s="5"/>
      <c r="D171" s="17" t="s">
        <v>39</v>
      </c>
      <c r="E171">
        <v>4</v>
      </c>
      <c r="F171">
        <v>10</v>
      </c>
      <c r="G171" s="17">
        <v>99.6</v>
      </c>
      <c r="H171" s="7">
        <v>1</v>
      </c>
      <c r="I171" s="2" t="s">
        <v>16</v>
      </c>
      <c r="J171" s="2" t="s">
        <v>16</v>
      </c>
      <c r="K171" s="2" t="s">
        <v>19</v>
      </c>
      <c r="L171" s="2" t="s">
        <v>25</v>
      </c>
      <c r="M171" s="2" t="s">
        <v>16</v>
      </c>
      <c r="N171" s="2" t="s">
        <v>29</v>
      </c>
      <c r="O171" s="6">
        <f t="shared" si="330"/>
        <v>259.08000000000004</v>
      </c>
      <c r="Q171" s="17">
        <v>99.6</v>
      </c>
      <c r="R171" s="1" t="b">
        <f t="shared" si="316"/>
        <v>0</v>
      </c>
      <c r="S171" s="1" t="b">
        <f t="shared" si="317"/>
        <v>0</v>
      </c>
      <c r="T171" s="19" t="b">
        <f t="shared" si="318"/>
        <v>0</v>
      </c>
      <c r="U171" s="18" t="b">
        <f t="shared" si="319"/>
        <v>0</v>
      </c>
      <c r="V171" s="18" t="b">
        <f t="shared" si="320"/>
        <v>0</v>
      </c>
      <c r="W171" s="18" t="b">
        <f t="shared" si="321"/>
        <v>0</v>
      </c>
      <c r="X171" s="11">
        <f t="shared" si="322"/>
        <v>74.7</v>
      </c>
      <c r="Y171" s="11">
        <f t="shared" si="323"/>
        <v>19.920000000000002</v>
      </c>
      <c r="Z171" s="11">
        <f t="shared" si="324"/>
        <v>4.99</v>
      </c>
      <c r="AA171" s="11">
        <f t="shared" si="325"/>
        <v>20</v>
      </c>
      <c r="AB171" s="11">
        <f t="shared" si="326"/>
        <v>9.99</v>
      </c>
      <c r="AC171" s="11">
        <f t="shared" si="327"/>
        <v>29.88</v>
      </c>
      <c r="AD171" s="21">
        <v>6.99</v>
      </c>
      <c r="AE171" s="21">
        <f t="shared" si="328"/>
        <v>19.920000000000002</v>
      </c>
      <c r="AF171" s="20">
        <v>4.99</v>
      </c>
      <c r="AG171" s="20">
        <f t="shared" si="329"/>
        <v>29.88</v>
      </c>
    </row>
    <row r="172" spans="1:33">
      <c r="B172" s="5" t="s">
        <v>77</v>
      </c>
      <c r="C172" s="5"/>
      <c r="D172" s="17" t="s">
        <v>40</v>
      </c>
      <c r="E172">
        <v>6</v>
      </c>
      <c r="F172">
        <v>8</v>
      </c>
      <c r="G172" s="17">
        <v>119.52</v>
      </c>
      <c r="H172" s="7">
        <v>1</v>
      </c>
      <c r="I172" s="2" t="s">
        <v>16</v>
      </c>
      <c r="J172" s="2" t="s">
        <v>16</v>
      </c>
      <c r="K172" s="2" t="s">
        <v>19</v>
      </c>
      <c r="L172" s="2" t="s">
        <v>25</v>
      </c>
      <c r="M172" s="2" t="s">
        <v>16</v>
      </c>
      <c r="N172" s="2" t="s">
        <v>29</v>
      </c>
      <c r="O172" s="6">
        <f t="shared" si="330"/>
        <v>307.90000000000003</v>
      </c>
      <c r="Q172" s="17">
        <v>119.52</v>
      </c>
      <c r="R172" s="1" t="b">
        <f t="shared" si="316"/>
        <v>0</v>
      </c>
      <c r="S172" s="1" t="b">
        <f t="shared" si="317"/>
        <v>0</v>
      </c>
      <c r="T172" s="19" t="b">
        <f t="shared" si="318"/>
        <v>0</v>
      </c>
      <c r="U172" s="18" t="b">
        <f t="shared" si="319"/>
        <v>0</v>
      </c>
      <c r="V172" s="18" t="b">
        <f t="shared" si="320"/>
        <v>0</v>
      </c>
      <c r="W172" s="18" t="b">
        <f t="shared" si="321"/>
        <v>0</v>
      </c>
      <c r="X172" s="11">
        <f t="shared" si="322"/>
        <v>89.64</v>
      </c>
      <c r="Y172" s="11">
        <f t="shared" si="323"/>
        <v>23.9</v>
      </c>
      <c r="Z172" s="11">
        <f t="shared" si="324"/>
        <v>4.99</v>
      </c>
      <c r="AA172" s="11">
        <f t="shared" si="325"/>
        <v>24</v>
      </c>
      <c r="AB172" s="11">
        <f t="shared" si="326"/>
        <v>9.99</v>
      </c>
      <c r="AC172" s="11">
        <f t="shared" si="327"/>
        <v>35.86</v>
      </c>
      <c r="AD172" s="21">
        <v>6.99</v>
      </c>
      <c r="AE172" s="21">
        <f t="shared" si="328"/>
        <v>23.9</v>
      </c>
      <c r="AF172" s="20">
        <v>4.99</v>
      </c>
      <c r="AG172" s="20">
        <f t="shared" si="329"/>
        <v>35.86</v>
      </c>
    </row>
    <row r="173" spans="1:33">
      <c r="B173" s="5" t="s">
        <v>77</v>
      </c>
      <c r="C173" s="5"/>
      <c r="D173" s="17" t="s">
        <v>41</v>
      </c>
      <c r="E173">
        <v>6</v>
      </c>
      <c r="F173">
        <v>10</v>
      </c>
      <c r="G173" s="17">
        <v>149.4</v>
      </c>
      <c r="H173" s="7">
        <v>1</v>
      </c>
      <c r="I173" s="2" t="s">
        <v>16</v>
      </c>
      <c r="J173" s="2" t="s">
        <v>16</v>
      </c>
      <c r="K173" s="2" t="s">
        <v>19</v>
      </c>
      <c r="L173" s="2" t="s">
        <v>25</v>
      </c>
      <c r="M173" s="2" t="s">
        <v>16</v>
      </c>
      <c r="N173" s="2" t="s">
        <v>29</v>
      </c>
      <c r="O173" s="6">
        <f t="shared" si="330"/>
        <v>381.13</v>
      </c>
      <c r="Q173" s="17">
        <v>149.4</v>
      </c>
      <c r="R173" s="1" t="b">
        <f t="shared" si="316"/>
        <v>0</v>
      </c>
      <c r="S173" s="1" t="b">
        <f t="shared" si="317"/>
        <v>0</v>
      </c>
      <c r="T173" s="19" t="b">
        <f t="shared" si="318"/>
        <v>0</v>
      </c>
      <c r="U173" s="18" t="b">
        <f t="shared" si="319"/>
        <v>0</v>
      </c>
      <c r="V173" s="18" t="b">
        <f t="shared" si="320"/>
        <v>0</v>
      </c>
      <c r="W173" s="18" t="b">
        <f t="shared" si="321"/>
        <v>0</v>
      </c>
      <c r="X173" s="11">
        <f t="shared" si="322"/>
        <v>112.05</v>
      </c>
      <c r="Y173" s="11">
        <f t="shared" si="323"/>
        <v>29.88</v>
      </c>
      <c r="Z173" s="11">
        <f t="shared" si="324"/>
        <v>4.99</v>
      </c>
      <c r="AA173" s="11">
        <f t="shared" si="325"/>
        <v>30</v>
      </c>
      <c r="AB173" s="11">
        <f t="shared" si="326"/>
        <v>9.99</v>
      </c>
      <c r="AC173" s="11">
        <f t="shared" si="327"/>
        <v>44.82</v>
      </c>
      <c r="AD173" s="21">
        <v>6.99</v>
      </c>
      <c r="AE173" s="21">
        <f t="shared" si="328"/>
        <v>29.88</v>
      </c>
      <c r="AF173" s="20">
        <v>4.99</v>
      </c>
      <c r="AG173" s="20">
        <f t="shared" si="329"/>
        <v>44.82</v>
      </c>
    </row>
    <row r="174" spans="1:33">
      <c r="A174" t="s">
        <v>78</v>
      </c>
    </row>
    <row r="175" spans="1:33">
      <c r="B175" s="5" t="s">
        <v>79</v>
      </c>
      <c r="C175" s="5"/>
      <c r="D175" s="17" t="s">
        <v>2</v>
      </c>
      <c r="E175" s="2">
        <v>3</v>
      </c>
      <c r="F175" s="2">
        <v>2</v>
      </c>
      <c r="G175" s="17">
        <v>6.99</v>
      </c>
      <c r="H175" s="7">
        <v>1</v>
      </c>
      <c r="I175" s="2" t="s">
        <v>16</v>
      </c>
      <c r="J175" s="2" t="s">
        <v>16</v>
      </c>
      <c r="K175" s="2" t="s">
        <v>19</v>
      </c>
      <c r="L175" s="2" t="s">
        <v>25</v>
      </c>
      <c r="M175" s="2" t="s">
        <v>16</v>
      </c>
      <c r="N175" s="2" t="s">
        <v>29</v>
      </c>
      <c r="O175" s="6">
        <f>SUM(Q175,R175,S175,T175,U175,V175,W175,X175,Y175,Z175,AA175,AB175,AC175)</f>
        <v>42.190000000000005</v>
      </c>
      <c r="Q175" s="17">
        <v>6.99</v>
      </c>
      <c r="R175" s="1" t="b">
        <f t="shared" ref="R175:R182" si="331">IF(AND(H175&gt;=2,H175&lt;=10),ROUND(G175*H175*(1-0.07),2))</f>
        <v>0</v>
      </c>
      <c r="S175" s="1" t="b">
        <f t="shared" ref="S175:S182" si="332">IF(AND(H175&gt;=11,H175&lt;=25),ROUND(G175*H175*(1-0.11),2))</f>
        <v>0</v>
      </c>
      <c r="T175" s="19" t="b">
        <f t="shared" ref="T175:T182" si="333">IF(AND(H175&gt;=26,H175&lt;=50),ROUND(G175*H175*(1-0.18),2))</f>
        <v>0</v>
      </c>
      <c r="U175" s="18" t="b">
        <f t="shared" ref="U175:U182" si="334">IF(AND(H175&gt;=51,H175&lt;=100),ROUND(G175*H175*(1-0.25),2))</f>
        <v>0</v>
      </c>
      <c r="V175" s="18" t="b">
        <f t="shared" ref="V175:V182" si="335">IF(AND(H175&gt;=101,H175&lt;=500),ROUND(G175*H175*(1-0.33),2))</f>
        <v>0</v>
      </c>
      <c r="W175" s="18" t="b">
        <f t="shared" ref="W175:W182" si="336">IF(AND(H175&gt;=501),ROUND(G175*H175*(1-0.4),2))</f>
        <v>0</v>
      </c>
      <c r="X175" s="11">
        <f t="shared" ref="X175:X182" si="337">IF(I175="Yes",ROUND(SUM(Q175,R175,S175,T175,U175,V175,W175)*0.75,2),0)</f>
        <v>5.24</v>
      </c>
      <c r="Y175" s="11">
        <f t="shared" ref="Y175:Y182" si="338">IF(AE175&lt;6.99,AD175,AE175)</f>
        <v>6.99</v>
      </c>
      <c r="Z175" s="11">
        <f t="shared" ref="Z175:Z182" si="339">IF(K175="Flash Cut with Adhesive Grommets",ROUND(H175*4.99,2),0)</f>
        <v>4.99</v>
      </c>
      <c r="AA175" s="11">
        <f t="shared" ref="AA175:AA182" si="340">((E175*F175)*0.5*H175)</f>
        <v>3</v>
      </c>
      <c r="AB175" s="11">
        <f t="shared" ref="AB175:AB182" si="341">IF(M175="Yes",ROUND(H175*9.99,2),0)</f>
        <v>9.99</v>
      </c>
      <c r="AC175" s="11">
        <f t="shared" ref="AC175:AC182" si="342">IF(AG175&lt;4.99,4.99,AG175)</f>
        <v>4.99</v>
      </c>
      <c r="AD175" s="21">
        <v>6.99</v>
      </c>
      <c r="AE175" s="21">
        <f t="shared" ref="AE175:AE182" si="343">IF(J175="Yes",ROUND(SUM(Q175,R175,S175,T175,U175,V175,W175)*0.2,2),0)</f>
        <v>1.4</v>
      </c>
      <c r="AF175" s="20">
        <v>4.99</v>
      </c>
      <c r="AG175" s="20">
        <f t="shared" ref="AG175:AG182" si="344">IF(N175="Four Sides",ROUND(G175*0.3*H175,2),0)</f>
        <v>2.1</v>
      </c>
    </row>
    <row r="176" spans="1:33">
      <c r="B176" s="5" t="s">
        <v>79</v>
      </c>
      <c r="C176" s="5"/>
      <c r="D176" s="17" t="s">
        <v>3</v>
      </c>
      <c r="E176">
        <v>3</v>
      </c>
      <c r="F176">
        <v>4</v>
      </c>
      <c r="G176" s="17">
        <v>29.88</v>
      </c>
      <c r="H176" s="7">
        <v>1</v>
      </c>
      <c r="I176" s="2" t="s">
        <v>16</v>
      </c>
      <c r="J176" s="2" t="s">
        <v>16</v>
      </c>
      <c r="K176" s="2" t="s">
        <v>19</v>
      </c>
      <c r="L176" s="2" t="s">
        <v>25</v>
      </c>
      <c r="M176" s="2" t="s">
        <v>16</v>
      </c>
      <c r="N176" s="2" t="s">
        <v>29</v>
      </c>
      <c r="O176" s="6">
        <f t="shared" ref="O176:O182" si="345">SUM(Q176,R176,S176,T176,U176,V176,W176,X176,Y176,Z176,AA176,AB176,AC176)</f>
        <v>89.22</v>
      </c>
      <c r="Q176" s="17">
        <v>29.88</v>
      </c>
      <c r="R176" s="1" t="b">
        <f t="shared" si="331"/>
        <v>0</v>
      </c>
      <c r="S176" s="1" t="b">
        <f t="shared" si="332"/>
        <v>0</v>
      </c>
      <c r="T176" s="19" t="b">
        <f t="shared" si="333"/>
        <v>0</v>
      </c>
      <c r="U176" s="18" t="b">
        <f t="shared" si="334"/>
        <v>0</v>
      </c>
      <c r="V176" s="18" t="b">
        <f t="shared" si="335"/>
        <v>0</v>
      </c>
      <c r="W176" s="18" t="b">
        <f t="shared" si="336"/>
        <v>0</v>
      </c>
      <c r="X176" s="11">
        <f t="shared" si="337"/>
        <v>22.41</v>
      </c>
      <c r="Y176" s="11">
        <f t="shared" si="338"/>
        <v>6.99</v>
      </c>
      <c r="Z176" s="11">
        <f t="shared" si="339"/>
        <v>4.99</v>
      </c>
      <c r="AA176" s="11">
        <f t="shared" si="340"/>
        <v>6</v>
      </c>
      <c r="AB176" s="11">
        <f t="shared" si="341"/>
        <v>9.99</v>
      </c>
      <c r="AC176" s="11">
        <f t="shared" si="342"/>
        <v>8.9600000000000009</v>
      </c>
      <c r="AD176" s="21">
        <v>6.99</v>
      </c>
      <c r="AE176" s="21">
        <f t="shared" si="343"/>
        <v>5.98</v>
      </c>
      <c r="AF176" s="20">
        <v>4.99</v>
      </c>
      <c r="AG176" s="20">
        <f t="shared" si="344"/>
        <v>8.9600000000000009</v>
      </c>
    </row>
    <row r="177" spans="1:33">
      <c r="B177" s="5" t="s">
        <v>79</v>
      </c>
      <c r="C177" s="5"/>
      <c r="D177" s="17" t="s">
        <v>23</v>
      </c>
      <c r="E177">
        <v>3</v>
      </c>
      <c r="F177">
        <v>6</v>
      </c>
      <c r="G177" s="17">
        <v>44.82</v>
      </c>
      <c r="H177" s="7">
        <v>1</v>
      </c>
      <c r="I177" s="2" t="s">
        <v>16</v>
      </c>
      <c r="J177" s="2" t="s">
        <v>16</v>
      </c>
      <c r="K177" s="2" t="s">
        <v>19</v>
      </c>
      <c r="L177" s="2" t="s">
        <v>25</v>
      </c>
      <c r="M177" s="2" t="s">
        <v>16</v>
      </c>
      <c r="N177" s="2" t="s">
        <v>29</v>
      </c>
      <c r="O177" s="6">
        <f t="shared" si="345"/>
        <v>124.83</v>
      </c>
      <c r="Q177" s="17">
        <v>44.82</v>
      </c>
      <c r="R177" s="1" t="b">
        <f t="shared" si="331"/>
        <v>0</v>
      </c>
      <c r="S177" s="1" t="b">
        <f t="shared" si="332"/>
        <v>0</v>
      </c>
      <c r="T177" s="19" t="b">
        <f t="shared" si="333"/>
        <v>0</v>
      </c>
      <c r="U177" s="18" t="b">
        <f t="shared" si="334"/>
        <v>0</v>
      </c>
      <c r="V177" s="18" t="b">
        <f t="shared" si="335"/>
        <v>0</v>
      </c>
      <c r="W177" s="18" t="b">
        <f t="shared" si="336"/>
        <v>0</v>
      </c>
      <c r="X177" s="11">
        <f t="shared" si="337"/>
        <v>33.619999999999997</v>
      </c>
      <c r="Y177" s="11">
        <f t="shared" si="338"/>
        <v>8.9600000000000009</v>
      </c>
      <c r="Z177" s="11">
        <f t="shared" si="339"/>
        <v>4.99</v>
      </c>
      <c r="AA177" s="11">
        <f t="shared" si="340"/>
        <v>9</v>
      </c>
      <c r="AB177" s="11">
        <f t="shared" si="341"/>
        <v>9.99</v>
      </c>
      <c r="AC177" s="11">
        <f t="shared" si="342"/>
        <v>13.45</v>
      </c>
      <c r="AD177" s="21">
        <v>6.99</v>
      </c>
      <c r="AE177" s="21">
        <f t="shared" si="343"/>
        <v>8.9600000000000009</v>
      </c>
      <c r="AF177" s="20">
        <v>4.99</v>
      </c>
      <c r="AG177" s="20">
        <f t="shared" si="344"/>
        <v>13.45</v>
      </c>
    </row>
    <row r="178" spans="1:33">
      <c r="B178" s="5" t="s">
        <v>79</v>
      </c>
      <c r="C178" s="5"/>
      <c r="D178" s="17" t="s">
        <v>36</v>
      </c>
      <c r="E178">
        <v>4</v>
      </c>
      <c r="F178">
        <v>6</v>
      </c>
      <c r="G178" s="17">
        <v>59.76</v>
      </c>
      <c r="H178" s="7">
        <v>1</v>
      </c>
      <c r="I178" s="2" t="s">
        <v>16</v>
      </c>
      <c r="J178" s="2" t="s">
        <v>16</v>
      </c>
      <c r="K178" s="2" t="s">
        <v>19</v>
      </c>
      <c r="L178" s="2" t="s">
        <v>25</v>
      </c>
      <c r="M178" s="2" t="s">
        <v>16</v>
      </c>
      <c r="N178" s="2" t="s">
        <v>29</v>
      </c>
      <c r="O178" s="6">
        <f t="shared" si="345"/>
        <v>161.44</v>
      </c>
      <c r="Q178" s="17">
        <v>59.76</v>
      </c>
      <c r="R178" s="1" t="b">
        <f t="shared" si="331"/>
        <v>0</v>
      </c>
      <c r="S178" s="1" t="b">
        <f t="shared" si="332"/>
        <v>0</v>
      </c>
      <c r="T178" s="19" t="b">
        <f t="shared" si="333"/>
        <v>0</v>
      </c>
      <c r="U178" s="18" t="b">
        <f t="shared" si="334"/>
        <v>0</v>
      </c>
      <c r="V178" s="18" t="b">
        <f t="shared" si="335"/>
        <v>0</v>
      </c>
      <c r="W178" s="18" t="b">
        <f t="shared" si="336"/>
        <v>0</v>
      </c>
      <c r="X178" s="11">
        <f t="shared" si="337"/>
        <v>44.82</v>
      </c>
      <c r="Y178" s="11">
        <f t="shared" si="338"/>
        <v>11.95</v>
      </c>
      <c r="Z178" s="11">
        <f t="shared" si="339"/>
        <v>4.99</v>
      </c>
      <c r="AA178" s="11">
        <f t="shared" si="340"/>
        <v>12</v>
      </c>
      <c r="AB178" s="11">
        <f t="shared" si="341"/>
        <v>9.99</v>
      </c>
      <c r="AC178" s="11">
        <f t="shared" si="342"/>
        <v>17.93</v>
      </c>
      <c r="AD178" s="21">
        <v>6.99</v>
      </c>
      <c r="AE178" s="21">
        <f t="shared" si="343"/>
        <v>11.95</v>
      </c>
      <c r="AF178" s="20">
        <v>4.99</v>
      </c>
      <c r="AG178" s="20">
        <f t="shared" si="344"/>
        <v>17.93</v>
      </c>
    </row>
    <row r="179" spans="1:33">
      <c r="B179" s="5" t="s">
        <v>79</v>
      </c>
      <c r="C179" s="5"/>
      <c r="D179" s="17" t="s">
        <v>38</v>
      </c>
      <c r="E179">
        <v>4</v>
      </c>
      <c r="F179">
        <v>8</v>
      </c>
      <c r="G179" s="17">
        <v>79.680000000000007</v>
      </c>
      <c r="H179" s="7">
        <v>1</v>
      </c>
      <c r="I179" s="2" t="s">
        <v>16</v>
      </c>
      <c r="J179" s="2" t="s">
        <v>16</v>
      </c>
      <c r="K179" s="2" t="s">
        <v>19</v>
      </c>
      <c r="L179" s="2" t="s">
        <v>25</v>
      </c>
      <c r="M179" s="2" t="s">
        <v>16</v>
      </c>
      <c r="N179" s="2" t="s">
        <v>29</v>
      </c>
      <c r="O179" s="6">
        <f t="shared" si="345"/>
        <v>210.26000000000002</v>
      </c>
      <c r="Q179" s="17">
        <v>79.680000000000007</v>
      </c>
      <c r="R179" s="1" t="b">
        <f t="shared" si="331"/>
        <v>0</v>
      </c>
      <c r="S179" s="1" t="b">
        <f t="shared" si="332"/>
        <v>0</v>
      </c>
      <c r="T179" s="19" t="b">
        <f t="shared" si="333"/>
        <v>0</v>
      </c>
      <c r="U179" s="18" t="b">
        <f t="shared" si="334"/>
        <v>0</v>
      </c>
      <c r="V179" s="18" t="b">
        <f t="shared" si="335"/>
        <v>0</v>
      </c>
      <c r="W179" s="18" t="b">
        <f t="shared" si="336"/>
        <v>0</v>
      </c>
      <c r="X179" s="11">
        <f t="shared" si="337"/>
        <v>59.76</v>
      </c>
      <c r="Y179" s="11">
        <f t="shared" si="338"/>
        <v>15.94</v>
      </c>
      <c r="Z179" s="11">
        <f t="shared" si="339"/>
        <v>4.99</v>
      </c>
      <c r="AA179" s="11">
        <f t="shared" si="340"/>
        <v>16</v>
      </c>
      <c r="AB179" s="11">
        <f t="shared" si="341"/>
        <v>9.99</v>
      </c>
      <c r="AC179" s="11">
        <f t="shared" si="342"/>
        <v>23.9</v>
      </c>
      <c r="AD179" s="21">
        <v>6.99</v>
      </c>
      <c r="AE179" s="21">
        <f t="shared" si="343"/>
        <v>15.94</v>
      </c>
      <c r="AF179" s="20">
        <v>4.99</v>
      </c>
      <c r="AG179" s="20">
        <f t="shared" si="344"/>
        <v>23.9</v>
      </c>
    </row>
    <row r="180" spans="1:33">
      <c r="B180" s="5" t="s">
        <v>79</v>
      </c>
      <c r="C180" s="5"/>
      <c r="D180" s="17" t="s">
        <v>39</v>
      </c>
      <c r="E180">
        <v>4</v>
      </c>
      <c r="F180">
        <v>10</v>
      </c>
      <c r="G180" s="17">
        <v>99.6</v>
      </c>
      <c r="H180" s="7">
        <v>1</v>
      </c>
      <c r="I180" s="2" t="s">
        <v>16</v>
      </c>
      <c r="J180" s="2" t="s">
        <v>16</v>
      </c>
      <c r="K180" s="2" t="s">
        <v>19</v>
      </c>
      <c r="L180" s="2" t="s">
        <v>25</v>
      </c>
      <c r="M180" s="2" t="s">
        <v>16</v>
      </c>
      <c r="N180" s="2" t="s">
        <v>29</v>
      </c>
      <c r="O180" s="6">
        <f t="shared" si="345"/>
        <v>259.08000000000004</v>
      </c>
      <c r="Q180" s="17">
        <v>99.6</v>
      </c>
      <c r="R180" s="1" t="b">
        <f t="shared" si="331"/>
        <v>0</v>
      </c>
      <c r="S180" s="1" t="b">
        <f t="shared" si="332"/>
        <v>0</v>
      </c>
      <c r="T180" s="19" t="b">
        <f t="shared" si="333"/>
        <v>0</v>
      </c>
      <c r="U180" s="18" t="b">
        <f t="shared" si="334"/>
        <v>0</v>
      </c>
      <c r="V180" s="18" t="b">
        <f t="shared" si="335"/>
        <v>0</v>
      </c>
      <c r="W180" s="18" t="b">
        <f t="shared" si="336"/>
        <v>0</v>
      </c>
      <c r="X180" s="11">
        <f t="shared" si="337"/>
        <v>74.7</v>
      </c>
      <c r="Y180" s="11">
        <f t="shared" si="338"/>
        <v>19.920000000000002</v>
      </c>
      <c r="Z180" s="11">
        <f t="shared" si="339"/>
        <v>4.99</v>
      </c>
      <c r="AA180" s="11">
        <f t="shared" si="340"/>
        <v>20</v>
      </c>
      <c r="AB180" s="11">
        <f t="shared" si="341"/>
        <v>9.99</v>
      </c>
      <c r="AC180" s="11">
        <f t="shared" si="342"/>
        <v>29.88</v>
      </c>
      <c r="AD180" s="21">
        <v>6.99</v>
      </c>
      <c r="AE180" s="21">
        <f t="shared" si="343"/>
        <v>19.920000000000002</v>
      </c>
      <c r="AF180" s="20">
        <v>4.99</v>
      </c>
      <c r="AG180" s="20">
        <f t="shared" si="344"/>
        <v>29.88</v>
      </c>
    </row>
    <row r="181" spans="1:33">
      <c r="B181" s="5" t="s">
        <v>79</v>
      </c>
      <c r="C181" s="5"/>
      <c r="D181" s="17" t="s">
        <v>40</v>
      </c>
      <c r="E181">
        <v>6</v>
      </c>
      <c r="F181">
        <v>8</v>
      </c>
      <c r="G181" s="17">
        <v>119.52</v>
      </c>
      <c r="H181" s="7">
        <v>1</v>
      </c>
      <c r="I181" s="2" t="s">
        <v>16</v>
      </c>
      <c r="J181" s="2" t="s">
        <v>16</v>
      </c>
      <c r="K181" s="2" t="s">
        <v>19</v>
      </c>
      <c r="L181" s="2" t="s">
        <v>25</v>
      </c>
      <c r="M181" s="2" t="s">
        <v>16</v>
      </c>
      <c r="N181" s="2" t="s">
        <v>29</v>
      </c>
      <c r="O181" s="6">
        <f t="shared" si="345"/>
        <v>307.90000000000003</v>
      </c>
      <c r="Q181" s="17">
        <v>119.52</v>
      </c>
      <c r="R181" s="1" t="b">
        <f t="shared" si="331"/>
        <v>0</v>
      </c>
      <c r="S181" s="1" t="b">
        <f t="shared" si="332"/>
        <v>0</v>
      </c>
      <c r="T181" s="19" t="b">
        <f t="shared" si="333"/>
        <v>0</v>
      </c>
      <c r="U181" s="18" t="b">
        <f t="shared" si="334"/>
        <v>0</v>
      </c>
      <c r="V181" s="18" t="b">
        <f t="shared" si="335"/>
        <v>0</v>
      </c>
      <c r="W181" s="18" t="b">
        <f t="shared" si="336"/>
        <v>0</v>
      </c>
      <c r="X181" s="11">
        <f t="shared" si="337"/>
        <v>89.64</v>
      </c>
      <c r="Y181" s="11">
        <f t="shared" si="338"/>
        <v>23.9</v>
      </c>
      <c r="Z181" s="11">
        <f t="shared" si="339"/>
        <v>4.99</v>
      </c>
      <c r="AA181" s="11">
        <f t="shared" si="340"/>
        <v>24</v>
      </c>
      <c r="AB181" s="11">
        <f t="shared" si="341"/>
        <v>9.99</v>
      </c>
      <c r="AC181" s="11">
        <f t="shared" si="342"/>
        <v>35.86</v>
      </c>
      <c r="AD181" s="21">
        <v>6.99</v>
      </c>
      <c r="AE181" s="21">
        <f t="shared" si="343"/>
        <v>23.9</v>
      </c>
      <c r="AF181" s="20">
        <v>4.99</v>
      </c>
      <c r="AG181" s="20">
        <f t="shared" si="344"/>
        <v>35.86</v>
      </c>
    </row>
    <row r="182" spans="1:33">
      <c r="B182" s="5" t="s">
        <v>79</v>
      </c>
      <c r="C182" s="5"/>
      <c r="D182" s="17" t="s">
        <v>41</v>
      </c>
      <c r="E182">
        <v>6</v>
      </c>
      <c r="F182">
        <v>10</v>
      </c>
      <c r="G182" s="17">
        <v>149.4</v>
      </c>
      <c r="H182" s="7">
        <v>1</v>
      </c>
      <c r="I182" s="2" t="s">
        <v>16</v>
      </c>
      <c r="J182" s="2" t="s">
        <v>16</v>
      </c>
      <c r="K182" s="2" t="s">
        <v>19</v>
      </c>
      <c r="L182" s="2" t="s">
        <v>25</v>
      </c>
      <c r="M182" s="2" t="s">
        <v>16</v>
      </c>
      <c r="N182" s="2" t="s">
        <v>29</v>
      </c>
      <c r="O182" s="6">
        <f t="shared" si="345"/>
        <v>381.13</v>
      </c>
      <c r="Q182" s="17">
        <v>149.4</v>
      </c>
      <c r="R182" s="1" t="b">
        <f t="shared" si="331"/>
        <v>0</v>
      </c>
      <c r="S182" s="1" t="b">
        <f t="shared" si="332"/>
        <v>0</v>
      </c>
      <c r="T182" s="19" t="b">
        <f t="shared" si="333"/>
        <v>0</v>
      </c>
      <c r="U182" s="18" t="b">
        <f t="shared" si="334"/>
        <v>0</v>
      </c>
      <c r="V182" s="18" t="b">
        <f t="shared" si="335"/>
        <v>0</v>
      </c>
      <c r="W182" s="18" t="b">
        <f t="shared" si="336"/>
        <v>0</v>
      </c>
      <c r="X182" s="11">
        <f t="shared" si="337"/>
        <v>112.05</v>
      </c>
      <c r="Y182" s="11">
        <f t="shared" si="338"/>
        <v>29.88</v>
      </c>
      <c r="Z182" s="11">
        <f t="shared" si="339"/>
        <v>4.99</v>
      </c>
      <c r="AA182" s="11">
        <f t="shared" si="340"/>
        <v>30</v>
      </c>
      <c r="AB182" s="11">
        <f t="shared" si="341"/>
        <v>9.99</v>
      </c>
      <c r="AC182" s="11">
        <f t="shared" si="342"/>
        <v>44.82</v>
      </c>
      <c r="AD182" s="21">
        <v>6.99</v>
      </c>
      <c r="AE182" s="21">
        <f t="shared" si="343"/>
        <v>29.88</v>
      </c>
      <c r="AF182" s="20">
        <v>4.99</v>
      </c>
      <c r="AG182" s="20">
        <f t="shared" si="344"/>
        <v>44.82</v>
      </c>
    </row>
    <row r="183" spans="1:33">
      <c r="A183" t="s">
        <v>80</v>
      </c>
    </row>
    <row r="184" spans="1:33">
      <c r="B184" s="5" t="s">
        <v>81</v>
      </c>
      <c r="C184" s="5"/>
      <c r="D184" s="17" t="s">
        <v>2</v>
      </c>
      <c r="E184" s="2">
        <v>3</v>
      </c>
      <c r="F184" s="2">
        <v>2</v>
      </c>
      <c r="G184" s="17">
        <v>6.99</v>
      </c>
      <c r="H184" s="7">
        <v>1</v>
      </c>
      <c r="I184" s="2" t="s">
        <v>16</v>
      </c>
      <c r="J184" s="2" t="s">
        <v>16</v>
      </c>
      <c r="K184" s="2" t="s">
        <v>19</v>
      </c>
      <c r="L184" s="2" t="s">
        <v>25</v>
      </c>
      <c r="M184" s="2" t="s">
        <v>16</v>
      </c>
      <c r="N184" s="2" t="s">
        <v>29</v>
      </c>
      <c r="O184" s="6">
        <f>SUM(Q184,R184,S184,T184,U184,V184,W184,X184,Y184,Z184,AA184,AB184,AC184)</f>
        <v>42.190000000000005</v>
      </c>
      <c r="Q184" s="17">
        <v>6.99</v>
      </c>
      <c r="R184" s="1" t="b">
        <f t="shared" ref="R184:R191" si="346">IF(AND(H184&gt;=2,H184&lt;=10),ROUND(G184*H184*(1-0.07),2))</f>
        <v>0</v>
      </c>
      <c r="S184" s="1" t="b">
        <f t="shared" ref="S184:S191" si="347">IF(AND(H184&gt;=11,H184&lt;=25),ROUND(G184*H184*(1-0.11),2))</f>
        <v>0</v>
      </c>
      <c r="T184" s="19" t="b">
        <f t="shared" ref="T184:T191" si="348">IF(AND(H184&gt;=26,H184&lt;=50),ROUND(G184*H184*(1-0.18),2))</f>
        <v>0</v>
      </c>
      <c r="U184" s="18" t="b">
        <f t="shared" ref="U184:U191" si="349">IF(AND(H184&gt;=51,H184&lt;=100),ROUND(G184*H184*(1-0.25),2))</f>
        <v>0</v>
      </c>
      <c r="V184" s="18" t="b">
        <f t="shared" ref="V184:V191" si="350">IF(AND(H184&gt;=101,H184&lt;=500),ROUND(G184*H184*(1-0.33),2))</f>
        <v>0</v>
      </c>
      <c r="W184" s="18" t="b">
        <f t="shared" ref="W184:W191" si="351">IF(AND(H184&gt;=501),ROUND(G184*H184*(1-0.4),2))</f>
        <v>0</v>
      </c>
      <c r="X184" s="11">
        <f t="shared" ref="X184:X191" si="352">IF(I184="Yes",ROUND(SUM(Q184,R184,S184,T184,U184,V184,W184)*0.75,2),0)</f>
        <v>5.24</v>
      </c>
      <c r="Y184" s="11">
        <f t="shared" ref="Y184:Y191" si="353">IF(AE184&lt;6.99,AD184,AE184)</f>
        <v>6.99</v>
      </c>
      <c r="Z184" s="11">
        <f t="shared" ref="Z184:Z191" si="354">IF(K184="Flash Cut with Adhesive Grommets",ROUND(H184*4.99,2),0)</f>
        <v>4.99</v>
      </c>
      <c r="AA184" s="11">
        <f t="shared" ref="AA184:AA191" si="355">((E184*F184)*0.5*H184)</f>
        <v>3</v>
      </c>
      <c r="AB184" s="11">
        <f t="shared" ref="AB184:AB191" si="356">IF(M184="Yes",ROUND(H184*9.99,2),0)</f>
        <v>9.99</v>
      </c>
      <c r="AC184" s="11">
        <f t="shared" ref="AC184:AC191" si="357">IF(AG184&lt;4.99,4.99,AG184)</f>
        <v>4.99</v>
      </c>
      <c r="AD184" s="21">
        <v>6.99</v>
      </c>
      <c r="AE184" s="21">
        <f t="shared" ref="AE184:AE191" si="358">IF(J184="Yes",ROUND(SUM(Q184,R184,S184,T184,U184,V184,W184)*0.2,2),0)</f>
        <v>1.4</v>
      </c>
      <c r="AF184" s="20">
        <v>4.99</v>
      </c>
      <c r="AG184" s="20">
        <f t="shared" ref="AG184:AG191" si="359">IF(N184="Four Sides",ROUND(G184*0.3*H184,2),0)</f>
        <v>2.1</v>
      </c>
    </row>
    <row r="185" spans="1:33">
      <c r="B185" s="5" t="s">
        <v>81</v>
      </c>
      <c r="C185" s="5"/>
      <c r="D185" s="17" t="s">
        <v>3</v>
      </c>
      <c r="E185">
        <v>3</v>
      </c>
      <c r="F185">
        <v>4</v>
      </c>
      <c r="G185" s="17">
        <v>29.88</v>
      </c>
      <c r="H185" s="7">
        <v>1</v>
      </c>
      <c r="I185" s="2" t="s">
        <v>16</v>
      </c>
      <c r="J185" s="2" t="s">
        <v>16</v>
      </c>
      <c r="K185" s="2" t="s">
        <v>19</v>
      </c>
      <c r="L185" s="2" t="s">
        <v>25</v>
      </c>
      <c r="M185" s="2" t="s">
        <v>16</v>
      </c>
      <c r="N185" s="2" t="s">
        <v>29</v>
      </c>
      <c r="O185" s="6">
        <f t="shared" ref="O185:O191" si="360">SUM(Q185,R185,S185,T185,U185,V185,W185,X185,Y185,Z185,AA185,AB185,AC185)</f>
        <v>89.22</v>
      </c>
      <c r="Q185" s="17">
        <v>29.88</v>
      </c>
      <c r="R185" s="1" t="b">
        <f t="shared" si="346"/>
        <v>0</v>
      </c>
      <c r="S185" s="1" t="b">
        <f t="shared" si="347"/>
        <v>0</v>
      </c>
      <c r="T185" s="19" t="b">
        <f t="shared" si="348"/>
        <v>0</v>
      </c>
      <c r="U185" s="18" t="b">
        <f t="shared" si="349"/>
        <v>0</v>
      </c>
      <c r="V185" s="18" t="b">
        <f t="shared" si="350"/>
        <v>0</v>
      </c>
      <c r="W185" s="18" t="b">
        <f t="shared" si="351"/>
        <v>0</v>
      </c>
      <c r="X185" s="11">
        <f t="shared" si="352"/>
        <v>22.41</v>
      </c>
      <c r="Y185" s="11">
        <f t="shared" si="353"/>
        <v>6.99</v>
      </c>
      <c r="Z185" s="11">
        <f t="shared" si="354"/>
        <v>4.99</v>
      </c>
      <c r="AA185" s="11">
        <f t="shared" si="355"/>
        <v>6</v>
      </c>
      <c r="AB185" s="11">
        <f t="shared" si="356"/>
        <v>9.99</v>
      </c>
      <c r="AC185" s="11">
        <f t="shared" si="357"/>
        <v>8.9600000000000009</v>
      </c>
      <c r="AD185" s="21">
        <v>6.99</v>
      </c>
      <c r="AE185" s="21">
        <f t="shared" si="358"/>
        <v>5.98</v>
      </c>
      <c r="AF185" s="20">
        <v>4.99</v>
      </c>
      <c r="AG185" s="20">
        <f t="shared" si="359"/>
        <v>8.9600000000000009</v>
      </c>
    </row>
    <row r="186" spans="1:33">
      <c r="B186" s="5" t="s">
        <v>81</v>
      </c>
      <c r="C186" s="5"/>
      <c r="D186" s="17" t="s">
        <v>23</v>
      </c>
      <c r="E186">
        <v>3</v>
      </c>
      <c r="F186">
        <v>6</v>
      </c>
      <c r="G186" s="17">
        <v>44.82</v>
      </c>
      <c r="H186" s="7">
        <v>1</v>
      </c>
      <c r="I186" s="2" t="s">
        <v>16</v>
      </c>
      <c r="J186" s="2" t="s">
        <v>16</v>
      </c>
      <c r="K186" s="2" t="s">
        <v>19</v>
      </c>
      <c r="L186" s="2" t="s">
        <v>25</v>
      </c>
      <c r="M186" s="2" t="s">
        <v>16</v>
      </c>
      <c r="N186" s="2" t="s">
        <v>29</v>
      </c>
      <c r="O186" s="6">
        <f t="shared" si="360"/>
        <v>124.83</v>
      </c>
      <c r="Q186" s="17">
        <v>44.82</v>
      </c>
      <c r="R186" s="1" t="b">
        <f t="shared" si="346"/>
        <v>0</v>
      </c>
      <c r="S186" s="1" t="b">
        <f t="shared" si="347"/>
        <v>0</v>
      </c>
      <c r="T186" s="19" t="b">
        <f t="shared" si="348"/>
        <v>0</v>
      </c>
      <c r="U186" s="18" t="b">
        <f t="shared" si="349"/>
        <v>0</v>
      </c>
      <c r="V186" s="18" t="b">
        <f t="shared" si="350"/>
        <v>0</v>
      </c>
      <c r="W186" s="18" t="b">
        <f t="shared" si="351"/>
        <v>0</v>
      </c>
      <c r="X186" s="11">
        <f t="shared" si="352"/>
        <v>33.619999999999997</v>
      </c>
      <c r="Y186" s="11">
        <f t="shared" si="353"/>
        <v>8.9600000000000009</v>
      </c>
      <c r="Z186" s="11">
        <f t="shared" si="354"/>
        <v>4.99</v>
      </c>
      <c r="AA186" s="11">
        <f t="shared" si="355"/>
        <v>9</v>
      </c>
      <c r="AB186" s="11">
        <f t="shared" si="356"/>
        <v>9.99</v>
      </c>
      <c r="AC186" s="11">
        <f t="shared" si="357"/>
        <v>13.45</v>
      </c>
      <c r="AD186" s="21">
        <v>6.99</v>
      </c>
      <c r="AE186" s="21">
        <f t="shared" si="358"/>
        <v>8.9600000000000009</v>
      </c>
      <c r="AF186" s="20">
        <v>4.99</v>
      </c>
      <c r="AG186" s="20">
        <f t="shared" si="359"/>
        <v>13.45</v>
      </c>
    </row>
    <row r="187" spans="1:33">
      <c r="B187" s="5" t="s">
        <v>81</v>
      </c>
      <c r="C187" s="5"/>
      <c r="D187" s="17" t="s">
        <v>36</v>
      </c>
      <c r="E187">
        <v>4</v>
      </c>
      <c r="F187">
        <v>6</v>
      </c>
      <c r="G187" s="17">
        <v>59.76</v>
      </c>
      <c r="H187" s="7">
        <v>1</v>
      </c>
      <c r="I187" s="2" t="s">
        <v>16</v>
      </c>
      <c r="J187" s="2" t="s">
        <v>16</v>
      </c>
      <c r="K187" s="2" t="s">
        <v>19</v>
      </c>
      <c r="L187" s="2" t="s">
        <v>25</v>
      </c>
      <c r="M187" s="2" t="s">
        <v>16</v>
      </c>
      <c r="N187" s="2" t="s">
        <v>29</v>
      </c>
      <c r="O187" s="6">
        <f t="shared" si="360"/>
        <v>161.44</v>
      </c>
      <c r="Q187" s="17">
        <v>59.76</v>
      </c>
      <c r="R187" s="1" t="b">
        <f t="shared" si="346"/>
        <v>0</v>
      </c>
      <c r="S187" s="1" t="b">
        <f t="shared" si="347"/>
        <v>0</v>
      </c>
      <c r="T187" s="19" t="b">
        <f t="shared" si="348"/>
        <v>0</v>
      </c>
      <c r="U187" s="18" t="b">
        <f t="shared" si="349"/>
        <v>0</v>
      </c>
      <c r="V187" s="18" t="b">
        <f t="shared" si="350"/>
        <v>0</v>
      </c>
      <c r="W187" s="18" t="b">
        <f t="shared" si="351"/>
        <v>0</v>
      </c>
      <c r="X187" s="11">
        <f t="shared" si="352"/>
        <v>44.82</v>
      </c>
      <c r="Y187" s="11">
        <f t="shared" si="353"/>
        <v>11.95</v>
      </c>
      <c r="Z187" s="11">
        <f t="shared" si="354"/>
        <v>4.99</v>
      </c>
      <c r="AA187" s="11">
        <f t="shared" si="355"/>
        <v>12</v>
      </c>
      <c r="AB187" s="11">
        <f t="shared" si="356"/>
        <v>9.99</v>
      </c>
      <c r="AC187" s="11">
        <f t="shared" si="357"/>
        <v>17.93</v>
      </c>
      <c r="AD187" s="21">
        <v>6.99</v>
      </c>
      <c r="AE187" s="21">
        <f t="shared" si="358"/>
        <v>11.95</v>
      </c>
      <c r="AF187" s="20">
        <v>4.99</v>
      </c>
      <c r="AG187" s="20">
        <f t="shared" si="359"/>
        <v>17.93</v>
      </c>
    </row>
    <row r="188" spans="1:33">
      <c r="B188" s="5" t="s">
        <v>81</v>
      </c>
      <c r="C188" s="5"/>
      <c r="D188" s="17" t="s">
        <v>38</v>
      </c>
      <c r="E188">
        <v>4</v>
      </c>
      <c r="F188">
        <v>8</v>
      </c>
      <c r="G188" s="17">
        <v>79.680000000000007</v>
      </c>
      <c r="H188" s="7">
        <v>1</v>
      </c>
      <c r="I188" s="2" t="s">
        <v>16</v>
      </c>
      <c r="J188" s="2" t="s">
        <v>16</v>
      </c>
      <c r="K188" s="2" t="s">
        <v>19</v>
      </c>
      <c r="L188" s="2" t="s">
        <v>25</v>
      </c>
      <c r="M188" s="2" t="s">
        <v>16</v>
      </c>
      <c r="N188" s="2" t="s">
        <v>29</v>
      </c>
      <c r="O188" s="6">
        <f t="shared" si="360"/>
        <v>210.26000000000002</v>
      </c>
      <c r="Q188" s="17">
        <v>79.680000000000007</v>
      </c>
      <c r="R188" s="1" t="b">
        <f t="shared" si="346"/>
        <v>0</v>
      </c>
      <c r="S188" s="1" t="b">
        <f t="shared" si="347"/>
        <v>0</v>
      </c>
      <c r="T188" s="19" t="b">
        <f t="shared" si="348"/>
        <v>0</v>
      </c>
      <c r="U188" s="18" t="b">
        <f t="shared" si="349"/>
        <v>0</v>
      </c>
      <c r="V188" s="18" t="b">
        <f t="shared" si="350"/>
        <v>0</v>
      </c>
      <c r="W188" s="18" t="b">
        <f t="shared" si="351"/>
        <v>0</v>
      </c>
      <c r="X188" s="11">
        <f t="shared" si="352"/>
        <v>59.76</v>
      </c>
      <c r="Y188" s="11">
        <f t="shared" si="353"/>
        <v>15.94</v>
      </c>
      <c r="Z188" s="11">
        <f t="shared" si="354"/>
        <v>4.99</v>
      </c>
      <c r="AA188" s="11">
        <f t="shared" si="355"/>
        <v>16</v>
      </c>
      <c r="AB188" s="11">
        <f t="shared" si="356"/>
        <v>9.99</v>
      </c>
      <c r="AC188" s="11">
        <f t="shared" si="357"/>
        <v>23.9</v>
      </c>
      <c r="AD188" s="21">
        <v>6.99</v>
      </c>
      <c r="AE188" s="21">
        <f t="shared" si="358"/>
        <v>15.94</v>
      </c>
      <c r="AF188" s="20">
        <v>4.99</v>
      </c>
      <c r="AG188" s="20">
        <f t="shared" si="359"/>
        <v>23.9</v>
      </c>
    </row>
    <row r="189" spans="1:33">
      <c r="B189" s="5" t="s">
        <v>81</v>
      </c>
      <c r="C189" s="5"/>
      <c r="D189" s="17" t="s">
        <v>39</v>
      </c>
      <c r="E189">
        <v>4</v>
      </c>
      <c r="F189">
        <v>10</v>
      </c>
      <c r="G189" s="17">
        <v>99.6</v>
      </c>
      <c r="H189" s="7">
        <v>1</v>
      </c>
      <c r="I189" s="2" t="s">
        <v>16</v>
      </c>
      <c r="J189" s="2" t="s">
        <v>16</v>
      </c>
      <c r="K189" s="2" t="s">
        <v>19</v>
      </c>
      <c r="L189" s="2" t="s">
        <v>25</v>
      </c>
      <c r="M189" s="2" t="s">
        <v>16</v>
      </c>
      <c r="N189" s="2" t="s">
        <v>29</v>
      </c>
      <c r="O189" s="6">
        <f t="shared" si="360"/>
        <v>259.08000000000004</v>
      </c>
      <c r="Q189" s="17">
        <v>99.6</v>
      </c>
      <c r="R189" s="1" t="b">
        <f t="shared" si="346"/>
        <v>0</v>
      </c>
      <c r="S189" s="1" t="b">
        <f t="shared" si="347"/>
        <v>0</v>
      </c>
      <c r="T189" s="19" t="b">
        <f t="shared" si="348"/>
        <v>0</v>
      </c>
      <c r="U189" s="18" t="b">
        <f t="shared" si="349"/>
        <v>0</v>
      </c>
      <c r="V189" s="18" t="b">
        <f t="shared" si="350"/>
        <v>0</v>
      </c>
      <c r="W189" s="18" t="b">
        <f t="shared" si="351"/>
        <v>0</v>
      </c>
      <c r="X189" s="11">
        <f t="shared" si="352"/>
        <v>74.7</v>
      </c>
      <c r="Y189" s="11">
        <f t="shared" si="353"/>
        <v>19.920000000000002</v>
      </c>
      <c r="Z189" s="11">
        <f t="shared" si="354"/>
        <v>4.99</v>
      </c>
      <c r="AA189" s="11">
        <f t="shared" si="355"/>
        <v>20</v>
      </c>
      <c r="AB189" s="11">
        <f t="shared" si="356"/>
        <v>9.99</v>
      </c>
      <c r="AC189" s="11">
        <f t="shared" si="357"/>
        <v>29.88</v>
      </c>
      <c r="AD189" s="21">
        <v>6.99</v>
      </c>
      <c r="AE189" s="21">
        <f t="shared" si="358"/>
        <v>19.920000000000002</v>
      </c>
      <c r="AF189" s="20">
        <v>4.99</v>
      </c>
      <c r="AG189" s="20">
        <f t="shared" si="359"/>
        <v>29.88</v>
      </c>
    </row>
    <row r="190" spans="1:33">
      <c r="B190" s="5" t="s">
        <v>81</v>
      </c>
      <c r="C190" s="5"/>
      <c r="D190" s="17" t="s">
        <v>40</v>
      </c>
      <c r="E190">
        <v>6</v>
      </c>
      <c r="F190">
        <v>8</v>
      </c>
      <c r="G190" s="17">
        <v>119.52</v>
      </c>
      <c r="H190" s="7">
        <v>1</v>
      </c>
      <c r="I190" s="2" t="s">
        <v>16</v>
      </c>
      <c r="J190" s="2" t="s">
        <v>16</v>
      </c>
      <c r="K190" s="2" t="s">
        <v>19</v>
      </c>
      <c r="L190" s="2" t="s">
        <v>25</v>
      </c>
      <c r="M190" s="2" t="s">
        <v>16</v>
      </c>
      <c r="N190" s="2" t="s">
        <v>29</v>
      </c>
      <c r="O190" s="6">
        <f t="shared" si="360"/>
        <v>307.90000000000003</v>
      </c>
      <c r="Q190" s="17">
        <v>119.52</v>
      </c>
      <c r="R190" s="1" t="b">
        <f t="shared" si="346"/>
        <v>0</v>
      </c>
      <c r="S190" s="1" t="b">
        <f t="shared" si="347"/>
        <v>0</v>
      </c>
      <c r="T190" s="19" t="b">
        <f t="shared" si="348"/>
        <v>0</v>
      </c>
      <c r="U190" s="18" t="b">
        <f t="shared" si="349"/>
        <v>0</v>
      </c>
      <c r="V190" s="18" t="b">
        <f t="shared" si="350"/>
        <v>0</v>
      </c>
      <c r="W190" s="18" t="b">
        <f t="shared" si="351"/>
        <v>0</v>
      </c>
      <c r="X190" s="11">
        <f t="shared" si="352"/>
        <v>89.64</v>
      </c>
      <c r="Y190" s="11">
        <f t="shared" si="353"/>
        <v>23.9</v>
      </c>
      <c r="Z190" s="11">
        <f t="shared" si="354"/>
        <v>4.99</v>
      </c>
      <c r="AA190" s="11">
        <f t="shared" si="355"/>
        <v>24</v>
      </c>
      <c r="AB190" s="11">
        <f t="shared" si="356"/>
        <v>9.99</v>
      </c>
      <c r="AC190" s="11">
        <f t="shared" si="357"/>
        <v>35.86</v>
      </c>
      <c r="AD190" s="21">
        <v>6.99</v>
      </c>
      <c r="AE190" s="21">
        <f t="shared" si="358"/>
        <v>23.9</v>
      </c>
      <c r="AF190" s="20">
        <v>4.99</v>
      </c>
      <c r="AG190" s="20">
        <f t="shared" si="359"/>
        <v>35.86</v>
      </c>
    </row>
    <row r="191" spans="1:33">
      <c r="B191" s="5" t="s">
        <v>81</v>
      </c>
      <c r="C191" s="5"/>
      <c r="D191" s="17" t="s">
        <v>41</v>
      </c>
      <c r="E191">
        <v>6</v>
      </c>
      <c r="F191">
        <v>10</v>
      </c>
      <c r="G191" s="17">
        <v>149.4</v>
      </c>
      <c r="H191" s="7">
        <v>1</v>
      </c>
      <c r="I191" s="2" t="s">
        <v>16</v>
      </c>
      <c r="J191" s="2" t="s">
        <v>16</v>
      </c>
      <c r="K191" s="2" t="s">
        <v>19</v>
      </c>
      <c r="L191" s="2" t="s">
        <v>25</v>
      </c>
      <c r="M191" s="2" t="s">
        <v>16</v>
      </c>
      <c r="N191" s="2" t="s">
        <v>29</v>
      </c>
      <c r="O191" s="6">
        <f t="shared" si="360"/>
        <v>381.13</v>
      </c>
      <c r="Q191" s="17">
        <v>149.4</v>
      </c>
      <c r="R191" s="1" t="b">
        <f t="shared" si="346"/>
        <v>0</v>
      </c>
      <c r="S191" s="1" t="b">
        <f t="shared" si="347"/>
        <v>0</v>
      </c>
      <c r="T191" s="19" t="b">
        <f t="shared" si="348"/>
        <v>0</v>
      </c>
      <c r="U191" s="18" t="b">
        <f t="shared" si="349"/>
        <v>0</v>
      </c>
      <c r="V191" s="18" t="b">
        <f t="shared" si="350"/>
        <v>0</v>
      </c>
      <c r="W191" s="18" t="b">
        <f t="shared" si="351"/>
        <v>0</v>
      </c>
      <c r="X191" s="11">
        <f t="shared" si="352"/>
        <v>112.05</v>
      </c>
      <c r="Y191" s="11">
        <f t="shared" si="353"/>
        <v>29.88</v>
      </c>
      <c r="Z191" s="11">
        <f t="shared" si="354"/>
        <v>4.99</v>
      </c>
      <c r="AA191" s="11">
        <f t="shared" si="355"/>
        <v>30</v>
      </c>
      <c r="AB191" s="11">
        <f t="shared" si="356"/>
        <v>9.99</v>
      </c>
      <c r="AC191" s="11">
        <f t="shared" si="357"/>
        <v>44.82</v>
      </c>
      <c r="AD191" s="21">
        <v>6.99</v>
      </c>
      <c r="AE191" s="21">
        <f t="shared" si="358"/>
        <v>29.88</v>
      </c>
      <c r="AF191" s="20">
        <v>4.99</v>
      </c>
      <c r="AG191" s="20">
        <f t="shared" si="359"/>
        <v>44.82</v>
      </c>
    </row>
    <row r="192" spans="1:33">
      <c r="A192" t="s">
        <v>82</v>
      </c>
    </row>
    <row r="193" spans="1:33">
      <c r="B193" s="5" t="s">
        <v>83</v>
      </c>
      <c r="C193" s="5"/>
      <c r="D193" s="17" t="s">
        <v>2</v>
      </c>
      <c r="E193" s="2">
        <v>3</v>
      </c>
      <c r="F193" s="2">
        <v>2</v>
      </c>
      <c r="G193" s="17">
        <v>6.99</v>
      </c>
      <c r="H193" s="7">
        <v>1</v>
      </c>
      <c r="I193" s="2" t="s">
        <v>16</v>
      </c>
      <c r="J193" s="2" t="s">
        <v>16</v>
      </c>
      <c r="K193" s="2" t="s">
        <v>19</v>
      </c>
      <c r="L193" s="2" t="s">
        <v>25</v>
      </c>
      <c r="M193" s="2" t="s">
        <v>16</v>
      </c>
      <c r="N193" s="2" t="s">
        <v>29</v>
      </c>
      <c r="O193" s="6">
        <f>SUM(Q193,R193,S193,T193,U193,V193,W193,X193,Y193,Z193,AA193,AB193,AC193)</f>
        <v>42.190000000000005</v>
      </c>
      <c r="Q193" s="17">
        <v>6.99</v>
      </c>
      <c r="R193" s="1" t="b">
        <f t="shared" ref="R193:R200" si="361">IF(AND(H193&gt;=2,H193&lt;=10),ROUND(G193*H193*(1-0.07),2))</f>
        <v>0</v>
      </c>
      <c r="S193" s="1" t="b">
        <f t="shared" ref="S193:S200" si="362">IF(AND(H193&gt;=11,H193&lt;=25),ROUND(G193*H193*(1-0.11),2))</f>
        <v>0</v>
      </c>
      <c r="T193" s="19" t="b">
        <f t="shared" ref="T193:T200" si="363">IF(AND(H193&gt;=26,H193&lt;=50),ROUND(G193*H193*(1-0.18),2))</f>
        <v>0</v>
      </c>
      <c r="U193" s="18" t="b">
        <f t="shared" ref="U193:U200" si="364">IF(AND(H193&gt;=51,H193&lt;=100),ROUND(G193*H193*(1-0.25),2))</f>
        <v>0</v>
      </c>
      <c r="V193" s="18" t="b">
        <f t="shared" ref="V193:V200" si="365">IF(AND(H193&gt;=101,H193&lt;=500),ROUND(G193*H193*(1-0.33),2))</f>
        <v>0</v>
      </c>
      <c r="W193" s="18" t="b">
        <f t="shared" ref="W193:W200" si="366">IF(AND(H193&gt;=501),ROUND(G193*H193*(1-0.4),2))</f>
        <v>0</v>
      </c>
      <c r="X193" s="11">
        <f t="shared" ref="X193:X200" si="367">IF(I193="Yes",ROUND(SUM(Q193,R193,S193,T193,U193,V193,W193)*0.75,2),0)</f>
        <v>5.24</v>
      </c>
      <c r="Y193" s="11">
        <f t="shared" ref="Y193:Y200" si="368">IF(AE193&lt;6.99,AD193,AE193)</f>
        <v>6.99</v>
      </c>
      <c r="Z193" s="11">
        <f t="shared" ref="Z193:Z200" si="369">IF(K193="Flash Cut with Adhesive Grommets",ROUND(H193*4.99,2),0)</f>
        <v>4.99</v>
      </c>
      <c r="AA193" s="11">
        <f t="shared" ref="AA193:AA200" si="370">((E193*F193)*0.5*H193)</f>
        <v>3</v>
      </c>
      <c r="AB193" s="11">
        <f t="shared" ref="AB193:AB200" si="371">IF(M193="Yes",ROUND(H193*9.99,2),0)</f>
        <v>9.99</v>
      </c>
      <c r="AC193" s="11">
        <f t="shared" ref="AC193:AC200" si="372">IF(AG193&lt;4.99,4.99,AG193)</f>
        <v>4.99</v>
      </c>
      <c r="AD193" s="21">
        <v>6.99</v>
      </c>
      <c r="AE193" s="21">
        <f t="shared" ref="AE193:AE200" si="373">IF(J193="Yes",ROUND(SUM(Q193,R193,S193,T193,U193,V193,W193)*0.2,2),0)</f>
        <v>1.4</v>
      </c>
      <c r="AF193" s="20">
        <v>4.99</v>
      </c>
      <c r="AG193" s="20">
        <f t="shared" ref="AG193:AG200" si="374">IF(N193="Four Sides",ROUND(G193*0.3*H193,2),0)</f>
        <v>2.1</v>
      </c>
    </row>
    <row r="194" spans="1:33">
      <c r="B194" s="5" t="s">
        <v>83</v>
      </c>
      <c r="C194" s="5"/>
      <c r="D194" s="17" t="s">
        <v>3</v>
      </c>
      <c r="E194">
        <v>3</v>
      </c>
      <c r="F194">
        <v>4</v>
      </c>
      <c r="G194" s="17">
        <v>29.88</v>
      </c>
      <c r="H194" s="7">
        <v>1</v>
      </c>
      <c r="I194" s="2" t="s">
        <v>16</v>
      </c>
      <c r="J194" s="2" t="s">
        <v>16</v>
      </c>
      <c r="K194" s="2" t="s">
        <v>19</v>
      </c>
      <c r="L194" s="2" t="s">
        <v>25</v>
      </c>
      <c r="M194" s="2" t="s">
        <v>16</v>
      </c>
      <c r="N194" s="2" t="s">
        <v>29</v>
      </c>
      <c r="O194" s="6">
        <f t="shared" ref="O194:O200" si="375">SUM(Q194,R194,S194,T194,U194,V194,W194,X194,Y194,Z194,AA194,AB194,AC194)</f>
        <v>89.22</v>
      </c>
      <c r="Q194" s="17">
        <v>29.88</v>
      </c>
      <c r="R194" s="1" t="b">
        <f t="shared" si="361"/>
        <v>0</v>
      </c>
      <c r="S194" s="1" t="b">
        <f t="shared" si="362"/>
        <v>0</v>
      </c>
      <c r="T194" s="19" t="b">
        <f t="shared" si="363"/>
        <v>0</v>
      </c>
      <c r="U194" s="18" t="b">
        <f t="shared" si="364"/>
        <v>0</v>
      </c>
      <c r="V194" s="18" t="b">
        <f t="shared" si="365"/>
        <v>0</v>
      </c>
      <c r="W194" s="18" t="b">
        <f t="shared" si="366"/>
        <v>0</v>
      </c>
      <c r="X194" s="11">
        <f t="shared" si="367"/>
        <v>22.41</v>
      </c>
      <c r="Y194" s="11">
        <f t="shared" si="368"/>
        <v>6.99</v>
      </c>
      <c r="Z194" s="11">
        <f t="shared" si="369"/>
        <v>4.99</v>
      </c>
      <c r="AA194" s="11">
        <f t="shared" si="370"/>
        <v>6</v>
      </c>
      <c r="AB194" s="11">
        <f t="shared" si="371"/>
        <v>9.99</v>
      </c>
      <c r="AC194" s="11">
        <f t="shared" si="372"/>
        <v>8.9600000000000009</v>
      </c>
      <c r="AD194" s="21">
        <v>6.99</v>
      </c>
      <c r="AE194" s="21">
        <f t="shared" si="373"/>
        <v>5.98</v>
      </c>
      <c r="AF194" s="20">
        <v>4.99</v>
      </c>
      <c r="AG194" s="20">
        <f t="shared" si="374"/>
        <v>8.9600000000000009</v>
      </c>
    </row>
    <row r="195" spans="1:33">
      <c r="B195" s="5" t="s">
        <v>83</v>
      </c>
      <c r="C195" s="5"/>
      <c r="D195" s="17" t="s">
        <v>23</v>
      </c>
      <c r="E195">
        <v>3</v>
      </c>
      <c r="F195">
        <v>6</v>
      </c>
      <c r="G195" s="17">
        <v>44.82</v>
      </c>
      <c r="H195" s="7">
        <v>1</v>
      </c>
      <c r="I195" s="2" t="s">
        <v>16</v>
      </c>
      <c r="J195" s="2" t="s">
        <v>16</v>
      </c>
      <c r="K195" s="2" t="s">
        <v>19</v>
      </c>
      <c r="L195" s="2" t="s">
        <v>25</v>
      </c>
      <c r="M195" s="2" t="s">
        <v>16</v>
      </c>
      <c r="N195" s="2" t="s">
        <v>29</v>
      </c>
      <c r="O195" s="6">
        <f t="shared" si="375"/>
        <v>124.83</v>
      </c>
      <c r="Q195" s="17">
        <v>44.82</v>
      </c>
      <c r="R195" s="1" t="b">
        <f t="shared" si="361"/>
        <v>0</v>
      </c>
      <c r="S195" s="1" t="b">
        <f t="shared" si="362"/>
        <v>0</v>
      </c>
      <c r="T195" s="19" t="b">
        <f t="shared" si="363"/>
        <v>0</v>
      </c>
      <c r="U195" s="18" t="b">
        <f t="shared" si="364"/>
        <v>0</v>
      </c>
      <c r="V195" s="18" t="b">
        <f t="shared" si="365"/>
        <v>0</v>
      </c>
      <c r="W195" s="18" t="b">
        <f t="shared" si="366"/>
        <v>0</v>
      </c>
      <c r="X195" s="11">
        <f t="shared" si="367"/>
        <v>33.619999999999997</v>
      </c>
      <c r="Y195" s="11">
        <f t="shared" si="368"/>
        <v>8.9600000000000009</v>
      </c>
      <c r="Z195" s="11">
        <f t="shared" si="369"/>
        <v>4.99</v>
      </c>
      <c r="AA195" s="11">
        <f t="shared" si="370"/>
        <v>9</v>
      </c>
      <c r="AB195" s="11">
        <f t="shared" si="371"/>
        <v>9.99</v>
      </c>
      <c r="AC195" s="11">
        <f t="shared" si="372"/>
        <v>13.45</v>
      </c>
      <c r="AD195" s="21">
        <v>6.99</v>
      </c>
      <c r="AE195" s="21">
        <f t="shared" si="373"/>
        <v>8.9600000000000009</v>
      </c>
      <c r="AF195" s="20">
        <v>4.99</v>
      </c>
      <c r="AG195" s="20">
        <f t="shared" si="374"/>
        <v>13.45</v>
      </c>
    </row>
    <row r="196" spans="1:33">
      <c r="B196" s="5" t="s">
        <v>83</v>
      </c>
      <c r="C196" s="5"/>
      <c r="D196" s="17" t="s">
        <v>36</v>
      </c>
      <c r="E196">
        <v>4</v>
      </c>
      <c r="F196">
        <v>6</v>
      </c>
      <c r="G196" s="17">
        <v>59.76</v>
      </c>
      <c r="H196" s="7">
        <v>1</v>
      </c>
      <c r="I196" s="2" t="s">
        <v>16</v>
      </c>
      <c r="J196" s="2" t="s">
        <v>16</v>
      </c>
      <c r="K196" s="2" t="s">
        <v>19</v>
      </c>
      <c r="L196" s="2" t="s">
        <v>25</v>
      </c>
      <c r="M196" s="2" t="s">
        <v>16</v>
      </c>
      <c r="N196" s="2" t="s">
        <v>29</v>
      </c>
      <c r="O196" s="6">
        <f t="shared" si="375"/>
        <v>161.44</v>
      </c>
      <c r="Q196" s="17">
        <v>59.76</v>
      </c>
      <c r="R196" s="1" t="b">
        <f t="shared" si="361"/>
        <v>0</v>
      </c>
      <c r="S196" s="1" t="b">
        <f t="shared" si="362"/>
        <v>0</v>
      </c>
      <c r="T196" s="19" t="b">
        <f t="shared" si="363"/>
        <v>0</v>
      </c>
      <c r="U196" s="18" t="b">
        <f t="shared" si="364"/>
        <v>0</v>
      </c>
      <c r="V196" s="18" t="b">
        <f t="shared" si="365"/>
        <v>0</v>
      </c>
      <c r="W196" s="18" t="b">
        <f t="shared" si="366"/>
        <v>0</v>
      </c>
      <c r="X196" s="11">
        <f t="shared" si="367"/>
        <v>44.82</v>
      </c>
      <c r="Y196" s="11">
        <f t="shared" si="368"/>
        <v>11.95</v>
      </c>
      <c r="Z196" s="11">
        <f t="shared" si="369"/>
        <v>4.99</v>
      </c>
      <c r="AA196" s="11">
        <f t="shared" si="370"/>
        <v>12</v>
      </c>
      <c r="AB196" s="11">
        <f t="shared" si="371"/>
        <v>9.99</v>
      </c>
      <c r="AC196" s="11">
        <f t="shared" si="372"/>
        <v>17.93</v>
      </c>
      <c r="AD196" s="21">
        <v>6.99</v>
      </c>
      <c r="AE196" s="21">
        <f t="shared" si="373"/>
        <v>11.95</v>
      </c>
      <c r="AF196" s="20">
        <v>4.99</v>
      </c>
      <c r="AG196" s="20">
        <f t="shared" si="374"/>
        <v>17.93</v>
      </c>
    </row>
    <row r="197" spans="1:33">
      <c r="B197" s="5" t="s">
        <v>83</v>
      </c>
      <c r="C197" s="5"/>
      <c r="D197" s="17" t="s">
        <v>38</v>
      </c>
      <c r="E197">
        <v>4</v>
      </c>
      <c r="F197">
        <v>8</v>
      </c>
      <c r="G197" s="17">
        <v>79.680000000000007</v>
      </c>
      <c r="H197" s="7">
        <v>1</v>
      </c>
      <c r="I197" s="2" t="s">
        <v>16</v>
      </c>
      <c r="J197" s="2" t="s">
        <v>16</v>
      </c>
      <c r="K197" s="2" t="s">
        <v>19</v>
      </c>
      <c r="L197" s="2" t="s">
        <v>25</v>
      </c>
      <c r="M197" s="2" t="s">
        <v>16</v>
      </c>
      <c r="N197" s="2" t="s">
        <v>29</v>
      </c>
      <c r="O197" s="6">
        <f t="shared" si="375"/>
        <v>210.26000000000002</v>
      </c>
      <c r="Q197" s="17">
        <v>79.680000000000007</v>
      </c>
      <c r="R197" s="1" t="b">
        <f t="shared" si="361"/>
        <v>0</v>
      </c>
      <c r="S197" s="1" t="b">
        <f t="shared" si="362"/>
        <v>0</v>
      </c>
      <c r="T197" s="19" t="b">
        <f t="shared" si="363"/>
        <v>0</v>
      </c>
      <c r="U197" s="18" t="b">
        <f t="shared" si="364"/>
        <v>0</v>
      </c>
      <c r="V197" s="18" t="b">
        <f t="shared" si="365"/>
        <v>0</v>
      </c>
      <c r="W197" s="18" t="b">
        <f t="shared" si="366"/>
        <v>0</v>
      </c>
      <c r="X197" s="11">
        <f t="shared" si="367"/>
        <v>59.76</v>
      </c>
      <c r="Y197" s="11">
        <f t="shared" si="368"/>
        <v>15.94</v>
      </c>
      <c r="Z197" s="11">
        <f t="shared" si="369"/>
        <v>4.99</v>
      </c>
      <c r="AA197" s="11">
        <f t="shared" si="370"/>
        <v>16</v>
      </c>
      <c r="AB197" s="11">
        <f t="shared" si="371"/>
        <v>9.99</v>
      </c>
      <c r="AC197" s="11">
        <f t="shared" si="372"/>
        <v>23.9</v>
      </c>
      <c r="AD197" s="21">
        <v>6.99</v>
      </c>
      <c r="AE197" s="21">
        <f t="shared" si="373"/>
        <v>15.94</v>
      </c>
      <c r="AF197" s="20">
        <v>4.99</v>
      </c>
      <c r="AG197" s="20">
        <f t="shared" si="374"/>
        <v>23.9</v>
      </c>
    </row>
    <row r="198" spans="1:33">
      <c r="B198" s="5" t="s">
        <v>83</v>
      </c>
      <c r="C198" s="5"/>
      <c r="D198" s="17" t="s">
        <v>39</v>
      </c>
      <c r="E198">
        <v>4</v>
      </c>
      <c r="F198">
        <v>10</v>
      </c>
      <c r="G198" s="17">
        <v>99.6</v>
      </c>
      <c r="H198" s="7">
        <v>1</v>
      </c>
      <c r="I198" s="2" t="s">
        <v>16</v>
      </c>
      <c r="J198" s="2" t="s">
        <v>16</v>
      </c>
      <c r="K198" s="2" t="s">
        <v>19</v>
      </c>
      <c r="L198" s="2" t="s">
        <v>25</v>
      </c>
      <c r="M198" s="2" t="s">
        <v>16</v>
      </c>
      <c r="N198" s="2" t="s">
        <v>29</v>
      </c>
      <c r="O198" s="6">
        <f t="shared" si="375"/>
        <v>259.08000000000004</v>
      </c>
      <c r="Q198" s="17">
        <v>99.6</v>
      </c>
      <c r="R198" s="1" t="b">
        <f t="shared" si="361"/>
        <v>0</v>
      </c>
      <c r="S198" s="1" t="b">
        <f t="shared" si="362"/>
        <v>0</v>
      </c>
      <c r="T198" s="19" t="b">
        <f t="shared" si="363"/>
        <v>0</v>
      </c>
      <c r="U198" s="18" t="b">
        <f t="shared" si="364"/>
        <v>0</v>
      </c>
      <c r="V198" s="18" t="b">
        <f t="shared" si="365"/>
        <v>0</v>
      </c>
      <c r="W198" s="18" t="b">
        <f t="shared" si="366"/>
        <v>0</v>
      </c>
      <c r="X198" s="11">
        <f t="shared" si="367"/>
        <v>74.7</v>
      </c>
      <c r="Y198" s="11">
        <f t="shared" si="368"/>
        <v>19.920000000000002</v>
      </c>
      <c r="Z198" s="11">
        <f t="shared" si="369"/>
        <v>4.99</v>
      </c>
      <c r="AA198" s="11">
        <f t="shared" si="370"/>
        <v>20</v>
      </c>
      <c r="AB198" s="11">
        <f t="shared" si="371"/>
        <v>9.99</v>
      </c>
      <c r="AC198" s="11">
        <f t="shared" si="372"/>
        <v>29.88</v>
      </c>
      <c r="AD198" s="21">
        <v>6.99</v>
      </c>
      <c r="AE198" s="21">
        <f t="shared" si="373"/>
        <v>19.920000000000002</v>
      </c>
      <c r="AF198" s="20">
        <v>4.99</v>
      </c>
      <c r="AG198" s="20">
        <f t="shared" si="374"/>
        <v>29.88</v>
      </c>
    </row>
    <row r="199" spans="1:33">
      <c r="B199" s="5" t="s">
        <v>83</v>
      </c>
      <c r="C199" s="5"/>
      <c r="D199" s="17" t="s">
        <v>40</v>
      </c>
      <c r="E199">
        <v>6</v>
      </c>
      <c r="F199">
        <v>8</v>
      </c>
      <c r="G199" s="17">
        <v>119.52</v>
      </c>
      <c r="H199" s="7">
        <v>1</v>
      </c>
      <c r="I199" s="2" t="s">
        <v>16</v>
      </c>
      <c r="J199" s="2" t="s">
        <v>16</v>
      </c>
      <c r="K199" s="2" t="s">
        <v>19</v>
      </c>
      <c r="L199" s="2" t="s">
        <v>25</v>
      </c>
      <c r="M199" s="2" t="s">
        <v>16</v>
      </c>
      <c r="N199" s="2" t="s">
        <v>29</v>
      </c>
      <c r="O199" s="6">
        <f t="shared" si="375"/>
        <v>307.90000000000003</v>
      </c>
      <c r="Q199" s="17">
        <v>119.52</v>
      </c>
      <c r="R199" s="1" t="b">
        <f t="shared" si="361"/>
        <v>0</v>
      </c>
      <c r="S199" s="1" t="b">
        <f t="shared" si="362"/>
        <v>0</v>
      </c>
      <c r="T199" s="19" t="b">
        <f t="shared" si="363"/>
        <v>0</v>
      </c>
      <c r="U199" s="18" t="b">
        <f t="shared" si="364"/>
        <v>0</v>
      </c>
      <c r="V199" s="18" t="b">
        <f t="shared" si="365"/>
        <v>0</v>
      </c>
      <c r="W199" s="18" t="b">
        <f t="shared" si="366"/>
        <v>0</v>
      </c>
      <c r="X199" s="11">
        <f t="shared" si="367"/>
        <v>89.64</v>
      </c>
      <c r="Y199" s="11">
        <f t="shared" si="368"/>
        <v>23.9</v>
      </c>
      <c r="Z199" s="11">
        <f t="shared" si="369"/>
        <v>4.99</v>
      </c>
      <c r="AA199" s="11">
        <f t="shared" si="370"/>
        <v>24</v>
      </c>
      <c r="AB199" s="11">
        <f t="shared" si="371"/>
        <v>9.99</v>
      </c>
      <c r="AC199" s="11">
        <f t="shared" si="372"/>
        <v>35.86</v>
      </c>
      <c r="AD199" s="21">
        <v>6.99</v>
      </c>
      <c r="AE199" s="21">
        <f t="shared" si="373"/>
        <v>23.9</v>
      </c>
      <c r="AF199" s="20">
        <v>4.99</v>
      </c>
      <c r="AG199" s="20">
        <f t="shared" si="374"/>
        <v>35.86</v>
      </c>
    </row>
    <row r="200" spans="1:33">
      <c r="B200" s="5" t="s">
        <v>83</v>
      </c>
      <c r="C200" s="5"/>
      <c r="D200" s="17" t="s">
        <v>41</v>
      </c>
      <c r="E200">
        <v>6</v>
      </c>
      <c r="F200">
        <v>10</v>
      </c>
      <c r="G200" s="17">
        <v>149.4</v>
      </c>
      <c r="H200" s="7">
        <v>1</v>
      </c>
      <c r="I200" s="2" t="s">
        <v>16</v>
      </c>
      <c r="J200" s="2" t="s">
        <v>16</v>
      </c>
      <c r="K200" s="2" t="s">
        <v>19</v>
      </c>
      <c r="L200" s="2" t="s">
        <v>25</v>
      </c>
      <c r="M200" s="2" t="s">
        <v>16</v>
      </c>
      <c r="N200" s="2" t="s">
        <v>29</v>
      </c>
      <c r="O200" s="6">
        <f t="shared" si="375"/>
        <v>381.13</v>
      </c>
      <c r="Q200" s="17">
        <v>149.4</v>
      </c>
      <c r="R200" s="1" t="b">
        <f t="shared" si="361"/>
        <v>0</v>
      </c>
      <c r="S200" s="1" t="b">
        <f t="shared" si="362"/>
        <v>0</v>
      </c>
      <c r="T200" s="19" t="b">
        <f t="shared" si="363"/>
        <v>0</v>
      </c>
      <c r="U200" s="18" t="b">
        <f t="shared" si="364"/>
        <v>0</v>
      </c>
      <c r="V200" s="18" t="b">
        <f t="shared" si="365"/>
        <v>0</v>
      </c>
      <c r="W200" s="18" t="b">
        <f t="shared" si="366"/>
        <v>0</v>
      </c>
      <c r="X200" s="11">
        <f t="shared" si="367"/>
        <v>112.05</v>
      </c>
      <c r="Y200" s="11">
        <f t="shared" si="368"/>
        <v>29.88</v>
      </c>
      <c r="Z200" s="11">
        <f t="shared" si="369"/>
        <v>4.99</v>
      </c>
      <c r="AA200" s="11">
        <f t="shared" si="370"/>
        <v>30</v>
      </c>
      <c r="AB200" s="11">
        <f t="shared" si="371"/>
        <v>9.99</v>
      </c>
      <c r="AC200" s="11">
        <f t="shared" si="372"/>
        <v>44.82</v>
      </c>
      <c r="AD200" s="21">
        <v>6.99</v>
      </c>
      <c r="AE200" s="21">
        <f t="shared" si="373"/>
        <v>29.88</v>
      </c>
      <c r="AF200" s="20">
        <v>4.99</v>
      </c>
      <c r="AG200" s="20">
        <f t="shared" si="374"/>
        <v>44.82</v>
      </c>
    </row>
    <row r="201" spans="1:33">
      <c r="A201" t="s">
        <v>84</v>
      </c>
    </row>
    <row r="202" spans="1:33">
      <c r="B202" s="5" t="s">
        <v>85</v>
      </c>
      <c r="C202" s="5"/>
      <c r="D202" s="17" t="s">
        <v>2</v>
      </c>
      <c r="E202" s="2">
        <v>3</v>
      </c>
      <c r="F202" s="2">
        <v>2</v>
      </c>
      <c r="G202" s="17">
        <v>6.99</v>
      </c>
      <c r="H202" s="7">
        <v>1</v>
      </c>
      <c r="I202" s="2" t="s">
        <v>16</v>
      </c>
      <c r="J202" s="2" t="s">
        <v>16</v>
      </c>
      <c r="K202" s="2" t="s">
        <v>19</v>
      </c>
      <c r="L202" s="2" t="s">
        <v>25</v>
      </c>
      <c r="M202" s="2" t="s">
        <v>16</v>
      </c>
      <c r="N202" s="2" t="s">
        <v>29</v>
      </c>
      <c r="O202" s="6">
        <f>SUM(Q202,R202,S202,T202,U202,V202,W202,X202,Y202,Z202,AA202,AB202,AC202)</f>
        <v>42.190000000000005</v>
      </c>
      <c r="Q202" s="17">
        <v>6.99</v>
      </c>
      <c r="R202" s="1" t="b">
        <f t="shared" ref="R202:R209" si="376">IF(AND(H202&gt;=2,H202&lt;=10),ROUND(G202*H202*(1-0.07),2))</f>
        <v>0</v>
      </c>
      <c r="S202" s="1" t="b">
        <f t="shared" ref="S202:S209" si="377">IF(AND(H202&gt;=11,H202&lt;=25),ROUND(G202*H202*(1-0.11),2))</f>
        <v>0</v>
      </c>
      <c r="T202" s="19" t="b">
        <f t="shared" ref="T202:T209" si="378">IF(AND(H202&gt;=26,H202&lt;=50),ROUND(G202*H202*(1-0.18),2))</f>
        <v>0</v>
      </c>
      <c r="U202" s="18" t="b">
        <f t="shared" ref="U202:U209" si="379">IF(AND(H202&gt;=51,H202&lt;=100),ROUND(G202*H202*(1-0.25),2))</f>
        <v>0</v>
      </c>
      <c r="V202" s="18" t="b">
        <f t="shared" ref="V202:V209" si="380">IF(AND(H202&gt;=101,H202&lt;=500),ROUND(G202*H202*(1-0.33),2))</f>
        <v>0</v>
      </c>
      <c r="W202" s="18" t="b">
        <f t="shared" ref="W202:W209" si="381">IF(AND(H202&gt;=501),ROUND(G202*H202*(1-0.4),2))</f>
        <v>0</v>
      </c>
      <c r="X202" s="11">
        <f t="shared" ref="X202:X209" si="382">IF(I202="Yes",ROUND(SUM(Q202,R202,S202,T202,U202,V202,W202)*0.75,2),0)</f>
        <v>5.24</v>
      </c>
      <c r="Y202" s="11">
        <f t="shared" ref="Y202:Y209" si="383">IF(AE202&lt;6.99,AD202,AE202)</f>
        <v>6.99</v>
      </c>
      <c r="Z202" s="11">
        <f t="shared" ref="Z202:Z209" si="384">IF(K202="Flash Cut with Adhesive Grommets",ROUND(H202*4.99,2),0)</f>
        <v>4.99</v>
      </c>
      <c r="AA202" s="11">
        <f t="shared" ref="AA202:AA209" si="385">((E202*F202)*0.5*H202)</f>
        <v>3</v>
      </c>
      <c r="AB202" s="11">
        <f t="shared" ref="AB202:AB209" si="386">IF(M202="Yes",ROUND(H202*9.99,2),0)</f>
        <v>9.99</v>
      </c>
      <c r="AC202" s="11">
        <f t="shared" ref="AC202:AC209" si="387">IF(AG202&lt;4.99,4.99,AG202)</f>
        <v>4.99</v>
      </c>
      <c r="AD202" s="21">
        <v>6.99</v>
      </c>
      <c r="AE202" s="21">
        <f t="shared" ref="AE202:AE209" si="388">IF(J202="Yes",ROUND(SUM(Q202,R202,S202,T202,U202,V202,W202)*0.2,2),0)</f>
        <v>1.4</v>
      </c>
      <c r="AF202" s="20">
        <v>4.99</v>
      </c>
      <c r="AG202" s="20">
        <f t="shared" ref="AG202:AG209" si="389">IF(N202="Four Sides",ROUND(G202*0.3*H202,2),0)</f>
        <v>2.1</v>
      </c>
    </row>
    <row r="203" spans="1:33">
      <c r="B203" s="5" t="s">
        <v>85</v>
      </c>
      <c r="C203" s="5"/>
      <c r="D203" s="17" t="s">
        <v>3</v>
      </c>
      <c r="E203">
        <v>3</v>
      </c>
      <c r="F203">
        <v>4</v>
      </c>
      <c r="G203" s="17">
        <v>29.88</v>
      </c>
      <c r="H203" s="7">
        <v>1</v>
      </c>
      <c r="I203" s="2" t="s">
        <v>16</v>
      </c>
      <c r="J203" s="2" t="s">
        <v>16</v>
      </c>
      <c r="K203" s="2" t="s">
        <v>19</v>
      </c>
      <c r="L203" s="2" t="s">
        <v>25</v>
      </c>
      <c r="M203" s="2" t="s">
        <v>16</v>
      </c>
      <c r="N203" s="2" t="s">
        <v>29</v>
      </c>
      <c r="O203" s="6">
        <f t="shared" ref="O203:O209" si="390">SUM(Q203,R203,S203,T203,U203,V203,W203,X203,Y203,Z203,AA203,AB203,AC203)</f>
        <v>89.22</v>
      </c>
      <c r="Q203" s="17">
        <v>29.88</v>
      </c>
      <c r="R203" s="1" t="b">
        <f t="shared" si="376"/>
        <v>0</v>
      </c>
      <c r="S203" s="1" t="b">
        <f t="shared" si="377"/>
        <v>0</v>
      </c>
      <c r="T203" s="19" t="b">
        <f t="shared" si="378"/>
        <v>0</v>
      </c>
      <c r="U203" s="18" t="b">
        <f t="shared" si="379"/>
        <v>0</v>
      </c>
      <c r="V203" s="18" t="b">
        <f t="shared" si="380"/>
        <v>0</v>
      </c>
      <c r="W203" s="18" t="b">
        <f t="shared" si="381"/>
        <v>0</v>
      </c>
      <c r="X203" s="11">
        <f t="shared" si="382"/>
        <v>22.41</v>
      </c>
      <c r="Y203" s="11">
        <f t="shared" si="383"/>
        <v>6.99</v>
      </c>
      <c r="Z203" s="11">
        <f t="shared" si="384"/>
        <v>4.99</v>
      </c>
      <c r="AA203" s="11">
        <f t="shared" si="385"/>
        <v>6</v>
      </c>
      <c r="AB203" s="11">
        <f t="shared" si="386"/>
        <v>9.99</v>
      </c>
      <c r="AC203" s="11">
        <f t="shared" si="387"/>
        <v>8.9600000000000009</v>
      </c>
      <c r="AD203" s="21">
        <v>6.99</v>
      </c>
      <c r="AE203" s="21">
        <f t="shared" si="388"/>
        <v>5.98</v>
      </c>
      <c r="AF203" s="20">
        <v>4.99</v>
      </c>
      <c r="AG203" s="20">
        <f t="shared" si="389"/>
        <v>8.9600000000000009</v>
      </c>
    </row>
    <row r="204" spans="1:33">
      <c r="B204" s="5" t="s">
        <v>85</v>
      </c>
      <c r="C204" s="5"/>
      <c r="D204" s="17" t="s">
        <v>23</v>
      </c>
      <c r="E204">
        <v>3</v>
      </c>
      <c r="F204">
        <v>6</v>
      </c>
      <c r="G204" s="17">
        <v>44.82</v>
      </c>
      <c r="H204" s="7">
        <v>1</v>
      </c>
      <c r="I204" s="2" t="s">
        <v>16</v>
      </c>
      <c r="J204" s="2" t="s">
        <v>16</v>
      </c>
      <c r="K204" s="2" t="s">
        <v>19</v>
      </c>
      <c r="L204" s="2" t="s">
        <v>25</v>
      </c>
      <c r="M204" s="2" t="s">
        <v>16</v>
      </c>
      <c r="N204" s="2" t="s">
        <v>29</v>
      </c>
      <c r="O204" s="6">
        <f t="shared" si="390"/>
        <v>124.83</v>
      </c>
      <c r="Q204" s="17">
        <v>44.82</v>
      </c>
      <c r="R204" s="1" t="b">
        <f t="shared" si="376"/>
        <v>0</v>
      </c>
      <c r="S204" s="1" t="b">
        <f t="shared" si="377"/>
        <v>0</v>
      </c>
      <c r="T204" s="19" t="b">
        <f t="shared" si="378"/>
        <v>0</v>
      </c>
      <c r="U204" s="18" t="b">
        <f t="shared" si="379"/>
        <v>0</v>
      </c>
      <c r="V204" s="18" t="b">
        <f t="shared" si="380"/>
        <v>0</v>
      </c>
      <c r="W204" s="18" t="b">
        <f t="shared" si="381"/>
        <v>0</v>
      </c>
      <c r="X204" s="11">
        <f t="shared" si="382"/>
        <v>33.619999999999997</v>
      </c>
      <c r="Y204" s="11">
        <f t="shared" si="383"/>
        <v>8.9600000000000009</v>
      </c>
      <c r="Z204" s="11">
        <f t="shared" si="384"/>
        <v>4.99</v>
      </c>
      <c r="AA204" s="11">
        <f t="shared" si="385"/>
        <v>9</v>
      </c>
      <c r="AB204" s="11">
        <f t="shared" si="386"/>
        <v>9.99</v>
      </c>
      <c r="AC204" s="11">
        <f t="shared" si="387"/>
        <v>13.45</v>
      </c>
      <c r="AD204" s="21">
        <v>6.99</v>
      </c>
      <c r="AE204" s="21">
        <f t="shared" si="388"/>
        <v>8.9600000000000009</v>
      </c>
      <c r="AF204" s="20">
        <v>4.99</v>
      </c>
      <c r="AG204" s="20">
        <f t="shared" si="389"/>
        <v>13.45</v>
      </c>
    </row>
    <row r="205" spans="1:33">
      <c r="B205" s="5" t="s">
        <v>85</v>
      </c>
      <c r="C205" s="5"/>
      <c r="D205" s="17" t="s">
        <v>36</v>
      </c>
      <c r="E205">
        <v>4</v>
      </c>
      <c r="F205">
        <v>6</v>
      </c>
      <c r="G205" s="17">
        <v>59.76</v>
      </c>
      <c r="H205" s="7">
        <v>1</v>
      </c>
      <c r="I205" s="2" t="s">
        <v>16</v>
      </c>
      <c r="J205" s="2" t="s">
        <v>16</v>
      </c>
      <c r="K205" s="2" t="s">
        <v>19</v>
      </c>
      <c r="L205" s="2" t="s">
        <v>25</v>
      </c>
      <c r="M205" s="2" t="s">
        <v>16</v>
      </c>
      <c r="N205" s="2" t="s">
        <v>29</v>
      </c>
      <c r="O205" s="6">
        <f t="shared" si="390"/>
        <v>161.44</v>
      </c>
      <c r="Q205" s="17">
        <v>59.76</v>
      </c>
      <c r="R205" s="1" t="b">
        <f t="shared" si="376"/>
        <v>0</v>
      </c>
      <c r="S205" s="1" t="b">
        <f t="shared" si="377"/>
        <v>0</v>
      </c>
      <c r="T205" s="19" t="b">
        <f t="shared" si="378"/>
        <v>0</v>
      </c>
      <c r="U205" s="18" t="b">
        <f t="shared" si="379"/>
        <v>0</v>
      </c>
      <c r="V205" s="18" t="b">
        <f t="shared" si="380"/>
        <v>0</v>
      </c>
      <c r="W205" s="18" t="b">
        <f t="shared" si="381"/>
        <v>0</v>
      </c>
      <c r="X205" s="11">
        <f t="shared" si="382"/>
        <v>44.82</v>
      </c>
      <c r="Y205" s="11">
        <f t="shared" si="383"/>
        <v>11.95</v>
      </c>
      <c r="Z205" s="11">
        <f t="shared" si="384"/>
        <v>4.99</v>
      </c>
      <c r="AA205" s="11">
        <f t="shared" si="385"/>
        <v>12</v>
      </c>
      <c r="AB205" s="11">
        <f t="shared" si="386"/>
        <v>9.99</v>
      </c>
      <c r="AC205" s="11">
        <f t="shared" si="387"/>
        <v>17.93</v>
      </c>
      <c r="AD205" s="21">
        <v>6.99</v>
      </c>
      <c r="AE205" s="21">
        <f t="shared" si="388"/>
        <v>11.95</v>
      </c>
      <c r="AF205" s="20">
        <v>4.99</v>
      </c>
      <c r="AG205" s="20">
        <f t="shared" si="389"/>
        <v>17.93</v>
      </c>
    </row>
    <row r="206" spans="1:33">
      <c r="B206" s="5" t="s">
        <v>85</v>
      </c>
      <c r="C206" s="5"/>
      <c r="D206" s="17" t="s">
        <v>38</v>
      </c>
      <c r="E206">
        <v>4</v>
      </c>
      <c r="F206">
        <v>8</v>
      </c>
      <c r="G206" s="17">
        <v>79.680000000000007</v>
      </c>
      <c r="H206" s="7">
        <v>1</v>
      </c>
      <c r="I206" s="2" t="s">
        <v>16</v>
      </c>
      <c r="J206" s="2" t="s">
        <v>16</v>
      </c>
      <c r="K206" s="2" t="s">
        <v>19</v>
      </c>
      <c r="L206" s="2" t="s">
        <v>25</v>
      </c>
      <c r="M206" s="2" t="s">
        <v>16</v>
      </c>
      <c r="N206" s="2" t="s">
        <v>29</v>
      </c>
      <c r="O206" s="6">
        <f t="shared" si="390"/>
        <v>210.26000000000002</v>
      </c>
      <c r="Q206" s="17">
        <v>79.680000000000007</v>
      </c>
      <c r="R206" s="1" t="b">
        <f t="shared" si="376"/>
        <v>0</v>
      </c>
      <c r="S206" s="1" t="b">
        <f t="shared" si="377"/>
        <v>0</v>
      </c>
      <c r="T206" s="19" t="b">
        <f t="shared" si="378"/>
        <v>0</v>
      </c>
      <c r="U206" s="18" t="b">
        <f t="shared" si="379"/>
        <v>0</v>
      </c>
      <c r="V206" s="18" t="b">
        <f t="shared" si="380"/>
        <v>0</v>
      </c>
      <c r="W206" s="18" t="b">
        <f t="shared" si="381"/>
        <v>0</v>
      </c>
      <c r="X206" s="11">
        <f t="shared" si="382"/>
        <v>59.76</v>
      </c>
      <c r="Y206" s="11">
        <f t="shared" si="383"/>
        <v>15.94</v>
      </c>
      <c r="Z206" s="11">
        <f t="shared" si="384"/>
        <v>4.99</v>
      </c>
      <c r="AA206" s="11">
        <f t="shared" si="385"/>
        <v>16</v>
      </c>
      <c r="AB206" s="11">
        <f t="shared" si="386"/>
        <v>9.99</v>
      </c>
      <c r="AC206" s="11">
        <f t="shared" si="387"/>
        <v>23.9</v>
      </c>
      <c r="AD206" s="21">
        <v>6.99</v>
      </c>
      <c r="AE206" s="21">
        <f t="shared" si="388"/>
        <v>15.94</v>
      </c>
      <c r="AF206" s="20">
        <v>4.99</v>
      </c>
      <c r="AG206" s="20">
        <f t="shared" si="389"/>
        <v>23.9</v>
      </c>
    </row>
    <row r="207" spans="1:33">
      <c r="B207" s="5" t="s">
        <v>85</v>
      </c>
      <c r="C207" s="5"/>
      <c r="D207" s="17" t="s">
        <v>39</v>
      </c>
      <c r="E207">
        <v>4</v>
      </c>
      <c r="F207">
        <v>10</v>
      </c>
      <c r="G207" s="17">
        <v>99.6</v>
      </c>
      <c r="H207" s="7">
        <v>1</v>
      </c>
      <c r="I207" s="2" t="s">
        <v>16</v>
      </c>
      <c r="J207" s="2" t="s">
        <v>16</v>
      </c>
      <c r="K207" s="2" t="s">
        <v>19</v>
      </c>
      <c r="L207" s="2" t="s">
        <v>25</v>
      </c>
      <c r="M207" s="2" t="s">
        <v>16</v>
      </c>
      <c r="N207" s="2" t="s">
        <v>29</v>
      </c>
      <c r="O207" s="6">
        <f t="shared" si="390"/>
        <v>259.08000000000004</v>
      </c>
      <c r="Q207" s="17">
        <v>99.6</v>
      </c>
      <c r="R207" s="1" t="b">
        <f t="shared" si="376"/>
        <v>0</v>
      </c>
      <c r="S207" s="1" t="b">
        <f t="shared" si="377"/>
        <v>0</v>
      </c>
      <c r="T207" s="19" t="b">
        <f t="shared" si="378"/>
        <v>0</v>
      </c>
      <c r="U207" s="18" t="b">
        <f t="shared" si="379"/>
        <v>0</v>
      </c>
      <c r="V207" s="18" t="b">
        <f t="shared" si="380"/>
        <v>0</v>
      </c>
      <c r="W207" s="18" t="b">
        <f t="shared" si="381"/>
        <v>0</v>
      </c>
      <c r="X207" s="11">
        <f t="shared" si="382"/>
        <v>74.7</v>
      </c>
      <c r="Y207" s="11">
        <f t="shared" si="383"/>
        <v>19.920000000000002</v>
      </c>
      <c r="Z207" s="11">
        <f t="shared" si="384"/>
        <v>4.99</v>
      </c>
      <c r="AA207" s="11">
        <f t="shared" si="385"/>
        <v>20</v>
      </c>
      <c r="AB207" s="11">
        <f t="shared" si="386"/>
        <v>9.99</v>
      </c>
      <c r="AC207" s="11">
        <f t="shared" si="387"/>
        <v>29.88</v>
      </c>
      <c r="AD207" s="21">
        <v>6.99</v>
      </c>
      <c r="AE207" s="21">
        <f t="shared" si="388"/>
        <v>19.920000000000002</v>
      </c>
      <c r="AF207" s="20">
        <v>4.99</v>
      </c>
      <c r="AG207" s="20">
        <f t="shared" si="389"/>
        <v>29.88</v>
      </c>
    </row>
    <row r="208" spans="1:33">
      <c r="B208" s="5" t="s">
        <v>85</v>
      </c>
      <c r="C208" s="5"/>
      <c r="D208" s="17" t="s">
        <v>40</v>
      </c>
      <c r="E208">
        <v>6</v>
      </c>
      <c r="F208">
        <v>8</v>
      </c>
      <c r="G208" s="17">
        <v>119.52</v>
      </c>
      <c r="H208" s="7">
        <v>1</v>
      </c>
      <c r="I208" s="2" t="s">
        <v>16</v>
      </c>
      <c r="J208" s="2" t="s">
        <v>16</v>
      </c>
      <c r="K208" s="2" t="s">
        <v>19</v>
      </c>
      <c r="L208" s="2" t="s">
        <v>25</v>
      </c>
      <c r="M208" s="2" t="s">
        <v>16</v>
      </c>
      <c r="N208" s="2" t="s">
        <v>29</v>
      </c>
      <c r="O208" s="6">
        <f t="shared" si="390"/>
        <v>307.90000000000003</v>
      </c>
      <c r="Q208" s="17">
        <v>119.52</v>
      </c>
      <c r="R208" s="1" t="b">
        <f t="shared" si="376"/>
        <v>0</v>
      </c>
      <c r="S208" s="1" t="b">
        <f t="shared" si="377"/>
        <v>0</v>
      </c>
      <c r="T208" s="19" t="b">
        <f t="shared" si="378"/>
        <v>0</v>
      </c>
      <c r="U208" s="18" t="b">
        <f t="shared" si="379"/>
        <v>0</v>
      </c>
      <c r="V208" s="18" t="b">
        <f t="shared" si="380"/>
        <v>0</v>
      </c>
      <c r="W208" s="18" t="b">
        <f t="shared" si="381"/>
        <v>0</v>
      </c>
      <c r="X208" s="11">
        <f t="shared" si="382"/>
        <v>89.64</v>
      </c>
      <c r="Y208" s="11">
        <f t="shared" si="383"/>
        <v>23.9</v>
      </c>
      <c r="Z208" s="11">
        <f t="shared" si="384"/>
        <v>4.99</v>
      </c>
      <c r="AA208" s="11">
        <f t="shared" si="385"/>
        <v>24</v>
      </c>
      <c r="AB208" s="11">
        <f t="shared" si="386"/>
        <v>9.99</v>
      </c>
      <c r="AC208" s="11">
        <f t="shared" si="387"/>
        <v>35.86</v>
      </c>
      <c r="AD208" s="21">
        <v>6.99</v>
      </c>
      <c r="AE208" s="21">
        <f t="shared" si="388"/>
        <v>23.9</v>
      </c>
      <c r="AF208" s="20">
        <v>4.99</v>
      </c>
      <c r="AG208" s="20">
        <f t="shared" si="389"/>
        <v>35.86</v>
      </c>
    </row>
    <row r="209" spans="1:33">
      <c r="B209" s="5" t="s">
        <v>85</v>
      </c>
      <c r="C209" s="5"/>
      <c r="D209" s="17" t="s">
        <v>41</v>
      </c>
      <c r="E209">
        <v>6</v>
      </c>
      <c r="F209">
        <v>10</v>
      </c>
      <c r="G209" s="17">
        <v>149.4</v>
      </c>
      <c r="H209" s="7">
        <v>1</v>
      </c>
      <c r="I209" s="2" t="s">
        <v>16</v>
      </c>
      <c r="J209" s="2" t="s">
        <v>16</v>
      </c>
      <c r="K209" s="2" t="s">
        <v>19</v>
      </c>
      <c r="L209" s="2" t="s">
        <v>25</v>
      </c>
      <c r="M209" s="2" t="s">
        <v>16</v>
      </c>
      <c r="N209" s="2" t="s">
        <v>29</v>
      </c>
      <c r="O209" s="6">
        <f t="shared" si="390"/>
        <v>381.13</v>
      </c>
      <c r="Q209" s="17">
        <v>149.4</v>
      </c>
      <c r="R209" s="1" t="b">
        <f t="shared" si="376"/>
        <v>0</v>
      </c>
      <c r="S209" s="1" t="b">
        <f t="shared" si="377"/>
        <v>0</v>
      </c>
      <c r="T209" s="19" t="b">
        <f t="shared" si="378"/>
        <v>0</v>
      </c>
      <c r="U209" s="18" t="b">
        <f t="shared" si="379"/>
        <v>0</v>
      </c>
      <c r="V209" s="18" t="b">
        <f t="shared" si="380"/>
        <v>0</v>
      </c>
      <c r="W209" s="18" t="b">
        <f t="shared" si="381"/>
        <v>0</v>
      </c>
      <c r="X209" s="11">
        <f t="shared" si="382"/>
        <v>112.05</v>
      </c>
      <c r="Y209" s="11">
        <f t="shared" si="383"/>
        <v>29.88</v>
      </c>
      <c r="Z209" s="11">
        <f t="shared" si="384"/>
        <v>4.99</v>
      </c>
      <c r="AA209" s="11">
        <f t="shared" si="385"/>
        <v>30</v>
      </c>
      <c r="AB209" s="11">
        <f t="shared" si="386"/>
        <v>9.99</v>
      </c>
      <c r="AC209" s="11">
        <f t="shared" si="387"/>
        <v>44.82</v>
      </c>
      <c r="AD209" s="21">
        <v>6.99</v>
      </c>
      <c r="AE209" s="21">
        <f t="shared" si="388"/>
        <v>29.88</v>
      </c>
      <c r="AF209" s="20">
        <v>4.99</v>
      </c>
      <c r="AG209" s="20">
        <f t="shared" si="389"/>
        <v>44.82</v>
      </c>
    </row>
    <row r="210" spans="1:33">
      <c r="A210" t="s">
        <v>86</v>
      </c>
    </row>
    <row r="211" spans="1:33">
      <c r="B211" s="5" t="s">
        <v>87</v>
      </c>
      <c r="C211" s="5"/>
      <c r="D211" s="17" t="s">
        <v>2</v>
      </c>
      <c r="E211" s="2">
        <v>3</v>
      </c>
      <c r="F211" s="2">
        <v>2</v>
      </c>
      <c r="G211" s="17">
        <v>6.99</v>
      </c>
      <c r="H211" s="7">
        <v>1</v>
      </c>
      <c r="I211" s="2" t="s">
        <v>16</v>
      </c>
      <c r="J211" s="2" t="s">
        <v>16</v>
      </c>
      <c r="K211" s="2" t="s">
        <v>19</v>
      </c>
      <c r="L211" s="2" t="s">
        <v>25</v>
      </c>
      <c r="M211" s="2" t="s">
        <v>16</v>
      </c>
      <c r="N211" s="2" t="s">
        <v>29</v>
      </c>
      <c r="O211" s="6">
        <f>SUM(Q211,R211,S211,T211,U211,V211,W211,X211,Y211,Z211,AA211,AB211,AC211)</f>
        <v>42.190000000000005</v>
      </c>
      <c r="Q211" s="17">
        <v>6.99</v>
      </c>
      <c r="R211" s="1" t="b">
        <f t="shared" ref="R211:R218" si="391">IF(AND(H211&gt;=2,H211&lt;=10),ROUND(G211*H211*(1-0.07),2))</f>
        <v>0</v>
      </c>
      <c r="S211" s="1" t="b">
        <f t="shared" ref="S211:S218" si="392">IF(AND(H211&gt;=11,H211&lt;=25),ROUND(G211*H211*(1-0.11),2))</f>
        <v>0</v>
      </c>
      <c r="T211" s="19" t="b">
        <f t="shared" ref="T211:T218" si="393">IF(AND(H211&gt;=26,H211&lt;=50),ROUND(G211*H211*(1-0.18),2))</f>
        <v>0</v>
      </c>
      <c r="U211" s="18" t="b">
        <f t="shared" ref="U211:U218" si="394">IF(AND(H211&gt;=51,H211&lt;=100),ROUND(G211*H211*(1-0.25),2))</f>
        <v>0</v>
      </c>
      <c r="V211" s="18" t="b">
        <f t="shared" ref="V211:V218" si="395">IF(AND(H211&gt;=101,H211&lt;=500),ROUND(G211*H211*(1-0.33),2))</f>
        <v>0</v>
      </c>
      <c r="W211" s="18" t="b">
        <f t="shared" ref="W211:W218" si="396">IF(AND(H211&gt;=501),ROUND(G211*H211*(1-0.4),2))</f>
        <v>0</v>
      </c>
      <c r="X211" s="11">
        <f t="shared" ref="X211:X218" si="397">IF(I211="Yes",ROUND(SUM(Q211,R211,S211,T211,U211,V211,W211)*0.75,2),0)</f>
        <v>5.24</v>
      </c>
      <c r="Y211" s="11">
        <f t="shared" ref="Y211:Y218" si="398">IF(AE211&lt;6.99,AD211,AE211)</f>
        <v>6.99</v>
      </c>
      <c r="Z211" s="11">
        <f t="shared" ref="Z211:Z218" si="399">IF(K211="Flash Cut with Adhesive Grommets",ROUND(H211*4.99,2),0)</f>
        <v>4.99</v>
      </c>
      <c r="AA211" s="11">
        <f t="shared" ref="AA211:AA218" si="400">((E211*F211)*0.5*H211)</f>
        <v>3</v>
      </c>
      <c r="AB211" s="11">
        <f t="shared" ref="AB211:AB218" si="401">IF(M211="Yes",ROUND(H211*9.99,2),0)</f>
        <v>9.99</v>
      </c>
      <c r="AC211" s="11">
        <f t="shared" ref="AC211:AC218" si="402">IF(AG211&lt;4.99,4.99,AG211)</f>
        <v>4.99</v>
      </c>
      <c r="AD211" s="21">
        <v>6.99</v>
      </c>
      <c r="AE211" s="21">
        <f t="shared" ref="AE211:AE218" si="403">IF(J211="Yes",ROUND(SUM(Q211,R211,S211,T211,U211,V211,W211)*0.2,2),0)</f>
        <v>1.4</v>
      </c>
      <c r="AF211" s="20">
        <v>4.99</v>
      </c>
      <c r="AG211" s="20">
        <f t="shared" ref="AG211:AG218" si="404">IF(N211="Four Sides",ROUND(G211*0.3*H211,2),0)</f>
        <v>2.1</v>
      </c>
    </row>
    <row r="212" spans="1:33">
      <c r="B212" s="5" t="s">
        <v>87</v>
      </c>
      <c r="C212" s="5"/>
      <c r="D212" s="17" t="s">
        <v>3</v>
      </c>
      <c r="E212">
        <v>3</v>
      </c>
      <c r="F212">
        <v>4</v>
      </c>
      <c r="G212" s="17">
        <v>29.88</v>
      </c>
      <c r="H212" s="7">
        <v>1</v>
      </c>
      <c r="I212" s="2" t="s">
        <v>16</v>
      </c>
      <c r="J212" s="2" t="s">
        <v>16</v>
      </c>
      <c r="K212" s="2" t="s">
        <v>19</v>
      </c>
      <c r="L212" s="2" t="s">
        <v>25</v>
      </c>
      <c r="M212" s="2" t="s">
        <v>16</v>
      </c>
      <c r="N212" s="2" t="s">
        <v>29</v>
      </c>
      <c r="O212" s="6">
        <f t="shared" ref="O212:O218" si="405">SUM(Q212,R212,S212,T212,U212,V212,W212,X212,Y212,Z212,AA212,AB212,AC212)</f>
        <v>89.22</v>
      </c>
      <c r="Q212" s="17">
        <v>29.88</v>
      </c>
      <c r="R212" s="1" t="b">
        <f t="shared" si="391"/>
        <v>0</v>
      </c>
      <c r="S212" s="1" t="b">
        <f t="shared" si="392"/>
        <v>0</v>
      </c>
      <c r="T212" s="19" t="b">
        <f t="shared" si="393"/>
        <v>0</v>
      </c>
      <c r="U212" s="18" t="b">
        <f t="shared" si="394"/>
        <v>0</v>
      </c>
      <c r="V212" s="18" t="b">
        <f t="shared" si="395"/>
        <v>0</v>
      </c>
      <c r="W212" s="18" t="b">
        <f t="shared" si="396"/>
        <v>0</v>
      </c>
      <c r="X212" s="11">
        <f t="shared" si="397"/>
        <v>22.41</v>
      </c>
      <c r="Y212" s="11">
        <f t="shared" si="398"/>
        <v>6.99</v>
      </c>
      <c r="Z212" s="11">
        <f t="shared" si="399"/>
        <v>4.99</v>
      </c>
      <c r="AA212" s="11">
        <f t="shared" si="400"/>
        <v>6</v>
      </c>
      <c r="AB212" s="11">
        <f t="shared" si="401"/>
        <v>9.99</v>
      </c>
      <c r="AC212" s="11">
        <f t="shared" si="402"/>
        <v>8.9600000000000009</v>
      </c>
      <c r="AD212" s="21">
        <v>6.99</v>
      </c>
      <c r="AE212" s="21">
        <f t="shared" si="403"/>
        <v>5.98</v>
      </c>
      <c r="AF212" s="20">
        <v>4.99</v>
      </c>
      <c r="AG212" s="20">
        <f t="shared" si="404"/>
        <v>8.9600000000000009</v>
      </c>
    </row>
    <row r="213" spans="1:33">
      <c r="B213" s="5" t="s">
        <v>87</v>
      </c>
      <c r="C213" s="5"/>
      <c r="D213" s="17" t="s">
        <v>23</v>
      </c>
      <c r="E213">
        <v>3</v>
      </c>
      <c r="F213">
        <v>6</v>
      </c>
      <c r="G213" s="17">
        <v>44.82</v>
      </c>
      <c r="H213" s="7">
        <v>1</v>
      </c>
      <c r="I213" s="2" t="s">
        <v>16</v>
      </c>
      <c r="J213" s="2" t="s">
        <v>16</v>
      </c>
      <c r="K213" s="2" t="s">
        <v>19</v>
      </c>
      <c r="L213" s="2" t="s">
        <v>25</v>
      </c>
      <c r="M213" s="2" t="s">
        <v>16</v>
      </c>
      <c r="N213" s="2" t="s">
        <v>29</v>
      </c>
      <c r="O213" s="6">
        <f t="shared" si="405"/>
        <v>124.83</v>
      </c>
      <c r="Q213" s="17">
        <v>44.82</v>
      </c>
      <c r="R213" s="1" t="b">
        <f t="shared" si="391"/>
        <v>0</v>
      </c>
      <c r="S213" s="1" t="b">
        <f t="shared" si="392"/>
        <v>0</v>
      </c>
      <c r="T213" s="19" t="b">
        <f t="shared" si="393"/>
        <v>0</v>
      </c>
      <c r="U213" s="18" t="b">
        <f t="shared" si="394"/>
        <v>0</v>
      </c>
      <c r="V213" s="18" t="b">
        <f t="shared" si="395"/>
        <v>0</v>
      </c>
      <c r="W213" s="18" t="b">
        <f t="shared" si="396"/>
        <v>0</v>
      </c>
      <c r="X213" s="11">
        <f t="shared" si="397"/>
        <v>33.619999999999997</v>
      </c>
      <c r="Y213" s="11">
        <f t="shared" si="398"/>
        <v>8.9600000000000009</v>
      </c>
      <c r="Z213" s="11">
        <f t="shared" si="399"/>
        <v>4.99</v>
      </c>
      <c r="AA213" s="11">
        <f t="shared" si="400"/>
        <v>9</v>
      </c>
      <c r="AB213" s="11">
        <f t="shared" si="401"/>
        <v>9.99</v>
      </c>
      <c r="AC213" s="11">
        <f t="shared" si="402"/>
        <v>13.45</v>
      </c>
      <c r="AD213" s="21">
        <v>6.99</v>
      </c>
      <c r="AE213" s="21">
        <f t="shared" si="403"/>
        <v>8.9600000000000009</v>
      </c>
      <c r="AF213" s="20">
        <v>4.99</v>
      </c>
      <c r="AG213" s="20">
        <f t="shared" si="404"/>
        <v>13.45</v>
      </c>
    </row>
    <row r="214" spans="1:33">
      <c r="B214" s="5" t="s">
        <v>87</v>
      </c>
      <c r="C214" s="5"/>
      <c r="D214" s="17" t="s">
        <v>36</v>
      </c>
      <c r="E214">
        <v>4</v>
      </c>
      <c r="F214">
        <v>6</v>
      </c>
      <c r="G214" s="17">
        <v>59.76</v>
      </c>
      <c r="H214" s="7">
        <v>1</v>
      </c>
      <c r="I214" s="2" t="s">
        <v>16</v>
      </c>
      <c r="J214" s="2" t="s">
        <v>16</v>
      </c>
      <c r="K214" s="2" t="s">
        <v>19</v>
      </c>
      <c r="L214" s="2" t="s">
        <v>25</v>
      </c>
      <c r="M214" s="2" t="s">
        <v>16</v>
      </c>
      <c r="N214" s="2" t="s">
        <v>29</v>
      </c>
      <c r="O214" s="6">
        <f t="shared" si="405"/>
        <v>161.44</v>
      </c>
      <c r="Q214" s="17">
        <v>59.76</v>
      </c>
      <c r="R214" s="1" t="b">
        <f t="shared" si="391"/>
        <v>0</v>
      </c>
      <c r="S214" s="1" t="b">
        <f t="shared" si="392"/>
        <v>0</v>
      </c>
      <c r="T214" s="19" t="b">
        <f t="shared" si="393"/>
        <v>0</v>
      </c>
      <c r="U214" s="18" t="b">
        <f t="shared" si="394"/>
        <v>0</v>
      </c>
      <c r="V214" s="18" t="b">
        <f t="shared" si="395"/>
        <v>0</v>
      </c>
      <c r="W214" s="18" t="b">
        <f t="shared" si="396"/>
        <v>0</v>
      </c>
      <c r="X214" s="11">
        <f t="shared" si="397"/>
        <v>44.82</v>
      </c>
      <c r="Y214" s="11">
        <f t="shared" si="398"/>
        <v>11.95</v>
      </c>
      <c r="Z214" s="11">
        <f t="shared" si="399"/>
        <v>4.99</v>
      </c>
      <c r="AA214" s="11">
        <f t="shared" si="400"/>
        <v>12</v>
      </c>
      <c r="AB214" s="11">
        <f t="shared" si="401"/>
        <v>9.99</v>
      </c>
      <c r="AC214" s="11">
        <f t="shared" si="402"/>
        <v>17.93</v>
      </c>
      <c r="AD214" s="21">
        <v>6.99</v>
      </c>
      <c r="AE214" s="21">
        <f t="shared" si="403"/>
        <v>11.95</v>
      </c>
      <c r="AF214" s="20">
        <v>4.99</v>
      </c>
      <c r="AG214" s="20">
        <f t="shared" si="404"/>
        <v>17.93</v>
      </c>
    </row>
    <row r="215" spans="1:33">
      <c r="B215" s="5" t="s">
        <v>87</v>
      </c>
      <c r="C215" s="5"/>
      <c r="D215" s="17" t="s">
        <v>38</v>
      </c>
      <c r="E215">
        <v>4</v>
      </c>
      <c r="F215">
        <v>8</v>
      </c>
      <c r="G215" s="17">
        <v>79.680000000000007</v>
      </c>
      <c r="H215" s="7">
        <v>1</v>
      </c>
      <c r="I215" s="2" t="s">
        <v>16</v>
      </c>
      <c r="J215" s="2" t="s">
        <v>16</v>
      </c>
      <c r="K215" s="2" t="s">
        <v>19</v>
      </c>
      <c r="L215" s="2" t="s">
        <v>25</v>
      </c>
      <c r="M215" s="2" t="s">
        <v>16</v>
      </c>
      <c r="N215" s="2" t="s">
        <v>29</v>
      </c>
      <c r="O215" s="6">
        <f t="shared" si="405"/>
        <v>210.26000000000002</v>
      </c>
      <c r="Q215" s="17">
        <v>79.680000000000007</v>
      </c>
      <c r="R215" s="1" t="b">
        <f t="shared" si="391"/>
        <v>0</v>
      </c>
      <c r="S215" s="1" t="b">
        <f t="shared" si="392"/>
        <v>0</v>
      </c>
      <c r="T215" s="19" t="b">
        <f t="shared" si="393"/>
        <v>0</v>
      </c>
      <c r="U215" s="18" t="b">
        <f t="shared" si="394"/>
        <v>0</v>
      </c>
      <c r="V215" s="18" t="b">
        <f t="shared" si="395"/>
        <v>0</v>
      </c>
      <c r="W215" s="18" t="b">
        <f t="shared" si="396"/>
        <v>0</v>
      </c>
      <c r="X215" s="11">
        <f t="shared" si="397"/>
        <v>59.76</v>
      </c>
      <c r="Y215" s="11">
        <f t="shared" si="398"/>
        <v>15.94</v>
      </c>
      <c r="Z215" s="11">
        <f t="shared" si="399"/>
        <v>4.99</v>
      </c>
      <c r="AA215" s="11">
        <f t="shared" si="400"/>
        <v>16</v>
      </c>
      <c r="AB215" s="11">
        <f t="shared" si="401"/>
        <v>9.99</v>
      </c>
      <c r="AC215" s="11">
        <f t="shared" si="402"/>
        <v>23.9</v>
      </c>
      <c r="AD215" s="21">
        <v>6.99</v>
      </c>
      <c r="AE215" s="21">
        <f t="shared" si="403"/>
        <v>15.94</v>
      </c>
      <c r="AF215" s="20">
        <v>4.99</v>
      </c>
      <c r="AG215" s="20">
        <f t="shared" si="404"/>
        <v>23.9</v>
      </c>
    </row>
    <row r="216" spans="1:33">
      <c r="B216" s="5" t="s">
        <v>87</v>
      </c>
      <c r="C216" s="5"/>
      <c r="D216" s="17" t="s">
        <v>39</v>
      </c>
      <c r="E216">
        <v>4</v>
      </c>
      <c r="F216">
        <v>10</v>
      </c>
      <c r="G216" s="17">
        <v>99.6</v>
      </c>
      <c r="H216" s="7">
        <v>1</v>
      </c>
      <c r="I216" s="2" t="s">
        <v>16</v>
      </c>
      <c r="J216" s="2" t="s">
        <v>16</v>
      </c>
      <c r="K216" s="2" t="s">
        <v>19</v>
      </c>
      <c r="L216" s="2" t="s">
        <v>25</v>
      </c>
      <c r="M216" s="2" t="s">
        <v>16</v>
      </c>
      <c r="N216" s="2" t="s">
        <v>29</v>
      </c>
      <c r="O216" s="6">
        <f t="shared" si="405"/>
        <v>259.08000000000004</v>
      </c>
      <c r="Q216" s="17">
        <v>99.6</v>
      </c>
      <c r="R216" s="1" t="b">
        <f t="shared" si="391"/>
        <v>0</v>
      </c>
      <c r="S216" s="1" t="b">
        <f t="shared" si="392"/>
        <v>0</v>
      </c>
      <c r="T216" s="19" t="b">
        <f t="shared" si="393"/>
        <v>0</v>
      </c>
      <c r="U216" s="18" t="b">
        <f t="shared" si="394"/>
        <v>0</v>
      </c>
      <c r="V216" s="18" t="b">
        <f t="shared" si="395"/>
        <v>0</v>
      </c>
      <c r="W216" s="18" t="b">
        <f t="shared" si="396"/>
        <v>0</v>
      </c>
      <c r="X216" s="11">
        <f t="shared" si="397"/>
        <v>74.7</v>
      </c>
      <c r="Y216" s="11">
        <f t="shared" si="398"/>
        <v>19.920000000000002</v>
      </c>
      <c r="Z216" s="11">
        <f t="shared" si="399"/>
        <v>4.99</v>
      </c>
      <c r="AA216" s="11">
        <f t="shared" si="400"/>
        <v>20</v>
      </c>
      <c r="AB216" s="11">
        <f t="shared" si="401"/>
        <v>9.99</v>
      </c>
      <c r="AC216" s="11">
        <f t="shared" si="402"/>
        <v>29.88</v>
      </c>
      <c r="AD216" s="21">
        <v>6.99</v>
      </c>
      <c r="AE216" s="21">
        <f t="shared" si="403"/>
        <v>19.920000000000002</v>
      </c>
      <c r="AF216" s="20">
        <v>4.99</v>
      </c>
      <c r="AG216" s="20">
        <f t="shared" si="404"/>
        <v>29.88</v>
      </c>
    </row>
    <row r="217" spans="1:33">
      <c r="B217" s="5" t="s">
        <v>87</v>
      </c>
      <c r="C217" s="5"/>
      <c r="D217" s="17" t="s">
        <v>40</v>
      </c>
      <c r="E217">
        <v>6</v>
      </c>
      <c r="F217">
        <v>8</v>
      </c>
      <c r="G217" s="17">
        <v>119.52</v>
      </c>
      <c r="H217" s="7">
        <v>1</v>
      </c>
      <c r="I217" s="2" t="s">
        <v>16</v>
      </c>
      <c r="J217" s="2" t="s">
        <v>16</v>
      </c>
      <c r="K217" s="2" t="s">
        <v>19</v>
      </c>
      <c r="L217" s="2" t="s">
        <v>25</v>
      </c>
      <c r="M217" s="2" t="s">
        <v>16</v>
      </c>
      <c r="N217" s="2" t="s">
        <v>29</v>
      </c>
      <c r="O217" s="6">
        <f t="shared" si="405"/>
        <v>307.90000000000003</v>
      </c>
      <c r="Q217" s="17">
        <v>119.52</v>
      </c>
      <c r="R217" s="1" t="b">
        <f t="shared" si="391"/>
        <v>0</v>
      </c>
      <c r="S217" s="1" t="b">
        <f t="shared" si="392"/>
        <v>0</v>
      </c>
      <c r="T217" s="19" t="b">
        <f t="shared" si="393"/>
        <v>0</v>
      </c>
      <c r="U217" s="18" t="b">
        <f t="shared" si="394"/>
        <v>0</v>
      </c>
      <c r="V217" s="18" t="b">
        <f t="shared" si="395"/>
        <v>0</v>
      </c>
      <c r="W217" s="18" t="b">
        <f t="shared" si="396"/>
        <v>0</v>
      </c>
      <c r="X217" s="11">
        <f t="shared" si="397"/>
        <v>89.64</v>
      </c>
      <c r="Y217" s="11">
        <f t="shared" si="398"/>
        <v>23.9</v>
      </c>
      <c r="Z217" s="11">
        <f t="shared" si="399"/>
        <v>4.99</v>
      </c>
      <c r="AA217" s="11">
        <f t="shared" si="400"/>
        <v>24</v>
      </c>
      <c r="AB217" s="11">
        <f t="shared" si="401"/>
        <v>9.99</v>
      </c>
      <c r="AC217" s="11">
        <f t="shared" si="402"/>
        <v>35.86</v>
      </c>
      <c r="AD217" s="21">
        <v>6.99</v>
      </c>
      <c r="AE217" s="21">
        <f t="shared" si="403"/>
        <v>23.9</v>
      </c>
      <c r="AF217" s="20">
        <v>4.99</v>
      </c>
      <c r="AG217" s="20">
        <f t="shared" si="404"/>
        <v>35.86</v>
      </c>
    </row>
    <row r="218" spans="1:33">
      <c r="B218" s="5" t="s">
        <v>87</v>
      </c>
      <c r="C218" s="5"/>
      <c r="D218" s="17" t="s">
        <v>41</v>
      </c>
      <c r="E218">
        <v>6</v>
      </c>
      <c r="F218">
        <v>10</v>
      </c>
      <c r="G218" s="17">
        <v>149.4</v>
      </c>
      <c r="H218" s="7">
        <v>1</v>
      </c>
      <c r="I218" s="2" t="s">
        <v>16</v>
      </c>
      <c r="J218" s="2" t="s">
        <v>16</v>
      </c>
      <c r="K218" s="2" t="s">
        <v>19</v>
      </c>
      <c r="L218" s="2" t="s">
        <v>25</v>
      </c>
      <c r="M218" s="2" t="s">
        <v>16</v>
      </c>
      <c r="N218" s="2" t="s">
        <v>29</v>
      </c>
      <c r="O218" s="6">
        <f t="shared" si="405"/>
        <v>381.13</v>
      </c>
      <c r="Q218" s="17">
        <v>149.4</v>
      </c>
      <c r="R218" s="1" t="b">
        <f t="shared" si="391"/>
        <v>0</v>
      </c>
      <c r="S218" s="1" t="b">
        <f t="shared" si="392"/>
        <v>0</v>
      </c>
      <c r="T218" s="19" t="b">
        <f t="shared" si="393"/>
        <v>0</v>
      </c>
      <c r="U218" s="18" t="b">
        <f t="shared" si="394"/>
        <v>0</v>
      </c>
      <c r="V218" s="18" t="b">
        <f t="shared" si="395"/>
        <v>0</v>
      </c>
      <c r="W218" s="18" t="b">
        <f t="shared" si="396"/>
        <v>0</v>
      </c>
      <c r="X218" s="11">
        <f t="shared" si="397"/>
        <v>112.05</v>
      </c>
      <c r="Y218" s="11">
        <f t="shared" si="398"/>
        <v>29.88</v>
      </c>
      <c r="Z218" s="11">
        <f t="shared" si="399"/>
        <v>4.99</v>
      </c>
      <c r="AA218" s="11">
        <f t="shared" si="400"/>
        <v>30</v>
      </c>
      <c r="AB218" s="11">
        <f t="shared" si="401"/>
        <v>9.99</v>
      </c>
      <c r="AC218" s="11">
        <f t="shared" si="402"/>
        <v>44.82</v>
      </c>
      <c r="AD218" s="21">
        <v>6.99</v>
      </c>
      <c r="AE218" s="21">
        <f t="shared" si="403"/>
        <v>29.88</v>
      </c>
      <c r="AF218" s="20">
        <v>4.99</v>
      </c>
      <c r="AG218" s="20">
        <f t="shared" si="404"/>
        <v>44.82</v>
      </c>
    </row>
    <row r="219" spans="1:33">
      <c r="A219" t="s">
        <v>88</v>
      </c>
    </row>
    <row r="220" spans="1:33">
      <c r="B220" s="5" t="s">
        <v>89</v>
      </c>
      <c r="C220" s="5"/>
      <c r="D220" s="17" t="s">
        <v>2</v>
      </c>
      <c r="E220" s="2">
        <v>3</v>
      </c>
      <c r="F220" s="2">
        <v>2</v>
      </c>
      <c r="G220" s="17">
        <v>6.99</v>
      </c>
      <c r="H220" s="7">
        <v>1</v>
      </c>
      <c r="I220" s="2" t="s">
        <v>16</v>
      </c>
      <c r="J220" s="2" t="s">
        <v>16</v>
      </c>
      <c r="K220" s="2" t="s">
        <v>19</v>
      </c>
      <c r="L220" s="2" t="s">
        <v>25</v>
      </c>
      <c r="M220" s="2" t="s">
        <v>16</v>
      </c>
      <c r="N220" s="2" t="s">
        <v>29</v>
      </c>
      <c r="O220" s="6">
        <f>SUM(Q220,R220,S220,T220,U220,V220,W220,X220,Y220,Z220,AA220,AB220,AC220)</f>
        <v>42.190000000000005</v>
      </c>
      <c r="Q220" s="17">
        <v>6.99</v>
      </c>
      <c r="R220" s="1" t="b">
        <f t="shared" ref="R220:R227" si="406">IF(AND(H220&gt;=2,H220&lt;=10),ROUND(G220*H220*(1-0.07),2))</f>
        <v>0</v>
      </c>
      <c r="S220" s="1" t="b">
        <f t="shared" ref="S220:S227" si="407">IF(AND(H220&gt;=11,H220&lt;=25),ROUND(G220*H220*(1-0.11),2))</f>
        <v>0</v>
      </c>
      <c r="T220" s="19" t="b">
        <f t="shared" ref="T220:T227" si="408">IF(AND(H220&gt;=26,H220&lt;=50),ROUND(G220*H220*(1-0.18),2))</f>
        <v>0</v>
      </c>
      <c r="U220" s="18" t="b">
        <f t="shared" ref="U220:U227" si="409">IF(AND(H220&gt;=51,H220&lt;=100),ROUND(G220*H220*(1-0.25),2))</f>
        <v>0</v>
      </c>
      <c r="V220" s="18" t="b">
        <f t="shared" ref="V220:V227" si="410">IF(AND(H220&gt;=101,H220&lt;=500),ROUND(G220*H220*(1-0.33),2))</f>
        <v>0</v>
      </c>
      <c r="W220" s="18" t="b">
        <f t="shared" ref="W220:W227" si="411">IF(AND(H220&gt;=501),ROUND(G220*H220*(1-0.4),2))</f>
        <v>0</v>
      </c>
      <c r="X220" s="11">
        <f t="shared" ref="X220:X227" si="412">IF(I220="Yes",ROUND(SUM(Q220,R220,S220,T220,U220,V220,W220)*0.75,2),0)</f>
        <v>5.24</v>
      </c>
      <c r="Y220" s="11">
        <f t="shared" ref="Y220:Y227" si="413">IF(AE220&lt;6.99,AD220,AE220)</f>
        <v>6.99</v>
      </c>
      <c r="Z220" s="11">
        <f t="shared" ref="Z220:Z227" si="414">IF(K220="Flash Cut with Adhesive Grommets",ROUND(H220*4.99,2),0)</f>
        <v>4.99</v>
      </c>
      <c r="AA220" s="11">
        <f t="shared" ref="AA220:AA227" si="415">((E220*F220)*0.5*H220)</f>
        <v>3</v>
      </c>
      <c r="AB220" s="11">
        <f t="shared" ref="AB220:AB227" si="416">IF(M220="Yes",ROUND(H220*9.99,2),0)</f>
        <v>9.99</v>
      </c>
      <c r="AC220" s="11">
        <f t="shared" ref="AC220:AC227" si="417">IF(AG220&lt;4.99,4.99,AG220)</f>
        <v>4.99</v>
      </c>
      <c r="AD220" s="21">
        <v>6.99</v>
      </c>
      <c r="AE220" s="21">
        <f t="shared" ref="AE220:AE227" si="418">IF(J220="Yes",ROUND(SUM(Q220,R220,S220,T220,U220,V220,W220)*0.2,2),0)</f>
        <v>1.4</v>
      </c>
      <c r="AF220" s="20">
        <v>4.99</v>
      </c>
      <c r="AG220" s="20">
        <f t="shared" ref="AG220:AG227" si="419">IF(N220="Four Sides",ROUND(G220*0.3*H220,2),0)</f>
        <v>2.1</v>
      </c>
    </row>
    <row r="221" spans="1:33">
      <c r="B221" s="5" t="s">
        <v>89</v>
      </c>
      <c r="C221" s="5"/>
      <c r="D221" s="17" t="s">
        <v>3</v>
      </c>
      <c r="E221">
        <v>3</v>
      </c>
      <c r="F221">
        <v>4</v>
      </c>
      <c r="G221" s="17">
        <v>29.88</v>
      </c>
      <c r="H221" s="7">
        <v>1</v>
      </c>
      <c r="I221" s="2" t="s">
        <v>16</v>
      </c>
      <c r="J221" s="2" t="s">
        <v>16</v>
      </c>
      <c r="K221" s="2" t="s">
        <v>19</v>
      </c>
      <c r="L221" s="2" t="s">
        <v>25</v>
      </c>
      <c r="M221" s="2" t="s">
        <v>16</v>
      </c>
      <c r="N221" s="2" t="s">
        <v>29</v>
      </c>
      <c r="O221" s="6">
        <f t="shared" ref="O221:O227" si="420">SUM(Q221,R221,S221,T221,U221,V221,W221,X221,Y221,Z221,AA221,AB221,AC221)</f>
        <v>89.22</v>
      </c>
      <c r="Q221" s="17">
        <v>29.88</v>
      </c>
      <c r="R221" s="1" t="b">
        <f t="shared" si="406"/>
        <v>0</v>
      </c>
      <c r="S221" s="1" t="b">
        <f t="shared" si="407"/>
        <v>0</v>
      </c>
      <c r="T221" s="19" t="b">
        <f t="shared" si="408"/>
        <v>0</v>
      </c>
      <c r="U221" s="18" t="b">
        <f t="shared" si="409"/>
        <v>0</v>
      </c>
      <c r="V221" s="18" t="b">
        <f t="shared" si="410"/>
        <v>0</v>
      </c>
      <c r="W221" s="18" t="b">
        <f t="shared" si="411"/>
        <v>0</v>
      </c>
      <c r="X221" s="11">
        <f t="shared" si="412"/>
        <v>22.41</v>
      </c>
      <c r="Y221" s="11">
        <f t="shared" si="413"/>
        <v>6.99</v>
      </c>
      <c r="Z221" s="11">
        <f t="shared" si="414"/>
        <v>4.99</v>
      </c>
      <c r="AA221" s="11">
        <f t="shared" si="415"/>
        <v>6</v>
      </c>
      <c r="AB221" s="11">
        <f t="shared" si="416"/>
        <v>9.99</v>
      </c>
      <c r="AC221" s="11">
        <f t="shared" si="417"/>
        <v>8.9600000000000009</v>
      </c>
      <c r="AD221" s="21">
        <v>6.99</v>
      </c>
      <c r="AE221" s="21">
        <f t="shared" si="418"/>
        <v>5.98</v>
      </c>
      <c r="AF221" s="20">
        <v>4.99</v>
      </c>
      <c r="AG221" s="20">
        <f t="shared" si="419"/>
        <v>8.9600000000000009</v>
      </c>
    </row>
    <row r="222" spans="1:33">
      <c r="B222" s="5" t="s">
        <v>89</v>
      </c>
      <c r="C222" s="5"/>
      <c r="D222" s="17" t="s">
        <v>23</v>
      </c>
      <c r="E222">
        <v>3</v>
      </c>
      <c r="F222">
        <v>6</v>
      </c>
      <c r="G222" s="17">
        <v>44.82</v>
      </c>
      <c r="H222" s="7">
        <v>1</v>
      </c>
      <c r="I222" s="2" t="s">
        <v>16</v>
      </c>
      <c r="J222" s="2" t="s">
        <v>16</v>
      </c>
      <c r="K222" s="2" t="s">
        <v>19</v>
      </c>
      <c r="L222" s="2" t="s">
        <v>25</v>
      </c>
      <c r="M222" s="2" t="s">
        <v>16</v>
      </c>
      <c r="N222" s="2" t="s">
        <v>29</v>
      </c>
      <c r="O222" s="6">
        <f t="shared" si="420"/>
        <v>124.83</v>
      </c>
      <c r="Q222" s="17">
        <v>44.82</v>
      </c>
      <c r="R222" s="1" t="b">
        <f t="shared" si="406"/>
        <v>0</v>
      </c>
      <c r="S222" s="1" t="b">
        <f t="shared" si="407"/>
        <v>0</v>
      </c>
      <c r="T222" s="19" t="b">
        <f t="shared" si="408"/>
        <v>0</v>
      </c>
      <c r="U222" s="18" t="b">
        <f t="shared" si="409"/>
        <v>0</v>
      </c>
      <c r="V222" s="18" t="b">
        <f t="shared" si="410"/>
        <v>0</v>
      </c>
      <c r="W222" s="18" t="b">
        <f t="shared" si="411"/>
        <v>0</v>
      </c>
      <c r="X222" s="11">
        <f t="shared" si="412"/>
        <v>33.619999999999997</v>
      </c>
      <c r="Y222" s="11">
        <f t="shared" si="413"/>
        <v>8.9600000000000009</v>
      </c>
      <c r="Z222" s="11">
        <f t="shared" si="414"/>
        <v>4.99</v>
      </c>
      <c r="AA222" s="11">
        <f t="shared" si="415"/>
        <v>9</v>
      </c>
      <c r="AB222" s="11">
        <f t="shared" si="416"/>
        <v>9.99</v>
      </c>
      <c r="AC222" s="11">
        <f t="shared" si="417"/>
        <v>13.45</v>
      </c>
      <c r="AD222" s="21">
        <v>6.99</v>
      </c>
      <c r="AE222" s="21">
        <f t="shared" si="418"/>
        <v>8.9600000000000009</v>
      </c>
      <c r="AF222" s="20">
        <v>4.99</v>
      </c>
      <c r="AG222" s="20">
        <f t="shared" si="419"/>
        <v>13.45</v>
      </c>
    </row>
    <row r="223" spans="1:33">
      <c r="B223" s="5" t="s">
        <v>89</v>
      </c>
      <c r="C223" s="5"/>
      <c r="D223" s="17" t="s">
        <v>36</v>
      </c>
      <c r="E223">
        <v>4</v>
      </c>
      <c r="F223">
        <v>6</v>
      </c>
      <c r="G223" s="17">
        <v>59.76</v>
      </c>
      <c r="H223" s="7">
        <v>1</v>
      </c>
      <c r="I223" s="2" t="s">
        <v>16</v>
      </c>
      <c r="J223" s="2" t="s">
        <v>16</v>
      </c>
      <c r="K223" s="2" t="s">
        <v>19</v>
      </c>
      <c r="L223" s="2" t="s">
        <v>25</v>
      </c>
      <c r="M223" s="2" t="s">
        <v>16</v>
      </c>
      <c r="N223" s="2" t="s">
        <v>29</v>
      </c>
      <c r="O223" s="6">
        <f t="shared" si="420"/>
        <v>161.44</v>
      </c>
      <c r="Q223" s="17">
        <v>59.76</v>
      </c>
      <c r="R223" s="1" t="b">
        <f t="shared" si="406"/>
        <v>0</v>
      </c>
      <c r="S223" s="1" t="b">
        <f t="shared" si="407"/>
        <v>0</v>
      </c>
      <c r="T223" s="19" t="b">
        <f t="shared" si="408"/>
        <v>0</v>
      </c>
      <c r="U223" s="18" t="b">
        <f t="shared" si="409"/>
        <v>0</v>
      </c>
      <c r="V223" s="18" t="b">
        <f t="shared" si="410"/>
        <v>0</v>
      </c>
      <c r="W223" s="18" t="b">
        <f t="shared" si="411"/>
        <v>0</v>
      </c>
      <c r="X223" s="11">
        <f t="shared" si="412"/>
        <v>44.82</v>
      </c>
      <c r="Y223" s="11">
        <f t="shared" si="413"/>
        <v>11.95</v>
      </c>
      <c r="Z223" s="11">
        <f t="shared" si="414"/>
        <v>4.99</v>
      </c>
      <c r="AA223" s="11">
        <f t="shared" si="415"/>
        <v>12</v>
      </c>
      <c r="AB223" s="11">
        <f t="shared" si="416"/>
        <v>9.99</v>
      </c>
      <c r="AC223" s="11">
        <f t="shared" si="417"/>
        <v>17.93</v>
      </c>
      <c r="AD223" s="21">
        <v>6.99</v>
      </c>
      <c r="AE223" s="21">
        <f t="shared" si="418"/>
        <v>11.95</v>
      </c>
      <c r="AF223" s="20">
        <v>4.99</v>
      </c>
      <c r="AG223" s="20">
        <f t="shared" si="419"/>
        <v>17.93</v>
      </c>
    </row>
    <row r="224" spans="1:33">
      <c r="B224" s="5" t="s">
        <v>89</v>
      </c>
      <c r="C224" s="5"/>
      <c r="D224" s="17" t="s">
        <v>38</v>
      </c>
      <c r="E224">
        <v>4</v>
      </c>
      <c r="F224">
        <v>8</v>
      </c>
      <c r="G224" s="17">
        <v>79.680000000000007</v>
      </c>
      <c r="H224" s="7">
        <v>1</v>
      </c>
      <c r="I224" s="2" t="s">
        <v>16</v>
      </c>
      <c r="J224" s="2" t="s">
        <v>16</v>
      </c>
      <c r="K224" s="2" t="s">
        <v>19</v>
      </c>
      <c r="L224" s="2" t="s">
        <v>25</v>
      </c>
      <c r="M224" s="2" t="s">
        <v>16</v>
      </c>
      <c r="N224" s="2" t="s">
        <v>29</v>
      </c>
      <c r="O224" s="6">
        <f t="shared" si="420"/>
        <v>210.26000000000002</v>
      </c>
      <c r="Q224" s="17">
        <v>79.680000000000007</v>
      </c>
      <c r="R224" s="1" t="b">
        <f t="shared" si="406"/>
        <v>0</v>
      </c>
      <c r="S224" s="1" t="b">
        <f t="shared" si="407"/>
        <v>0</v>
      </c>
      <c r="T224" s="19" t="b">
        <f t="shared" si="408"/>
        <v>0</v>
      </c>
      <c r="U224" s="18" t="b">
        <f t="shared" si="409"/>
        <v>0</v>
      </c>
      <c r="V224" s="18" t="b">
        <f t="shared" si="410"/>
        <v>0</v>
      </c>
      <c r="W224" s="18" t="b">
        <f t="shared" si="411"/>
        <v>0</v>
      </c>
      <c r="X224" s="11">
        <f t="shared" si="412"/>
        <v>59.76</v>
      </c>
      <c r="Y224" s="11">
        <f t="shared" si="413"/>
        <v>15.94</v>
      </c>
      <c r="Z224" s="11">
        <f t="shared" si="414"/>
        <v>4.99</v>
      </c>
      <c r="AA224" s="11">
        <f t="shared" si="415"/>
        <v>16</v>
      </c>
      <c r="AB224" s="11">
        <f t="shared" si="416"/>
        <v>9.99</v>
      </c>
      <c r="AC224" s="11">
        <f t="shared" si="417"/>
        <v>23.9</v>
      </c>
      <c r="AD224" s="21">
        <v>6.99</v>
      </c>
      <c r="AE224" s="21">
        <f t="shared" si="418"/>
        <v>15.94</v>
      </c>
      <c r="AF224" s="20">
        <v>4.99</v>
      </c>
      <c r="AG224" s="20">
        <f t="shared" si="419"/>
        <v>23.9</v>
      </c>
    </row>
    <row r="225" spans="1:33">
      <c r="B225" s="5" t="s">
        <v>89</v>
      </c>
      <c r="C225" s="5"/>
      <c r="D225" s="17" t="s">
        <v>39</v>
      </c>
      <c r="E225">
        <v>4</v>
      </c>
      <c r="F225">
        <v>10</v>
      </c>
      <c r="G225" s="17">
        <v>99.6</v>
      </c>
      <c r="H225" s="7">
        <v>1</v>
      </c>
      <c r="I225" s="2" t="s">
        <v>16</v>
      </c>
      <c r="J225" s="2" t="s">
        <v>16</v>
      </c>
      <c r="K225" s="2" t="s">
        <v>19</v>
      </c>
      <c r="L225" s="2" t="s">
        <v>25</v>
      </c>
      <c r="M225" s="2" t="s">
        <v>16</v>
      </c>
      <c r="N225" s="2" t="s">
        <v>29</v>
      </c>
      <c r="O225" s="6">
        <f t="shared" si="420"/>
        <v>259.08000000000004</v>
      </c>
      <c r="Q225" s="17">
        <v>99.6</v>
      </c>
      <c r="R225" s="1" t="b">
        <f t="shared" si="406"/>
        <v>0</v>
      </c>
      <c r="S225" s="1" t="b">
        <f t="shared" si="407"/>
        <v>0</v>
      </c>
      <c r="T225" s="19" t="b">
        <f t="shared" si="408"/>
        <v>0</v>
      </c>
      <c r="U225" s="18" t="b">
        <f t="shared" si="409"/>
        <v>0</v>
      </c>
      <c r="V225" s="18" t="b">
        <f t="shared" si="410"/>
        <v>0</v>
      </c>
      <c r="W225" s="18" t="b">
        <f t="shared" si="411"/>
        <v>0</v>
      </c>
      <c r="X225" s="11">
        <f t="shared" si="412"/>
        <v>74.7</v>
      </c>
      <c r="Y225" s="11">
        <f t="shared" si="413"/>
        <v>19.920000000000002</v>
      </c>
      <c r="Z225" s="11">
        <f t="shared" si="414"/>
        <v>4.99</v>
      </c>
      <c r="AA225" s="11">
        <f t="shared" si="415"/>
        <v>20</v>
      </c>
      <c r="AB225" s="11">
        <f t="shared" si="416"/>
        <v>9.99</v>
      </c>
      <c r="AC225" s="11">
        <f t="shared" si="417"/>
        <v>29.88</v>
      </c>
      <c r="AD225" s="21">
        <v>6.99</v>
      </c>
      <c r="AE225" s="21">
        <f t="shared" si="418"/>
        <v>19.920000000000002</v>
      </c>
      <c r="AF225" s="20">
        <v>4.99</v>
      </c>
      <c r="AG225" s="20">
        <f t="shared" si="419"/>
        <v>29.88</v>
      </c>
    </row>
    <row r="226" spans="1:33">
      <c r="B226" s="5" t="s">
        <v>89</v>
      </c>
      <c r="C226" s="5"/>
      <c r="D226" s="17" t="s">
        <v>40</v>
      </c>
      <c r="E226">
        <v>6</v>
      </c>
      <c r="F226">
        <v>8</v>
      </c>
      <c r="G226" s="17">
        <v>119.52</v>
      </c>
      <c r="H226" s="7">
        <v>1</v>
      </c>
      <c r="I226" s="2" t="s">
        <v>16</v>
      </c>
      <c r="J226" s="2" t="s">
        <v>16</v>
      </c>
      <c r="K226" s="2" t="s">
        <v>19</v>
      </c>
      <c r="L226" s="2" t="s">
        <v>25</v>
      </c>
      <c r="M226" s="2" t="s">
        <v>16</v>
      </c>
      <c r="N226" s="2" t="s">
        <v>29</v>
      </c>
      <c r="O226" s="6">
        <f t="shared" si="420"/>
        <v>307.90000000000003</v>
      </c>
      <c r="Q226" s="17">
        <v>119.52</v>
      </c>
      <c r="R226" s="1" t="b">
        <f t="shared" si="406"/>
        <v>0</v>
      </c>
      <c r="S226" s="1" t="b">
        <f t="shared" si="407"/>
        <v>0</v>
      </c>
      <c r="T226" s="19" t="b">
        <f t="shared" si="408"/>
        <v>0</v>
      </c>
      <c r="U226" s="18" t="b">
        <f t="shared" si="409"/>
        <v>0</v>
      </c>
      <c r="V226" s="18" t="b">
        <f t="shared" si="410"/>
        <v>0</v>
      </c>
      <c r="W226" s="18" t="b">
        <f t="shared" si="411"/>
        <v>0</v>
      </c>
      <c r="X226" s="11">
        <f t="shared" si="412"/>
        <v>89.64</v>
      </c>
      <c r="Y226" s="11">
        <f t="shared" si="413"/>
        <v>23.9</v>
      </c>
      <c r="Z226" s="11">
        <f t="shared" si="414"/>
        <v>4.99</v>
      </c>
      <c r="AA226" s="11">
        <f t="shared" si="415"/>
        <v>24</v>
      </c>
      <c r="AB226" s="11">
        <f t="shared" si="416"/>
        <v>9.99</v>
      </c>
      <c r="AC226" s="11">
        <f t="shared" si="417"/>
        <v>35.86</v>
      </c>
      <c r="AD226" s="21">
        <v>6.99</v>
      </c>
      <c r="AE226" s="21">
        <f t="shared" si="418"/>
        <v>23.9</v>
      </c>
      <c r="AF226" s="20">
        <v>4.99</v>
      </c>
      <c r="AG226" s="20">
        <f t="shared" si="419"/>
        <v>35.86</v>
      </c>
    </row>
    <row r="227" spans="1:33">
      <c r="B227" s="5" t="s">
        <v>89</v>
      </c>
      <c r="C227" s="5"/>
      <c r="D227" s="17" t="s">
        <v>41</v>
      </c>
      <c r="E227">
        <v>6</v>
      </c>
      <c r="F227">
        <v>10</v>
      </c>
      <c r="G227" s="17">
        <v>149.4</v>
      </c>
      <c r="H227" s="7">
        <v>1</v>
      </c>
      <c r="I227" s="2" t="s">
        <v>16</v>
      </c>
      <c r="J227" s="2" t="s">
        <v>16</v>
      </c>
      <c r="K227" s="2" t="s">
        <v>19</v>
      </c>
      <c r="L227" s="2" t="s">
        <v>25</v>
      </c>
      <c r="M227" s="2" t="s">
        <v>16</v>
      </c>
      <c r="N227" s="2" t="s">
        <v>29</v>
      </c>
      <c r="O227" s="6">
        <f t="shared" si="420"/>
        <v>381.13</v>
      </c>
      <c r="Q227" s="17">
        <v>149.4</v>
      </c>
      <c r="R227" s="1" t="b">
        <f t="shared" si="406"/>
        <v>0</v>
      </c>
      <c r="S227" s="1" t="b">
        <f t="shared" si="407"/>
        <v>0</v>
      </c>
      <c r="T227" s="19" t="b">
        <f t="shared" si="408"/>
        <v>0</v>
      </c>
      <c r="U227" s="18" t="b">
        <f t="shared" si="409"/>
        <v>0</v>
      </c>
      <c r="V227" s="18" t="b">
        <f t="shared" si="410"/>
        <v>0</v>
      </c>
      <c r="W227" s="18" t="b">
        <f t="shared" si="411"/>
        <v>0</v>
      </c>
      <c r="X227" s="11">
        <f t="shared" si="412"/>
        <v>112.05</v>
      </c>
      <c r="Y227" s="11">
        <f t="shared" si="413"/>
        <v>29.88</v>
      </c>
      <c r="Z227" s="11">
        <f t="shared" si="414"/>
        <v>4.99</v>
      </c>
      <c r="AA227" s="11">
        <f t="shared" si="415"/>
        <v>30</v>
      </c>
      <c r="AB227" s="11">
        <f t="shared" si="416"/>
        <v>9.99</v>
      </c>
      <c r="AC227" s="11">
        <f t="shared" si="417"/>
        <v>44.82</v>
      </c>
      <c r="AD227" s="21">
        <v>6.99</v>
      </c>
      <c r="AE227" s="21">
        <f t="shared" si="418"/>
        <v>29.88</v>
      </c>
      <c r="AF227" s="20">
        <v>4.99</v>
      </c>
      <c r="AG227" s="20">
        <f t="shared" si="419"/>
        <v>44.82</v>
      </c>
    </row>
    <row r="228" spans="1:33">
      <c r="A228" t="s">
        <v>90</v>
      </c>
    </row>
    <row r="229" spans="1:33">
      <c r="A229" t="s">
        <v>91</v>
      </c>
      <c r="B229" s="5" t="s">
        <v>92</v>
      </c>
      <c r="C229" s="5"/>
      <c r="D229" s="17" t="s">
        <v>2</v>
      </c>
      <c r="E229" s="2">
        <v>3</v>
      </c>
      <c r="F229" s="2">
        <v>2</v>
      </c>
      <c r="G229" s="17">
        <v>6.99</v>
      </c>
      <c r="H229" s="7">
        <v>1</v>
      </c>
      <c r="I229" s="2" t="s">
        <v>16</v>
      </c>
      <c r="J229" s="2" t="s">
        <v>16</v>
      </c>
      <c r="K229" s="2" t="s">
        <v>19</v>
      </c>
      <c r="L229" s="2" t="s">
        <v>25</v>
      </c>
      <c r="M229" s="2" t="s">
        <v>16</v>
      </c>
      <c r="N229" s="2" t="s">
        <v>29</v>
      </c>
      <c r="O229" s="6">
        <f>SUM(Q229,R229,S229,T229,U229,V229,W229,X229,Y229,Z229,AA229,AB229,AC229)</f>
        <v>42.190000000000005</v>
      </c>
      <c r="Q229" s="17">
        <v>6.99</v>
      </c>
      <c r="R229" s="1" t="b">
        <f t="shared" ref="R229:R236" si="421">IF(AND(H229&gt;=2,H229&lt;=10),ROUND(G229*H229*(1-0.07),2))</f>
        <v>0</v>
      </c>
      <c r="S229" s="1" t="b">
        <f t="shared" ref="S229:S236" si="422">IF(AND(H229&gt;=11,H229&lt;=25),ROUND(G229*H229*(1-0.11),2))</f>
        <v>0</v>
      </c>
      <c r="T229" s="19" t="b">
        <f t="shared" ref="T229:T236" si="423">IF(AND(H229&gt;=26,H229&lt;=50),ROUND(G229*H229*(1-0.18),2))</f>
        <v>0</v>
      </c>
      <c r="U229" s="18" t="b">
        <f t="shared" ref="U229:U236" si="424">IF(AND(H229&gt;=51,H229&lt;=100),ROUND(G229*H229*(1-0.25),2))</f>
        <v>0</v>
      </c>
      <c r="V229" s="18" t="b">
        <f t="shared" ref="V229:V236" si="425">IF(AND(H229&gt;=101,H229&lt;=500),ROUND(G229*H229*(1-0.33),2))</f>
        <v>0</v>
      </c>
      <c r="W229" s="18" t="b">
        <f t="shared" ref="W229:W236" si="426">IF(AND(H229&gt;=501),ROUND(G229*H229*(1-0.4),2))</f>
        <v>0</v>
      </c>
      <c r="X229" s="11">
        <f t="shared" ref="X229:X236" si="427">IF(I229="Yes",ROUND(SUM(Q229,R229,S229,T229,U229,V229,W229)*0.75,2),0)</f>
        <v>5.24</v>
      </c>
      <c r="Y229" s="11">
        <f t="shared" ref="Y229:Y236" si="428">IF(AE229&lt;6.99,AD229,AE229)</f>
        <v>6.99</v>
      </c>
      <c r="Z229" s="11">
        <f t="shared" ref="Z229:Z236" si="429">IF(K229="Flash Cut with Adhesive Grommets",ROUND(H229*4.99,2),0)</f>
        <v>4.99</v>
      </c>
      <c r="AA229" s="11">
        <f t="shared" ref="AA229:AA236" si="430">((E229*F229)*0.5*H229)</f>
        <v>3</v>
      </c>
      <c r="AB229" s="11">
        <f t="shared" ref="AB229:AB236" si="431">IF(M229="Yes",ROUND(H229*9.99,2),0)</f>
        <v>9.99</v>
      </c>
      <c r="AC229" s="11">
        <f t="shared" ref="AC229:AC236" si="432">IF(AG229&lt;4.99,4.99,AG229)</f>
        <v>4.99</v>
      </c>
      <c r="AD229" s="21">
        <v>6.99</v>
      </c>
      <c r="AE229" s="21">
        <f t="shared" ref="AE229:AE236" si="433">IF(J229="Yes",ROUND(SUM(Q229,R229,S229,T229,U229,V229,W229)*0.2,2),0)</f>
        <v>1.4</v>
      </c>
      <c r="AF229" s="20">
        <v>4.99</v>
      </c>
      <c r="AG229" s="20">
        <f t="shared" ref="AG229:AG236" si="434">IF(N229="Four Sides",ROUND(G229*0.3*H229,2),0)</f>
        <v>2.1</v>
      </c>
    </row>
    <row r="230" spans="1:33">
      <c r="B230" s="5" t="s">
        <v>92</v>
      </c>
      <c r="C230" s="5"/>
      <c r="D230" s="17" t="s">
        <v>3</v>
      </c>
      <c r="E230">
        <v>3</v>
      </c>
      <c r="F230">
        <v>4</v>
      </c>
      <c r="G230" s="17">
        <v>29.88</v>
      </c>
      <c r="H230" s="7">
        <v>1</v>
      </c>
      <c r="I230" s="2" t="s">
        <v>16</v>
      </c>
      <c r="J230" s="2" t="s">
        <v>16</v>
      </c>
      <c r="K230" s="2" t="s">
        <v>19</v>
      </c>
      <c r="L230" s="2" t="s">
        <v>25</v>
      </c>
      <c r="M230" s="2" t="s">
        <v>16</v>
      </c>
      <c r="N230" s="2" t="s">
        <v>29</v>
      </c>
      <c r="O230" s="6">
        <f t="shared" ref="O230:O236" si="435">SUM(Q230,R230,S230,T230,U230,V230,W230,X230,Y230,Z230,AA230,AB230,AC230)</f>
        <v>89.22</v>
      </c>
      <c r="Q230" s="17">
        <v>29.88</v>
      </c>
      <c r="R230" s="1" t="b">
        <f t="shared" si="421"/>
        <v>0</v>
      </c>
      <c r="S230" s="1" t="b">
        <f t="shared" si="422"/>
        <v>0</v>
      </c>
      <c r="T230" s="19" t="b">
        <f t="shared" si="423"/>
        <v>0</v>
      </c>
      <c r="U230" s="18" t="b">
        <f t="shared" si="424"/>
        <v>0</v>
      </c>
      <c r="V230" s="18" t="b">
        <f t="shared" si="425"/>
        <v>0</v>
      </c>
      <c r="W230" s="18" t="b">
        <f t="shared" si="426"/>
        <v>0</v>
      </c>
      <c r="X230" s="11">
        <f t="shared" si="427"/>
        <v>22.41</v>
      </c>
      <c r="Y230" s="11">
        <f t="shared" si="428"/>
        <v>6.99</v>
      </c>
      <c r="Z230" s="11">
        <f t="shared" si="429"/>
        <v>4.99</v>
      </c>
      <c r="AA230" s="11">
        <f t="shared" si="430"/>
        <v>6</v>
      </c>
      <c r="AB230" s="11">
        <f t="shared" si="431"/>
        <v>9.99</v>
      </c>
      <c r="AC230" s="11">
        <f t="shared" si="432"/>
        <v>8.9600000000000009</v>
      </c>
      <c r="AD230" s="21">
        <v>6.99</v>
      </c>
      <c r="AE230" s="21">
        <f t="shared" si="433"/>
        <v>5.98</v>
      </c>
      <c r="AF230" s="20">
        <v>4.99</v>
      </c>
      <c r="AG230" s="20">
        <f t="shared" si="434"/>
        <v>8.9600000000000009</v>
      </c>
    </row>
    <row r="231" spans="1:33">
      <c r="B231" s="5" t="s">
        <v>92</v>
      </c>
      <c r="C231" s="5"/>
      <c r="D231" s="17" t="s">
        <v>23</v>
      </c>
      <c r="E231">
        <v>3</v>
      </c>
      <c r="F231">
        <v>6</v>
      </c>
      <c r="G231" s="17">
        <v>44.82</v>
      </c>
      <c r="H231" s="7">
        <v>1</v>
      </c>
      <c r="I231" s="2" t="s">
        <v>16</v>
      </c>
      <c r="J231" s="2" t="s">
        <v>16</v>
      </c>
      <c r="K231" s="2" t="s">
        <v>19</v>
      </c>
      <c r="L231" s="2" t="s">
        <v>25</v>
      </c>
      <c r="M231" s="2" t="s">
        <v>16</v>
      </c>
      <c r="N231" s="2" t="s">
        <v>29</v>
      </c>
      <c r="O231" s="6">
        <f t="shared" si="435"/>
        <v>124.83</v>
      </c>
      <c r="Q231" s="17">
        <v>44.82</v>
      </c>
      <c r="R231" s="1" t="b">
        <f t="shared" si="421"/>
        <v>0</v>
      </c>
      <c r="S231" s="1" t="b">
        <f t="shared" si="422"/>
        <v>0</v>
      </c>
      <c r="T231" s="19" t="b">
        <f t="shared" si="423"/>
        <v>0</v>
      </c>
      <c r="U231" s="18" t="b">
        <f t="shared" si="424"/>
        <v>0</v>
      </c>
      <c r="V231" s="18" t="b">
        <f t="shared" si="425"/>
        <v>0</v>
      </c>
      <c r="W231" s="18" t="b">
        <f t="shared" si="426"/>
        <v>0</v>
      </c>
      <c r="X231" s="11">
        <f t="shared" si="427"/>
        <v>33.619999999999997</v>
      </c>
      <c r="Y231" s="11">
        <f t="shared" si="428"/>
        <v>8.9600000000000009</v>
      </c>
      <c r="Z231" s="11">
        <f t="shared" si="429"/>
        <v>4.99</v>
      </c>
      <c r="AA231" s="11">
        <f t="shared" si="430"/>
        <v>9</v>
      </c>
      <c r="AB231" s="11">
        <f t="shared" si="431"/>
        <v>9.99</v>
      </c>
      <c r="AC231" s="11">
        <f t="shared" si="432"/>
        <v>13.45</v>
      </c>
      <c r="AD231" s="21">
        <v>6.99</v>
      </c>
      <c r="AE231" s="21">
        <f t="shared" si="433"/>
        <v>8.9600000000000009</v>
      </c>
      <c r="AF231" s="20">
        <v>4.99</v>
      </c>
      <c r="AG231" s="20">
        <f t="shared" si="434"/>
        <v>13.45</v>
      </c>
    </row>
    <row r="232" spans="1:33">
      <c r="B232" s="5" t="s">
        <v>92</v>
      </c>
      <c r="C232" s="5"/>
      <c r="D232" s="17" t="s">
        <v>36</v>
      </c>
      <c r="E232">
        <v>4</v>
      </c>
      <c r="F232">
        <v>6</v>
      </c>
      <c r="G232" s="17">
        <v>59.76</v>
      </c>
      <c r="H232" s="7">
        <v>1</v>
      </c>
      <c r="I232" s="2" t="s">
        <v>16</v>
      </c>
      <c r="J232" s="2" t="s">
        <v>16</v>
      </c>
      <c r="K232" s="2" t="s">
        <v>19</v>
      </c>
      <c r="L232" s="2" t="s">
        <v>25</v>
      </c>
      <c r="M232" s="2" t="s">
        <v>16</v>
      </c>
      <c r="N232" s="2" t="s">
        <v>29</v>
      </c>
      <c r="O232" s="6">
        <f t="shared" si="435"/>
        <v>161.44</v>
      </c>
      <c r="Q232" s="17">
        <v>59.76</v>
      </c>
      <c r="R232" s="1" t="b">
        <f t="shared" si="421"/>
        <v>0</v>
      </c>
      <c r="S232" s="1" t="b">
        <f t="shared" si="422"/>
        <v>0</v>
      </c>
      <c r="T232" s="19" t="b">
        <f t="shared" si="423"/>
        <v>0</v>
      </c>
      <c r="U232" s="18" t="b">
        <f t="shared" si="424"/>
        <v>0</v>
      </c>
      <c r="V232" s="18" t="b">
        <f t="shared" si="425"/>
        <v>0</v>
      </c>
      <c r="W232" s="18" t="b">
        <f t="shared" si="426"/>
        <v>0</v>
      </c>
      <c r="X232" s="11">
        <f t="shared" si="427"/>
        <v>44.82</v>
      </c>
      <c r="Y232" s="11">
        <f t="shared" si="428"/>
        <v>11.95</v>
      </c>
      <c r="Z232" s="11">
        <f t="shared" si="429"/>
        <v>4.99</v>
      </c>
      <c r="AA232" s="11">
        <f t="shared" si="430"/>
        <v>12</v>
      </c>
      <c r="AB232" s="11">
        <f t="shared" si="431"/>
        <v>9.99</v>
      </c>
      <c r="AC232" s="11">
        <f t="shared" si="432"/>
        <v>17.93</v>
      </c>
      <c r="AD232" s="21">
        <v>6.99</v>
      </c>
      <c r="AE232" s="21">
        <f t="shared" si="433"/>
        <v>11.95</v>
      </c>
      <c r="AF232" s="20">
        <v>4.99</v>
      </c>
      <c r="AG232" s="20">
        <f t="shared" si="434"/>
        <v>17.93</v>
      </c>
    </row>
    <row r="233" spans="1:33">
      <c r="B233" s="5" t="s">
        <v>92</v>
      </c>
      <c r="C233" s="5"/>
      <c r="D233" s="17" t="s">
        <v>38</v>
      </c>
      <c r="E233">
        <v>4</v>
      </c>
      <c r="F233">
        <v>8</v>
      </c>
      <c r="G233" s="17">
        <v>79.680000000000007</v>
      </c>
      <c r="H233" s="7">
        <v>1</v>
      </c>
      <c r="I233" s="2" t="s">
        <v>16</v>
      </c>
      <c r="J233" s="2" t="s">
        <v>16</v>
      </c>
      <c r="K233" s="2" t="s">
        <v>19</v>
      </c>
      <c r="L233" s="2" t="s">
        <v>25</v>
      </c>
      <c r="M233" s="2" t="s">
        <v>16</v>
      </c>
      <c r="N233" s="2" t="s">
        <v>29</v>
      </c>
      <c r="O233" s="6">
        <f t="shared" si="435"/>
        <v>210.26000000000002</v>
      </c>
      <c r="Q233" s="17">
        <v>79.680000000000007</v>
      </c>
      <c r="R233" s="1" t="b">
        <f t="shared" si="421"/>
        <v>0</v>
      </c>
      <c r="S233" s="1" t="b">
        <f t="shared" si="422"/>
        <v>0</v>
      </c>
      <c r="T233" s="19" t="b">
        <f t="shared" si="423"/>
        <v>0</v>
      </c>
      <c r="U233" s="18" t="b">
        <f t="shared" si="424"/>
        <v>0</v>
      </c>
      <c r="V233" s="18" t="b">
        <f t="shared" si="425"/>
        <v>0</v>
      </c>
      <c r="W233" s="18" t="b">
        <f t="shared" si="426"/>
        <v>0</v>
      </c>
      <c r="X233" s="11">
        <f t="shared" si="427"/>
        <v>59.76</v>
      </c>
      <c r="Y233" s="11">
        <f t="shared" si="428"/>
        <v>15.94</v>
      </c>
      <c r="Z233" s="11">
        <f t="shared" si="429"/>
        <v>4.99</v>
      </c>
      <c r="AA233" s="11">
        <f t="shared" si="430"/>
        <v>16</v>
      </c>
      <c r="AB233" s="11">
        <f t="shared" si="431"/>
        <v>9.99</v>
      </c>
      <c r="AC233" s="11">
        <f t="shared" si="432"/>
        <v>23.9</v>
      </c>
      <c r="AD233" s="21">
        <v>6.99</v>
      </c>
      <c r="AE233" s="21">
        <f t="shared" si="433"/>
        <v>15.94</v>
      </c>
      <c r="AF233" s="20">
        <v>4.99</v>
      </c>
      <c r="AG233" s="20">
        <f t="shared" si="434"/>
        <v>23.9</v>
      </c>
    </row>
    <row r="234" spans="1:33">
      <c r="B234" s="5" t="s">
        <v>92</v>
      </c>
      <c r="C234" s="5"/>
      <c r="D234" s="17" t="s">
        <v>39</v>
      </c>
      <c r="E234">
        <v>4</v>
      </c>
      <c r="F234">
        <v>10</v>
      </c>
      <c r="G234" s="17">
        <v>99.6</v>
      </c>
      <c r="H234" s="7">
        <v>1</v>
      </c>
      <c r="I234" s="2" t="s">
        <v>16</v>
      </c>
      <c r="J234" s="2" t="s">
        <v>16</v>
      </c>
      <c r="K234" s="2" t="s">
        <v>19</v>
      </c>
      <c r="L234" s="2" t="s">
        <v>25</v>
      </c>
      <c r="M234" s="2" t="s">
        <v>16</v>
      </c>
      <c r="N234" s="2" t="s">
        <v>29</v>
      </c>
      <c r="O234" s="6">
        <f t="shared" si="435"/>
        <v>259.08000000000004</v>
      </c>
      <c r="Q234" s="17">
        <v>99.6</v>
      </c>
      <c r="R234" s="1" t="b">
        <f t="shared" si="421"/>
        <v>0</v>
      </c>
      <c r="S234" s="1" t="b">
        <f t="shared" si="422"/>
        <v>0</v>
      </c>
      <c r="T234" s="19" t="b">
        <f t="shared" si="423"/>
        <v>0</v>
      </c>
      <c r="U234" s="18" t="b">
        <f t="shared" si="424"/>
        <v>0</v>
      </c>
      <c r="V234" s="18" t="b">
        <f t="shared" si="425"/>
        <v>0</v>
      </c>
      <c r="W234" s="18" t="b">
        <f t="shared" si="426"/>
        <v>0</v>
      </c>
      <c r="X234" s="11">
        <f t="shared" si="427"/>
        <v>74.7</v>
      </c>
      <c r="Y234" s="11">
        <f t="shared" si="428"/>
        <v>19.920000000000002</v>
      </c>
      <c r="Z234" s="11">
        <f t="shared" si="429"/>
        <v>4.99</v>
      </c>
      <c r="AA234" s="11">
        <f t="shared" si="430"/>
        <v>20</v>
      </c>
      <c r="AB234" s="11">
        <f t="shared" si="431"/>
        <v>9.99</v>
      </c>
      <c r="AC234" s="11">
        <f t="shared" si="432"/>
        <v>29.88</v>
      </c>
      <c r="AD234" s="21">
        <v>6.99</v>
      </c>
      <c r="AE234" s="21">
        <f t="shared" si="433"/>
        <v>19.920000000000002</v>
      </c>
      <c r="AF234" s="20">
        <v>4.99</v>
      </c>
      <c r="AG234" s="20">
        <f t="shared" si="434"/>
        <v>29.88</v>
      </c>
    </row>
    <row r="235" spans="1:33">
      <c r="B235" s="5" t="s">
        <v>92</v>
      </c>
      <c r="C235" s="5"/>
      <c r="D235" s="17" t="s">
        <v>40</v>
      </c>
      <c r="E235">
        <v>6</v>
      </c>
      <c r="F235">
        <v>8</v>
      </c>
      <c r="G235" s="17">
        <v>119.52</v>
      </c>
      <c r="H235" s="7">
        <v>1</v>
      </c>
      <c r="I235" s="2" t="s">
        <v>16</v>
      </c>
      <c r="J235" s="2" t="s">
        <v>16</v>
      </c>
      <c r="K235" s="2" t="s">
        <v>19</v>
      </c>
      <c r="L235" s="2" t="s">
        <v>25</v>
      </c>
      <c r="M235" s="2" t="s">
        <v>16</v>
      </c>
      <c r="N235" s="2" t="s">
        <v>29</v>
      </c>
      <c r="O235" s="6">
        <f t="shared" si="435"/>
        <v>307.90000000000003</v>
      </c>
      <c r="Q235" s="17">
        <v>119.52</v>
      </c>
      <c r="R235" s="1" t="b">
        <f t="shared" si="421"/>
        <v>0</v>
      </c>
      <c r="S235" s="1" t="b">
        <f t="shared" si="422"/>
        <v>0</v>
      </c>
      <c r="T235" s="19" t="b">
        <f t="shared" si="423"/>
        <v>0</v>
      </c>
      <c r="U235" s="18" t="b">
        <f t="shared" si="424"/>
        <v>0</v>
      </c>
      <c r="V235" s="18" t="b">
        <f t="shared" si="425"/>
        <v>0</v>
      </c>
      <c r="W235" s="18" t="b">
        <f t="shared" si="426"/>
        <v>0</v>
      </c>
      <c r="X235" s="11">
        <f t="shared" si="427"/>
        <v>89.64</v>
      </c>
      <c r="Y235" s="11">
        <f t="shared" si="428"/>
        <v>23.9</v>
      </c>
      <c r="Z235" s="11">
        <f t="shared" si="429"/>
        <v>4.99</v>
      </c>
      <c r="AA235" s="11">
        <f t="shared" si="430"/>
        <v>24</v>
      </c>
      <c r="AB235" s="11">
        <f t="shared" si="431"/>
        <v>9.99</v>
      </c>
      <c r="AC235" s="11">
        <f t="shared" si="432"/>
        <v>35.86</v>
      </c>
      <c r="AD235" s="21">
        <v>6.99</v>
      </c>
      <c r="AE235" s="21">
        <f t="shared" si="433"/>
        <v>23.9</v>
      </c>
      <c r="AF235" s="20">
        <v>4.99</v>
      </c>
      <c r="AG235" s="20">
        <f t="shared" si="434"/>
        <v>35.86</v>
      </c>
    </row>
    <row r="236" spans="1:33">
      <c r="B236" s="5" t="s">
        <v>92</v>
      </c>
      <c r="C236" s="5"/>
      <c r="D236" s="17" t="s">
        <v>41</v>
      </c>
      <c r="E236">
        <v>6</v>
      </c>
      <c r="F236">
        <v>10</v>
      </c>
      <c r="G236" s="17">
        <v>149.4</v>
      </c>
      <c r="H236" s="7">
        <v>1</v>
      </c>
      <c r="I236" s="2" t="s">
        <v>16</v>
      </c>
      <c r="J236" s="2" t="s">
        <v>16</v>
      </c>
      <c r="K236" s="2" t="s">
        <v>19</v>
      </c>
      <c r="L236" s="2" t="s">
        <v>25</v>
      </c>
      <c r="M236" s="2" t="s">
        <v>16</v>
      </c>
      <c r="N236" s="2" t="s">
        <v>29</v>
      </c>
      <c r="O236" s="6">
        <f t="shared" si="435"/>
        <v>381.13</v>
      </c>
      <c r="Q236" s="17">
        <v>149.4</v>
      </c>
      <c r="R236" s="1" t="b">
        <f t="shared" si="421"/>
        <v>0</v>
      </c>
      <c r="S236" s="1" t="b">
        <f t="shared" si="422"/>
        <v>0</v>
      </c>
      <c r="T236" s="19" t="b">
        <f t="shared" si="423"/>
        <v>0</v>
      </c>
      <c r="U236" s="18" t="b">
        <f t="shared" si="424"/>
        <v>0</v>
      </c>
      <c r="V236" s="18" t="b">
        <f t="shared" si="425"/>
        <v>0</v>
      </c>
      <c r="W236" s="18" t="b">
        <f t="shared" si="426"/>
        <v>0</v>
      </c>
      <c r="X236" s="11">
        <f t="shared" si="427"/>
        <v>112.05</v>
      </c>
      <c r="Y236" s="11">
        <f t="shared" si="428"/>
        <v>29.88</v>
      </c>
      <c r="Z236" s="11">
        <f t="shared" si="429"/>
        <v>4.99</v>
      </c>
      <c r="AA236" s="11">
        <f t="shared" si="430"/>
        <v>30</v>
      </c>
      <c r="AB236" s="11">
        <f t="shared" si="431"/>
        <v>9.99</v>
      </c>
      <c r="AC236" s="11">
        <f t="shared" si="432"/>
        <v>44.82</v>
      </c>
      <c r="AD236" s="21">
        <v>6.99</v>
      </c>
      <c r="AE236" s="21">
        <f t="shared" si="433"/>
        <v>29.88</v>
      </c>
      <c r="AF236" s="20">
        <v>4.99</v>
      </c>
      <c r="AG236" s="20">
        <f t="shared" si="434"/>
        <v>44.82</v>
      </c>
    </row>
    <row r="238" spans="1:33">
      <c r="A238" t="s">
        <v>93</v>
      </c>
      <c r="B238" s="5" t="s">
        <v>94</v>
      </c>
      <c r="C238" s="5"/>
      <c r="D238" s="17" t="s">
        <v>2</v>
      </c>
      <c r="E238" s="2">
        <v>3</v>
      </c>
      <c r="F238" s="2">
        <v>2</v>
      </c>
      <c r="G238" s="17">
        <v>6.99</v>
      </c>
      <c r="H238" s="7">
        <v>1</v>
      </c>
      <c r="I238" s="2" t="s">
        <v>16</v>
      </c>
      <c r="J238" s="2" t="s">
        <v>16</v>
      </c>
      <c r="K238" s="2" t="s">
        <v>19</v>
      </c>
      <c r="L238" s="2" t="s">
        <v>25</v>
      </c>
      <c r="M238" s="2" t="s">
        <v>16</v>
      </c>
      <c r="N238" s="2" t="s">
        <v>29</v>
      </c>
      <c r="O238" s="6">
        <f>SUM(Q238,R238,S238,T238,U238,V238,W238,X238,Y238,Z238,AA238,AB238,AC238)</f>
        <v>42.190000000000005</v>
      </c>
      <c r="Q238" s="17">
        <v>6.99</v>
      </c>
      <c r="R238" s="1" t="b">
        <f t="shared" ref="R238:R245" si="436">IF(AND(H238&gt;=2,H238&lt;=10),ROUND(G238*H238*(1-0.07),2))</f>
        <v>0</v>
      </c>
      <c r="S238" s="1" t="b">
        <f t="shared" ref="S238:S245" si="437">IF(AND(H238&gt;=11,H238&lt;=25),ROUND(G238*H238*(1-0.11),2))</f>
        <v>0</v>
      </c>
      <c r="T238" s="19" t="b">
        <f t="shared" ref="T238:T245" si="438">IF(AND(H238&gt;=26,H238&lt;=50),ROUND(G238*H238*(1-0.18),2))</f>
        <v>0</v>
      </c>
      <c r="U238" s="18" t="b">
        <f t="shared" ref="U238:U245" si="439">IF(AND(H238&gt;=51,H238&lt;=100),ROUND(G238*H238*(1-0.25),2))</f>
        <v>0</v>
      </c>
      <c r="V238" s="18" t="b">
        <f t="shared" ref="V238:V245" si="440">IF(AND(H238&gt;=101,H238&lt;=500),ROUND(G238*H238*(1-0.33),2))</f>
        <v>0</v>
      </c>
      <c r="W238" s="18" t="b">
        <f t="shared" ref="W238:W245" si="441">IF(AND(H238&gt;=501),ROUND(G238*H238*(1-0.4),2))</f>
        <v>0</v>
      </c>
      <c r="X238" s="11">
        <f t="shared" ref="X238:X245" si="442">IF(I238="Yes",ROUND(SUM(Q238,R238,S238,T238,U238,V238,W238)*0.75,2),0)</f>
        <v>5.24</v>
      </c>
      <c r="Y238" s="11">
        <f t="shared" ref="Y238:Y245" si="443">IF(AE238&lt;6.99,AD238,AE238)</f>
        <v>6.99</v>
      </c>
      <c r="Z238" s="11">
        <f t="shared" ref="Z238:Z245" si="444">IF(K238="Flash Cut with Adhesive Grommets",ROUND(H238*4.99,2),0)</f>
        <v>4.99</v>
      </c>
      <c r="AA238" s="11">
        <f t="shared" ref="AA238:AA245" si="445">((E238*F238)*0.5*H238)</f>
        <v>3</v>
      </c>
      <c r="AB238" s="11">
        <f t="shared" ref="AB238:AB245" si="446">IF(M238="Yes",ROUND(H238*9.99,2),0)</f>
        <v>9.99</v>
      </c>
      <c r="AC238" s="11">
        <f t="shared" ref="AC238:AC245" si="447">IF(AG238&lt;4.99,4.99,AG238)</f>
        <v>4.99</v>
      </c>
      <c r="AD238" s="21">
        <v>6.99</v>
      </c>
      <c r="AE238" s="21">
        <f t="shared" ref="AE238:AE245" si="448">IF(J238="Yes",ROUND(SUM(Q238,R238,S238,T238,U238,V238,W238)*0.2,2),0)</f>
        <v>1.4</v>
      </c>
      <c r="AF238" s="20">
        <v>4.99</v>
      </c>
      <c r="AG238" s="20">
        <f t="shared" ref="AG238:AG245" si="449">IF(N238="Four Sides",ROUND(G238*0.3*H238,2),0)</f>
        <v>2.1</v>
      </c>
    </row>
    <row r="239" spans="1:33">
      <c r="B239" s="5" t="s">
        <v>94</v>
      </c>
      <c r="C239" s="5"/>
      <c r="D239" s="17" t="s">
        <v>3</v>
      </c>
      <c r="E239">
        <v>3</v>
      </c>
      <c r="F239">
        <v>4</v>
      </c>
      <c r="G239" s="17">
        <v>29.88</v>
      </c>
      <c r="H239" s="7">
        <v>1</v>
      </c>
      <c r="I239" s="2" t="s">
        <v>16</v>
      </c>
      <c r="J239" s="2" t="s">
        <v>16</v>
      </c>
      <c r="K239" s="2" t="s">
        <v>19</v>
      </c>
      <c r="L239" s="2" t="s">
        <v>25</v>
      </c>
      <c r="M239" s="2" t="s">
        <v>16</v>
      </c>
      <c r="N239" s="2" t="s">
        <v>29</v>
      </c>
      <c r="O239" s="6">
        <f t="shared" ref="O239:O245" si="450">SUM(Q239,R239,S239,T239,U239,V239,W239,X239,Y239,Z239,AA239,AB239,AC239)</f>
        <v>89.22</v>
      </c>
      <c r="Q239" s="17">
        <v>29.88</v>
      </c>
      <c r="R239" s="1" t="b">
        <f t="shared" si="436"/>
        <v>0</v>
      </c>
      <c r="S239" s="1" t="b">
        <f t="shared" si="437"/>
        <v>0</v>
      </c>
      <c r="T239" s="19" t="b">
        <f t="shared" si="438"/>
        <v>0</v>
      </c>
      <c r="U239" s="18" t="b">
        <f t="shared" si="439"/>
        <v>0</v>
      </c>
      <c r="V239" s="18" t="b">
        <f t="shared" si="440"/>
        <v>0</v>
      </c>
      <c r="W239" s="18" t="b">
        <f t="shared" si="441"/>
        <v>0</v>
      </c>
      <c r="X239" s="11">
        <f t="shared" si="442"/>
        <v>22.41</v>
      </c>
      <c r="Y239" s="11">
        <f t="shared" si="443"/>
        <v>6.99</v>
      </c>
      <c r="Z239" s="11">
        <f t="shared" si="444"/>
        <v>4.99</v>
      </c>
      <c r="AA239" s="11">
        <f t="shared" si="445"/>
        <v>6</v>
      </c>
      <c r="AB239" s="11">
        <f t="shared" si="446"/>
        <v>9.99</v>
      </c>
      <c r="AC239" s="11">
        <f t="shared" si="447"/>
        <v>8.9600000000000009</v>
      </c>
      <c r="AD239" s="21">
        <v>6.99</v>
      </c>
      <c r="AE239" s="21">
        <f t="shared" si="448"/>
        <v>5.98</v>
      </c>
      <c r="AF239" s="20">
        <v>4.99</v>
      </c>
      <c r="AG239" s="20">
        <f t="shared" si="449"/>
        <v>8.9600000000000009</v>
      </c>
    </row>
    <row r="240" spans="1:33">
      <c r="B240" s="5" t="s">
        <v>94</v>
      </c>
      <c r="C240" s="5"/>
      <c r="D240" s="17" t="s">
        <v>23</v>
      </c>
      <c r="E240">
        <v>3</v>
      </c>
      <c r="F240">
        <v>6</v>
      </c>
      <c r="G240" s="17">
        <v>44.82</v>
      </c>
      <c r="H240" s="7">
        <v>1</v>
      </c>
      <c r="I240" s="2" t="s">
        <v>16</v>
      </c>
      <c r="J240" s="2" t="s">
        <v>16</v>
      </c>
      <c r="K240" s="2" t="s">
        <v>19</v>
      </c>
      <c r="L240" s="2" t="s">
        <v>25</v>
      </c>
      <c r="M240" s="2" t="s">
        <v>16</v>
      </c>
      <c r="N240" s="2" t="s">
        <v>29</v>
      </c>
      <c r="O240" s="6">
        <f t="shared" si="450"/>
        <v>124.83</v>
      </c>
      <c r="Q240" s="17">
        <v>44.82</v>
      </c>
      <c r="R240" s="1" t="b">
        <f t="shared" si="436"/>
        <v>0</v>
      </c>
      <c r="S240" s="1" t="b">
        <f t="shared" si="437"/>
        <v>0</v>
      </c>
      <c r="T240" s="19" t="b">
        <f t="shared" si="438"/>
        <v>0</v>
      </c>
      <c r="U240" s="18" t="b">
        <f t="shared" si="439"/>
        <v>0</v>
      </c>
      <c r="V240" s="18" t="b">
        <f t="shared" si="440"/>
        <v>0</v>
      </c>
      <c r="W240" s="18" t="b">
        <f t="shared" si="441"/>
        <v>0</v>
      </c>
      <c r="X240" s="11">
        <f t="shared" si="442"/>
        <v>33.619999999999997</v>
      </c>
      <c r="Y240" s="11">
        <f t="shared" si="443"/>
        <v>8.9600000000000009</v>
      </c>
      <c r="Z240" s="11">
        <f t="shared" si="444"/>
        <v>4.99</v>
      </c>
      <c r="AA240" s="11">
        <f t="shared" si="445"/>
        <v>9</v>
      </c>
      <c r="AB240" s="11">
        <f t="shared" si="446"/>
        <v>9.99</v>
      </c>
      <c r="AC240" s="11">
        <f t="shared" si="447"/>
        <v>13.45</v>
      </c>
      <c r="AD240" s="21">
        <v>6.99</v>
      </c>
      <c r="AE240" s="21">
        <f t="shared" si="448"/>
        <v>8.9600000000000009</v>
      </c>
      <c r="AF240" s="20">
        <v>4.99</v>
      </c>
      <c r="AG240" s="20">
        <f t="shared" si="449"/>
        <v>13.45</v>
      </c>
    </row>
    <row r="241" spans="1:33">
      <c r="B241" s="5" t="s">
        <v>94</v>
      </c>
      <c r="C241" s="5"/>
      <c r="D241" s="17" t="s">
        <v>36</v>
      </c>
      <c r="E241">
        <v>4</v>
      </c>
      <c r="F241">
        <v>6</v>
      </c>
      <c r="G241" s="17">
        <v>59.76</v>
      </c>
      <c r="H241" s="7">
        <v>1</v>
      </c>
      <c r="I241" s="2" t="s">
        <v>16</v>
      </c>
      <c r="J241" s="2" t="s">
        <v>16</v>
      </c>
      <c r="K241" s="2" t="s">
        <v>19</v>
      </c>
      <c r="L241" s="2" t="s">
        <v>25</v>
      </c>
      <c r="M241" s="2" t="s">
        <v>16</v>
      </c>
      <c r="N241" s="2" t="s">
        <v>29</v>
      </c>
      <c r="O241" s="6">
        <f t="shared" si="450"/>
        <v>161.44</v>
      </c>
      <c r="Q241" s="17">
        <v>59.76</v>
      </c>
      <c r="R241" s="1" t="b">
        <f t="shared" si="436"/>
        <v>0</v>
      </c>
      <c r="S241" s="1" t="b">
        <f t="shared" si="437"/>
        <v>0</v>
      </c>
      <c r="T241" s="19" t="b">
        <f t="shared" si="438"/>
        <v>0</v>
      </c>
      <c r="U241" s="18" t="b">
        <f t="shared" si="439"/>
        <v>0</v>
      </c>
      <c r="V241" s="18" t="b">
        <f t="shared" si="440"/>
        <v>0</v>
      </c>
      <c r="W241" s="18" t="b">
        <f t="shared" si="441"/>
        <v>0</v>
      </c>
      <c r="X241" s="11">
        <f t="shared" si="442"/>
        <v>44.82</v>
      </c>
      <c r="Y241" s="11">
        <f t="shared" si="443"/>
        <v>11.95</v>
      </c>
      <c r="Z241" s="11">
        <f t="shared" si="444"/>
        <v>4.99</v>
      </c>
      <c r="AA241" s="11">
        <f t="shared" si="445"/>
        <v>12</v>
      </c>
      <c r="AB241" s="11">
        <f t="shared" si="446"/>
        <v>9.99</v>
      </c>
      <c r="AC241" s="11">
        <f t="shared" si="447"/>
        <v>17.93</v>
      </c>
      <c r="AD241" s="21">
        <v>6.99</v>
      </c>
      <c r="AE241" s="21">
        <f t="shared" si="448"/>
        <v>11.95</v>
      </c>
      <c r="AF241" s="20">
        <v>4.99</v>
      </c>
      <c r="AG241" s="20">
        <f t="shared" si="449"/>
        <v>17.93</v>
      </c>
    </row>
    <row r="242" spans="1:33">
      <c r="B242" s="5" t="s">
        <v>94</v>
      </c>
      <c r="C242" s="5"/>
      <c r="D242" s="17" t="s">
        <v>38</v>
      </c>
      <c r="E242">
        <v>4</v>
      </c>
      <c r="F242">
        <v>8</v>
      </c>
      <c r="G242" s="17">
        <v>79.680000000000007</v>
      </c>
      <c r="H242" s="7">
        <v>1</v>
      </c>
      <c r="I242" s="2" t="s">
        <v>16</v>
      </c>
      <c r="J242" s="2" t="s">
        <v>16</v>
      </c>
      <c r="K242" s="2" t="s">
        <v>19</v>
      </c>
      <c r="L242" s="2" t="s">
        <v>25</v>
      </c>
      <c r="M242" s="2" t="s">
        <v>16</v>
      </c>
      <c r="N242" s="2" t="s">
        <v>29</v>
      </c>
      <c r="O242" s="6">
        <f t="shared" si="450"/>
        <v>210.26000000000002</v>
      </c>
      <c r="Q242" s="17">
        <v>79.680000000000007</v>
      </c>
      <c r="R242" s="1" t="b">
        <f t="shared" si="436"/>
        <v>0</v>
      </c>
      <c r="S242" s="1" t="b">
        <f t="shared" si="437"/>
        <v>0</v>
      </c>
      <c r="T242" s="19" t="b">
        <f t="shared" si="438"/>
        <v>0</v>
      </c>
      <c r="U242" s="18" t="b">
        <f t="shared" si="439"/>
        <v>0</v>
      </c>
      <c r="V242" s="18" t="b">
        <f t="shared" si="440"/>
        <v>0</v>
      </c>
      <c r="W242" s="18" t="b">
        <f t="shared" si="441"/>
        <v>0</v>
      </c>
      <c r="X242" s="11">
        <f t="shared" si="442"/>
        <v>59.76</v>
      </c>
      <c r="Y242" s="11">
        <f t="shared" si="443"/>
        <v>15.94</v>
      </c>
      <c r="Z242" s="11">
        <f t="shared" si="444"/>
        <v>4.99</v>
      </c>
      <c r="AA242" s="11">
        <f t="shared" si="445"/>
        <v>16</v>
      </c>
      <c r="AB242" s="11">
        <f t="shared" si="446"/>
        <v>9.99</v>
      </c>
      <c r="AC242" s="11">
        <f t="shared" si="447"/>
        <v>23.9</v>
      </c>
      <c r="AD242" s="21">
        <v>6.99</v>
      </c>
      <c r="AE242" s="21">
        <f t="shared" si="448"/>
        <v>15.94</v>
      </c>
      <c r="AF242" s="20">
        <v>4.99</v>
      </c>
      <c r="AG242" s="20">
        <f t="shared" si="449"/>
        <v>23.9</v>
      </c>
    </row>
    <row r="243" spans="1:33">
      <c r="B243" s="5" t="s">
        <v>94</v>
      </c>
      <c r="C243" s="5"/>
      <c r="D243" s="17" t="s">
        <v>39</v>
      </c>
      <c r="E243">
        <v>4</v>
      </c>
      <c r="F243">
        <v>10</v>
      </c>
      <c r="G243" s="17">
        <v>99.6</v>
      </c>
      <c r="H243" s="7">
        <v>1</v>
      </c>
      <c r="I243" s="2" t="s">
        <v>16</v>
      </c>
      <c r="J243" s="2" t="s">
        <v>16</v>
      </c>
      <c r="K243" s="2" t="s">
        <v>19</v>
      </c>
      <c r="L243" s="2" t="s">
        <v>25</v>
      </c>
      <c r="M243" s="2" t="s">
        <v>16</v>
      </c>
      <c r="N243" s="2" t="s">
        <v>29</v>
      </c>
      <c r="O243" s="6">
        <f t="shared" si="450"/>
        <v>259.08000000000004</v>
      </c>
      <c r="Q243" s="17">
        <v>99.6</v>
      </c>
      <c r="R243" s="1" t="b">
        <f t="shared" si="436"/>
        <v>0</v>
      </c>
      <c r="S243" s="1" t="b">
        <f t="shared" si="437"/>
        <v>0</v>
      </c>
      <c r="T243" s="19" t="b">
        <f t="shared" si="438"/>
        <v>0</v>
      </c>
      <c r="U243" s="18" t="b">
        <f t="shared" si="439"/>
        <v>0</v>
      </c>
      <c r="V243" s="18" t="b">
        <f t="shared" si="440"/>
        <v>0</v>
      </c>
      <c r="W243" s="18" t="b">
        <f t="shared" si="441"/>
        <v>0</v>
      </c>
      <c r="X243" s="11">
        <f t="shared" si="442"/>
        <v>74.7</v>
      </c>
      <c r="Y243" s="11">
        <f t="shared" si="443"/>
        <v>19.920000000000002</v>
      </c>
      <c r="Z243" s="11">
        <f t="shared" si="444"/>
        <v>4.99</v>
      </c>
      <c r="AA243" s="11">
        <f t="shared" si="445"/>
        <v>20</v>
      </c>
      <c r="AB243" s="11">
        <f t="shared" si="446"/>
        <v>9.99</v>
      </c>
      <c r="AC243" s="11">
        <f t="shared" si="447"/>
        <v>29.88</v>
      </c>
      <c r="AD243" s="21">
        <v>6.99</v>
      </c>
      <c r="AE243" s="21">
        <f t="shared" si="448"/>
        <v>19.920000000000002</v>
      </c>
      <c r="AF243" s="20">
        <v>4.99</v>
      </c>
      <c r="AG243" s="20">
        <f t="shared" si="449"/>
        <v>29.88</v>
      </c>
    </row>
    <row r="244" spans="1:33">
      <c r="B244" s="5" t="s">
        <v>94</v>
      </c>
      <c r="C244" s="5"/>
      <c r="D244" s="17" t="s">
        <v>40</v>
      </c>
      <c r="E244">
        <v>6</v>
      </c>
      <c r="F244">
        <v>8</v>
      </c>
      <c r="G244" s="17">
        <v>119.52</v>
      </c>
      <c r="H244" s="7">
        <v>1</v>
      </c>
      <c r="I244" s="2" t="s">
        <v>16</v>
      </c>
      <c r="J244" s="2" t="s">
        <v>16</v>
      </c>
      <c r="K244" s="2" t="s">
        <v>19</v>
      </c>
      <c r="L244" s="2" t="s">
        <v>25</v>
      </c>
      <c r="M244" s="2" t="s">
        <v>16</v>
      </c>
      <c r="N244" s="2" t="s">
        <v>29</v>
      </c>
      <c r="O244" s="6">
        <f t="shared" si="450"/>
        <v>307.90000000000003</v>
      </c>
      <c r="Q244" s="17">
        <v>119.52</v>
      </c>
      <c r="R244" s="1" t="b">
        <f t="shared" si="436"/>
        <v>0</v>
      </c>
      <c r="S244" s="1" t="b">
        <f t="shared" si="437"/>
        <v>0</v>
      </c>
      <c r="T244" s="19" t="b">
        <f t="shared" si="438"/>
        <v>0</v>
      </c>
      <c r="U244" s="18" t="b">
        <f t="shared" si="439"/>
        <v>0</v>
      </c>
      <c r="V244" s="18" t="b">
        <f t="shared" si="440"/>
        <v>0</v>
      </c>
      <c r="W244" s="18" t="b">
        <f t="shared" si="441"/>
        <v>0</v>
      </c>
      <c r="X244" s="11">
        <f t="shared" si="442"/>
        <v>89.64</v>
      </c>
      <c r="Y244" s="11">
        <f t="shared" si="443"/>
        <v>23.9</v>
      </c>
      <c r="Z244" s="11">
        <f t="shared" si="444"/>
        <v>4.99</v>
      </c>
      <c r="AA244" s="11">
        <f t="shared" si="445"/>
        <v>24</v>
      </c>
      <c r="AB244" s="11">
        <f t="shared" si="446"/>
        <v>9.99</v>
      </c>
      <c r="AC244" s="11">
        <f t="shared" si="447"/>
        <v>35.86</v>
      </c>
      <c r="AD244" s="21">
        <v>6.99</v>
      </c>
      <c r="AE244" s="21">
        <f t="shared" si="448"/>
        <v>23.9</v>
      </c>
      <c r="AF244" s="20">
        <v>4.99</v>
      </c>
      <c r="AG244" s="20">
        <f t="shared" si="449"/>
        <v>35.86</v>
      </c>
    </row>
    <row r="245" spans="1:33">
      <c r="B245" s="5" t="s">
        <v>94</v>
      </c>
      <c r="C245" s="5"/>
      <c r="D245" s="17" t="s">
        <v>41</v>
      </c>
      <c r="E245">
        <v>6</v>
      </c>
      <c r="F245">
        <v>10</v>
      </c>
      <c r="G245" s="17">
        <v>149.4</v>
      </c>
      <c r="H245" s="7">
        <v>1</v>
      </c>
      <c r="I245" s="2" t="s">
        <v>16</v>
      </c>
      <c r="J245" s="2" t="s">
        <v>16</v>
      </c>
      <c r="K245" s="2" t="s">
        <v>19</v>
      </c>
      <c r="L245" s="2" t="s">
        <v>25</v>
      </c>
      <c r="M245" s="2" t="s">
        <v>16</v>
      </c>
      <c r="N245" s="2" t="s">
        <v>29</v>
      </c>
      <c r="O245" s="6">
        <f t="shared" si="450"/>
        <v>381.13</v>
      </c>
      <c r="Q245" s="17">
        <v>149.4</v>
      </c>
      <c r="R245" s="1" t="b">
        <f t="shared" si="436"/>
        <v>0</v>
      </c>
      <c r="S245" s="1" t="b">
        <f t="shared" si="437"/>
        <v>0</v>
      </c>
      <c r="T245" s="19" t="b">
        <f t="shared" si="438"/>
        <v>0</v>
      </c>
      <c r="U245" s="18" t="b">
        <f t="shared" si="439"/>
        <v>0</v>
      </c>
      <c r="V245" s="18" t="b">
        <f t="shared" si="440"/>
        <v>0</v>
      </c>
      <c r="W245" s="18" t="b">
        <f t="shared" si="441"/>
        <v>0</v>
      </c>
      <c r="X245" s="11">
        <f t="shared" si="442"/>
        <v>112.05</v>
      </c>
      <c r="Y245" s="11">
        <f t="shared" si="443"/>
        <v>29.88</v>
      </c>
      <c r="Z245" s="11">
        <f t="shared" si="444"/>
        <v>4.99</v>
      </c>
      <c r="AA245" s="11">
        <f t="shared" si="445"/>
        <v>30</v>
      </c>
      <c r="AB245" s="11">
        <f t="shared" si="446"/>
        <v>9.99</v>
      </c>
      <c r="AC245" s="11">
        <f t="shared" si="447"/>
        <v>44.82</v>
      </c>
      <c r="AD245" s="21">
        <v>6.99</v>
      </c>
      <c r="AE245" s="21">
        <f t="shared" si="448"/>
        <v>29.88</v>
      </c>
      <c r="AF245" s="20">
        <v>4.99</v>
      </c>
      <c r="AG245" s="20">
        <f t="shared" si="449"/>
        <v>44.82</v>
      </c>
    </row>
    <row r="246" spans="1:33">
      <c r="A246" t="s">
        <v>95</v>
      </c>
    </row>
    <row r="247" spans="1:33">
      <c r="A247" s="27"/>
      <c r="B247" s="5" t="s">
        <v>96</v>
      </c>
      <c r="C247" s="5"/>
      <c r="D247" s="17" t="s">
        <v>2</v>
      </c>
      <c r="E247" s="2">
        <v>3</v>
      </c>
      <c r="F247" s="2">
        <v>2</v>
      </c>
      <c r="G247" s="17">
        <v>6.99</v>
      </c>
      <c r="H247" s="7">
        <v>1</v>
      </c>
      <c r="I247" s="2" t="s">
        <v>16</v>
      </c>
      <c r="J247" s="2" t="s">
        <v>16</v>
      </c>
      <c r="K247" s="2" t="s">
        <v>19</v>
      </c>
      <c r="L247" s="2" t="s">
        <v>25</v>
      </c>
      <c r="M247" s="2" t="s">
        <v>16</v>
      </c>
      <c r="N247" s="2" t="s">
        <v>29</v>
      </c>
      <c r="O247" s="6">
        <f>SUM(Q247,R247,S247,T247,U247,V247,W247,X247,Y247,Z247,AA247,AB247,AC247)</f>
        <v>42.190000000000005</v>
      </c>
      <c r="Q247" s="17">
        <v>6.99</v>
      </c>
      <c r="R247" s="1" t="b">
        <f t="shared" ref="R247:R254" si="451">IF(AND(H247&gt;=2,H247&lt;=10),ROUND(G247*H247*(1-0.07),2))</f>
        <v>0</v>
      </c>
      <c r="S247" s="1" t="b">
        <f t="shared" ref="S247:S254" si="452">IF(AND(H247&gt;=11,H247&lt;=25),ROUND(G247*H247*(1-0.11),2))</f>
        <v>0</v>
      </c>
      <c r="T247" s="19" t="b">
        <f t="shared" ref="T247:T254" si="453">IF(AND(H247&gt;=26,H247&lt;=50),ROUND(G247*H247*(1-0.18),2))</f>
        <v>0</v>
      </c>
      <c r="U247" s="18" t="b">
        <f t="shared" ref="U247:U254" si="454">IF(AND(H247&gt;=51,H247&lt;=100),ROUND(G247*H247*(1-0.25),2))</f>
        <v>0</v>
      </c>
      <c r="V247" s="18" t="b">
        <f t="shared" ref="V247:V254" si="455">IF(AND(H247&gt;=101,H247&lt;=500),ROUND(G247*H247*(1-0.33),2))</f>
        <v>0</v>
      </c>
      <c r="W247" s="18" t="b">
        <f t="shared" ref="W247:W254" si="456">IF(AND(H247&gt;=501),ROUND(G247*H247*(1-0.4),2))</f>
        <v>0</v>
      </c>
      <c r="X247" s="11">
        <f t="shared" ref="X247:X254" si="457">IF(I247="Yes",ROUND(SUM(Q247,R247,S247,T247,U247,V247,W247)*0.75,2),0)</f>
        <v>5.24</v>
      </c>
      <c r="Y247" s="11">
        <f t="shared" ref="Y247:Y254" si="458">IF(AE247&lt;6.99,AD247,AE247)</f>
        <v>6.99</v>
      </c>
      <c r="Z247" s="11">
        <f t="shared" ref="Z247:Z254" si="459">IF(K247="Flash Cut with Adhesive Grommets",ROUND(H247*4.99,2),0)</f>
        <v>4.99</v>
      </c>
      <c r="AA247" s="11">
        <f t="shared" ref="AA247:AA254" si="460">((E247*F247)*0.5*H247)</f>
        <v>3</v>
      </c>
      <c r="AB247" s="11">
        <f t="shared" ref="AB247:AB254" si="461">IF(M247="Yes",ROUND(H247*9.99,2),0)</f>
        <v>9.99</v>
      </c>
      <c r="AC247" s="11">
        <f t="shared" ref="AC247:AC254" si="462">IF(AG247&lt;4.99,4.99,AG247)</f>
        <v>4.99</v>
      </c>
      <c r="AD247" s="21">
        <v>6.99</v>
      </c>
      <c r="AE247" s="21">
        <f t="shared" ref="AE247:AE254" si="463">IF(J247="Yes",ROUND(SUM(Q247,R247,S247,T247,U247,V247,W247)*0.2,2),0)</f>
        <v>1.4</v>
      </c>
      <c r="AF247" s="20">
        <v>4.99</v>
      </c>
      <c r="AG247" s="20">
        <f t="shared" ref="AG247:AG254" si="464">IF(N247="Four Sides",ROUND(G247*0.3*H247,2),0)</f>
        <v>2.1</v>
      </c>
    </row>
    <row r="248" spans="1:33">
      <c r="B248" s="5" t="s">
        <v>96</v>
      </c>
      <c r="C248" s="5"/>
      <c r="D248" s="17" t="s">
        <v>3</v>
      </c>
      <c r="E248">
        <v>3</v>
      </c>
      <c r="F248">
        <v>4</v>
      </c>
      <c r="G248" s="17">
        <v>29.88</v>
      </c>
      <c r="H248" s="7">
        <v>1</v>
      </c>
      <c r="I248" s="2" t="s">
        <v>16</v>
      </c>
      <c r="J248" s="2" t="s">
        <v>16</v>
      </c>
      <c r="K248" s="2" t="s">
        <v>19</v>
      </c>
      <c r="L248" s="2" t="s">
        <v>25</v>
      </c>
      <c r="M248" s="2" t="s">
        <v>16</v>
      </c>
      <c r="N248" s="2" t="s">
        <v>29</v>
      </c>
      <c r="O248" s="6">
        <f t="shared" ref="O248:O254" si="465">SUM(Q248,R248,S248,T248,U248,V248,W248,X248,Y248,Z248,AA248,AB248,AC248)</f>
        <v>89.22</v>
      </c>
      <c r="Q248" s="17">
        <v>29.88</v>
      </c>
      <c r="R248" s="1" t="b">
        <f t="shared" si="451"/>
        <v>0</v>
      </c>
      <c r="S248" s="1" t="b">
        <f t="shared" si="452"/>
        <v>0</v>
      </c>
      <c r="T248" s="19" t="b">
        <f t="shared" si="453"/>
        <v>0</v>
      </c>
      <c r="U248" s="18" t="b">
        <f t="shared" si="454"/>
        <v>0</v>
      </c>
      <c r="V248" s="18" t="b">
        <f t="shared" si="455"/>
        <v>0</v>
      </c>
      <c r="W248" s="18" t="b">
        <f t="shared" si="456"/>
        <v>0</v>
      </c>
      <c r="X248" s="11">
        <f t="shared" si="457"/>
        <v>22.41</v>
      </c>
      <c r="Y248" s="11">
        <f t="shared" si="458"/>
        <v>6.99</v>
      </c>
      <c r="Z248" s="11">
        <f t="shared" si="459"/>
        <v>4.99</v>
      </c>
      <c r="AA248" s="11">
        <f t="shared" si="460"/>
        <v>6</v>
      </c>
      <c r="AB248" s="11">
        <f t="shared" si="461"/>
        <v>9.99</v>
      </c>
      <c r="AC248" s="11">
        <f t="shared" si="462"/>
        <v>8.9600000000000009</v>
      </c>
      <c r="AD248" s="21">
        <v>6.99</v>
      </c>
      <c r="AE248" s="21">
        <f t="shared" si="463"/>
        <v>5.98</v>
      </c>
      <c r="AF248" s="20">
        <v>4.99</v>
      </c>
      <c r="AG248" s="20">
        <f t="shared" si="464"/>
        <v>8.9600000000000009</v>
      </c>
    </row>
    <row r="249" spans="1:33">
      <c r="B249" s="5" t="s">
        <v>96</v>
      </c>
      <c r="C249" s="5"/>
      <c r="D249" s="17" t="s">
        <v>23</v>
      </c>
      <c r="E249">
        <v>3</v>
      </c>
      <c r="F249">
        <v>6</v>
      </c>
      <c r="G249" s="17">
        <v>44.82</v>
      </c>
      <c r="H249" s="7">
        <v>1</v>
      </c>
      <c r="I249" s="2" t="s">
        <v>16</v>
      </c>
      <c r="J249" s="2" t="s">
        <v>16</v>
      </c>
      <c r="K249" s="2" t="s">
        <v>19</v>
      </c>
      <c r="L249" s="2" t="s">
        <v>25</v>
      </c>
      <c r="M249" s="2" t="s">
        <v>16</v>
      </c>
      <c r="N249" s="2" t="s">
        <v>29</v>
      </c>
      <c r="O249" s="6">
        <f t="shared" si="465"/>
        <v>124.83</v>
      </c>
      <c r="Q249" s="17">
        <v>44.82</v>
      </c>
      <c r="R249" s="1" t="b">
        <f t="shared" si="451"/>
        <v>0</v>
      </c>
      <c r="S249" s="1" t="b">
        <f t="shared" si="452"/>
        <v>0</v>
      </c>
      <c r="T249" s="19" t="b">
        <f t="shared" si="453"/>
        <v>0</v>
      </c>
      <c r="U249" s="18" t="b">
        <f t="shared" si="454"/>
        <v>0</v>
      </c>
      <c r="V249" s="18" t="b">
        <f t="shared" si="455"/>
        <v>0</v>
      </c>
      <c r="W249" s="18" t="b">
        <f t="shared" si="456"/>
        <v>0</v>
      </c>
      <c r="X249" s="11">
        <f t="shared" si="457"/>
        <v>33.619999999999997</v>
      </c>
      <c r="Y249" s="11">
        <f t="shared" si="458"/>
        <v>8.9600000000000009</v>
      </c>
      <c r="Z249" s="11">
        <f t="shared" si="459"/>
        <v>4.99</v>
      </c>
      <c r="AA249" s="11">
        <f t="shared" si="460"/>
        <v>9</v>
      </c>
      <c r="AB249" s="11">
        <f t="shared" si="461"/>
        <v>9.99</v>
      </c>
      <c r="AC249" s="11">
        <f t="shared" si="462"/>
        <v>13.45</v>
      </c>
      <c r="AD249" s="21">
        <v>6.99</v>
      </c>
      <c r="AE249" s="21">
        <f t="shared" si="463"/>
        <v>8.9600000000000009</v>
      </c>
      <c r="AF249" s="20">
        <v>4.99</v>
      </c>
      <c r="AG249" s="20">
        <f t="shared" si="464"/>
        <v>13.45</v>
      </c>
    </row>
    <row r="250" spans="1:33">
      <c r="B250" s="5" t="s">
        <v>96</v>
      </c>
      <c r="C250" s="5"/>
      <c r="D250" s="17" t="s">
        <v>36</v>
      </c>
      <c r="E250">
        <v>4</v>
      </c>
      <c r="F250">
        <v>6</v>
      </c>
      <c r="G250" s="17">
        <v>59.76</v>
      </c>
      <c r="H250" s="7">
        <v>1</v>
      </c>
      <c r="I250" s="2" t="s">
        <v>16</v>
      </c>
      <c r="J250" s="2" t="s">
        <v>16</v>
      </c>
      <c r="K250" s="2" t="s">
        <v>19</v>
      </c>
      <c r="L250" s="2" t="s">
        <v>25</v>
      </c>
      <c r="M250" s="2" t="s">
        <v>16</v>
      </c>
      <c r="N250" s="2" t="s">
        <v>29</v>
      </c>
      <c r="O250" s="6">
        <f t="shared" si="465"/>
        <v>161.44</v>
      </c>
      <c r="Q250" s="17">
        <v>59.76</v>
      </c>
      <c r="R250" s="1" t="b">
        <f t="shared" si="451"/>
        <v>0</v>
      </c>
      <c r="S250" s="1" t="b">
        <f t="shared" si="452"/>
        <v>0</v>
      </c>
      <c r="T250" s="19" t="b">
        <f t="shared" si="453"/>
        <v>0</v>
      </c>
      <c r="U250" s="18" t="b">
        <f t="shared" si="454"/>
        <v>0</v>
      </c>
      <c r="V250" s="18" t="b">
        <f t="shared" si="455"/>
        <v>0</v>
      </c>
      <c r="W250" s="18" t="b">
        <f t="shared" si="456"/>
        <v>0</v>
      </c>
      <c r="X250" s="11">
        <f t="shared" si="457"/>
        <v>44.82</v>
      </c>
      <c r="Y250" s="11">
        <f t="shared" si="458"/>
        <v>11.95</v>
      </c>
      <c r="Z250" s="11">
        <f t="shared" si="459"/>
        <v>4.99</v>
      </c>
      <c r="AA250" s="11">
        <f t="shared" si="460"/>
        <v>12</v>
      </c>
      <c r="AB250" s="11">
        <f t="shared" si="461"/>
        <v>9.99</v>
      </c>
      <c r="AC250" s="11">
        <f t="shared" si="462"/>
        <v>17.93</v>
      </c>
      <c r="AD250" s="21">
        <v>6.99</v>
      </c>
      <c r="AE250" s="21">
        <f t="shared" si="463"/>
        <v>11.95</v>
      </c>
      <c r="AF250" s="20">
        <v>4.99</v>
      </c>
      <c r="AG250" s="20">
        <f t="shared" si="464"/>
        <v>17.93</v>
      </c>
    </row>
    <row r="251" spans="1:33">
      <c r="B251" s="5" t="s">
        <v>96</v>
      </c>
      <c r="C251" s="5"/>
      <c r="D251" s="17" t="s">
        <v>38</v>
      </c>
      <c r="E251">
        <v>4</v>
      </c>
      <c r="F251">
        <v>8</v>
      </c>
      <c r="G251" s="17">
        <v>79.680000000000007</v>
      </c>
      <c r="H251" s="7">
        <v>1</v>
      </c>
      <c r="I251" s="2" t="s">
        <v>16</v>
      </c>
      <c r="J251" s="2" t="s">
        <v>16</v>
      </c>
      <c r="K251" s="2" t="s">
        <v>19</v>
      </c>
      <c r="L251" s="2" t="s">
        <v>25</v>
      </c>
      <c r="M251" s="2" t="s">
        <v>16</v>
      </c>
      <c r="N251" s="2" t="s">
        <v>29</v>
      </c>
      <c r="O251" s="6">
        <f t="shared" si="465"/>
        <v>210.26000000000002</v>
      </c>
      <c r="Q251" s="17">
        <v>79.680000000000007</v>
      </c>
      <c r="R251" s="1" t="b">
        <f t="shared" si="451"/>
        <v>0</v>
      </c>
      <c r="S251" s="1" t="b">
        <f t="shared" si="452"/>
        <v>0</v>
      </c>
      <c r="T251" s="19" t="b">
        <f t="shared" si="453"/>
        <v>0</v>
      </c>
      <c r="U251" s="18" t="b">
        <f t="shared" si="454"/>
        <v>0</v>
      </c>
      <c r="V251" s="18" t="b">
        <f t="shared" si="455"/>
        <v>0</v>
      </c>
      <c r="W251" s="18" t="b">
        <f t="shared" si="456"/>
        <v>0</v>
      </c>
      <c r="X251" s="11">
        <f t="shared" si="457"/>
        <v>59.76</v>
      </c>
      <c r="Y251" s="11">
        <f t="shared" si="458"/>
        <v>15.94</v>
      </c>
      <c r="Z251" s="11">
        <f t="shared" si="459"/>
        <v>4.99</v>
      </c>
      <c r="AA251" s="11">
        <f t="shared" si="460"/>
        <v>16</v>
      </c>
      <c r="AB251" s="11">
        <f t="shared" si="461"/>
        <v>9.99</v>
      </c>
      <c r="AC251" s="11">
        <f t="shared" si="462"/>
        <v>23.9</v>
      </c>
      <c r="AD251" s="21">
        <v>6.99</v>
      </c>
      <c r="AE251" s="21">
        <f t="shared" si="463"/>
        <v>15.94</v>
      </c>
      <c r="AF251" s="20">
        <v>4.99</v>
      </c>
      <c r="AG251" s="20">
        <f t="shared" si="464"/>
        <v>23.9</v>
      </c>
    </row>
    <row r="252" spans="1:33">
      <c r="B252" s="5" t="s">
        <v>96</v>
      </c>
      <c r="C252" s="5"/>
      <c r="D252" s="17" t="s">
        <v>39</v>
      </c>
      <c r="E252">
        <v>4</v>
      </c>
      <c r="F252">
        <v>10</v>
      </c>
      <c r="G252" s="17">
        <v>99.6</v>
      </c>
      <c r="H252" s="7">
        <v>1</v>
      </c>
      <c r="I252" s="2" t="s">
        <v>16</v>
      </c>
      <c r="J252" s="2" t="s">
        <v>16</v>
      </c>
      <c r="K252" s="2" t="s">
        <v>19</v>
      </c>
      <c r="L252" s="2" t="s">
        <v>25</v>
      </c>
      <c r="M252" s="2" t="s">
        <v>16</v>
      </c>
      <c r="N252" s="2" t="s">
        <v>29</v>
      </c>
      <c r="O252" s="6">
        <f t="shared" si="465"/>
        <v>259.08000000000004</v>
      </c>
      <c r="Q252" s="17">
        <v>99.6</v>
      </c>
      <c r="R252" s="1" t="b">
        <f t="shared" si="451"/>
        <v>0</v>
      </c>
      <c r="S252" s="1" t="b">
        <f t="shared" si="452"/>
        <v>0</v>
      </c>
      <c r="T252" s="19" t="b">
        <f t="shared" si="453"/>
        <v>0</v>
      </c>
      <c r="U252" s="18" t="b">
        <f t="shared" si="454"/>
        <v>0</v>
      </c>
      <c r="V252" s="18" t="b">
        <f t="shared" si="455"/>
        <v>0</v>
      </c>
      <c r="W252" s="18" t="b">
        <f t="shared" si="456"/>
        <v>0</v>
      </c>
      <c r="X252" s="11">
        <f t="shared" si="457"/>
        <v>74.7</v>
      </c>
      <c r="Y252" s="11">
        <f t="shared" si="458"/>
        <v>19.920000000000002</v>
      </c>
      <c r="Z252" s="11">
        <f t="shared" si="459"/>
        <v>4.99</v>
      </c>
      <c r="AA252" s="11">
        <f t="shared" si="460"/>
        <v>20</v>
      </c>
      <c r="AB252" s="11">
        <f t="shared" si="461"/>
        <v>9.99</v>
      </c>
      <c r="AC252" s="11">
        <f t="shared" si="462"/>
        <v>29.88</v>
      </c>
      <c r="AD252" s="21">
        <v>6.99</v>
      </c>
      <c r="AE252" s="21">
        <f t="shared" si="463"/>
        <v>19.920000000000002</v>
      </c>
      <c r="AF252" s="20">
        <v>4.99</v>
      </c>
      <c r="AG252" s="20">
        <f t="shared" si="464"/>
        <v>29.88</v>
      </c>
    </row>
    <row r="253" spans="1:33">
      <c r="B253" s="5" t="s">
        <v>96</v>
      </c>
      <c r="C253" s="5"/>
      <c r="D253" s="17" t="s">
        <v>40</v>
      </c>
      <c r="E253">
        <v>6</v>
      </c>
      <c r="F253">
        <v>8</v>
      </c>
      <c r="G253" s="17">
        <v>119.52</v>
      </c>
      <c r="H253" s="7">
        <v>1</v>
      </c>
      <c r="I253" s="2" t="s">
        <v>16</v>
      </c>
      <c r="J253" s="2" t="s">
        <v>16</v>
      </c>
      <c r="K253" s="2" t="s">
        <v>19</v>
      </c>
      <c r="L253" s="2" t="s">
        <v>25</v>
      </c>
      <c r="M253" s="2" t="s">
        <v>16</v>
      </c>
      <c r="N253" s="2" t="s">
        <v>29</v>
      </c>
      <c r="O253" s="6">
        <f t="shared" si="465"/>
        <v>307.90000000000003</v>
      </c>
      <c r="Q253" s="17">
        <v>119.52</v>
      </c>
      <c r="R253" s="1" t="b">
        <f t="shared" si="451"/>
        <v>0</v>
      </c>
      <c r="S253" s="1" t="b">
        <f t="shared" si="452"/>
        <v>0</v>
      </c>
      <c r="T253" s="19" t="b">
        <f t="shared" si="453"/>
        <v>0</v>
      </c>
      <c r="U253" s="18" t="b">
        <f t="shared" si="454"/>
        <v>0</v>
      </c>
      <c r="V253" s="18" t="b">
        <f t="shared" si="455"/>
        <v>0</v>
      </c>
      <c r="W253" s="18" t="b">
        <f t="shared" si="456"/>
        <v>0</v>
      </c>
      <c r="X253" s="11">
        <f t="shared" si="457"/>
        <v>89.64</v>
      </c>
      <c r="Y253" s="11">
        <f t="shared" si="458"/>
        <v>23.9</v>
      </c>
      <c r="Z253" s="11">
        <f t="shared" si="459"/>
        <v>4.99</v>
      </c>
      <c r="AA253" s="11">
        <f t="shared" si="460"/>
        <v>24</v>
      </c>
      <c r="AB253" s="11">
        <f t="shared" si="461"/>
        <v>9.99</v>
      </c>
      <c r="AC253" s="11">
        <f t="shared" si="462"/>
        <v>35.86</v>
      </c>
      <c r="AD253" s="21">
        <v>6.99</v>
      </c>
      <c r="AE253" s="21">
        <f t="shared" si="463"/>
        <v>23.9</v>
      </c>
      <c r="AF253" s="20">
        <v>4.99</v>
      </c>
      <c r="AG253" s="20">
        <f t="shared" si="464"/>
        <v>35.86</v>
      </c>
    </row>
    <row r="254" spans="1:33">
      <c r="B254" s="5" t="s">
        <v>96</v>
      </c>
      <c r="C254" s="5"/>
      <c r="D254" s="17" t="s">
        <v>41</v>
      </c>
      <c r="E254">
        <v>6</v>
      </c>
      <c r="F254">
        <v>10</v>
      </c>
      <c r="G254" s="17">
        <v>149.4</v>
      </c>
      <c r="H254" s="7">
        <v>1</v>
      </c>
      <c r="I254" s="2" t="s">
        <v>16</v>
      </c>
      <c r="J254" s="2" t="s">
        <v>16</v>
      </c>
      <c r="K254" s="2" t="s">
        <v>19</v>
      </c>
      <c r="L254" s="2" t="s">
        <v>25</v>
      </c>
      <c r="M254" s="2" t="s">
        <v>16</v>
      </c>
      <c r="N254" s="2" t="s">
        <v>29</v>
      </c>
      <c r="O254" s="6">
        <f t="shared" si="465"/>
        <v>381.13</v>
      </c>
      <c r="Q254" s="17">
        <v>149.4</v>
      </c>
      <c r="R254" s="1" t="b">
        <f t="shared" si="451"/>
        <v>0</v>
      </c>
      <c r="S254" s="1" t="b">
        <f t="shared" si="452"/>
        <v>0</v>
      </c>
      <c r="T254" s="19" t="b">
        <f t="shared" si="453"/>
        <v>0</v>
      </c>
      <c r="U254" s="18" t="b">
        <f t="shared" si="454"/>
        <v>0</v>
      </c>
      <c r="V254" s="18" t="b">
        <f t="shared" si="455"/>
        <v>0</v>
      </c>
      <c r="W254" s="18" t="b">
        <f t="shared" si="456"/>
        <v>0</v>
      </c>
      <c r="X254" s="11">
        <f t="shared" si="457"/>
        <v>112.05</v>
      </c>
      <c r="Y254" s="11">
        <f t="shared" si="458"/>
        <v>29.88</v>
      </c>
      <c r="Z254" s="11">
        <f t="shared" si="459"/>
        <v>4.99</v>
      </c>
      <c r="AA254" s="11">
        <f t="shared" si="460"/>
        <v>30</v>
      </c>
      <c r="AB254" s="11">
        <f t="shared" si="461"/>
        <v>9.99</v>
      </c>
      <c r="AC254" s="11">
        <f t="shared" si="462"/>
        <v>44.82</v>
      </c>
      <c r="AD254" s="21">
        <v>6.99</v>
      </c>
      <c r="AE254" s="21">
        <f t="shared" si="463"/>
        <v>29.88</v>
      </c>
      <c r="AF254" s="20">
        <v>4.99</v>
      </c>
      <c r="AG254" s="20">
        <f t="shared" si="464"/>
        <v>44.82</v>
      </c>
    </row>
    <row r="255" spans="1:33">
      <c r="A255" t="s">
        <v>97</v>
      </c>
    </row>
    <row r="256" spans="1:33">
      <c r="A256" s="27"/>
      <c r="B256" s="5" t="s">
        <v>98</v>
      </c>
      <c r="C256" s="5"/>
      <c r="D256" s="17" t="s">
        <v>2</v>
      </c>
      <c r="E256" s="2">
        <v>3</v>
      </c>
      <c r="F256" s="2">
        <v>2</v>
      </c>
      <c r="G256" s="17">
        <v>6.99</v>
      </c>
      <c r="H256" s="7">
        <v>1</v>
      </c>
      <c r="I256" s="2" t="s">
        <v>16</v>
      </c>
      <c r="J256" s="2" t="s">
        <v>16</v>
      </c>
      <c r="K256" s="2" t="s">
        <v>19</v>
      </c>
      <c r="L256" s="2" t="s">
        <v>25</v>
      </c>
      <c r="M256" s="2" t="s">
        <v>16</v>
      </c>
      <c r="N256" s="2" t="s">
        <v>29</v>
      </c>
      <c r="O256" s="6">
        <f>SUM(Q256,R256,S256,T256,U256,V256,W256,X256,Y256,Z256,AA256,AB256,AC256)</f>
        <v>42.190000000000005</v>
      </c>
      <c r="Q256" s="17">
        <v>6.99</v>
      </c>
      <c r="R256" s="1" t="b">
        <f t="shared" ref="R256:R263" si="466">IF(AND(H256&gt;=2,H256&lt;=10),ROUND(G256*H256*(1-0.07),2))</f>
        <v>0</v>
      </c>
      <c r="S256" s="1" t="b">
        <f t="shared" ref="S256:S263" si="467">IF(AND(H256&gt;=11,H256&lt;=25),ROUND(G256*H256*(1-0.11),2))</f>
        <v>0</v>
      </c>
      <c r="T256" s="19" t="b">
        <f t="shared" ref="T256:T263" si="468">IF(AND(H256&gt;=26,H256&lt;=50),ROUND(G256*H256*(1-0.18),2))</f>
        <v>0</v>
      </c>
      <c r="U256" s="18" t="b">
        <f t="shared" ref="U256:U263" si="469">IF(AND(H256&gt;=51,H256&lt;=100),ROUND(G256*H256*(1-0.25),2))</f>
        <v>0</v>
      </c>
      <c r="V256" s="18" t="b">
        <f t="shared" ref="V256:V263" si="470">IF(AND(H256&gt;=101,H256&lt;=500),ROUND(G256*H256*(1-0.33),2))</f>
        <v>0</v>
      </c>
      <c r="W256" s="18" t="b">
        <f t="shared" ref="W256:W263" si="471">IF(AND(H256&gt;=501),ROUND(G256*H256*(1-0.4),2))</f>
        <v>0</v>
      </c>
      <c r="X256" s="11">
        <f t="shared" ref="X256:X263" si="472">IF(I256="Yes",ROUND(SUM(Q256,R256,S256,T256,U256,V256,W256)*0.75,2),0)</f>
        <v>5.24</v>
      </c>
      <c r="Y256" s="11">
        <f t="shared" ref="Y256:Y263" si="473">IF(AE256&lt;6.99,AD256,AE256)</f>
        <v>6.99</v>
      </c>
      <c r="Z256" s="11">
        <f t="shared" ref="Z256:Z263" si="474">IF(K256="Flash Cut with Adhesive Grommets",ROUND(H256*4.99,2),0)</f>
        <v>4.99</v>
      </c>
      <c r="AA256" s="11">
        <f t="shared" ref="AA256:AA263" si="475">((E256*F256)*0.5*H256)</f>
        <v>3</v>
      </c>
      <c r="AB256" s="11">
        <f t="shared" ref="AB256:AB263" si="476">IF(M256="Yes",ROUND(H256*9.99,2),0)</f>
        <v>9.99</v>
      </c>
      <c r="AC256" s="11">
        <f t="shared" ref="AC256:AC263" si="477">IF(AG256&lt;4.99,4.99,AG256)</f>
        <v>4.99</v>
      </c>
      <c r="AD256" s="21">
        <v>6.99</v>
      </c>
      <c r="AE256" s="21">
        <f t="shared" ref="AE256:AE263" si="478">IF(J256="Yes",ROUND(SUM(Q256,R256,S256,T256,U256,V256,W256)*0.2,2),0)</f>
        <v>1.4</v>
      </c>
      <c r="AF256" s="20">
        <v>4.99</v>
      </c>
      <c r="AG256" s="20">
        <f t="shared" ref="AG256:AG263" si="479">IF(N256="Four Sides",ROUND(G256*0.3*H256,2),0)</f>
        <v>2.1</v>
      </c>
    </row>
    <row r="257" spans="1:33">
      <c r="B257" s="5" t="s">
        <v>98</v>
      </c>
      <c r="C257" s="5"/>
      <c r="D257" s="17" t="s">
        <v>3</v>
      </c>
      <c r="E257">
        <v>3</v>
      </c>
      <c r="F257">
        <v>4</v>
      </c>
      <c r="G257" s="17">
        <v>29.88</v>
      </c>
      <c r="H257" s="7">
        <v>1</v>
      </c>
      <c r="I257" s="2" t="s">
        <v>16</v>
      </c>
      <c r="J257" s="2" t="s">
        <v>16</v>
      </c>
      <c r="K257" s="2" t="s">
        <v>19</v>
      </c>
      <c r="L257" s="2" t="s">
        <v>25</v>
      </c>
      <c r="M257" s="2" t="s">
        <v>16</v>
      </c>
      <c r="N257" s="2" t="s">
        <v>29</v>
      </c>
      <c r="O257" s="6">
        <f t="shared" ref="O257:O263" si="480">SUM(Q257,R257,S257,T257,U257,V257,W257,X257,Y257,Z257,AA257,AB257,AC257)</f>
        <v>89.22</v>
      </c>
      <c r="Q257" s="17">
        <v>29.88</v>
      </c>
      <c r="R257" s="1" t="b">
        <f t="shared" si="466"/>
        <v>0</v>
      </c>
      <c r="S257" s="1" t="b">
        <f t="shared" si="467"/>
        <v>0</v>
      </c>
      <c r="T257" s="19" t="b">
        <f t="shared" si="468"/>
        <v>0</v>
      </c>
      <c r="U257" s="18" t="b">
        <f t="shared" si="469"/>
        <v>0</v>
      </c>
      <c r="V257" s="18" t="b">
        <f t="shared" si="470"/>
        <v>0</v>
      </c>
      <c r="W257" s="18" t="b">
        <f t="shared" si="471"/>
        <v>0</v>
      </c>
      <c r="X257" s="11">
        <f t="shared" si="472"/>
        <v>22.41</v>
      </c>
      <c r="Y257" s="11">
        <f t="shared" si="473"/>
        <v>6.99</v>
      </c>
      <c r="Z257" s="11">
        <f t="shared" si="474"/>
        <v>4.99</v>
      </c>
      <c r="AA257" s="11">
        <f t="shared" si="475"/>
        <v>6</v>
      </c>
      <c r="AB257" s="11">
        <f t="shared" si="476"/>
        <v>9.99</v>
      </c>
      <c r="AC257" s="11">
        <f t="shared" si="477"/>
        <v>8.9600000000000009</v>
      </c>
      <c r="AD257" s="21">
        <v>6.99</v>
      </c>
      <c r="AE257" s="21">
        <f t="shared" si="478"/>
        <v>5.98</v>
      </c>
      <c r="AF257" s="20">
        <v>4.99</v>
      </c>
      <c r="AG257" s="20">
        <f t="shared" si="479"/>
        <v>8.9600000000000009</v>
      </c>
    </row>
    <row r="258" spans="1:33">
      <c r="B258" s="5" t="s">
        <v>98</v>
      </c>
      <c r="C258" s="5"/>
      <c r="D258" s="17" t="s">
        <v>23</v>
      </c>
      <c r="E258">
        <v>3</v>
      </c>
      <c r="F258">
        <v>6</v>
      </c>
      <c r="G258" s="17">
        <v>44.82</v>
      </c>
      <c r="H258" s="7">
        <v>1</v>
      </c>
      <c r="I258" s="2" t="s">
        <v>16</v>
      </c>
      <c r="J258" s="2" t="s">
        <v>16</v>
      </c>
      <c r="K258" s="2" t="s">
        <v>19</v>
      </c>
      <c r="L258" s="2" t="s">
        <v>25</v>
      </c>
      <c r="M258" s="2" t="s">
        <v>16</v>
      </c>
      <c r="N258" s="2" t="s">
        <v>29</v>
      </c>
      <c r="O258" s="6">
        <f t="shared" si="480"/>
        <v>124.83</v>
      </c>
      <c r="Q258" s="17">
        <v>44.82</v>
      </c>
      <c r="R258" s="1" t="b">
        <f t="shared" si="466"/>
        <v>0</v>
      </c>
      <c r="S258" s="1" t="b">
        <f t="shared" si="467"/>
        <v>0</v>
      </c>
      <c r="T258" s="19" t="b">
        <f t="shared" si="468"/>
        <v>0</v>
      </c>
      <c r="U258" s="18" t="b">
        <f t="shared" si="469"/>
        <v>0</v>
      </c>
      <c r="V258" s="18" t="b">
        <f t="shared" si="470"/>
        <v>0</v>
      </c>
      <c r="W258" s="18" t="b">
        <f t="shared" si="471"/>
        <v>0</v>
      </c>
      <c r="X258" s="11">
        <f t="shared" si="472"/>
        <v>33.619999999999997</v>
      </c>
      <c r="Y258" s="11">
        <f t="shared" si="473"/>
        <v>8.9600000000000009</v>
      </c>
      <c r="Z258" s="11">
        <f t="shared" si="474"/>
        <v>4.99</v>
      </c>
      <c r="AA258" s="11">
        <f t="shared" si="475"/>
        <v>9</v>
      </c>
      <c r="AB258" s="11">
        <f t="shared" si="476"/>
        <v>9.99</v>
      </c>
      <c r="AC258" s="11">
        <f t="shared" si="477"/>
        <v>13.45</v>
      </c>
      <c r="AD258" s="21">
        <v>6.99</v>
      </c>
      <c r="AE258" s="21">
        <f t="shared" si="478"/>
        <v>8.9600000000000009</v>
      </c>
      <c r="AF258" s="20">
        <v>4.99</v>
      </c>
      <c r="AG258" s="20">
        <f t="shared" si="479"/>
        <v>13.45</v>
      </c>
    </row>
    <row r="259" spans="1:33">
      <c r="B259" s="5" t="s">
        <v>98</v>
      </c>
      <c r="C259" s="5"/>
      <c r="D259" s="17" t="s">
        <v>36</v>
      </c>
      <c r="E259">
        <v>4</v>
      </c>
      <c r="F259">
        <v>6</v>
      </c>
      <c r="G259" s="17">
        <v>59.76</v>
      </c>
      <c r="H259" s="7">
        <v>1</v>
      </c>
      <c r="I259" s="2" t="s">
        <v>16</v>
      </c>
      <c r="J259" s="2" t="s">
        <v>16</v>
      </c>
      <c r="K259" s="2" t="s">
        <v>19</v>
      </c>
      <c r="L259" s="2" t="s">
        <v>25</v>
      </c>
      <c r="M259" s="2" t="s">
        <v>16</v>
      </c>
      <c r="N259" s="2" t="s">
        <v>29</v>
      </c>
      <c r="O259" s="6">
        <f t="shared" si="480"/>
        <v>161.44</v>
      </c>
      <c r="Q259" s="17">
        <v>59.76</v>
      </c>
      <c r="R259" s="1" t="b">
        <f t="shared" si="466"/>
        <v>0</v>
      </c>
      <c r="S259" s="1" t="b">
        <f t="shared" si="467"/>
        <v>0</v>
      </c>
      <c r="T259" s="19" t="b">
        <f t="shared" si="468"/>
        <v>0</v>
      </c>
      <c r="U259" s="18" t="b">
        <f t="shared" si="469"/>
        <v>0</v>
      </c>
      <c r="V259" s="18" t="b">
        <f t="shared" si="470"/>
        <v>0</v>
      </c>
      <c r="W259" s="18" t="b">
        <f t="shared" si="471"/>
        <v>0</v>
      </c>
      <c r="X259" s="11">
        <f t="shared" si="472"/>
        <v>44.82</v>
      </c>
      <c r="Y259" s="11">
        <f t="shared" si="473"/>
        <v>11.95</v>
      </c>
      <c r="Z259" s="11">
        <f t="shared" si="474"/>
        <v>4.99</v>
      </c>
      <c r="AA259" s="11">
        <f t="shared" si="475"/>
        <v>12</v>
      </c>
      <c r="AB259" s="11">
        <f t="shared" si="476"/>
        <v>9.99</v>
      </c>
      <c r="AC259" s="11">
        <f t="shared" si="477"/>
        <v>17.93</v>
      </c>
      <c r="AD259" s="21">
        <v>6.99</v>
      </c>
      <c r="AE259" s="21">
        <f t="shared" si="478"/>
        <v>11.95</v>
      </c>
      <c r="AF259" s="20">
        <v>4.99</v>
      </c>
      <c r="AG259" s="20">
        <f t="shared" si="479"/>
        <v>17.93</v>
      </c>
    </row>
    <row r="260" spans="1:33">
      <c r="B260" s="5" t="s">
        <v>98</v>
      </c>
      <c r="C260" s="5"/>
      <c r="D260" s="17" t="s">
        <v>38</v>
      </c>
      <c r="E260">
        <v>4</v>
      </c>
      <c r="F260">
        <v>8</v>
      </c>
      <c r="G260" s="17">
        <v>79.680000000000007</v>
      </c>
      <c r="H260" s="7">
        <v>1</v>
      </c>
      <c r="I260" s="2" t="s">
        <v>16</v>
      </c>
      <c r="J260" s="2" t="s">
        <v>16</v>
      </c>
      <c r="K260" s="2" t="s">
        <v>19</v>
      </c>
      <c r="L260" s="2" t="s">
        <v>25</v>
      </c>
      <c r="M260" s="2" t="s">
        <v>16</v>
      </c>
      <c r="N260" s="2" t="s">
        <v>29</v>
      </c>
      <c r="O260" s="6">
        <f t="shared" si="480"/>
        <v>210.26000000000002</v>
      </c>
      <c r="Q260" s="17">
        <v>79.680000000000007</v>
      </c>
      <c r="R260" s="1" t="b">
        <f t="shared" si="466"/>
        <v>0</v>
      </c>
      <c r="S260" s="1" t="b">
        <f t="shared" si="467"/>
        <v>0</v>
      </c>
      <c r="T260" s="19" t="b">
        <f t="shared" si="468"/>
        <v>0</v>
      </c>
      <c r="U260" s="18" t="b">
        <f t="shared" si="469"/>
        <v>0</v>
      </c>
      <c r="V260" s="18" t="b">
        <f t="shared" si="470"/>
        <v>0</v>
      </c>
      <c r="W260" s="18" t="b">
        <f t="shared" si="471"/>
        <v>0</v>
      </c>
      <c r="X260" s="11">
        <f t="shared" si="472"/>
        <v>59.76</v>
      </c>
      <c r="Y260" s="11">
        <f t="shared" si="473"/>
        <v>15.94</v>
      </c>
      <c r="Z260" s="11">
        <f t="shared" si="474"/>
        <v>4.99</v>
      </c>
      <c r="AA260" s="11">
        <f t="shared" si="475"/>
        <v>16</v>
      </c>
      <c r="AB260" s="11">
        <f t="shared" si="476"/>
        <v>9.99</v>
      </c>
      <c r="AC260" s="11">
        <f t="shared" si="477"/>
        <v>23.9</v>
      </c>
      <c r="AD260" s="21">
        <v>6.99</v>
      </c>
      <c r="AE260" s="21">
        <f t="shared" si="478"/>
        <v>15.94</v>
      </c>
      <c r="AF260" s="20">
        <v>4.99</v>
      </c>
      <c r="AG260" s="20">
        <f t="shared" si="479"/>
        <v>23.9</v>
      </c>
    </row>
    <row r="261" spans="1:33">
      <c r="B261" s="5" t="s">
        <v>98</v>
      </c>
      <c r="C261" s="5"/>
      <c r="D261" s="17" t="s">
        <v>39</v>
      </c>
      <c r="E261">
        <v>4</v>
      </c>
      <c r="F261">
        <v>10</v>
      </c>
      <c r="G261" s="17">
        <v>99.6</v>
      </c>
      <c r="H261" s="7">
        <v>1</v>
      </c>
      <c r="I261" s="2" t="s">
        <v>16</v>
      </c>
      <c r="J261" s="2" t="s">
        <v>16</v>
      </c>
      <c r="K261" s="2" t="s">
        <v>19</v>
      </c>
      <c r="L261" s="2" t="s">
        <v>25</v>
      </c>
      <c r="M261" s="2" t="s">
        <v>16</v>
      </c>
      <c r="N261" s="2" t="s">
        <v>29</v>
      </c>
      <c r="O261" s="6">
        <f t="shared" si="480"/>
        <v>259.08000000000004</v>
      </c>
      <c r="Q261" s="17">
        <v>99.6</v>
      </c>
      <c r="R261" s="1" t="b">
        <f t="shared" si="466"/>
        <v>0</v>
      </c>
      <c r="S261" s="1" t="b">
        <f t="shared" si="467"/>
        <v>0</v>
      </c>
      <c r="T261" s="19" t="b">
        <f t="shared" si="468"/>
        <v>0</v>
      </c>
      <c r="U261" s="18" t="b">
        <f t="shared" si="469"/>
        <v>0</v>
      </c>
      <c r="V261" s="18" t="b">
        <f t="shared" si="470"/>
        <v>0</v>
      </c>
      <c r="W261" s="18" t="b">
        <f t="shared" si="471"/>
        <v>0</v>
      </c>
      <c r="X261" s="11">
        <f t="shared" si="472"/>
        <v>74.7</v>
      </c>
      <c r="Y261" s="11">
        <f t="shared" si="473"/>
        <v>19.920000000000002</v>
      </c>
      <c r="Z261" s="11">
        <f t="shared" si="474"/>
        <v>4.99</v>
      </c>
      <c r="AA261" s="11">
        <f t="shared" si="475"/>
        <v>20</v>
      </c>
      <c r="AB261" s="11">
        <f t="shared" si="476"/>
        <v>9.99</v>
      </c>
      <c r="AC261" s="11">
        <f t="shared" si="477"/>
        <v>29.88</v>
      </c>
      <c r="AD261" s="21">
        <v>6.99</v>
      </c>
      <c r="AE261" s="21">
        <f t="shared" si="478"/>
        <v>19.920000000000002</v>
      </c>
      <c r="AF261" s="20">
        <v>4.99</v>
      </c>
      <c r="AG261" s="20">
        <f t="shared" si="479"/>
        <v>29.88</v>
      </c>
    </row>
    <row r="262" spans="1:33">
      <c r="B262" s="5" t="s">
        <v>98</v>
      </c>
      <c r="C262" s="5"/>
      <c r="D262" s="17" t="s">
        <v>40</v>
      </c>
      <c r="E262">
        <v>6</v>
      </c>
      <c r="F262">
        <v>8</v>
      </c>
      <c r="G262" s="17">
        <v>119.52</v>
      </c>
      <c r="H262" s="7">
        <v>1</v>
      </c>
      <c r="I262" s="2" t="s">
        <v>16</v>
      </c>
      <c r="J262" s="2" t="s">
        <v>16</v>
      </c>
      <c r="K262" s="2" t="s">
        <v>19</v>
      </c>
      <c r="L262" s="2" t="s">
        <v>25</v>
      </c>
      <c r="M262" s="2" t="s">
        <v>16</v>
      </c>
      <c r="N262" s="2" t="s">
        <v>29</v>
      </c>
      <c r="O262" s="6">
        <f t="shared" si="480"/>
        <v>307.90000000000003</v>
      </c>
      <c r="Q262" s="17">
        <v>119.52</v>
      </c>
      <c r="R262" s="1" t="b">
        <f t="shared" si="466"/>
        <v>0</v>
      </c>
      <c r="S262" s="1" t="b">
        <f t="shared" si="467"/>
        <v>0</v>
      </c>
      <c r="T262" s="19" t="b">
        <f t="shared" si="468"/>
        <v>0</v>
      </c>
      <c r="U262" s="18" t="b">
        <f t="shared" si="469"/>
        <v>0</v>
      </c>
      <c r="V262" s="18" t="b">
        <f t="shared" si="470"/>
        <v>0</v>
      </c>
      <c r="W262" s="18" t="b">
        <f t="shared" si="471"/>
        <v>0</v>
      </c>
      <c r="X262" s="11">
        <f t="shared" si="472"/>
        <v>89.64</v>
      </c>
      <c r="Y262" s="11">
        <f t="shared" si="473"/>
        <v>23.9</v>
      </c>
      <c r="Z262" s="11">
        <f t="shared" si="474"/>
        <v>4.99</v>
      </c>
      <c r="AA262" s="11">
        <f t="shared" si="475"/>
        <v>24</v>
      </c>
      <c r="AB262" s="11">
        <f t="shared" si="476"/>
        <v>9.99</v>
      </c>
      <c r="AC262" s="11">
        <f t="shared" si="477"/>
        <v>35.86</v>
      </c>
      <c r="AD262" s="21">
        <v>6.99</v>
      </c>
      <c r="AE262" s="21">
        <f t="shared" si="478"/>
        <v>23.9</v>
      </c>
      <c r="AF262" s="20">
        <v>4.99</v>
      </c>
      <c r="AG262" s="20">
        <f t="shared" si="479"/>
        <v>35.86</v>
      </c>
    </row>
    <row r="263" spans="1:33">
      <c r="B263" s="5" t="s">
        <v>98</v>
      </c>
      <c r="C263" s="5"/>
      <c r="D263" s="17" t="s">
        <v>41</v>
      </c>
      <c r="E263">
        <v>6</v>
      </c>
      <c r="F263">
        <v>10</v>
      </c>
      <c r="G263" s="17">
        <v>149.4</v>
      </c>
      <c r="H263" s="7">
        <v>1</v>
      </c>
      <c r="I263" s="2" t="s">
        <v>16</v>
      </c>
      <c r="J263" s="2" t="s">
        <v>16</v>
      </c>
      <c r="K263" s="2" t="s">
        <v>19</v>
      </c>
      <c r="L263" s="2" t="s">
        <v>25</v>
      </c>
      <c r="M263" s="2" t="s">
        <v>16</v>
      </c>
      <c r="N263" s="2" t="s">
        <v>29</v>
      </c>
      <c r="O263" s="6">
        <f t="shared" si="480"/>
        <v>381.13</v>
      </c>
      <c r="Q263" s="17">
        <v>149.4</v>
      </c>
      <c r="R263" s="1" t="b">
        <f t="shared" si="466"/>
        <v>0</v>
      </c>
      <c r="S263" s="1" t="b">
        <f t="shared" si="467"/>
        <v>0</v>
      </c>
      <c r="T263" s="19" t="b">
        <f t="shared" si="468"/>
        <v>0</v>
      </c>
      <c r="U263" s="18" t="b">
        <f t="shared" si="469"/>
        <v>0</v>
      </c>
      <c r="V263" s="18" t="b">
        <f t="shared" si="470"/>
        <v>0</v>
      </c>
      <c r="W263" s="18" t="b">
        <f t="shared" si="471"/>
        <v>0</v>
      </c>
      <c r="X263" s="11">
        <f t="shared" si="472"/>
        <v>112.05</v>
      </c>
      <c r="Y263" s="11">
        <f t="shared" si="473"/>
        <v>29.88</v>
      </c>
      <c r="Z263" s="11">
        <f t="shared" si="474"/>
        <v>4.99</v>
      </c>
      <c r="AA263" s="11">
        <f t="shared" si="475"/>
        <v>30</v>
      </c>
      <c r="AB263" s="11">
        <f t="shared" si="476"/>
        <v>9.99</v>
      </c>
      <c r="AC263" s="11">
        <f t="shared" si="477"/>
        <v>44.82</v>
      </c>
      <c r="AD263" s="21">
        <v>6.99</v>
      </c>
      <c r="AE263" s="21">
        <f t="shared" si="478"/>
        <v>29.88</v>
      </c>
      <c r="AF263" s="20">
        <v>4.99</v>
      </c>
      <c r="AG263" s="20">
        <f t="shared" si="479"/>
        <v>44.82</v>
      </c>
    </row>
    <row r="264" spans="1:33">
      <c r="A264" t="s">
        <v>100</v>
      </c>
    </row>
    <row r="265" spans="1:33">
      <c r="A265" s="27"/>
      <c r="B265" s="5" t="s">
        <v>99</v>
      </c>
      <c r="C265" s="5"/>
      <c r="D265" s="17" t="s">
        <v>2</v>
      </c>
      <c r="E265" s="2">
        <v>3</v>
      </c>
      <c r="F265" s="2">
        <v>2</v>
      </c>
      <c r="G265" s="17">
        <v>6.99</v>
      </c>
      <c r="H265" s="7">
        <v>1</v>
      </c>
      <c r="I265" s="2" t="s">
        <v>16</v>
      </c>
      <c r="J265" s="2" t="s">
        <v>16</v>
      </c>
      <c r="K265" s="2" t="s">
        <v>19</v>
      </c>
      <c r="L265" s="2" t="s">
        <v>25</v>
      </c>
      <c r="M265" s="2" t="s">
        <v>16</v>
      </c>
      <c r="N265" s="2" t="s">
        <v>29</v>
      </c>
      <c r="O265" s="6">
        <f>SUM(Q265,R265,S265,T265,U265,V265,W265,X265,Y265,Z265,AA265,AB265,AC265)</f>
        <v>42.190000000000005</v>
      </c>
      <c r="Q265" s="17">
        <v>6.99</v>
      </c>
      <c r="R265" s="1" t="b">
        <f t="shared" ref="R265:R272" si="481">IF(AND(H265&gt;=2,H265&lt;=10),ROUND(G265*H265*(1-0.07),2))</f>
        <v>0</v>
      </c>
      <c r="S265" s="1" t="b">
        <f t="shared" ref="S265:S272" si="482">IF(AND(H265&gt;=11,H265&lt;=25),ROUND(G265*H265*(1-0.11),2))</f>
        <v>0</v>
      </c>
      <c r="T265" s="19" t="b">
        <f t="shared" ref="T265:T272" si="483">IF(AND(H265&gt;=26,H265&lt;=50),ROUND(G265*H265*(1-0.18),2))</f>
        <v>0</v>
      </c>
      <c r="U265" s="18" t="b">
        <f t="shared" ref="U265:U272" si="484">IF(AND(H265&gt;=51,H265&lt;=100),ROUND(G265*H265*(1-0.25),2))</f>
        <v>0</v>
      </c>
      <c r="V265" s="18" t="b">
        <f t="shared" ref="V265:V272" si="485">IF(AND(H265&gt;=101,H265&lt;=500),ROUND(G265*H265*(1-0.33),2))</f>
        <v>0</v>
      </c>
      <c r="W265" s="18" t="b">
        <f t="shared" ref="W265:W272" si="486">IF(AND(H265&gt;=501),ROUND(G265*H265*(1-0.4),2))</f>
        <v>0</v>
      </c>
      <c r="X265" s="11">
        <f t="shared" ref="X265:X272" si="487">IF(I265="Yes",ROUND(SUM(Q265,R265,S265,T265,U265,V265,W265)*0.75,2),0)</f>
        <v>5.24</v>
      </c>
      <c r="Y265" s="11">
        <f t="shared" ref="Y265:Y272" si="488">IF(AE265&lt;6.99,AD265,AE265)</f>
        <v>6.99</v>
      </c>
      <c r="Z265" s="11">
        <f t="shared" ref="Z265:Z272" si="489">IF(K265="Flash Cut with Adhesive Grommets",ROUND(H265*4.99,2),0)</f>
        <v>4.99</v>
      </c>
      <c r="AA265" s="11">
        <f t="shared" ref="AA265:AA272" si="490">((E265*F265)*0.5*H265)</f>
        <v>3</v>
      </c>
      <c r="AB265" s="11">
        <f t="shared" ref="AB265:AB272" si="491">IF(M265="Yes",ROUND(H265*9.99,2),0)</f>
        <v>9.99</v>
      </c>
      <c r="AC265" s="11">
        <f t="shared" ref="AC265:AC272" si="492">IF(AG265&lt;4.99,4.99,AG265)</f>
        <v>4.99</v>
      </c>
      <c r="AD265" s="21">
        <v>6.99</v>
      </c>
      <c r="AE265" s="21">
        <f t="shared" ref="AE265:AE272" si="493">IF(J265="Yes",ROUND(SUM(Q265,R265,S265,T265,U265,V265,W265)*0.2,2),0)</f>
        <v>1.4</v>
      </c>
      <c r="AF265" s="20">
        <v>4.99</v>
      </c>
      <c r="AG265" s="20">
        <f t="shared" ref="AG265:AG272" si="494">IF(N265="Four Sides",ROUND(G265*0.3*H265,2),0)</f>
        <v>2.1</v>
      </c>
    </row>
    <row r="266" spans="1:33">
      <c r="B266" s="5" t="s">
        <v>99</v>
      </c>
      <c r="C266" s="5"/>
      <c r="D266" s="17" t="s">
        <v>3</v>
      </c>
      <c r="E266">
        <v>3</v>
      </c>
      <c r="F266">
        <v>4</v>
      </c>
      <c r="G266" s="17">
        <v>29.88</v>
      </c>
      <c r="H266" s="7">
        <v>1</v>
      </c>
      <c r="I266" s="2" t="s">
        <v>16</v>
      </c>
      <c r="J266" s="2" t="s">
        <v>16</v>
      </c>
      <c r="K266" s="2" t="s">
        <v>19</v>
      </c>
      <c r="L266" s="2" t="s">
        <v>25</v>
      </c>
      <c r="M266" s="2" t="s">
        <v>16</v>
      </c>
      <c r="N266" s="2" t="s">
        <v>29</v>
      </c>
      <c r="O266" s="6">
        <f>SUM(Q266,R266,S266,T266,U266,V266,W266,X266,Y266,Z266,AA266,AB266,AC266)</f>
        <v>89.22</v>
      </c>
      <c r="Q266" s="17">
        <v>29.88</v>
      </c>
      <c r="R266" s="1" t="b">
        <f t="shared" si="481"/>
        <v>0</v>
      </c>
      <c r="S266" s="1" t="b">
        <f t="shared" si="482"/>
        <v>0</v>
      </c>
      <c r="T266" s="19" t="b">
        <f t="shared" si="483"/>
        <v>0</v>
      </c>
      <c r="U266" s="18" t="b">
        <f t="shared" si="484"/>
        <v>0</v>
      </c>
      <c r="V266" s="18" t="b">
        <f t="shared" si="485"/>
        <v>0</v>
      </c>
      <c r="W266" s="18" t="b">
        <f t="shared" si="486"/>
        <v>0</v>
      </c>
      <c r="X266" s="11">
        <f t="shared" si="487"/>
        <v>22.41</v>
      </c>
      <c r="Y266" s="11">
        <f t="shared" si="488"/>
        <v>6.99</v>
      </c>
      <c r="Z266" s="11">
        <f t="shared" si="489"/>
        <v>4.99</v>
      </c>
      <c r="AA266" s="11">
        <f t="shared" si="490"/>
        <v>6</v>
      </c>
      <c r="AB266" s="11">
        <f t="shared" si="491"/>
        <v>9.99</v>
      </c>
      <c r="AC266" s="11">
        <f t="shared" si="492"/>
        <v>8.9600000000000009</v>
      </c>
      <c r="AD266" s="21">
        <v>6.99</v>
      </c>
      <c r="AE266" s="21">
        <f t="shared" si="493"/>
        <v>5.98</v>
      </c>
      <c r="AF266" s="20">
        <v>4.99</v>
      </c>
      <c r="AG266" s="20">
        <f t="shared" si="494"/>
        <v>8.9600000000000009</v>
      </c>
    </row>
    <row r="267" spans="1:33">
      <c r="B267" s="5" t="s">
        <v>99</v>
      </c>
      <c r="C267" s="5"/>
      <c r="D267" s="17" t="s">
        <v>23</v>
      </c>
      <c r="E267">
        <v>3</v>
      </c>
      <c r="F267">
        <v>6</v>
      </c>
      <c r="G267" s="17">
        <v>44.82</v>
      </c>
      <c r="H267" s="7">
        <v>1</v>
      </c>
      <c r="I267" s="2" t="s">
        <v>16</v>
      </c>
      <c r="J267" s="2" t="s">
        <v>16</v>
      </c>
      <c r="K267" s="2" t="s">
        <v>19</v>
      </c>
      <c r="L267" s="2" t="s">
        <v>25</v>
      </c>
      <c r="M267" s="2" t="s">
        <v>16</v>
      </c>
      <c r="N267" s="2" t="s">
        <v>29</v>
      </c>
      <c r="O267" s="6">
        <f t="shared" ref="O267:O272" si="495">SUM(Q267,R267,S267,T267,U267,V267,W267,X267,Y267,Z267,AA267,AB267,AC267)</f>
        <v>124.83</v>
      </c>
      <c r="Q267" s="17">
        <v>44.82</v>
      </c>
      <c r="R267" s="1" t="b">
        <f t="shared" si="481"/>
        <v>0</v>
      </c>
      <c r="S267" s="1" t="b">
        <f t="shared" si="482"/>
        <v>0</v>
      </c>
      <c r="T267" s="19" t="b">
        <f t="shared" si="483"/>
        <v>0</v>
      </c>
      <c r="U267" s="18" t="b">
        <f t="shared" si="484"/>
        <v>0</v>
      </c>
      <c r="V267" s="18" t="b">
        <f t="shared" si="485"/>
        <v>0</v>
      </c>
      <c r="W267" s="18" t="b">
        <f t="shared" si="486"/>
        <v>0</v>
      </c>
      <c r="X267" s="11">
        <f t="shared" si="487"/>
        <v>33.619999999999997</v>
      </c>
      <c r="Y267" s="11">
        <f t="shared" si="488"/>
        <v>8.9600000000000009</v>
      </c>
      <c r="Z267" s="11">
        <f t="shared" si="489"/>
        <v>4.99</v>
      </c>
      <c r="AA267" s="11">
        <f t="shared" si="490"/>
        <v>9</v>
      </c>
      <c r="AB267" s="11">
        <f t="shared" si="491"/>
        <v>9.99</v>
      </c>
      <c r="AC267" s="11">
        <f t="shared" si="492"/>
        <v>13.45</v>
      </c>
      <c r="AD267" s="21">
        <v>6.99</v>
      </c>
      <c r="AE267" s="21">
        <f t="shared" si="493"/>
        <v>8.9600000000000009</v>
      </c>
      <c r="AF267" s="20">
        <v>4.99</v>
      </c>
      <c r="AG267" s="20">
        <f t="shared" si="494"/>
        <v>13.45</v>
      </c>
    </row>
    <row r="268" spans="1:33">
      <c r="B268" s="5" t="s">
        <v>99</v>
      </c>
      <c r="C268" s="5"/>
      <c r="D268" s="17" t="s">
        <v>36</v>
      </c>
      <c r="E268">
        <v>4</v>
      </c>
      <c r="F268">
        <v>6</v>
      </c>
      <c r="G268" s="17">
        <v>59.76</v>
      </c>
      <c r="H268" s="7">
        <v>1</v>
      </c>
      <c r="I268" s="2" t="s">
        <v>16</v>
      </c>
      <c r="J268" s="2" t="s">
        <v>16</v>
      </c>
      <c r="K268" s="2" t="s">
        <v>19</v>
      </c>
      <c r="L268" s="2" t="s">
        <v>25</v>
      </c>
      <c r="M268" s="2" t="s">
        <v>16</v>
      </c>
      <c r="N268" s="2" t="s">
        <v>29</v>
      </c>
      <c r="O268" s="6">
        <f t="shared" si="495"/>
        <v>161.44</v>
      </c>
      <c r="Q268" s="17">
        <v>59.76</v>
      </c>
      <c r="R268" s="1" t="b">
        <f t="shared" si="481"/>
        <v>0</v>
      </c>
      <c r="S268" s="1" t="b">
        <f t="shared" si="482"/>
        <v>0</v>
      </c>
      <c r="T268" s="19" t="b">
        <f t="shared" si="483"/>
        <v>0</v>
      </c>
      <c r="U268" s="18" t="b">
        <f t="shared" si="484"/>
        <v>0</v>
      </c>
      <c r="V268" s="18" t="b">
        <f t="shared" si="485"/>
        <v>0</v>
      </c>
      <c r="W268" s="18" t="b">
        <f t="shared" si="486"/>
        <v>0</v>
      </c>
      <c r="X268" s="11">
        <f t="shared" si="487"/>
        <v>44.82</v>
      </c>
      <c r="Y268" s="11">
        <f t="shared" si="488"/>
        <v>11.95</v>
      </c>
      <c r="Z268" s="11">
        <f t="shared" si="489"/>
        <v>4.99</v>
      </c>
      <c r="AA268" s="11">
        <f t="shared" si="490"/>
        <v>12</v>
      </c>
      <c r="AB268" s="11">
        <f t="shared" si="491"/>
        <v>9.99</v>
      </c>
      <c r="AC268" s="11">
        <f t="shared" si="492"/>
        <v>17.93</v>
      </c>
      <c r="AD268" s="21">
        <v>6.99</v>
      </c>
      <c r="AE268" s="21">
        <f t="shared" si="493"/>
        <v>11.95</v>
      </c>
      <c r="AF268" s="20">
        <v>4.99</v>
      </c>
      <c r="AG268" s="20">
        <f t="shared" si="494"/>
        <v>17.93</v>
      </c>
    </row>
    <row r="269" spans="1:33">
      <c r="B269" s="5" t="s">
        <v>99</v>
      </c>
      <c r="C269" s="5"/>
      <c r="D269" s="17" t="s">
        <v>38</v>
      </c>
      <c r="E269">
        <v>4</v>
      </c>
      <c r="F269">
        <v>8</v>
      </c>
      <c r="G269" s="17">
        <v>79.680000000000007</v>
      </c>
      <c r="H269" s="7">
        <v>1</v>
      </c>
      <c r="I269" s="2" t="s">
        <v>16</v>
      </c>
      <c r="J269" s="2" t="s">
        <v>16</v>
      </c>
      <c r="K269" s="2" t="s">
        <v>19</v>
      </c>
      <c r="L269" s="2" t="s">
        <v>25</v>
      </c>
      <c r="M269" s="2" t="s">
        <v>16</v>
      </c>
      <c r="N269" s="2" t="s">
        <v>29</v>
      </c>
      <c r="O269" s="6">
        <f t="shared" si="495"/>
        <v>210.26000000000002</v>
      </c>
      <c r="Q269" s="17">
        <v>79.680000000000007</v>
      </c>
      <c r="R269" s="1" t="b">
        <f t="shared" si="481"/>
        <v>0</v>
      </c>
      <c r="S269" s="1" t="b">
        <f t="shared" si="482"/>
        <v>0</v>
      </c>
      <c r="T269" s="19" t="b">
        <f t="shared" si="483"/>
        <v>0</v>
      </c>
      <c r="U269" s="18" t="b">
        <f t="shared" si="484"/>
        <v>0</v>
      </c>
      <c r="V269" s="18" t="b">
        <f t="shared" si="485"/>
        <v>0</v>
      </c>
      <c r="W269" s="18" t="b">
        <f t="shared" si="486"/>
        <v>0</v>
      </c>
      <c r="X269" s="11">
        <f t="shared" si="487"/>
        <v>59.76</v>
      </c>
      <c r="Y269" s="11">
        <f t="shared" si="488"/>
        <v>15.94</v>
      </c>
      <c r="Z269" s="11">
        <f t="shared" si="489"/>
        <v>4.99</v>
      </c>
      <c r="AA269" s="11">
        <f t="shared" si="490"/>
        <v>16</v>
      </c>
      <c r="AB269" s="11">
        <f t="shared" si="491"/>
        <v>9.99</v>
      </c>
      <c r="AC269" s="11">
        <f t="shared" si="492"/>
        <v>23.9</v>
      </c>
      <c r="AD269" s="21">
        <v>6.99</v>
      </c>
      <c r="AE269" s="21">
        <f t="shared" si="493"/>
        <v>15.94</v>
      </c>
      <c r="AF269" s="20">
        <v>4.99</v>
      </c>
      <c r="AG269" s="20">
        <f t="shared" si="494"/>
        <v>23.9</v>
      </c>
    </row>
    <row r="270" spans="1:33">
      <c r="B270" s="5" t="s">
        <v>99</v>
      </c>
      <c r="C270" s="5"/>
      <c r="D270" s="17" t="s">
        <v>39</v>
      </c>
      <c r="E270">
        <v>4</v>
      </c>
      <c r="F270">
        <v>10</v>
      </c>
      <c r="G270" s="17">
        <v>99.6</v>
      </c>
      <c r="H270" s="7">
        <v>1</v>
      </c>
      <c r="I270" s="2" t="s">
        <v>16</v>
      </c>
      <c r="J270" s="2" t="s">
        <v>16</v>
      </c>
      <c r="K270" s="2" t="s">
        <v>19</v>
      </c>
      <c r="L270" s="2" t="s">
        <v>25</v>
      </c>
      <c r="M270" s="2" t="s">
        <v>16</v>
      </c>
      <c r="N270" s="2" t="s">
        <v>29</v>
      </c>
      <c r="O270" s="6">
        <f t="shared" si="495"/>
        <v>259.08000000000004</v>
      </c>
      <c r="Q270" s="17">
        <v>99.6</v>
      </c>
      <c r="R270" s="1" t="b">
        <f t="shared" si="481"/>
        <v>0</v>
      </c>
      <c r="S270" s="1" t="b">
        <f t="shared" si="482"/>
        <v>0</v>
      </c>
      <c r="T270" s="19" t="b">
        <f t="shared" si="483"/>
        <v>0</v>
      </c>
      <c r="U270" s="18" t="b">
        <f t="shared" si="484"/>
        <v>0</v>
      </c>
      <c r="V270" s="18" t="b">
        <f t="shared" si="485"/>
        <v>0</v>
      </c>
      <c r="W270" s="18" t="b">
        <f t="shared" si="486"/>
        <v>0</v>
      </c>
      <c r="X270" s="11">
        <f t="shared" si="487"/>
        <v>74.7</v>
      </c>
      <c r="Y270" s="11">
        <f t="shared" si="488"/>
        <v>19.920000000000002</v>
      </c>
      <c r="Z270" s="11">
        <f t="shared" si="489"/>
        <v>4.99</v>
      </c>
      <c r="AA270" s="11">
        <f t="shared" si="490"/>
        <v>20</v>
      </c>
      <c r="AB270" s="11">
        <f t="shared" si="491"/>
        <v>9.99</v>
      </c>
      <c r="AC270" s="11">
        <f t="shared" si="492"/>
        <v>29.88</v>
      </c>
      <c r="AD270" s="21">
        <v>6.99</v>
      </c>
      <c r="AE270" s="21">
        <f t="shared" si="493"/>
        <v>19.920000000000002</v>
      </c>
      <c r="AF270" s="20">
        <v>4.99</v>
      </c>
      <c r="AG270" s="20">
        <f t="shared" si="494"/>
        <v>29.88</v>
      </c>
    </row>
    <row r="271" spans="1:33">
      <c r="B271" s="5" t="s">
        <v>99</v>
      </c>
      <c r="C271" s="5"/>
      <c r="D271" s="17" t="s">
        <v>40</v>
      </c>
      <c r="E271">
        <v>6</v>
      </c>
      <c r="F271">
        <v>8</v>
      </c>
      <c r="G271" s="17">
        <v>119.52</v>
      </c>
      <c r="H271" s="7">
        <v>1</v>
      </c>
      <c r="I271" s="2" t="s">
        <v>16</v>
      </c>
      <c r="J271" s="2" t="s">
        <v>16</v>
      </c>
      <c r="K271" s="2" t="s">
        <v>19</v>
      </c>
      <c r="L271" s="2" t="s">
        <v>25</v>
      </c>
      <c r="M271" s="2" t="s">
        <v>16</v>
      </c>
      <c r="N271" s="2" t="s">
        <v>29</v>
      </c>
      <c r="O271" s="6">
        <f t="shared" si="495"/>
        <v>307.90000000000003</v>
      </c>
      <c r="Q271" s="17">
        <v>119.52</v>
      </c>
      <c r="R271" s="1" t="b">
        <f t="shared" si="481"/>
        <v>0</v>
      </c>
      <c r="S271" s="1" t="b">
        <f t="shared" si="482"/>
        <v>0</v>
      </c>
      <c r="T271" s="19" t="b">
        <f t="shared" si="483"/>
        <v>0</v>
      </c>
      <c r="U271" s="18" t="b">
        <f t="shared" si="484"/>
        <v>0</v>
      </c>
      <c r="V271" s="18" t="b">
        <f t="shared" si="485"/>
        <v>0</v>
      </c>
      <c r="W271" s="18" t="b">
        <f t="shared" si="486"/>
        <v>0</v>
      </c>
      <c r="X271" s="11">
        <f t="shared" si="487"/>
        <v>89.64</v>
      </c>
      <c r="Y271" s="11">
        <f t="shared" si="488"/>
        <v>23.9</v>
      </c>
      <c r="Z271" s="11">
        <f t="shared" si="489"/>
        <v>4.99</v>
      </c>
      <c r="AA271" s="11">
        <f t="shared" si="490"/>
        <v>24</v>
      </c>
      <c r="AB271" s="11">
        <f t="shared" si="491"/>
        <v>9.99</v>
      </c>
      <c r="AC271" s="11">
        <f t="shared" si="492"/>
        <v>35.86</v>
      </c>
      <c r="AD271" s="21">
        <v>6.99</v>
      </c>
      <c r="AE271" s="21">
        <f t="shared" si="493"/>
        <v>23.9</v>
      </c>
      <c r="AF271" s="20">
        <v>4.99</v>
      </c>
      <c r="AG271" s="20">
        <f t="shared" si="494"/>
        <v>35.86</v>
      </c>
    </row>
    <row r="272" spans="1:33">
      <c r="B272" s="5" t="s">
        <v>99</v>
      </c>
      <c r="C272" s="5"/>
      <c r="D272" s="17" t="s">
        <v>41</v>
      </c>
      <c r="E272">
        <v>6</v>
      </c>
      <c r="F272">
        <v>10</v>
      </c>
      <c r="G272" s="17">
        <v>149.4</v>
      </c>
      <c r="H272" s="7">
        <v>1</v>
      </c>
      <c r="I272" s="2" t="s">
        <v>16</v>
      </c>
      <c r="J272" s="2" t="s">
        <v>16</v>
      </c>
      <c r="K272" s="2" t="s">
        <v>19</v>
      </c>
      <c r="L272" s="2" t="s">
        <v>25</v>
      </c>
      <c r="M272" s="2" t="s">
        <v>16</v>
      </c>
      <c r="N272" s="2" t="s">
        <v>29</v>
      </c>
      <c r="O272" s="6">
        <f t="shared" si="495"/>
        <v>381.13</v>
      </c>
      <c r="Q272" s="17">
        <v>149.4</v>
      </c>
      <c r="R272" s="1" t="b">
        <f t="shared" si="481"/>
        <v>0</v>
      </c>
      <c r="S272" s="1" t="b">
        <f t="shared" si="482"/>
        <v>0</v>
      </c>
      <c r="T272" s="19" t="b">
        <f t="shared" si="483"/>
        <v>0</v>
      </c>
      <c r="U272" s="18" t="b">
        <f t="shared" si="484"/>
        <v>0</v>
      </c>
      <c r="V272" s="18" t="b">
        <f t="shared" si="485"/>
        <v>0</v>
      </c>
      <c r="W272" s="18" t="b">
        <f t="shared" si="486"/>
        <v>0</v>
      </c>
      <c r="X272" s="11">
        <f t="shared" si="487"/>
        <v>112.05</v>
      </c>
      <c r="Y272" s="11">
        <f t="shared" si="488"/>
        <v>29.88</v>
      </c>
      <c r="Z272" s="11">
        <f t="shared" si="489"/>
        <v>4.99</v>
      </c>
      <c r="AA272" s="11">
        <f t="shared" si="490"/>
        <v>30</v>
      </c>
      <c r="AB272" s="11">
        <f t="shared" si="491"/>
        <v>9.99</v>
      </c>
      <c r="AC272" s="11">
        <f t="shared" si="492"/>
        <v>44.82</v>
      </c>
      <c r="AD272" s="21">
        <v>6.99</v>
      </c>
      <c r="AE272" s="21">
        <f t="shared" si="493"/>
        <v>29.88</v>
      </c>
      <c r="AF272" s="20">
        <v>4.99</v>
      </c>
      <c r="AG272" s="20">
        <f t="shared" si="494"/>
        <v>44.82</v>
      </c>
    </row>
    <row r="273" spans="1:33">
      <c r="A273" t="s">
        <v>101</v>
      </c>
    </row>
    <row r="274" spans="1:33">
      <c r="A274" s="27"/>
      <c r="B274" s="5" t="s">
        <v>102</v>
      </c>
      <c r="C274" s="5"/>
      <c r="D274" s="17" t="s">
        <v>2</v>
      </c>
      <c r="E274" s="2">
        <v>3</v>
      </c>
      <c r="F274" s="2">
        <v>2</v>
      </c>
      <c r="G274" s="17">
        <v>6.99</v>
      </c>
      <c r="H274" s="7">
        <v>1</v>
      </c>
      <c r="I274" s="2" t="s">
        <v>16</v>
      </c>
      <c r="J274" s="2" t="s">
        <v>16</v>
      </c>
      <c r="K274" s="2" t="s">
        <v>19</v>
      </c>
      <c r="L274" s="2" t="s">
        <v>25</v>
      </c>
      <c r="M274" s="2" t="s">
        <v>16</v>
      </c>
      <c r="N274" s="2" t="s">
        <v>29</v>
      </c>
      <c r="O274" s="6">
        <f>SUM(Q274,R274,S274,T274,U274,V274,W274,X274,Y274,Z274,AA274,AB274,AC274)</f>
        <v>42.190000000000005</v>
      </c>
      <c r="Q274" s="17">
        <v>6.99</v>
      </c>
      <c r="R274" s="1" t="b">
        <f t="shared" ref="R274:R281" si="496">IF(AND(H274&gt;=2,H274&lt;=10),ROUND(G274*H274*(1-0.07),2))</f>
        <v>0</v>
      </c>
      <c r="S274" s="1" t="b">
        <f t="shared" ref="S274:S281" si="497">IF(AND(H274&gt;=11,H274&lt;=25),ROUND(G274*H274*(1-0.11),2))</f>
        <v>0</v>
      </c>
      <c r="T274" s="19" t="b">
        <f t="shared" ref="T274:T281" si="498">IF(AND(H274&gt;=26,H274&lt;=50),ROUND(G274*H274*(1-0.18),2))</f>
        <v>0</v>
      </c>
      <c r="U274" s="18" t="b">
        <f t="shared" ref="U274:U281" si="499">IF(AND(H274&gt;=51,H274&lt;=100),ROUND(G274*H274*(1-0.25),2))</f>
        <v>0</v>
      </c>
      <c r="V274" s="18" t="b">
        <f t="shared" ref="V274:V281" si="500">IF(AND(H274&gt;=101,H274&lt;=500),ROUND(G274*H274*(1-0.33),2))</f>
        <v>0</v>
      </c>
      <c r="W274" s="18" t="b">
        <f t="shared" ref="W274:W281" si="501">IF(AND(H274&gt;=501),ROUND(G274*H274*(1-0.4),2))</f>
        <v>0</v>
      </c>
      <c r="X274" s="11">
        <f t="shared" ref="X274:X281" si="502">IF(I274="Yes",ROUND(SUM(Q274,R274,S274,T274,U274,V274,W274)*0.75,2),0)</f>
        <v>5.24</v>
      </c>
      <c r="Y274" s="11">
        <f t="shared" ref="Y274:Y281" si="503">IF(AE274&lt;6.99,AD274,AE274)</f>
        <v>6.99</v>
      </c>
      <c r="Z274" s="11">
        <f t="shared" ref="Z274:Z281" si="504">IF(K274="Flash Cut with Adhesive Grommets",ROUND(H274*4.99,2),0)</f>
        <v>4.99</v>
      </c>
      <c r="AA274" s="11">
        <f t="shared" ref="AA274:AA281" si="505">((E274*F274)*0.5*H274)</f>
        <v>3</v>
      </c>
      <c r="AB274" s="11">
        <f t="shared" ref="AB274:AB281" si="506">IF(M274="Yes",ROUND(H274*9.99,2),0)</f>
        <v>9.99</v>
      </c>
      <c r="AC274" s="11">
        <f t="shared" ref="AC274:AC281" si="507">IF(AG274&lt;4.99,4.99,AG274)</f>
        <v>4.99</v>
      </c>
      <c r="AD274" s="21">
        <v>6.99</v>
      </c>
      <c r="AE274" s="21">
        <f t="shared" ref="AE274:AE281" si="508">IF(J274="Yes",ROUND(SUM(Q274,R274,S274,T274,U274,V274,W274)*0.2,2),0)</f>
        <v>1.4</v>
      </c>
      <c r="AF274" s="20">
        <v>4.99</v>
      </c>
      <c r="AG274" s="20">
        <f t="shared" ref="AG274:AG281" si="509">IF(N274="Four Sides",ROUND(G274*0.3*H274,2),0)</f>
        <v>2.1</v>
      </c>
    </row>
    <row r="275" spans="1:33">
      <c r="B275" s="5" t="s">
        <v>102</v>
      </c>
      <c r="C275" s="5"/>
      <c r="D275" s="17" t="s">
        <v>3</v>
      </c>
      <c r="E275">
        <v>3</v>
      </c>
      <c r="F275">
        <v>4</v>
      </c>
      <c r="G275" s="17">
        <v>29.88</v>
      </c>
      <c r="H275" s="7">
        <v>1</v>
      </c>
      <c r="I275" s="2" t="s">
        <v>16</v>
      </c>
      <c r="J275" s="2" t="s">
        <v>16</v>
      </c>
      <c r="K275" s="2" t="s">
        <v>19</v>
      </c>
      <c r="L275" s="2" t="s">
        <v>25</v>
      </c>
      <c r="M275" s="2" t="s">
        <v>16</v>
      </c>
      <c r="N275" s="2" t="s">
        <v>29</v>
      </c>
      <c r="O275" s="6">
        <f t="shared" ref="O275:O281" si="510">SUM(Q275,R275,S275,T275,U275,V275,W275,X275,Y275,Z275,AA275,AB275,AC275)</f>
        <v>89.22</v>
      </c>
      <c r="Q275" s="17">
        <v>29.88</v>
      </c>
      <c r="R275" s="1" t="b">
        <f t="shared" si="496"/>
        <v>0</v>
      </c>
      <c r="S275" s="1" t="b">
        <f t="shared" si="497"/>
        <v>0</v>
      </c>
      <c r="T275" s="19" t="b">
        <f t="shared" si="498"/>
        <v>0</v>
      </c>
      <c r="U275" s="18" t="b">
        <f t="shared" si="499"/>
        <v>0</v>
      </c>
      <c r="V275" s="18" t="b">
        <f t="shared" si="500"/>
        <v>0</v>
      </c>
      <c r="W275" s="18" t="b">
        <f t="shared" si="501"/>
        <v>0</v>
      </c>
      <c r="X275" s="11">
        <f t="shared" si="502"/>
        <v>22.41</v>
      </c>
      <c r="Y275" s="11">
        <f t="shared" si="503"/>
        <v>6.99</v>
      </c>
      <c r="Z275" s="11">
        <f t="shared" si="504"/>
        <v>4.99</v>
      </c>
      <c r="AA275" s="11">
        <f t="shared" si="505"/>
        <v>6</v>
      </c>
      <c r="AB275" s="11">
        <f t="shared" si="506"/>
        <v>9.99</v>
      </c>
      <c r="AC275" s="11">
        <f t="shared" si="507"/>
        <v>8.9600000000000009</v>
      </c>
      <c r="AD275" s="21">
        <v>6.99</v>
      </c>
      <c r="AE275" s="21">
        <f t="shared" si="508"/>
        <v>5.98</v>
      </c>
      <c r="AF275" s="20">
        <v>4.99</v>
      </c>
      <c r="AG275" s="20">
        <f t="shared" si="509"/>
        <v>8.9600000000000009</v>
      </c>
    </row>
    <row r="276" spans="1:33">
      <c r="B276" s="5" t="s">
        <v>102</v>
      </c>
      <c r="C276" s="5"/>
      <c r="D276" s="17" t="s">
        <v>23</v>
      </c>
      <c r="E276">
        <v>3</v>
      </c>
      <c r="F276">
        <v>6</v>
      </c>
      <c r="G276" s="17">
        <v>44.82</v>
      </c>
      <c r="H276" s="7">
        <v>1</v>
      </c>
      <c r="I276" s="2" t="s">
        <v>16</v>
      </c>
      <c r="J276" s="2" t="s">
        <v>16</v>
      </c>
      <c r="K276" s="2" t="s">
        <v>19</v>
      </c>
      <c r="L276" s="2" t="s">
        <v>25</v>
      </c>
      <c r="M276" s="2" t="s">
        <v>16</v>
      </c>
      <c r="N276" s="2" t="s">
        <v>29</v>
      </c>
      <c r="O276" s="6">
        <f t="shared" si="510"/>
        <v>124.83</v>
      </c>
      <c r="Q276" s="17">
        <v>44.82</v>
      </c>
      <c r="R276" s="1" t="b">
        <f t="shared" si="496"/>
        <v>0</v>
      </c>
      <c r="S276" s="1" t="b">
        <f t="shared" si="497"/>
        <v>0</v>
      </c>
      <c r="T276" s="19" t="b">
        <f t="shared" si="498"/>
        <v>0</v>
      </c>
      <c r="U276" s="18" t="b">
        <f t="shared" si="499"/>
        <v>0</v>
      </c>
      <c r="V276" s="18" t="b">
        <f t="shared" si="500"/>
        <v>0</v>
      </c>
      <c r="W276" s="18" t="b">
        <f t="shared" si="501"/>
        <v>0</v>
      </c>
      <c r="X276" s="11">
        <f t="shared" si="502"/>
        <v>33.619999999999997</v>
      </c>
      <c r="Y276" s="11">
        <f t="shared" si="503"/>
        <v>8.9600000000000009</v>
      </c>
      <c r="Z276" s="11">
        <f t="shared" si="504"/>
        <v>4.99</v>
      </c>
      <c r="AA276" s="11">
        <f t="shared" si="505"/>
        <v>9</v>
      </c>
      <c r="AB276" s="11">
        <f t="shared" si="506"/>
        <v>9.99</v>
      </c>
      <c r="AC276" s="11">
        <f t="shared" si="507"/>
        <v>13.45</v>
      </c>
      <c r="AD276" s="21">
        <v>6.99</v>
      </c>
      <c r="AE276" s="21">
        <f t="shared" si="508"/>
        <v>8.9600000000000009</v>
      </c>
      <c r="AF276" s="20">
        <v>4.99</v>
      </c>
      <c r="AG276" s="20">
        <f t="shared" si="509"/>
        <v>13.45</v>
      </c>
    </row>
    <row r="277" spans="1:33">
      <c r="B277" s="5" t="s">
        <v>102</v>
      </c>
      <c r="C277" s="5"/>
      <c r="D277" s="17" t="s">
        <v>36</v>
      </c>
      <c r="E277">
        <v>4</v>
      </c>
      <c r="F277">
        <v>6</v>
      </c>
      <c r="G277" s="17">
        <v>59.76</v>
      </c>
      <c r="H277" s="7">
        <v>1</v>
      </c>
      <c r="I277" s="2" t="s">
        <v>16</v>
      </c>
      <c r="J277" s="2" t="s">
        <v>16</v>
      </c>
      <c r="K277" s="2" t="s">
        <v>19</v>
      </c>
      <c r="L277" s="2" t="s">
        <v>25</v>
      </c>
      <c r="M277" s="2" t="s">
        <v>16</v>
      </c>
      <c r="N277" s="2" t="s">
        <v>29</v>
      </c>
      <c r="O277" s="6">
        <f t="shared" si="510"/>
        <v>161.44</v>
      </c>
      <c r="Q277" s="17">
        <v>59.76</v>
      </c>
      <c r="R277" s="1" t="b">
        <f t="shared" si="496"/>
        <v>0</v>
      </c>
      <c r="S277" s="1" t="b">
        <f t="shared" si="497"/>
        <v>0</v>
      </c>
      <c r="T277" s="19" t="b">
        <f t="shared" si="498"/>
        <v>0</v>
      </c>
      <c r="U277" s="18" t="b">
        <f t="shared" si="499"/>
        <v>0</v>
      </c>
      <c r="V277" s="18" t="b">
        <f t="shared" si="500"/>
        <v>0</v>
      </c>
      <c r="W277" s="18" t="b">
        <f t="shared" si="501"/>
        <v>0</v>
      </c>
      <c r="X277" s="11">
        <f t="shared" si="502"/>
        <v>44.82</v>
      </c>
      <c r="Y277" s="11">
        <f t="shared" si="503"/>
        <v>11.95</v>
      </c>
      <c r="Z277" s="11">
        <f t="shared" si="504"/>
        <v>4.99</v>
      </c>
      <c r="AA277" s="11">
        <f t="shared" si="505"/>
        <v>12</v>
      </c>
      <c r="AB277" s="11">
        <f t="shared" si="506"/>
        <v>9.99</v>
      </c>
      <c r="AC277" s="11">
        <f t="shared" si="507"/>
        <v>17.93</v>
      </c>
      <c r="AD277" s="21">
        <v>6.99</v>
      </c>
      <c r="AE277" s="21">
        <f t="shared" si="508"/>
        <v>11.95</v>
      </c>
      <c r="AF277" s="20">
        <v>4.99</v>
      </c>
      <c r="AG277" s="20">
        <f t="shared" si="509"/>
        <v>17.93</v>
      </c>
    </row>
    <row r="278" spans="1:33">
      <c r="B278" s="5" t="s">
        <v>102</v>
      </c>
      <c r="C278" s="5"/>
      <c r="D278" s="17" t="s">
        <v>38</v>
      </c>
      <c r="E278">
        <v>4</v>
      </c>
      <c r="F278">
        <v>8</v>
      </c>
      <c r="G278" s="17">
        <v>79.680000000000007</v>
      </c>
      <c r="H278" s="7">
        <v>1</v>
      </c>
      <c r="I278" s="2" t="s">
        <v>16</v>
      </c>
      <c r="J278" s="2" t="s">
        <v>16</v>
      </c>
      <c r="K278" s="2" t="s">
        <v>19</v>
      </c>
      <c r="L278" s="2" t="s">
        <v>25</v>
      </c>
      <c r="M278" s="2" t="s">
        <v>16</v>
      </c>
      <c r="N278" s="2" t="s">
        <v>29</v>
      </c>
      <c r="O278" s="6">
        <f t="shared" si="510"/>
        <v>210.26000000000002</v>
      </c>
      <c r="Q278" s="17">
        <v>79.680000000000007</v>
      </c>
      <c r="R278" s="1" t="b">
        <f t="shared" si="496"/>
        <v>0</v>
      </c>
      <c r="S278" s="1" t="b">
        <f t="shared" si="497"/>
        <v>0</v>
      </c>
      <c r="T278" s="19" t="b">
        <f t="shared" si="498"/>
        <v>0</v>
      </c>
      <c r="U278" s="18" t="b">
        <f t="shared" si="499"/>
        <v>0</v>
      </c>
      <c r="V278" s="18" t="b">
        <f t="shared" si="500"/>
        <v>0</v>
      </c>
      <c r="W278" s="18" t="b">
        <f t="shared" si="501"/>
        <v>0</v>
      </c>
      <c r="X278" s="11">
        <f t="shared" si="502"/>
        <v>59.76</v>
      </c>
      <c r="Y278" s="11">
        <f t="shared" si="503"/>
        <v>15.94</v>
      </c>
      <c r="Z278" s="11">
        <f t="shared" si="504"/>
        <v>4.99</v>
      </c>
      <c r="AA278" s="11">
        <f t="shared" si="505"/>
        <v>16</v>
      </c>
      <c r="AB278" s="11">
        <f t="shared" si="506"/>
        <v>9.99</v>
      </c>
      <c r="AC278" s="11">
        <f t="shared" si="507"/>
        <v>23.9</v>
      </c>
      <c r="AD278" s="21">
        <v>6.99</v>
      </c>
      <c r="AE278" s="21">
        <f t="shared" si="508"/>
        <v>15.94</v>
      </c>
      <c r="AF278" s="20">
        <v>4.99</v>
      </c>
      <c r="AG278" s="20">
        <f t="shared" si="509"/>
        <v>23.9</v>
      </c>
    </row>
    <row r="279" spans="1:33">
      <c r="B279" s="5" t="s">
        <v>102</v>
      </c>
      <c r="C279" s="5"/>
      <c r="D279" s="17" t="s">
        <v>39</v>
      </c>
      <c r="E279">
        <v>4</v>
      </c>
      <c r="F279">
        <v>10</v>
      </c>
      <c r="G279" s="17">
        <v>99.6</v>
      </c>
      <c r="H279" s="7">
        <v>1</v>
      </c>
      <c r="I279" s="2" t="s">
        <v>16</v>
      </c>
      <c r="J279" s="2" t="s">
        <v>16</v>
      </c>
      <c r="K279" s="2" t="s">
        <v>19</v>
      </c>
      <c r="L279" s="2" t="s">
        <v>25</v>
      </c>
      <c r="M279" s="2" t="s">
        <v>16</v>
      </c>
      <c r="N279" s="2" t="s">
        <v>29</v>
      </c>
      <c r="O279" s="6">
        <f t="shared" si="510"/>
        <v>259.08000000000004</v>
      </c>
      <c r="Q279" s="17">
        <v>99.6</v>
      </c>
      <c r="R279" s="1" t="b">
        <f t="shared" si="496"/>
        <v>0</v>
      </c>
      <c r="S279" s="1" t="b">
        <f t="shared" si="497"/>
        <v>0</v>
      </c>
      <c r="T279" s="19" t="b">
        <f t="shared" si="498"/>
        <v>0</v>
      </c>
      <c r="U279" s="18" t="b">
        <f t="shared" si="499"/>
        <v>0</v>
      </c>
      <c r="V279" s="18" t="b">
        <f t="shared" si="500"/>
        <v>0</v>
      </c>
      <c r="W279" s="18" t="b">
        <f t="shared" si="501"/>
        <v>0</v>
      </c>
      <c r="X279" s="11">
        <f t="shared" si="502"/>
        <v>74.7</v>
      </c>
      <c r="Y279" s="11">
        <f t="shared" si="503"/>
        <v>19.920000000000002</v>
      </c>
      <c r="Z279" s="11">
        <f t="shared" si="504"/>
        <v>4.99</v>
      </c>
      <c r="AA279" s="11">
        <f t="shared" si="505"/>
        <v>20</v>
      </c>
      <c r="AB279" s="11">
        <f t="shared" si="506"/>
        <v>9.99</v>
      </c>
      <c r="AC279" s="11">
        <f t="shared" si="507"/>
        <v>29.88</v>
      </c>
      <c r="AD279" s="21">
        <v>6.99</v>
      </c>
      <c r="AE279" s="21">
        <f t="shared" si="508"/>
        <v>19.920000000000002</v>
      </c>
      <c r="AF279" s="20">
        <v>4.99</v>
      </c>
      <c r="AG279" s="20">
        <f t="shared" si="509"/>
        <v>29.88</v>
      </c>
    </row>
    <row r="280" spans="1:33">
      <c r="B280" s="5" t="s">
        <v>102</v>
      </c>
      <c r="C280" s="5"/>
      <c r="D280" s="17" t="s">
        <v>40</v>
      </c>
      <c r="E280">
        <v>6</v>
      </c>
      <c r="F280">
        <v>8</v>
      </c>
      <c r="G280" s="17">
        <v>119.52</v>
      </c>
      <c r="H280" s="7">
        <v>1</v>
      </c>
      <c r="I280" s="2" t="s">
        <v>16</v>
      </c>
      <c r="J280" s="2" t="s">
        <v>16</v>
      </c>
      <c r="K280" s="2" t="s">
        <v>19</v>
      </c>
      <c r="L280" s="2" t="s">
        <v>25</v>
      </c>
      <c r="M280" s="2" t="s">
        <v>16</v>
      </c>
      <c r="N280" s="2" t="s">
        <v>29</v>
      </c>
      <c r="O280" s="6">
        <f t="shared" si="510"/>
        <v>307.90000000000003</v>
      </c>
      <c r="Q280" s="17">
        <v>119.52</v>
      </c>
      <c r="R280" s="1" t="b">
        <f t="shared" si="496"/>
        <v>0</v>
      </c>
      <c r="S280" s="1" t="b">
        <f t="shared" si="497"/>
        <v>0</v>
      </c>
      <c r="T280" s="19" t="b">
        <f t="shared" si="498"/>
        <v>0</v>
      </c>
      <c r="U280" s="18" t="b">
        <f t="shared" si="499"/>
        <v>0</v>
      </c>
      <c r="V280" s="18" t="b">
        <f t="shared" si="500"/>
        <v>0</v>
      </c>
      <c r="W280" s="18" t="b">
        <f t="shared" si="501"/>
        <v>0</v>
      </c>
      <c r="X280" s="11">
        <f t="shared" si="502"/>
        <v>89.64</v>
      </c>
      <c r="Y280" s="11">
        <f t="shared" si="503"/>
        <v>23.9</v>
      </c>
      <c r="Z280" s="11">
        <f t="shared" si="504"/>
        <v>4.99</v>
      </c>
      <c r="AA280" s="11">
        <f t="shared" si="505"/>
        <v>24</v>
      </c>
      <c r="AB280" s="11">
        <f t="shared" si="506"/>
        <v>9.99</v>
      </c>
      <c r="AC280" s="11">
        <f t="shared" si="507"/>
        <v>35.86</v>
      </c>
      <c r="AD280" s="21">
        <v>6.99</v>
      </c>
      <c r="AE280" s="21">
        <f t="shared" si="508"/>
        <v>23.9</v>
      </c>
      <c r="AF280" s="20">
        <v>4.99</v>
      </c>
      <c r="AG280" s="20">
        <f t="shared" si="509"/>
        <v>35.86</v>
      </c>
    </row>
    <row r="281" spans="1:33">
      <c r="B281" s="5" t="s">
        <v>102</v>
      </c>
      <c r="C281" s="5"/>
      <c r="D281" s="17" t="s">
        <v>41</v>
      </c>
      <c r="E281">
        <v>6</v>
      </c>
      <c r="F281">
        <v>10</v>
      </c>
      <c r="G281" s="17">
        <v>149.4</v>
      </c>
      <c r="H281" s="7">
        <v>1</v>
      </c>
      <c r="I281" s="2" t="s">
        <v>16</v>
      </c>
      <c r="J281" s="2" t="s">
        <v>16</v>
      </c>
      <c r="K281" s="2" t="s">
        <v>19</v>
      </c>
      <c r="L281" s="2" t="s">
        <v>25</v>
      </c>
      <c r="M281" s="2" t="s">
        <v>16</v>
      </c>
      <c r="N281" s="2" t="s">
        <v>29</v>
      </c>
      <c r="O281" s="6">
        <f t="shared" si="510"/>
        <v>381.13</v>
      </c>
      <c r="Q281" s="17">
        <v>149.4</v>
      </c>
      <c r="R281" s="1" t="b">
        <f t="shared" si="496"/>
        <v>0</v>
      </c>
      <c r="S281" s="1" t="b">
        <f t="shared" si="497"/>
        <v>0</v>
      </c>
      <c r="T281" s="19" t="b">
        <f t="shared" si="498"/>
        <v>0</v>
      </c>
      <c r="U281" s="18" t="b">
        <f t="shared" si="499"/>
        <v>0</v>
      </c>
      <c r="V281" s="18" t="b">
        <f t="shared" si="500"/>
        <v>0</v>
      </c>
      <c r="W281" s="18" t="b">
        <f t="shared" si="501"/>
        <v>0</v>
      </c>
      <c r="X281" s="11">
        <f t="shared" si="502"/>
        <v>112.05</v>
      </c>
      <c r="Y281" s="11">
        <f t="shared" si="503"/>
        <v>29.88</v>
      </c>
      <c r="Z281" s="11">
        <f t="shared" si="504"/>
        <v>4.99</v>
      </c>
      <c r="AA281" s="11">
        <f t="shared" si="505"/>
        <v>30</v>
      </c>
      <c r="AB281" s="11">
        <f t="shared" si="506"/>
        <v>9.99</v>
      </c>
      <c r="AC281" s="11">
        <f t="shared" si="507"/>
        <v>44.82</v>
      </c>
      <c r="AD281" s="21">
        <v>6.99</v>
      </c>
      <c r="AE281" s="21">
        <f t="shared" si="508"/>
        <v>29.88</v>
      </c>
      <c r="AF281" s="20">
        <v>4.99</v>
      </c>
      <c r="AG281" s="20">
        <f t="shared" si="509"/>
        <v>44.82</v>
      </c>
    </row>
    <row r="282" spans="1:33">
      <c r="A282" t="s">
        <v>103</v>
      </c>
    </row>
    <row r="283" spans="1:33">
      <c r="A283" s="27"/>
      <c r="B283" s="5" t="s">
        <v>104</v>
      </c>
      <c r="C283" s="5"/>
      <c r="D283" s="17" t="s">
        <v>2</v>
      </c>
      <c r="E283" s="2">
        <v>3</v>
      </c>
      <c r="F283" s="2">
        <v>2</v>
      </c>
      <c r="G283" s="17">
        <v>6.99</v>
      </c>
      <c r="H283" s="7">
        <v>1</v>
      </c>
      <c r="I283" s="2" t="s">
        <v>16</v>
      </c>
      <c r="J283" s="2" t="s">
        <v>16</v>
      </c>
      <c r="K283" s="2" t="s">
        <v>19</v>
      </c>
      <c r="L283" s="2" t="s">
        <v>25</v>
      </c>
      <c r="M283" s="2" t="s">
        <v>16</v>
      </c>
      <c r="N283" s="2" t="s">
        <v>29</v>
      </c>
      <c r="O283" s="6">
        <f>SUM(Q283,R283,S283,T283,U283,V283,W283,X283,Y283,Z283,AA283,AB283,AC283)</f>
        <v>42.190000000000005</v>
      </c>
      <c r="Q283" s="17">
        <v>6.99</v>
      </c>
      <c r="R283" s="1" t="b">
        <f t="shared" ref="R283:R290" si="511">IF(AND(H283&gt;=2,H283&lt;=10),ROUND(G283*H283*(1-0.07),2))</f>
        <v>0</v>
      </c>
      <c r="S283" s="1" t="b">
        <f t="shared" ref="S283:S290" si="512">IF(AND(H283&gt;=11,H283&lt;=25),ROUND(G283*H283*(1-0.11),2))</f>
        <v>0</v>
      </c>
      <c r="T283" s="19" t="b">
        <f t="shared" ref="T283:T290" si="513">IF(AND(H283&gt;=26,H283&lt;=50),ROUND(G283*H283*(1-0.18),2))</f>
        <v>0</v>
      </c>
      <c r="U283" s="18" t="b">
        <f t="shared" ref="U283:U290" si="514">IF(AND(H283&gt;=51,H283&lt;=100),ROUND(G283*H283*(1-0.25),2))</f>
        <v>0</v>
      </c>
      <c r="V283" s="18" t="b">
        <f t="shared" ref="V283:V290" si="515">IF(AND(H283&gt;=101,H283&lt;=500),ROUND(G283*H283*(1-0.33),2))</f>
        <v>0</v>
      </c>
      <c r="W283" s="18" t="b">
        <f t="shared" ref="W283:W290" si="516">IF(AND(H283&gt;=501),ROUND(G283*H283*(1-0.4),2))</f>
        <v>0</v>
      </c>
      <c r="X283" s="11">
        <f t="shared" ref="X283:X290" si="517">IF(I283="Yes",ROUND(SUM(Q283,R283,S283,T283,U283,V283,W283)*0.75,2),0)</f>
        <v>5.24</v>
      </c>
      <c r="Y283" s="11">
        <f t="shared" ref="Y283:Y290" si="518">IF(AE283&lt;6.99,AD283,AE283)</f>
        <v>6.99</v>
      </c>
      <c r="Z283" s="11">
        <f t="shared" ref="Z283:Z290" si="519">IF(K283="Flash Cut with Adhesive Grommets",ROUND(H283*4.99,2),0)</f>
        <v>4.99</v>
      </c>
      <c r="AA283" s="11">
        <f t="shared" ref="AA283:AA290" si="520">((E283*F283)*0.5*H283)</f>
        <v>3</v>
      </c>
      <c r="AB283" s="11">
        <f t="shared" ref="AB283:AB290" si="521">IF(M283="Yes",ROUND(H283*9.99,2),0)</f>
        <v>9.99</v>
      </c>
      <c r="AC283" s="11">
        <f t="shared" ref="AC283:AC290" si="522">IF(AG283&lt;4.99,4.99,AG283)</f>
        <v>4.99</v>
      </c>
      <c r="AD283" s="21">
        <v>6.99</v>
      </c>
      <c r="AE283" s="21">
        <f t="shared" ref="AE283:AE290" si="523">IF(J283="Yes",ROUND(SUM(Q283,R283,S283,T283,U283,V283,W283)*0.2,2),0)</f>
        <v>1.4</v>
      </c>
      <c r="AF283" s="20">
        <v>4.99</v>
      </c>
      <c r="AG283" s="20">
        <f t="shared" ref="AG283:AG290" si="524">IF(N283="Four Sides",ROUND(G283*0.3*H283,2),0)</f>
        <v>2.1</v>
      </c>
    </row>
    <row r="284" spans="1:33">
      <c r="B284" s="5" t="s">
        <v>104</v>
      </c>
      <c r="C284" s="5"/>
      <c r="D284" s="17" t="s">
        <v>3</v>
      </c>
      <c r="E284">
        <v>3</v>
      </c>
      <c r="F284">
        <v>4</v>
      </c>
      <c r="G284" s="17">
        <v>29.88</v>
      </c>
      <c r="H284" s="7">
        <v>1</v>
      </c>
      <c r="I284" s="2" t="s">
        <v>16</v>
      </c>
      <c r="J284" s="2" t="s">
        <v>16</v>
      </c>
      <c r="K284" s="2" t="s">
        <v>19</v>
      </c>
      <c r="L284" s="2" t="s">
        <v>25</v>
      </c>
      <c r="M284" s="2" t="s">
        <v>16</v>
      </c>
      <c r="N284" s="2" t="s">
        <v>29</v>
      </c>
      <c r="O284" s="6">
        <f t="shared" ref="O284:O290" si="525">SUM(Q284,R284,S284,T284,U284,V284,W284,X284,Y284,Z284,AA284,AB284,AC284)</f>
        <v>89.22</v>
      </c>
      <c r="Q284" s="17">
        <v>29.88</v>
      </c>
      <c r="R284" s="1" t="b">
        <f t="shared" si="511"/>
        <v>0</v>
      </c>
      <c r="S284" s="1" t="b">
        <f t="shared" si="512"/>
        <v>0</v>
      </c>
      <c r="T284" s="19" t="b">
        <f t="shared" si="513"/>
        <v>0</v>
      </c>
      <c r="U284" s="18" t="b">
        <f t="shared" si="514"/>
        <v>0</v>
      </c>
      <c r="V284" s="18" t="b">
        <f t="shared" si="515"/>
        <v>0</v>
      </c>
      <c r="W284" s="18" t="b">
        <f t="shared" si="516"/>
        <v>0</v>
      </c>
      <c r="X284" s="11">
        <f t="shared" si="517"/>
        <v>22.41</v>
      </c>
      <c r="Y284" s="11">
        <f t="shared" si="518"/>
        <v>6.99</v>
      </c>
      <c r="Z284" s="11">
        <f t="shared" si="519"/>
        <v>4.99</v>
      </c>
      <c r="AA284" s="11">
        <f t="shared" si="520"/>
        <v>6</v>
      </c>
      <c r="AB284" s="11">
        <f t="shared" si="521"/>
        <v>9.99</v>
      </c>
      <c r="AC284" s="11">
        <f t="shared" si="522"/>
        <v>8.9600000000000009</v>
      </c>
      <c r="AD284" s="21">
        <v>6.99</v>
      </c>
      <c r="AE284" s="21">
        <f t="shared" si="523"/>
        <v>5.98</v>
      </c>
      <c r="AF284" s="20">
        <v>4.99</v>
      </c>
      <c r="AG284" s="20">
        <f t="shared" si="524"/>
        <v>8.9600000000000009</v>
      </c>
    </row>
    <row r="285" spans="1:33">
      <c r="B285" s="5" t="s">
        <v>104</v>
      </c>
      <c r="C285" s="5"/>
      <c r="D285" s="17" t="s">
        <v>23</v>
      </c>
      <c r="E285">
        <v>3</v>
      </c>
      <c r="F285">
        <v>6</v>
      </c>
      <c r="G285" s="17">
        <v>44.82</v>
      </c>
      <c r="H285" s="7">
        <v>1</v>
      </c>
      <c r="I285" s="2" t="s">
        <v>16</v>
      </c>
      <c r="J285" s="2" t="s">
        <v>16</v>
      </c>
      <c r="K285" s="2" t="s">
        <v>19</v>
      </c>
      <c r="L285" s="2" t="s">
        <v>25</v>
      </c>
      <c r="M285" s="2" t="s">
        <v>16</v>
      </c>
      <c r="N285" s="2" t="s">
        <v>29</v>
      </c>
      <c r="O285" s="6">
        <f t="shared" si="525"/>
        <v>124.83</v>
      </c>
      <c r="Q285" s="17">
        <v>44.82</v>
      </c>
      <c r="R285" s="1" t="b">
        <f t="shared" si="511"/>
        <v>0</v>
      </c>
      <c r="S285" s="1" t="b">
        <f t="shared" si="512"/>
        <v>0</v>
      </c>
      <c r="T285" s="19" t="b">
        <f t="shared" si="513"/>
        <v>0</v>
      </c>
      <c r="U285" s="18" t="b">
        <f t="shared" si="514"/>
        <v>0</v>
      </c>
      <c r="V285" s="18" t="b">
        <f t="shared" si="515"/>
        <v>0</v>
      </c>
      <c r="W285" s="18" t="b">
        <f t="shared" si="516"/>
        <v>0</v>
      </c>
      <c r="X285" s="11">
        <f t="shared" si="517"/>
        <v>33.619999999999997</v>
      </c>
      <c r="Y285" s="11">
        <f t="shared" si="518"/>
        <v>8.9600000000000009</v>
      </c>
      <c r="Z285" s="11">
        <f t="shared" si="519"/>
        <v>4.99</v>
      </c>
      <c r="AA285" s="11">
        <f t="shared" si="520"/>
        <v>9</v>
      </c>
      <c r="AB285" s="11">
        <f t="shared" si="521"/>
        <v>9.99</v>
      </c>
      <c r="AC285" s="11">
        <f t="shared" si="522"/>
        <v>13.45</v>
      </c>
      <c r="AD285" s="21">
        <v>6.99</v>
      </c>
      <c r="AE285" s="21">
        <f t="shared" si="523"/>
        <v>8.9600000000000009</v>
      </c>
      <c r="AF285" s="20">
        <v>4.99</v>
      </c>
      <c r="AG285" s="20">
        <f t="shared" si="524"/>
        <v>13.45</v>
      </c>
    </row>
    <row r="286" spans="1:33">
      <c r="B286" s="5" t="s">
        <v>104</v>
      </c>
      <c r="C286" s="5"/>
      <c r="D286" s="17" t="s">
        <v>36</v>
      </c>
      <c r="E286">
        <v>4</v>
      </c>
      <c r="F286">
        <v>6</v>
      </c>
      <c r="G286" s="17">
        <v>59.76</v>
      </c>
      <c r="H286" s="7">
        <v>1</v>
      </c>
      <c r="I286" s="2" t="s">
        <v>16</v>
      </c>
      <c r="J286" s="2" t="s">
        <v>16</v>
      </c>
      <c r="K286" s="2" t="s">
        <v>19</v>
      </c>
      <c r="L286" s="2" t="s">
        <v>25</v>
      </c>
      <c r="M286" s="2" t="s">
        <v>16</v>
      </c>
      <c r="N286" s="2" t="s">
        <v>29</v>
      </c>
      <c r="O286" s="6">
        <f t="shared" si="525"/>
        <v>161.44</v>
      </c>
      <c r="Q286" s="17">
        <v>59.76</v>
      </c>
      <c r="R286" s="1" t="b">
        <f t="shared" si="511"/>
        <v>0</v>
      </c>
      <c r="S286" s="1" t="b">
        <f t="shared" si="512"/>
        <v>0</v>
      </c>
      <c r="T286" s="19" t="b">
        <f t="shared" si="513"/>
        <v>0</v>
      </c>
      <c r="U286" s="18" t="b">
        <f t="shared" si="514"/>
        <v>0</v>
      </c>
      <c r="V286" s="18" t="b">
        <f t="shared" si="515"/>
        <v>0</v>
      </c>
      <c r="W286" s="18" t="b">
        <f t="shared" si="516"/>
        <v>0</v>
      </c>
      <c r="X286" s="11">
        <f t="shared" si="517"/>
        <v>44.82</v>
      </c>
      <c r="Y286" s="11">
        <f t="shared" si="518"/>
        <v>11.95</v>
      </c>
      <c r="Z286" s="11">
        <f t="shared" si="519"/>
        <v>4.99</v>
      </c>
      <c r="AA286" s="11">
        <f t="shared" si="520"/>
        <v>12</v>
      </c>
      <c r="AB286" s="11">
        <f t="shared" si="521"/>
        <v>9.99</v>
      </c>
      <c r="AC286" s="11">
        <f t="shared" si="522"/>
        <v>17.93</v>
      </c>
      <c r="AD286" s="21">
        <v>6.99</v>
      </c>
      <c r="AE286" s="21">
        <f t="shared" si="523"/>
        <v>11.95</v>
      </c>
      <c r="AF286" s="20">
        <v>4.99</v>
      </c>
      <c r="AG286" s="20">
        <f t="shared" si="524"/>
        <v>17.93</v>
      </c>
    </row>
    <row r="287" spans="1:33">
      <c r="B287" s="5" t="s">
        <v>104</v>
      </c>
      <c r="C287" s="5"/>
      <c r="D287" s="17" t="s">
        <v>38</v>
      </c>
      <c r="E287">
        <v>4</v>
      </c>
      <c r="F287">
        <v>8</v>
      </c>
      <c r="G287" s="17">
        <v>79.680000000000007</v>
      </c>
      <c r="H287" s="7">
        <v>1</v>
      </c>
      <c r="I287" s="2" t="s">
        <v>16</v>
      </c>
      <c r="J287" s="2" t="s">
        <v>16</v>
      </c>
      <c r="K287" s="2" t="s">
        <v>19</v>
      </c>
      <c r="L287" s="2" t="s">
        <v>25</v>
      </c>
      <c r="M287" s="2" t="s">
        <v>16</v>
      </c>
      <c r="N287" s="2" t="s">
        <v>29</v>
      </c>
      <c r="O287" s="6">
        <f t="shared" si="525"/>
        <v>210.26000000000002</v>
      </c>
      <c r="Q287" s="17">
        <v>79.680000000000007</v>
      </c>
      <c r="R287" s="1" t="b">
        <f t="shared" si="511"/>
        <v>0</v>
      </c>
      <c r="S287" s="1" t="b">
        <f t="shared" si="512"/>
        <v>0</v>
      </c>
      <c r="T287" s="19" t="b">
        <f t="shared" si="513"/>
        <v>0</v>
      </c>
      <c r="U287" s="18" t="b">
        <f t="shared" si="514"/>
        <v>0</v>
      </c>
      <c r="V287" s="18" t="b">
        <f t="shared" si="515"/>
        <v>0</v>
      </c>
      <c r="W287" s="18" t="b">
        <f t="shared" si="516"/>
        <v>0</v>
      </c>
      <c r="X287" s="11">
        <f t="shared" si="517"/>
        <v>59.76</v>
      </c>
      <c r="Y287" s="11">
        <f t="shared" si="518"/>
        <v>15.94</v>
      </c>
      <c r="Z287" s="11">
        <f t="shared" si="519"/>
        <v>4.99</v>
      </c>
      <c r="AA287" s="11">
        <f t="shared" si="520"/>
        <v>16</v>
      </c>
      <c r="AB287" s="11">
        <f t="shared" si="521"/>
        <v>9.99</v>
      </c>
      <c r="AC287" s="11">
        <f t="shared" si="522"/>
        <v>23.9</v>
      </c>
      <c r="AD287" s="21">
        <v>6.99</v>
      </c>
      <c r="AE287" s="21">
        <f t="shared" si="523"/>
        <v>15.94</v>
      </c>
      <c r="AF287" s="20">
        <v>4.99</v>
      </c>
      <c r="AG287" s="20">
        <f t="shared" si="524"/>
        <v>23.9</v>
      </c>
    </row>
    <row r="288" spans="1:33">
      <c r="B288" s="5" t="s">
        <v>104</v>
      </c>
      <c r="C288" s="5"/>
      <c r="D288" s="17" t="s">
        <v>39</v>
      </c>
      <c r="E288">
        <v>4</v>
      </c>
      <c r="F288">
        <v>10</v>
      </c>
      <c r="G288" s="17">
        <v>99.6</v>
      </c>
      <c r="H288" s="7">
        <v>1</v>
      </c>
      <c r="I288" s="2" t="s">
        <v>16</v>
      </c>
      <c r="J288" s="2" t="s">
        <v>16</v>
      </c>
      <c r="K288" s="2" t="s">
        <v>19</v>
      </c>
      <c r="L288" s="2" t="s">
        <v>25</v>
      </c>
      <c r="M288" s="2" t="s">
        <v>16</v>
      </c>
      <c r="N288" s="2" t="s">
        <v>29</v>
      </c>
      <c r="O288" s="6">
        <f t="shared" si="525"/>
        <v>259.08000000000004</v>
      </c>
      <c r="Q288" s="17">
        <v>99.6</v>
      </c>
      <c r="R288" s="1" t="b">
        <f t="shared" si="511"/>
        <v>0</v>
      </c>
      <c r="S288" s="1" t="b">
        <f t="shared" si="512"/>
        <v>0</v>
      </c>
      <c r="T288" s="19" t="b">
        <f t="shared" si="513"/>
        <v>0</v>
      </c>
      <c r="U288" s="18" t="b">
        <f t="shared" si="514"/>
        <v>0</v>
      </c>
      <c r="V288" s="18" t="b">
        <f t="shared" si="515"/>
        <v>0</v>
      </c>
      <c r="W288" s="18" t="b">
        <f t="shared" si="516"/>
        <v>0</v>
      </c>
      <c r="X288" s="11">
        <f t="shared" si="517"/>
        <v>74.7</v>
      </c>
      <c r="Y288" s="11">
        <f t="shared" si="518"/>
        <v>19.920000000000002</v>
      </c>
      <c r="Z288" s="11">
        <f t="shared" si="519"/>
        <v>4.99</v>
      </c>
      <c r="AA288" s="11">
        <f t="shared" si="520"/>
        <v>20</v>
      </c>
      <c r="AB288" s="11">
        <f t="shared" si="521"/>
        <v>9.99</v>
      </c>
      <c r="AC288" s="11">
        <f t="shared" si="522"/>
        <v>29.88</v>
      </c>
      <c r="AD288" s="21">
        <v>6.99</v>
      </c>
      <c r="AE288" s="21">
        <f t="shared" si="523"/>
        <v>19.920000000000002</v>
      </c>
      <c r="AF288" s="20">
        <v>4.99</v>
      </c>
      <c r="AG288" s="20">
        <f t="shared" si="524"/>
        <v>29.88</v>
      </c>
    </row>
    <row r="289" spans="1:33">
      <c r="B289" s="5" t="s">
        <v>104</v>
      </c>
      <c r="C289" s="5"/>
      <c r="D289" s="17" t="s">
        <v>40</v>
      </c>
      <c r="E289">
        <v>6</v>
      </c>
      <c r="F289">
        <v>8</v>
      </c>
      <c r="G289" s="17">
        <v>119.52</v>
      </c>
      <c r="H289" s="7">
        <v>1</v>
      </c>
      <c r="I289" s="2" t="s">
        <v>16</v>
      </c>
      <c r="J289" s="2" t="s">
        <v>16</v>
      </c>
      <c r="K289" s="2" t="s">
        <v>19</v>
      </c>
      <c r="L289" s="2" t="s">
        <v>25</v>
      </c>
      <c r="M289" s="2" t="s">
        <v>16</v>
      </c>
      <c r="N289" s="2" t="s">
        <v>29</v>
      </c>
      <c r="O289" s="6">
        <f t="shared" si="525"/>
        <v>307.90000000000003</v>
      </c>
      <c r="Q289" s="17">
        <v>119.52</v>
      </c>
      <c r="R289" s="1" t="b">
        <f t="shared" si="511"/>
        <v>0</v>
      </c>
      <c r="S289" s="1" t="b">
        <f t="shared" si="512"/>
        <v>0</v>
      </c>
      <c r="T289" s="19" t="b">
        <f t="shared" si="513"/>
        <v>0</v>
      </c>
      <c r="U289" s="18" t="b">
        <f t="shared" si="514"/>
        <v>0</v>
      </c>
      <c r="V289" s="18" t="b">
        <f t="shared" si="515"/>
        <v>0</v>
      </c>
      <c r="W289" s="18" t="b">
        <f t="shared" si="516"/>
        <v>0</v>
      </c>
      <c r="X289" s="11">
        <f t="shared" si="517"/>
        <v>89.64</v>
      </c>
      <c r="Y289" s="11">
        <f t="shared" si="518"/>
        <v>23.9</v>
      </c>
      <c r="Z289" s="11">
        <f t="shared" si="519"/>
        <v>4.99</v>
      </c>
      <c r="AA289" s="11">
        <f t="shared" si="520"/>
        <v>24</v>
      </c>
      <c r="AB289" s="11">
        <f t="shared" si="521"/>
        <v>9.99</v>
      </c>
      <c r="AC289" s="11">
        <f t="shared" si="522"/>
        <v>35.86</v>
      </c>
      <c r="AD289" s="21">
        <v>6.99</v>
      </c>
      <c r="AE289" s="21">
        <f t="shared" si="523"/>
        <v>23.9</v>
      </c>
      <c r="AF289" s="20">
        <v>4.99</v>
      </c>
      <c r="AG289" s="20">
        <f t="shared" si="524"/>
        <v>35.86</v>
      </c>
    </row>
    <row r="290" spans="1:33">
      <c r="B290" s="5" t="s">
        <v>104</v>
      </c>
      <c r="C290" s="5"/>
      <c r="D290" s="17" t="s">
        <v>41</v>
      </c>
      <c r="E290">
        <v>6</v>
      </c>
      <c r="F290">
        <v>10</v>
      </c>
      <c r="G290" s="17">
        <v>149.4</v>
      </c>
      <c r="H290" s="7">
        <v>1</v>
      </c>
      <c r="I290" s="2" t="s">
        <v>16</v>
      </c>
      <c r="J290" s="2" t="s">
        <v>16</v>
      </c>
      <c r="K290" s="2" t="s">
        <v>19</v>
      </c>
      <c r="L290" s="2" t="s">
        <v>25</v>
      </c>
      <c r="M290" s="2" t="s">
        <v>16</v>
      </c>
      <c r="N290" s="2" t="s">
        <v>29</v>
      </c>
      <c r="O290" s="6">
        <f t="shared" si="525"/>
        <v>381.13</v>
      </c>
      <c r="Q290" s="17">
        <v>149.4</v>
      </c>
      <c r="R290" s="1" t="b">
        <f t="shared" si="511"/>
        <v>0</v>
      </c>
      <c r="S290" s="1" t="b">
        <f t="shared" si="512"/>
        <v>0</v>
      </c>
      <c r="T290" s="19" t="b">
        <f t="shared" si="513"/>
        <v>0</v>
      </c>
      <c r="U290" s="18" t="b">
        <f t="shared" si="514"/>
        <v>0</v>
      </c>
      <c r="V290" s="18" t="b">
        <f t="shared" si="515"/>
        <v>0</v>
      </c>
      <c r="W290" s="18" t="b">
        <f t="shared" si="516"/>
        <v>0</v>
      </c>
      <c r="X290" s="11">
        <f t="shared" si="517"/>
        <v>112.05</v>
      </c>
      <c r="Y290" s="11">
        <f t="shared" si="518"/>
        <v>29.88</v>
      </c>
      <c r="Z290" s="11">
        <f t="shared" si="519"/>
        <v>4.99</v>
      </c>
      <c r="AA290" s="11">
        <f t="shared" si="520"/>
        <v>30</v>
      </c>
      <c r="AB290" s="11">
        <f t="shared" si="521"/>
        <v>9.99</v>
      </c>
      <c r="AC290" s="11">
        <f t="shared" si="522"/>
        <v>44.82</v>
      </c>
      <c r="AD290" s="21">
        <v>6.99</v>
      </c>
      <c r="AE290" s="21">
        <f t="shared" si="523"/>
        <v>29.88</v>
      </c>
      <c r="AF290" s="20">
        <v>4.99</v>
      </c>
      <c r="AG290" s="20">
        <f t="shared" si="524"/>
        <v>44.82</v>
      </c>
    </row>
    <row r="291" spans="1:33">
      <c r="A291" t="s">
        <v>105</v>
      </c>
    </row>
    <row r="292" spans="1:33">
      <c r="A292" s="27"/>
      <c r="B292" s="5" t="s">
        <v>106</v>
      </c>
      <c r="C292" s="5"/>
      <c r="D292" s="17" t="s">
        <v>2</v>
      </c>
      <c r="E292" s="2">
        <v>3</v>
      </c>
      <c r="F292" s="2">
        <v>2</v>
      </c>
      <c r="G292" s="17">
        <v>6.99</v>
      </c>
      <c r="H292" s="7">
        <v>1</v>
      </c>
      <c r="I292" s="2" t="s">
        <v>16</v>
      </c>
      <c r="J292" s="2" t="s">
        <v>16</v>
      </c>
      <c r="K292" s="2" t="s">
        <v>19</v>
      </c>
      <c r="L292" s="2" t="s">
        <v>25</v>
      </c>
      <c r="M292" s="2" t="s">
        <v>16</v>
      </c>
      <c r="N292" s="2" t="s">
        <v>29</v>
      </c>
      <c r="O292" s="6">
        <f>SUM(Q292,R292,S292,T292,U292,V292,W292,X292,Y292,Z292,AA292,AB292,AC292)</f>
        <v>42.190000000000005</v>
      </c>
      <c r="Q292" s="17">
        <v>6.99</v>
      </c>
      <c r="R292" s="1" t="b">
        <f t="shared" ref="R292:R299" si="526">IF(AND(H292&gt;=2,H292&lt;=10),ROUND(G292*H292*(1-0.07),2))</f>
        <v>0</v>
      </c>
      <c r="S292" s="1" t="b">
        <f t="shared" ref="S292:S299" si="527">IF(AND(H292&gt;=11,H292&lt;=25),ROUND(G292*H292*(1-0.11),2))</f>
        <v>0</v>
      </c>
      <c r="T292" s="19" t="b">
        <f t="shared" ref="T292:T299" si="528">IF(AND(H292&gt;=26,H292&lt;=50),ROUND(G292*H292*(1-0.18),2))</f>
        <v>0</v>
      </c>
      <c r="U292" s="18" t="b">
        <f t="shared" ref="U292:U299" si="529">IF(AND(H292&gt;=51,H292&lt;=100),ROUND(G292*H292*(1-0.25),2))</f>
        <v>0</v>
      </c>
      <c r="V292" s="18" t="b">
        <f t="shared" ref="V292:V299" si="530">IF(AND(H292&gt;=101,H292&lt;=500),ROUND(G292*H292*(1-0.33),2))</f>
        <v>0</v>
      </c>
      <c r="W292" s="18" t="b">
        <f t="shared" ref="W292:W299" si="531">IF(AND(H292&gt;=501),ROUND(G292*H292*(1-0.4),2))</f>
        <v>0</v>
      </c>
      <c r="X292" s="11">
        <f t="shared" ref="X292:X299" si="532">IF(I292="Yes",ROUND(SUM(Q292,R292,S292,T292,U292,V292,W292)*0.75,2),0)</f>
        <v>5.24</v>
      </c>
      <c r="Y292" s="11">
        <f t="shared" ref="Y292:Y299" si="533">IF(AE292&lt;6.99,AD292,AE292)</f>
        <v>6.99</v>
      </c>
      <c r="Z292" s="11">
        <f t="shared" ref="Z292:Z299" si="534">IF(K292="Flash Cut with Adhesive Grommets",ROUND(H292*4.99,2),0)</f>
        <v>4.99</v>
      </c>
      <c r="AA292" s="11">
        <f t="shared" ref="AA292:AA299" si="535">((E292*F292)*0.5*H292)</f>
        <v>3</v>
      </c>
      <c r="AB292" s="11">
        <f t="shared" ref="AB292:AB299" si="536">IF(M292="Yes",ROUND(H292*9.99,2),0)</f>
        <v>9.99</v>
      </c>
      <c r="AC292" s="11">
        <f t="shared" ref="AC292:AC299" si="537">IF(AG292&lt;4.99,4.99,AG292)</f>
        <v>4.99</v>
      </c>
      <c r="AD292" s="21">
        <v>6.99</v>
      </c>
      <c r="AE292" s="21">
        <f t="shared" ref="AE292:AE299" si="538">IF(J292="Yes",ROUND(SUM(Q292,R292,S292,T292,U292,V292,W292)*0.2,2),0)</f>
        <v>1.4</v>
      </c>
      <c r="AF292" s="20">
        <v>4.99</v>
      </c>
      <c r="AG292" s="20">
        <f t="shared" ref="AG292:AG299" si="539">IF(N292="Four Sides",ROUND(G292*0.3*H292,2),0)</f>
        <v>2.1</v>
      </c>
    </row>
    <row r="293" spans="1:33">
      <c r="B293" s="5" t="s">
        <v>106</v>
      </c>
      <c r="C293" s="5"/>
      <c r="D293" s="17" t="s">
        <v>3</v>
      </c>
      <c r="E293">
        <v>3</v>
      </c>
      <c r="F293">
        <v>4</v>
      </c>
      <c r="G293" s="17">
        <v>29.88</v>
      </c>
      <c r="H293" s="7">
        <v>1</v>
      </c>
      <c r="I293" s="2" t="s">
        <v>16</v>
      </c>
      <c r="J293" s="2" t="s">
        <v>16</v>
      </c>
      <c r="K293" s="2" t="s">
        <v>19</v>
      </c>
      <c r="L293" s="2" t="s">
        <v>25</v>
      </c>
      <c r="M293" s="2" t="s">
        <v>16</v>
      </c>
      <c r="N293" s="2" t="s">
        <v>29</v>
      </c>
      <c r="O293" s="6">
        <f t="shared" ref="O293:O299" si="540">SUM(Q293,R293,S293,T293,U293,V293,W293,X293,Y293,Z293,AA293,AB293,AC293)</f>
        <v>89.22</v>
      </c>
      <c r="Q293" s="17">
        <v>29.88</v>
      </c>
      <c r="R293" s="1" t="b">
        <f t="shared" si="526"/>
        <v>0</v>
      </c>
      <c r="S293" s="1" t="b">
        <f t="shared" si="527"/>
        <v>0</v>
      </c>
      <c r="T293" s="19" t="b">
        <f t="shared" si="528"/>
        <v>0</v>
      </c>
      <c r="U293" s="18" t="b">
        <f t="shared" si="529"/>
        <v>0</v>
      </c>
      <c r="V293" s="18" t="b">
        <f t="shared" si="530"/>
        <v>0</v>
      </c>
      <c r="W293" s="18" t="b">
        <f t="shared" si="531"/>
        <v>0</v>
      </c>
      <c r="X293" s="11">
        <f t="shared" si="532"/>
        <v>22.41</v>
      </c>
      <c r="Y293" s="11">
        <f t="shared" si="533"/>
        <v>6.99</v>
      </c>
      <c r="Z293" s="11">
        <f t="shared" si="534"/>
        <v>4.99</v>
      </c>
      <c r="AA293" s="11">
        <f t="shared" si="535"/>
        <v>6</v>
      </c>
      <c r="AB293" s="11">
        <f t="shared" si="536"/>
        <v>9.99</v>
      </c>
      <c r="AC293" s="11">
        <f t="shared" si="537"/>
        <v>8.9600000000000009</v>
      </c>
      <c r="AD293" s="21">
        <v>6.99</v>
      </c>
      <c r="AE293" s="21">
        <f t="shared" si="538"/>
        <v>5.98</v>
      </c>
      <c r="AF293" s="20">
        <v>4.99</v>
      </c>
      <c r="AG293" s="20">
        <f t="shared" si="539"/>
        <v>8.9600000000000009</v>
      </c>
    </row>
    <row r="294" spans="1:33">
      <c r="B294" s="5" t="s">
        <v>106</v>
      </c>
      <c r="C294" s="5"/>
      <c r="D294" s="17" t="s">
        <v>23</v>
      </c>
      <c r="E294">
        <v>3</v>
      </c>
      <c r="F294">
        <v>6</v>
      </c>
      <c r="G294" s="17">
        <v>44.82</v>
      </c>
      <c r="H294" s="7">
        <v>1</v>
      </c>
      <c r="I294" s="2" t="s">
        <v>16</v>
      </c>
      <c r="J294" s="2" t="s">
        <v>16</v>
      </c>
      <c r="K294" s="2" t="s">
        <v>19</v>
      </c>
      <c r="L294" s="2" t="s">
        <v>25</v>
      </c>
      <c r="M294" s="2" t="s">
        <v>16</v>
      </c>
      <c r="N294" s="2" t="s">
        <v>29</v>
      </c>
      <c r="O294" s="6">
        <f t="shared" si="540"/>
        <v>124.83</v>
      </c>
      <c r="Q294" s="17">
        <v>44.82</v>
      </c>
      <c r="R294" s="1" t="b">
        <f t="shared" si="526"/>
        <v>0</v>
      </c>
      <c r="S294" s="1" t="b">
        <f t="shared" si="527"/>
        <v>0</v>
      </c>
      <c r="T294" s="19" t="b">
        <f t="shared" si="528"/>
        <v>0</v>
      </c>
      <c r="U294" s="18" t="b">
        <f t="shared" si="529"/>
        <v>0</v>
      </c>
      <c r="V294" s="18" t="b">
        <f t="shared" si="530"/>
        <v>0</v>
      </c>
      <c r="W294" s="18" t="b">
        <f t="shared" si="531"/>
        <v>0</v>
      </c>
      <c r="X294" s="11">
        <f t="shared" si="532"/>
        <v>33.619999999999997</v>
      </c>
      <c r="Y294" s="11">
        <f t="shared" si="533"/>
        <v>8.9600000000000009</v>
      </c>
      <c r="Z294" s="11">
        <f t="shared" si="534"/>
        <v>4.99</v>
      </c>
      <c r="AA294" s="11">
        <f t="shared" si="535"/>
        <v>9</v>
      </c>
      <c r="AB294" s="11">
        <f t="shared" si="536"/>
        <v>9.99</v>
      </c>
      <c r="AC294" s="11">
        <f t="shared" si="537"/>
        <v>13.45</v>
      </c>
      <c r="AD294" s="21">
        <v>6.99</v>
      </c>
      <c r="AE294" s="21">
        <f t="shared" si="538"/>
        <v>8.9600000000000009</v>
      </c>
      <c r="AF294" s="20">
        <v>4.99</v>
      </c>
      <c r="AG294" s="20">
        <f t="shared" si="539"/>
        <v>13.45</v>
      </c>
    </row>
    <row r="295" spans="1:33">
      <c r="B295" s="5" t="s">
        <v>106</v>
      </c>
      <c r="C295" s="5"/>
      <c r="D295" s="17" t="s">
        <v>36</v>
      </c>
      <c r="E295">
        <v>4</v>
      </c>
      <c r="F295">
        <v>6</v>
      </c>
      <c r="G295" s="17">
        <v>59.76</v>
      </c>
      <c r="H295" s="7">
        <v>1</v>
      </c>
      <c r="I295" s="2" t="s">
        <v>16</v>
      </c>
      <c r="J295" s="2" t="s">
        <v>16</v>
      </c>
      <c r="K295" s="2" t="s">
        <v>19</v>
      </c>
      <c r="L295" s="2" t="s">
        <v>25</v>
      </c>
      <c r="M295" s="2" t="s">
        <v>16</v>
      </c>
      <c r="N295" s="2" t="s">
        <v>29</v>
      </c>
      <c r="O295" s="6">
        <f t="shared" si="540"/>
        <v>161.44</v>
      </c>
      <c r="Q295" s="17">
        <v>59.76</v>
      </c>
      <c r="R295" s="1" t="b">
        <f t="shared" si="526"/>
        <v>0</v>
      </c>
      <c r="S295" s="1" t="b">
        <f t="shared" si="527"/>
        <v>0</v>
      </c>
      <c r="T295" s="19" t="b">
        <f t="shared" si="528"/>
        <v>0</v>
      </c>
      <c r="U295" s="18" t="b">
        <f t="shared" si="529"/>
        <v>0</v>
      </c>
      <c r="V295" s="18" t="b">
        <f t="shared" si="530"/>
        <v>0</v>
      </c>
      <c r="W295" s="18" t="b">
        <f t="shared" si="531"/>
        <v>0</v>
      </c>
      <c r="X295" s="11">
        <f t="shared" si="532"/>
        <v>44.82</v>
      </c>
      <c r="Y295" s="11">
        <f t="shared" si="533"/>
        <v>11.95</v>
      </c>
      <c r="Z295" s="11">
        <f t="shared" si="534"/>
        <v>4.99</v>
      </c>
      <c r="AA295" s="11">
        <f t="shared" si="535"/>
        <v>12</v>
      </c>
      <c r="AB295" s="11">
        <f t="shared" si="536"/>
        <v>9.99</v>
      </c>
      <c r="AC295" s="11">
        <f t="shared" si="537"/>
        <v>17.93</v>
      </c>
      <c r="AD295" s="21">
        <v>6.99</v>
      </c>
      <c r="AE295" s="21">
        <f t="shared" si="538"/>
        <v>11.95</v>
      </c>
      <c r="AF295" s="20">
        <v>4.99</v>
      </c>
      <c r="AG295" s="20">
        <f t="shared" si="539"/>
        <v>17.93</v>
      </c>
    </row>
    <row r="296" spans="1:33">
      <c r="B296" s="5" t="s">
        <v>106</v>
      </c>
      <c r="C296" s="5"/>
      <c r="D296" s="17" t="s">
        <v>38</v>
      </c>
      <c r="E296">
        <v>4</v>
      </c>
      <c r="F296">
        <v>8</v>
      </c>
      <c r="G296" s="17">
        <v>79.680000000000007</v>
      </c>
      <c r="H296" s="7">
        <v>1</v>
      </c>
      <c r="I296" s="2" t="s">
        <v>16</v>
      </c>
      <c r="J296" s="2" t="s">
        <v>16</v>
      </c>
      <c r="K296" s="2" t="s">
        <v>19</v>
      </c>
      <c r="L296" s="2" t="s">
        <v>25</v>
      </c>
      <c r="M296" s="2" t="s">
        <v>16</v>
      </c>
      <c r="N296" s="2" t="s">
        <v>29</v>
      </c>
      <c r="O296" s="6">
        <f t="shared" si="540"/>
        <v>210.26000000000002</v>
      </c>
      <c r="Q296" s="17">
        <v>79.680000000000007</v>
      </c>
      <c r="R296" s="1" t="b">
        <f t="shared" si="526"/>
        <v>0</v>
      </c>
      <c r="S296" s="1" t="b">
        <f t="shared" si="527"/>
        <v>0</v>
      </c>
      <c r="T296" s="19" t="b">
        <f t="shared" si="528"/>
        <v>0</v>
      </c>
      <c r="U296" s="18" t="b">
        <f t="shared" si="529"/>
        <v>0</v>
      </c>
      <c r="V296" s="18" t="b">
        <f t="shared" si="530"/>
        <v>0</v>
      </c>
      <c r="W296" s="18" t="b">
        <f t="shared" si="531"/>
        <v>0</v>
      </c>
      <c r="X296" s="11">
        <f t="shared" si="532"/>
        <v>59.76</v>
      </c>
      <c r="Y296" s="11">
        <f t="shared" si="533"/>
        <v>15.94</v>
      </c>
      <c r="Z296" s="11">
        <f t="shared" si="534"/>
        <v>4.99</v>
      </c>
      <c r="AA296" s="11">
        <f t="shared" si="535"/>
        <v>16</v>
      </c>
      <c r="AB296" s="11">
        <f t="shared" si="536"/>
        <v>9.99</v>
      </c>
      <c r="AC296" s="11">
        <f t="shared" si="537"/>
        <v>23.9</v>
      </c>
      <c r="AD296" s="21">
        <v>6.99</v>
      </c>
      <c r="AE296" s="21">
        <f t="shared" si="538"/>
        <v>15.94</v>
      </c>
      <c r="AF296" s="20">
        <v>4.99</v>
      </c>
      <c r="AG296" s="20">
        <f t="shared" si="539"/>
        <v>23.9</v>
      </c>
    </row>
    <row r="297" spans="1:33">
      <c r="B297" s="5" t="s">
        <v>106</v>
      </c>
      <c r="C297" s="5"/>
      <c r="D297" s="17" t="s">
        <v>39</v>
      </c>
      <c r="E297">
        <v>4</v>
      </c>
      <c r="F297">
        <v>10</v>
      </c>
      <c r="G297" s="17">
        <v>99.6</v>
      </c>
      <c r="H297" s="7">
        <v>1</v>
      </c>
      <c r="I297" s="2" t="s">
        <v>16</v>
      </c>
      <c r="J297" s="2" t="s">
        <v>16</v>
      </c>
      <c r="K297" s="2" t="s">
        <v>19</v>
      </c>
      <c r="L297" s="2" t="s">
        <v>25</v>
      </c>
      <c r="M297" s="2" t="s">
        <v>16</v>
      </c>
      <c r="N297" s="2" t="s">
        <v>29</v>
      </c>
      <c r="O297" s="6">
        <f t="shared" si="540"/>
        <v>259.08000000000004</v>
      </c>
      <c r="Q297" s="17">
        <v>99.6</v>
      </c>
      <c r="R297" s="1" t="b">
        <f t="shared" si="526"/>
        <v>0</v>
      </c>
      <c r="S297" s="1" t="b">
        <f t="shared" si="527"/>
        <v>0</v>
      </c>
      <c r="T297" s="19" t="b">
        <f t="shared" si="528"/>
        <v>0</v>
      </c>
      <c r="U297" s="18" t="b">
        <f t="shared" si="529"/>
        <v>0</v>
      </c>
      <c r="V297" s="18" t="b">
        <f t="shared" si="530"/>
        <v>0</v>
      </c>
      <c r="W297" s="18" t="b">
        <f t="shared" si="531"/>
        <v>0</v>
      </c>
      <c r="X297" s="11">
        <f t="shared" si="532"/>
        <v>74.7</v>
      </c>
      <c r="Y297" s="11">
        <f t="shared" si="533"/>
        <v>19.920000000000002</v>
      </c>
      <c r="Z297" s="11">
        <f t="shared" si="534"/>
        <v>4.99</v>
      </c>
      <c r="AA297" s="11">
        <f t="shared" si="535"/>
        <v>20</v>
      </c>
      <c r="AB297" s="11">
        <f t="shared" si="536"/>
        <v>9.99</v>
      </c>
      <c r="AC297" s="11">
        <f t="shared" si="537"/>
        <v>29.88</v>
      </c>
      <c r="AD297" s="21">
        <v>6.99</v>
      </c>
      <c r="AE297" s="21">
        <f t="shared" si="538"/>
        <v>19.920000000000002</v>
      </c>
      <c r="AF297" s="20">
        <v>4.99</v>
      </c>
      <c r="AG297" s="20">
        <f t="shared" si="539"/>
        <v>29.88</v>
      </c>
    </row>
    <row r="298" spans="1:33">
      <c r="B298" s="5" t="s">
        <v>106</v>
      </c>
      <c r="C298" s="5"/>
      <c r="D298" s="17" t="s">
        <v>40</v>
      </c>
      <c r="E298">
        <v>6</v>
      </c>
      <c r="F298">
        <v>8</v>
      </c>
      <c r="G298" s="17">
        <v>119.52</v>
      </c>
      <c r="H298" s="7">
        <v>1</v>
      </c>
      <c r="I298" s="2" t="s">
        <v>16</v>
      </c>
      <c r="J298" s="2" t="s">
        <v>16</v>
      </c>
      <c r="K298" s="2" t="s">
        <v>19</v>
      </c>
      <c r="L298" s="2" t="s">
        <v>25</v>
      </c>
      <c r="M298" s="2" t="s">
        <v>16</v>
      </c>
      <c r="N298" s="2" t="s">
        <v>29</v>
      </c>
      <c r="O298" s="6">
        <f t="shared" si="540"/>
        <v>307.90000000000003</v>
      </c>
      <c r="Q298" s="17">
        <v>119.52</v>
      </c>
      <c r="R298" s="1" t="b">
        <f t="shared" si="526"/>
        <v>0</v>
      </c>
      <c r="S298" s="1" t="b">
        <f t="shared" si="527"/>
        <v>0</v>
      </c>
      <c r="T298" s="19" t="b">
        <f t="shared" si="528"/>
        <v>0</v>
      </c>
      <c r="U298" s="18" t="b">
        <f t="shared" si="529"/>
        <v>0</v>
      </c>
      <c r="V298" s="18" t="b">
        <f t="shared" si="530"/>
        <v>0</v>
      </c>
      <c r="W298" s="18" t="b">
        <f t="shared" si="531"/>
        <v>0</v>
      </c>
      <c r="X298" s="11">
        <f t="shared" si="532"/>
        <v>89.64</v>
      </c>
      <c r="Y298" s="11">
        <f t="shared" si="533"/>
        <v>23.9</v>
      </c>
      <c r="Z298" s="11">
        <f t="shared" si="534"/>
        <v>4.99</v>
      </c>
      <c r="AA298" s="11">
        <f t="shared" si="535"/>
        <v>24</v>
      </c>
      <c r="AB298" s="11">
        <f t="shared" si="536"/>
        <v>9.99</v>
      </c>
      <c r="AC298" s="11">
        <f t="shared" si="537"/>
        <v>35.86</v>
      </c>
      <c r="AD298" s="21">
        <v>6.99</v>
      </c>
      <c r="AE298" s="21">
        <f t="shared" si="538"/>
        <v>23.9</v>
      </c>
      <c r="AF298" s="20">
        <v>4.99</v>
      </c>
      <c r="AG298" s="20">
        <f t="shared" si="539"/>
        <v>35.86</v>
      </c>
    </row>
    <row r="299" spans="1:33">
      <c r="B299" s="5" t="s">
        <v>106</v>
      </c>
      <c r="C299" s="5"/>
      <c r="D299" s="17" t="s">
        <v>41</v>
      </c>
      <c r="E299">
        <v>6</v>
      </c>
      <c r="F299">
        <v>10</v>
      </c>
      <c r="G299" s="17">
        <v>149.4</v>
      </c>
      <c r="H299" s="7">
        <v>1</v>
      </c>
      <c r="I299" s="2" t="s">
        <v>16</v>
      </c>
      <c r="J299" s="2" t="s">
        <v>16</v>
      </c>
      <c r="K299" s="2" t="s">
        <v>19</v>
      </c>
      <c r="L299" s="2" t="s">
        <v>25</v>
      </c>
      <c r="M299" s="2" t="s">
        <v>16</v>
      </c>
      <c r="N299" s="2" t="s">
        <v>29</v>
      </c>
      <c r="O299" s="6">
        <f t="shared" si="540"/>
        <v>381.13</v>
      </c>
      <c r="Q299" s="17">
        <v>149.4</v>
      </c>
      <c r="R299" s="1" t="b">
        <f t="shared" si="526"/>
        <v>0</v>
      </c>
      <c r="S299" s="1" t="b">
        <f t="shared" si="527"/>
        <v>0</v>
      </c>
      <c r="T299" s="19" t="b">
        <f t="shared" si="528"/>
        <v>0</v>
      </c>
      <c r="U299" s="18" t="b">
        <f t="shared" si="529"/>
        <v>0</v>
      </c>
      <c r="V299" s="18" t="b">
        <f t="shared" si="530"/>
        <v>0</v>
      </c>
      <c r="W299" s="18" t="b">
        <f t="shared" si="531"/>
        <v>0</v>
      </c>
      <c r="X299" s="11">
        <f t="shared" si="532"/>
        <v>112.05</v>
      </c>
      <c r="Y299" s="11">
        <f t="shared" si="533"/>
        <v>29.88</v>
      </c>
      <c r="Z299" s="11">
        <f t="shared" si="534"/>
        <v>4.99</v>
      </c>
      <c r="AA299" s="11">
        <f t="shared" si="535"/>
        <v>30</v>
      </c>
      <c r="AB299" s="11">
        <f t="shared" si="536"/>
        <v>9.99</v>
      </c>
      <c r="AC299" s="11">
        <f t="shared" si="537"/>
        <v>44.82</v>
      </c>
      <c r="AD299" s="21">
        <v>6.99</v>
      </c>
      <c r="AE299" s="21">
        <f t="shared" si="538"/>
        <v>29.88</v>
      </c>
      <c r="AF299" s="20">
        <v>4.99</v>
      </c>
      <c r="AG299" s="20">
        <f t="shared" si="539"/>
        <v>44.82</v>
      </c>
    </row>
    <row r="300" spans="1:33">
      <c r="A300" t="s">
        <v>107</v>
      </c>
    </row>
    <row r="301" spans="1:33">
      <c r="B301" s="5" t="s">
        <v>108</v>
      </c>
      <c r="C301" s="5"/>
      <c r="D301" s="17" t="s">
        <v>2</v>
      </c>
      <c r="E301" s="2">
        <v>3</v>
      </c>
      <c r="F301" s="2">
        <v>2</v>
      </c>
      <c r="G301" s="17">
        <v>6.99</v>
      </c>
      <c r="H301" s="7">
        <v>1</v>
      </c>
      <c r="I301" s="2" t="s">
        <v>16</v>
      </c>
      <c r="J301" s="2" t="s">
        <v>16</v>
      </c>
      <c r="K301" s="2" t="s">
        <v>19</v>
      </c>
      <c r="L301" s="2" t="s">
        <v>25</v>
      </c>
      <c r="M301" s="2" t="s">
        <v>16</v>
      </c>
      <c r="N301" s="2" t="s">
        <v>29</v>
      </c>
      <c r="O301" s="6">
        <f>SUM(Q301,R301,S301,T301,U301,V301,W301,X301,Y301,Z301,AA301,AB301,AC301)</f>
        <v>42.190000000000005</v>
      </c>
      <c r="Q301" s="17">
        <v>6.99</v>
      </c>
      <c r="R301" s="1" t="b">
        <f t="shared" ref="R301:R308" si="541">IF(AND(H301&gt;=2,H301&lt;=10),ROUND(G301*H301*(1-0.07),2))</f>
        <v>0</v>
      </c>
      <c r="S301" s="1" t="b">
        <f t="shared" ref="S301:S308" si="542">IF(AND(H301&gt;=11,H301&lt;=25),ROUND(G301*H301*(1-0.11),2))</f>
        <v>0</v>
      </c>
      <c r="T301" s="19" t="b">
        <f t="shared" ref="T301:T308" si="543">IF(AND(H301&gt;=26,H301&lt;=50),ROUND(G301*H301*(1-0.18),2))</f>
        <v>0</v>
      </c>
      <c r="U301" s="18" t="b">
        <f t="shared" ref="U301:U308" si="544">IF(AND(H301&gt;=51,H301&lt;=100),ROUND(G301*H301*(1-0.25),2))</f>
        <v>0</v>
      </c>
      <c r="V301" s="18" t="b">
        <f t="shared" ref="V301:V308" si="545">IF(AND(H301&gt;=101,H301&lt;=500),ROUND(G301*H301*(1-0.33),2))</f>
        <v>0</v>
      </c>
      <c r="W301" s="18" t="b">
        <f t="shared" ref="W301:W308" si="546">IF(AND(H301&gt;=501),ROUND(G301*H301*(1-0.4),2))</f>
        <v>0</v>
      </c>
      <c r="X301" s="11">
        <f t="shared" ref="X301:X308" si="547">IF(I301="Yes",ROUND(SUM(Q301,R301,S301,T301,U301,V301,W301)*0.75,2),0)</f>
        <v>5.24</v>
      </c>
      <c r="Y301" s="11">
        <f t="shared" ref="Y301:Y308" si="548">IF(AE301&lt;6.99,AD301,AE301)</f>
        <v>6.99</v>
      </c>
      <c r="Z301" s="11">
        <f t="shared" ref="Z301:Z308" si="549">IF(K301="Flash Cut with Adhesive Grommets",ROUND(H301*4.99,2),0)</f>
        <v>4.99</v>
      </c>
      <c r="AA301" s="11">
        <f t="shared" ref="AA301:AA308" si="550">((E301*F301)*0.5*H301)</f>
        <v>3</v>
      </c>
      <c r="AB301" s="11">
        <f t="shared" ref="AB301:AB308" si="551">IF(M301="Yes",ROUND(H301*9.99,2),0)</f>
        <v>9.99</v>
      </c>
      <c r="AC301" s="11">
        <f t="shared" ref="AC301:AC308" si="552">IF(AG301&lt;4.99,4.99,AG301)</f>
        <v>4.99</v>
      </c>
      <c r="AD301" s="21">
        <v>6.99</v>
      </c>
      <c r="AE301" s="21">
        <f t="shared" ref="AE301:AE308" si="553">IF(J301="Yes",ROUND(SUM(Q301,R301,S301,T301,U301,V301,W301)*0.2,2),0)</f>
        <v>1.4</v>
      </c>
      <c r="AF301" s="20">
        <v>4.99</v>
      </c>
      <c r="AG301" s="20">
        <f t="shared" ref="AG301:AG308" si="554">IF(N301="Four Sides",ROUND(G301*0.3*H301,2),0)</f>
        <v>2.1</v>
      </c>
    </row>
    <row r="302" spans="1:33">
      <c r="B302" s="5" t="s">
        <v>108</v>
      </c>
      <c r="C302" s="5"/>
      <c r="D302" s="17" t="s">
        <v>3</v>
      </c>
      <c r="E302">
        <v>3</v>
      </c>
      <c r="F302">
        <v>4</v>
      </c>
      <c r="G302" s="17">
        <v>29.88</v>
      </c>
      <c r="H302" s="7">
        <v>1</v>
      </c>
      <c r="I302" s="2" t="s">
        <v>16</v>
      </c>
      <c r="J302" s="2" t="s">
        <v>16</v>
      </c>
      <c r="K302" s="2" t="s">
        <v>19</v>
      </c>
      <c r="L302" s="2" t="s">
        <v>25</v>
      </c>
      <c r="M302" s="2" t="s">
        <v>16</v>
      </c>
      <c r="N302" s="2" t="s">
        <v>29</v>
      </c>
      <c r="O302" s="6">
        <f t="shared" ref="O302:O308" si="555">SUM(Q302,R302,S302,T302,U302,V302,W302,X302,Y302,Z302,AA302,AB302,AC302)</f>
        <v>89.22</v>
      </c>
      <c r="Q302" s="17">
        <v>29.88</v>
      </c>
      <c r="R302" s="1" t="b">
        <f t="shared" si="541"/>
        <v>0</v>
      </c>
      <c r="S302" s="1" t="b">
        <f t="shared" si="542"/>
        <v>0</v>
      </c>
      <c r="T302" s="19" t="b">
        <f t="shared" si="543"/>
        <v>0</v>
      </c>
      <c r="U302" s="18" t="b">
        <f t="shared" si="544"/>
        <v>0</v>
      </c>
      <c r="V302" s="18" t="b">
        <f t="shared" si="545"/>
        <v>0</v>
      </c>
      <c r="W302" s="18" t="b">
        <f t="shared" si="546"/>
        <v>0</v>
      </c>
      <c r="X302" s="11">
        <f t="shared" si="547"/>
        <v>22.41</v>
      </c>
      <c r="Y302" s="11">
        <f t="shared" si="548"/>
        <v>6.99</v>
      </c>
      <c r="Z302" s="11">
        <f t="shared" si="549"/>
        <v>4.99</v>
      </c>
      <c r="AA302" s="11">
        <f t="shared" si="550"/>
        <v>6</v>
      </c>
      <c r="AB302" s="11">
        <f t="shared" si="551"/>
        <v>9.99</v>
      </c>
      <c r="AC302" s="11">
        <f t="shared" si="552"/>
        <v>8.9600000000000009</v>
      </c>
      <c r="AD302" s="21">
        <v>6.99</v>
      </c>
      <c r="AE302" s="21">
        <f t="shared" si="553"/>
        <v>5.98</v>
      </c>
      <c r="AF302" s="20">
        <v>4.99</v>
      </c>
      <c r="AG302" s="20">
        <f t="shared" si="554"/>
        <v>8.9600000000000009</v>
      </c>
    </row>
    <row r="303" spans="1:33">
      <c r="B303" s="5" t="s">
        <v>108</v>
      </c>
      <c r="C303" s="5"/>
      <c r="D303" s="17" t="s">
        <v>23</v>
      </c>
      <c r="E303">
        <v>3</v>
      </c>
      <c r="F303">
        <v>6</v>
      </c>
      <c r="G303" s="17">
        <v>44.82</v>
      </c>
      <c r="H303" s="7">
        <v>1</v>
      </c>
      <c r="I303" s="2" t="s">
        <v>16</v>
      </c>
      <c r="J303" s="2" t="s">
        <v>16</v>
      </c>
      <c r="K303" s="2" t="s">
        <v>19</v>
      </c>
      <c r="L303" s="2" t="s">
        <v>25</v>
      </c>
      <c r="M303" s="2" t="s">
        <v>16</v>
      </c>
      <c r="N303" s="2" t="s">
        <v>29</v>
      </c>
      <c r="O303" s="6">
        <f t="shared" si="555"/>
        <v>124.83</v>
      </c>
      <c r="Q303" s="17">
        <v>44.82</v>
      </c>
      <c r="R303" s="1" t="b">
        <f t="shared" si="541"/>
        <v>0</v>
      </c>
      <c r="S303" s="1" t="b">
        <f t="shared" si="542"/>
        <v>0</v>
      </c>
      <c r="T303" s="19" t="b">
        <f t="shared" si="543"/>
        <v>0</v>
      </c>
      <c r="U303" s="18" t="b">
        <f t="shared" si="544"/>
        <v>0</v>
      </c>
      <c r="V303" s="18" t="b">
        <f t="shared" si="545"/>
        <v>0</v>
      </c>
      <c r="W303" s="18" t="b">
        <f t="shared" si="546"/>
        <v>0</v>
      </c>
      <c r="X303" s="11">
        <f t="shared" si="547"/>
        <v>33.619999999999997</v>
      </c>
      <c r="Y303" s="11">
        <f t="shared" si="548"/>
        <v>8.9600000000000009</v>
      </c>
      <c r="Z303" s="11">
        <f t="shared" si="549"/>
        <v>4.99</v>
      </c>
      <c r="AA303" s="11">
        <f t="shared" si="550"/>
        <v>9</v>
      </c>
      <c r="AB303" s="11">
        <f t="shared" si="551"/>
        <v>9.99</v>
      </c>
      <c r="AC303" s="11">
        <f t="shared" si="552"/>
        <v>13.45</v>
      </c>
      <c r="AD303" s="21">
        <v>6.99</v>
      </c>
      <c r="AE303" s="21">
        <f t="shared" si="553"/>
        <v>8.9600000000000009</v>
      </c>
      <c r="AF303" s="20">
        <v>4.99</v>
      </c>
      <c r="AG303" s="20">
        <f t="shared" si="554"/>
        <v>13.45</v>
      </c>
    </row>
    <row r="304" spans="1:33">
      <c r="B304" s="5" t="s">
        <v>108</v>
      </c>
      <c r="C304" s="5"/>
      <c r="D304" s="17" t="s">
        <v>36</v>
      </c>
      <c r="E304">
        <v>4</v>
      </c>
      <c r="F304">
        <v>6</v>
      </c>
      <c r="G304" s="17">
        <v>59.76</v>
      </c>
      <c r="H304" s="7">
        <v>1</v>
      </c>
      <c r="I304" s="2" t="s">
        <v>16</v>
      </c>
      <c r="J304" s="2" t="s">
        <v>16</v>
      </c>
      <c r="K304" s="2" t="s">
        <v>19</v>
      </c>
      <c r="L304" s="2" t="s">
        <v>25</v>
      </c>
      <c r="M304" s="2" t="s">
        <v>16</v>
      </c>
      <c r="N304" s="2" t="s">
        <v>29</v>
      </c>
      <c r="O304" s="6">
        <f t="shared" si="555"/>
        <v>161.44</v>
      </c>
      <c r="Q304" s="17">
        <v>59.76</v>
      </c>
      <c r="R304" s="1" t="b">
        <f t="shared" si="541"/>
        <v>0</v>
      </c>
      <c r="S304" s="1" t="b">
        <f t="shared" si="542"/>
        <v>0</v>
      </c>
      <c r="T304" s="19" t="b">
        <f t="shared" si="543"/>
        <v>0</v>
      </c>
      <c r="U304" s="18" t="b">
        <f t="shared" si="544"/>
        <v>0</v>
      </c>
      <c r="V304" s="18" t="b">
        <f t="shared" si="545"/>
        <v>0</v>
      </c>
      <c r="W304" s="18" t="b">
        <f t="shared" si="546"/>
        <v>0</v>
      </c>
      <c r="X304" s="11">
        <f t="shared" si="547"/>
        <v>44.82</v>
      </c>
      <c r="Y304" s="11">
        <f t="shared" si="548"/>
        <v>11.95</v>
      </c>
      <c r="Z304" s="11">
        <f t="shared" si="549"/>
        <v>4.99</v>
      </c>
      <c r="AA304" s="11">
        <f t="shared" si="550"/>
        <v>12</v>
      </c>
      <c r="AB304" s="11">
        <f t="shared" si="551"/>
        <v>9.99</v>
      </c>
      <c r="AC304" s="11">
        <f t="shared" si="552"/>
        <v>17.93</v>
      </c>
      <c r="AD304" s="21">
        <v>6.99</v>
      </c>
      <c r="AE304" s="21">
        <f t="shared" si="553"/>
        <v>11.95</v>
      </c>
      <c r="AF304" s="20">
        <v>4.99</v>
      </c>
      <c r="AG304" s="20">
        <f t="shared" si="554"/>
        <v>17.93</v>
      </c>
    </row>
    <row r="305" spans="1:33">
      <c r="B305" s="5" t="s">
        <v>108</v>
      </c>
      <c r="C305" s="5"/>
      <c r="D305" s="17" t="s">
        <v>38</v>
      </c>
      <c r="E305">
        <v>4</v>
      </c>
      <c r="F305">
        <v>8</v>
      </c>
      <c r="G305" s="17">
        <v>79.680000000000007</v>
      </c>
      <c r="H305" s="7">
        <v>1</v>
      </c>
      <c r="I305" s="2" t="s">
        <v>16</v>
      </c>
      <c r="J305" s="2" t="s">
        <v>16</v>
      </c>
      <c r="K305" s="2" t="s">
        <v>19</v>
      </c>
      <c r="L305" s="2" t="s">
        <v>25</v>
      </c>
      <c r="M305" s="2" t="s">
        <v>16</v>
      </c>
      <c r="N305" s="2" t="s">
        <v>29</v>
      </c>
      <c r="O305" s="6">
        <f t="shared" si="555"/>
        <v>210.26000000000002</v>
      </c>
      <c r="Q305" s="17">
        <v>79.680000000000007</v>
      </c>
      <c r="R305" s="1" t="b">
        <f t="shared" si="541"/>
        <v>0</v>
      </c>
      <c r="S305" s="1" t="b">
        <f t="shared" si="542"/>
        <v>0</v>
      </c>
      <c r="T305" s="19" t="b">
        <f t="shared" si="543"/>
        <v>0</v>
      </c>
      <c r="U305" s="18" t="b">
        <f t="shared" si="544"/>
        <v>0</v>
      </c>
      <c r="V305" s="18" t="b">
        <f t="shared" si="545"/>
        <v>0</v>
      </c>
      <c r="W305" s="18" t="b">
        <f t="shared" si="546"/>
        <v>0</v>
      </c>
      <c r="X305" s="11">
        <f t="shared" si="547"/>
        <v>59.76</v>
      </c>
      <c r="Y305" s="11">
        <f t="shared" si="548"/>
        <v>15.94</v>
      </c>
      <c r="Z305" s="11">
        <f t="shared" si="549"/>
        <v>4.99</v>
      </c>
      <c r="AA305" s="11">
        <f t="shared" si="550"/>
        <v>16</v>
      </c>
      <c r="AB305" s="11">
        <f t="shared" si="551"/>
        <v>9.99</v>
      </c>
      <c r="AC305" s="11">
        <f t="shared" si="552"/>
        <v>23.9</v>
      </c>
      <c r="AD305" s="21">
        <v>6.99</v>
      </c>
      <c r="AE305" s="21">
        <f t="shared" si="553"/>
        <v>15.94</v>
      </c>
      <c r="AF305" s="20">
        <v>4.99</v>
      </c>
      <c r="AG305" s="20">
        <f t="shared" si="554"/>
        <v>23.9</v>
      </c>
    </row>
    <row r="306" spans="1:33">
      <c r="B306" s="5" t="s">
        <v>108</v>
      </c>
      <c r="C306" s="5"/>
      <c r="D306" s="17" t="s">
        <v>39</v>
      </c>
      <c r="E306">
        <v>4</v>
      </c>
      <c r="F306">
        <v>10</v>
      </c>
      <c r="G306" s="17">
        <v>99.6</v>
      </c>
      <c r="H306" s="7">
        <v>1</v>
      </c>
      <c r="I306" s="2" t="s">
        <v>16</v>
      </c>
      <c r="J306" s="2" t="s">
        <v>16</v>
      </c>
      <c r="K306" s="2" t="s">
        <v>19</v>
      </c>
      <c r="L306" s="2" t="s">
        <v>25</v>
      </c>
      <c r="M306" s="2" t="s">
        <v>16</v>
      </c>
      <c r="N306" s="2" t="s">
        <v>29</v>
      </c>
      <c r="O306" s="6">
        <f t="shared" si="555"/>
        <v>259.08000000000004</v>
      </c>
      <c r="Q306" s="17">
        <v>99.6</v>
      </c>
      <c r="R306" s="1" t="b">
        <f t="shared" si="541"/>
        <v>0</v>
      </c>
      <c r="S306" s="1" t="b">
        <f t="shared" si="542"/>
        <v>0</v>
      </c>
      <c r="T306" s="19" t="b">
        <f t="shared" si="543"/>
        <v>0</v>
      </c>
      <c r="U306" s="18" t="b">
        <f t="shared" si="544"/>
        <v>0</v>
      </c>
      <c r="V306" s="18" t="b">
        <f t="shared" si="545"/>
        <v>0</v>
      </c>
      <c r="W306" s="18" t="b">
        <f t="shared" si="546"/>
        <v>0</v>
      </c>
      <c r="X306" s="11">
        <f t="shared" si="547"/>
        <v>74.7</v>
      </c>
      <c r="Y306" s="11">
        <f t="shared" si="548"/>
        <v>19.920000000000002</v>
      </c>
      <c r="Z306" s="11">
        <f t="shared" si="549"/>
        <v>4.99</v>
      </c>
      <c r="AA306" s="11">
        <f t="shared" si="550"/>
        <v>20</v>
      </c>
      <c r="AB306" s="11">
        <f t="shared" si="551"/>
        <v>9.99</v>
      </c>
      <c r="AC306" s="11">
        <f t="shared" si="552"/>
        <v>29.88</v>
      </c>
      <c r="AD306" s="21">
        <v>6.99</v>
      </c>
      <c r="AE306" s="21">
        <f t="shared" si="553"/>
        <v>19.920000000000002</v>
      </c>
      <c r="AF306" s="20">
        <v>4.99</v>
      </c>
      <c r="AG306" s="20">
        <f t="shared" si="554"/>
        <v>29.88</v>
      </c>
    </row>
    <row r="307" spans="1:33">
      <c r="B307" s="5" t="s">
        <v>108</v>
      </c>
      <c r="C307" s="5"/>
      <c r="D307" s="17" t="s">
        <v>40</v>
      </c>
      <c r="E307">
        <v>6</v>
      </c>
      <c r="F307">
        <v>8</v>
      </c>
      <c r="G307" s="17">
        <v>119.52</v>
      </c>
      <c r="H307" s="7">
        <v>1</v>
      </c>
      <c r="I307" s="2" t="s">
        <v>16</v>
      </c>
      <c r="J307" s="2" t="s">
        <v>16</v>
      </c>
      <c r="K307" s="2" t="s">
        <v>19</v>
      </c>
      <c r="L307" s="2" t="s">
        <v>25</v>
      </c>
      <c r="M307" s="2" t="s">
        <v>16</v>
      </c>
      <c r="N307" s="2" t="s">
        <v>29</v>
      </c>
      <c r="O307" s="6">
        <f t="shared" si="555"/>
        <v>307.90000000000003</v>
      </c>
      <c r="Q307" s="17">
        <v>119.52</v>
      </c>
      <c r="R307" s="1" t="b">
        <f t="shared" si="541"/>
        <v>0</v>
      </c>
      <c r="S307" s="1" t="b">
        <f t="shared" si="542"/>
        <v>0</v>
      </c>
      <c r="T307" s="19" t="b">
        <f t="shared" si="543"/>
        <v>0</v>
      </c>
      <c r="U307" s="18" t="b">
        <f t="shared" si="544"/>
        <v>0</v>
      </c>
      <c r="V307" s="18" t="b">
        <f t="shared" si="545"/>
        <v>0</v>
      </c>
      <c r="W307" s="18" t="b">
        <f t="shared" si="546"/>
        <v>0</v>
      </c>
      <c r="X307" s="11">
        <f t="shared" si="547"/>
        <v>89.64</v>
      </c>
      <c r="Y307" s="11">
        <f t="shared" si="548"/>
        <v>23.9</v>
      </c>
      <c r="Z307" s="11">
        <f t="shared" si="549"/>
        <v>4.99</v>
      </c>
      <c r="AA307" s="11">
        <f t="shared" si="550"/>
        <v>24</v>
      </c>
      <c r="AB307" s="11">
        <f t="shared" si="551"/>
        <v>9.99</v>
      </c>
      <c r="AC307" s="11">
        <f t="shared" si="552"/>
        <v>35.86</v>
      </c>
      <c r="AD307" s="21">
        <v>6.99</v>
      </c>
      <c r="AE307" s="21">
        <f t="shared" si="553"/>
        <v>23.9</v>
      </c>
      <c r="AF307" s="20">
        <v>4.99</v>
      </c>
      <c r="AG307" s="20">
        <f t="shared" si="554"/>
        <v>35.86</v>
      </c>
    </row>
    <row r="308" spans="1:33">
      <c r="B308" s="5" t="s">
        <v>108</v>
      </c>
      <c r="C308" s="5"/>
      <c r="D308" s="17" t="s">
        <v>41</v>
      </c>
      <c r="E308">
        <v>6</v>
      </c>
      <c r="F308">
        <v>10</v>
      </c>
      <c r="G308" s="17">
        <v>149.4</v>
      </c>
      <c r="H308" s="7">
        <v>1</v>
      </c>
      <c r="I308" s="2" t="s">
        <v>16</v>
      </c>
      <c r="J308" s="2" t="s">
        <v>16</v>
      </c>
      <c r="K308" s="2" t="s">
        <v>19</v>
      </c>
      <c r="L308" s="2" t="s">
        <v>25</v>
      </c>
      <c r="M308" s="2" t="s">
        <v>16</v>
      </c>
      <c r="N308" s="2" t="s">
        <v>29</v>
      </c>
      <c r="O308" s="6">
        <f t="shared" si="555"/>
        <v>381.13</v>
      </c>
      <c r="Q308" s="17">
        <v>149.4</v>
      </c>
      <c r="R308" s="1" t="b">
        <f t="shared" si="541"/>
        <v>0</v>
      </c>
      <c r="S308" s="1" t="b">
        <f t="shared" si="542"/>
        <v>0</v>
      </c>
      <c r="T308" s="19" t="b">
        <f t="shared" si="543"/>
        <v>0</v>
      </c>
      <c r="U308" s="18" t="b">
        <f t="shared" si="544"/>
        <v>0</v>
      </c>
      <c r="V308" s="18" t="b">
        <f t="shared" si="545"/>
        <v>0</v>
      </c>
      <c r="W308" s="18" t="b">
        <f t="shared" si="546"/>
        <v>0</v>
      </c>
      <c r="X308" s="11">
        <f t="shared" si="547"/>
        <v>112.05</v>
      </c>
      <c r="Y308" s="11">
        <f t="shared" si="548"/>
        <v>29.88</v>
      </c>
      <c r="Z308" s="11">
        <f t="shared" si="549"/>
        <v>4.99</v>
      </c>
      <c r="AA308" s="11">
        <f t="shared" si="550"/>
        <v>30</v>
      </c>
      <c r="AB308" s="11">
        <f t="shared" si="551"/>
        <v>9.99</v>
      </c>
      <c r="AC308" s="11">
        <f t="shared" si="552"/>
        <v>44.82</v>
      </c>
      <c r="AD308" s="21">
        <v>6.99</v>
      </c>
      <c r="AE308" s="21">
        <f t="shared" si="553"/>
        <v>29.88</v>
      </c>
      <c r="AF308" s="20">
        <v>4.99</v>
      </c>
      <c r="AG308" s="20">
        <f t="shared" si="554"/>
        <v>44.82</v>
      </c>
    </row>
    <row r="309" spans="1:33">
      <c r="A309" t="s">
        <v>109</v>
      </c>
    </row>
    <row r="310" spans="1:33">
      <c r="B310" s="5" t="s">
        <v>110</v>
      </c>
      <c r="C310" s="5"/>
      <c r="D310" s="17" t="s">
        <v>2</v>
      </c>
      <c r="E310" s="2">
        <v>3</v>
      </c>
      <c r="F310" s="2">
        <v>2</v>
      </c>
      <c r="G310" s="17">
        <v>6.99</v>
      </c>
      <c r="H310" s="7">
        <v>1</v>
      </c>
      <c r="I310" s="2" t="s">
        <v>16</v>
      </c>
      <c r="J310" s="2" t="s">
        <v>16</v>
      </c>
      <c r="K310" s="2" t="s">
        <v>19</v>
      </c>
      <c r="L310" s="2" t="s">
        <v>25</v>
      </c>
      <c r="M310" s="2" t="s">
        <v>16</v>
      </c>
      <c r="N310" s="2" t="s">
        <v>29</v>
      </c>
      <c r="O310" s="6">
        <f>SUM(Q310,R310,S310,T310,U310,V310,W310,X310,Y310,Z310,AA310,AB310,AC310)</f>
        <v>42.190000000000005</v>
      </c>
      <c r="Q310" s="17">
        <v>6.99</v>
      </c>
      <c r="R310" s="1" t="b">
        <f t="shared" ref="R310:R317" si="556">IF(AND(H310&gt;=2,H310&lt;=10),ROUND(G310*H310*(1-0.07),2))</f>
        <v>0</v>
      </c>
      <c r="S310" s="1" t="b">
        <f t="shared" ref="S310:S317" si="557">IF(AND(H310&gt;=11,H310&lt;=25),ROUND(G310*H310*(1-0.11),2))</f>
        <v>0</v>
      </c>
      <c r="T310" s="19" t="b">
        <f t="shared" ref="T310:T317" si="558">IF(AND(H310&gt;=26,H310&lt;=50),ROUND(G310*H310*(1-0.18),2))</f>
        <v>0</v>
      </c>
      <c r="U310" s="18" t="b">
        <f t="shared" ref="U310:U317" si="559">IF(AND(H310&gt;=51,H310&lt;=100),ROUND(G310*H310*(1-0.25),2))</f>
        <v>0</v>
      </c>
      <c r="V310" s="18" t="b">
        <f t="shared" ref="V310:V317" si="560">IF(AND(H310&gt;=101,H310&lt;=500),ROUND(G310*H310*(1-0.33),2))</f>
        <v>0</v>
      </c>
      <c r="W310" s="18" t="b">
        <f t="shared" ref="W310:W317" si="561">IF(AND(H310&gt;=501),ROUND(G310*H310*(1-0.4),2))</f>
        <v>0</v>
      </c>
      <c r="X310" s="11">
        <f t="shared" ref="X310:X317" si="562">IF(I310="Yes",ROUND(SUM(Q310,R310,S310,T310,U310,V310,W310)*0.75,2),0)</f>
        <v>5.24</v>
      </c>
      <c r="Y310" s="11">
        <f t="shared" ref="Y310:Y317" si="563">IF(AE310&lt;6.99,AD310,AE310)</f>
        <v>6.99</v>
      </c>
      <c r="Z310" s="11">
        <f t="shared" ref="Z310:Z317" si="564">IF(K310="Flash Cut with Adhesive Grommets",ROUND(H310*4.99,2),0)</f>
        <v>4.99</v>
      </c>
      <c r="AA310" s="11">
        <f t="shared" ref="AA310:AA317" si="565">((E310*F310)*0.5*H310)</f>
        <v>3</v>
      </c>
      <c r="AB310" s="11">
        <f t="shared" ref="AB310:AB317" si="566">IF(M310="Yes",ROUND(H310*9.99,2),0)</f>
        <v>9.99</v>
      </c>
      <c r="AC310" s="11">
        <f t="shared" ref="AC310:AC317" si="567">IF(AG310&lt;4.99,4.99,AG310)</f>
        <v>4.99</v>
      </c>
      <c r="AD310" s="21">
        <v>6.99</v>
      </c>
      <c r="AE310" s="21">
        <f t="shared" ref="AE310:AE317" si="568">IF(J310="Yes",ROUND(SUM(Q310,R310,S310,T310,U310,V310,W310)*0.2,2),0)</f>
        <v>1.4</v>
      </c>
      <c r="AF310" s="20">
        <v>4.99</v>
      </c>
      <c r="AG310" s="20">
        <f t="shared" ref="AG310:AG317" si="569">IF(N310="Four Sides",ROUND(G310*0.3*H310,2),0)</f>
        <v>2.1</v>
      </c>
    </row>
    <row r="311" spans="1:33">
      <c r="B311" s="5" t="s">
        <v>110</v>
      </c>
      <c r="C311" s="5"/>
      <c r="D311" s="17" t="s">
        <v>3</v>
      </c>
      <c r="E311">
        <v>3</v>
      </c>
      <c r="F311">
        <v>4</v>
      </c>
      <c r="G311" s="17">
        <v>29.88</v>
      </c>
      <c r="H311" s="7">
        <v>1</v>
      </c>
      <c r="I311" s="2" t="s">
        <v>16</v>
      </c>
      <c r="J311" s="2" t="s">
        <v>16</v>
      </c>
      <c r="K311" s="2" t="s">
        <v>19</v>
      </c>
      <c r="L311" s="2" t="s">
        <v>25</v>
      </c>
      <c r="M311" s="2" t="s">
        <v>16</v>
      </c>
      <c r="N311" s="2" t="s">
        <v>29</v>
      </c>
      <c r="O311" s="6">
        <f t="shared" ref="O311:O317" si="570">SUM(Q311,R311,S311,T311,U311,V311,W311,X311,Y311,Z311,AA311,AB311,AC311)</f>
        <v>89.22</v>
      </c>
      <c r="Q311" s="17">
        <v>29.88</v>
      </c>
      <c r="R311" s="1" t="b">
        <f t="shared" si="556"/>
        <v>0</v>
      </c>
      <c r="S311" s="1" t="b">
        <f t="shared" si="557"/>
        <v>0</v>
      </c>
      <c r="T311" s="19" t="b">
        <f t="shared" si="558"/>
        <v>0</v>
      </c>
      <c r="U311" s="18" t="b">
        <f t="shared" si="559"/>
        <v>0</v>
      </c>
      <c r="V311" s="18" t="b">
        <f t="shared" si="560"/>
        <v>0</v>
      </c>
      <c r="W311" s="18" t="b">
        <f t="shared" si="561"/>
        <v>0</v>
      </c>
      <c r="X311" s="11">
        <f t="shared" si="562"/>
        <v>22.41</v>
      </c>
      <c r="Y311" s="11">
        <f t="shared" si="563"/>
        <v>6.99</v>
      </c>
      <c r="Z311" s="11">
        <f t="shared" si="564"/>
        <v>4.99</v>
      </c>
      <c r="AA311" s="11">
        <f t="shared" si="565"/>
        <v>6</v>
      </c>
      <c r="AB311" s="11">
        <f t="shared" si="566"/>
        <v>9.99</v>
      </c>
      <c r="AC311" s="11">
        <f t="shared" si="567"/>
        <v>8.9600000000000009</v>
      </c>
      <c r="AD311" s="21">
        <v>6.99</v>
      </c>
      <c r="AE311" s="21">
        <f t="shared" si="568"/>
        <v>5.98</v>
      </c>
      <c r="AF311" s="20">
        <v>4.99</v>
      </c>
      <c r="AG311" s="20">
        <f t="shared" si="569"/>
        <v>8.9600000000000009</v>
      </c>
    </row>
    <row r="312" spans="1:33">
      <c r="B312" s="5" t="s">
        <v>110</v>
      </c>
      <c r="C312" s="5"/>
      <c r="D312" s="17" t="s">
        <v>23</v>
      </c>
      <c r="E312">
        <v>3</v>
      </c>
      <c r="F312">
        <v>6</v>
      </c>
      <c r="G312" s="17">
        <v>44.82</v>
      </c>
      <c r="H312" s="7">
        <v>1</v>
      </c>
      <c r="I312" s="2" t="s">
        <v>16</v>
      </c>
      <c r="J312" s="2" t="s">
        <v>16</v>
      </c>
      <c r="K312" s="2" t="s">
        <v>19</v>
      </c>
      <c r="L312" s="2" t="s">
        <v>25</v>
      </c>
      <c r="M312" s="2" t="s">
        <v>16</v>
      </c>
      <c r="N312" s="2" t="s">
        <v>29</v>
      </c>
      <c r="O312" s="6">
        <f t="shared" si="570"/>
        <v>124.83</v>
      </c>
      <c r="Q312" s="17">
        <v>44.82</v>
      </c>
      <c r="R312" s="1" t="b">
        <f t="shared" si="556"/>
        <v>0</v>
      </c>
      <c r="S312" s="1" t="b">
        <f t="shared" si="557"/>
        <v>0</v>
      </c>
      <c r="T312" s="19" t="b">
        <f t="shared" si="558"/>
        <v>0</v>
      </c>
      <c r="U312" s="18" t="b">
        <f t="shared" si="559"/>
        <v>0</v>
      </c>
      <c r="V312" s="18" t="b">
        <f t="shared" si="560"/>
        <v>0</v>
      </c>
      <c r="W312" s="18" t="b">
        <f t="shared" si="561"/>
        <v>0</v>
      </c>
      <c r="X312" s="11">
        <f t="shared" si="562"/>
        <v>33.619999999999997</v>
      </c>
      <c r="Y312" s="11">
        <f t="shared" si="563"/>
        <v>8.9600000000000009</v>
      </c>
      <c r="Z312" s="11">
        <f t="shared" si="564"/>
        <v>4.99</v>
      </c>
      <c r="AA312" s="11">
        <f t="shared" si="565"/>
        <v>9</v>
      </c>
      <c r="AB312" s="11">
        <f t="shared" si="566"/>
        <v>9.99</v>
      </c>
      <c r="AC312" s="11">
        <f t="shared" si="567"/>
        <v>13.45</v>
      </c>
      <c r="AD312" s="21">
        <v>6.99</v>
      </c>
      <c r="AE312" s="21">
        <f t="shared" si="568"/>
        <v>8.9600000000000009</v>
      </c>
      <c r="AF312" s="20">
        <v>4.99</v>
      </c>
      <c r="AG312" s="20">
        <f t="shared" si="569"/>
        <v>13.45</v>
      </c>
    </row>
    <row r="313" spans="1:33">
      <c r="B313" s="5" t="s">
        <v>110</v>
      </c>
      <c r="C313" s="5"/>
      <c r="D313" s="17" t="s">
        <v>36</v>
      </c>
      <c r="E313">
        <v>4</v>
      </c>
      <c r="F313">
        <v>6</v>
      </c>
      <c r="G313" s="17">
        <v>59.76</v>
      </c>
      <c r="H313" s="7">
        <v>1</v>
      </c>
      <c r="I313" s="2" t="s">
        <v>16</v>
      </c>
      <c r="J313" s="2" t="s">
        <v>16</v>
      </c>
      <c r="K313" s="2" t="s">
        <v>19</v>
      </c>
      <c r="L313" s="2" t="s">
        <v>25</v>
      </c>
      <c r="M313" s="2" t="s">
        <v>16</v>
      </c>
      <c r="N313" s="2" t="s">
        <v>29</v>
      </c>
      <c r="O313" s="6">
        <f t="shared" si="570"/>
        <v>161.44</v>
      </c>
      <c r="Q313" s="17">
        <v>59.76</v>
      </c>
      <c r="R313" s="1" t="b">
        <f t="shared" si="556"/>
        <v>0</v>
      </c>
      <c r="S313" s="1" t="b">
        <f t="shared" si="557"/>
        <v>0</v>
      </c>
      <c r="T313" s="19" t="b">
        <f t="shared" si="558"/>
        <v>0</v>
      </c>
      <c r="U313" s="18" t="b">
        <f t="shared" si="559"/>
        <v>0</v>
      </c>
      <c r="V313" s="18" t="b">
        <f t="shared" si="560"/>
        <v>0</v>
      </c>
      <c r="W313" s="18" t="b">
        <f t="shared" si="561"/>
        <v>0</v>
      </c>
      <c r="X313" s="11">
        <f t="shared" si="562"/>
        <v>44.82</v>
      </c>
      <c r="Y313" s="11">
        <f t="shared" si="563"/>
        <v>11.95</v>
      </c>
      <c r="Z313" s="11">
        <f t="shared" si="564"/>
        <v>4.99</v>
      </c>
      <c r="AA313" s="11">
        <f t="shared" si="565"/>
        <v>12</v>
      </c>
      <c r="AB313" s="11">
        <f t="shared" si="566"/>
        <v>9.99</v>
      </c>
      <c r="AC313" s="11">
        <f t="shared" si="567"/>
        <v>17.93</v>
      </c>
      <c r="AD313" s="21">
        <v>6.99</v>
      </c>
      <c r="AE313" s="21">
        <f t="shared" si="568"/>
        <v>11.95</v>
      </c>
      <c r="AF313" s="20">
        <v>4.99</v>
      </c>
      <c r="AG313" s="20">
        <f t="shared" si="569"/>
        <v>17.93</v>
      </c>
    </row>
    <row r="314" spans="1:33">
      <c r="B314" s="5" t="s">
        <v>110</v>
      </c>
      <c r="C314" s="5"/>
      <c r="D314" s="17" t="s">
        <v>38</v>
      </c>
      <c r="E314">
        <v>4</v>
      </c>
      <c r="F314">
        <v>8</v>
      </c>
      <c r="G314" s="17">
        <v>79.680000000000007</v>
      </c>
      <c r="H314" s="7">
        <v>1</v>
      </c>
      <c r="I314" s="2" t="s">
        <v>16</v>
      </c>
      <c r="J314" s="2" t="s">
        <v>16</v>
      </c>
      <c r="K314" s="2" t="s">
        <v>19</v>
      </c>
      <c r="L314" s="2" t="s">
        <v>25</v>
      </c>
      <c r="M314" s="2" t="s">
        <v>16</v>
      </c>
      <c r="N314" s="2" t="s">
        <v>29</v>
      </c>
      <c r="O314" s="6">
        <f t="shared" si="570"/>
        <v>210.26000000000002</v>
      </c>
      <c r="Q314" s="17">
        <v>79.680000000000007</v>
      </c>
      <c r="R314" s="1" t="b">
        <f t="shared" si="556"/>
        <v>0</v>
      </c>
      <c r="S314" s="1" t="b">
        <f t="shared" si="557"/>
        <v>0</v>
      </c>
      <c r="T314" s="19" t="b">
        <f t="shared" si="558"/>
        <v>0</v>
      </c>
      <c r="U314" s="18" t="b">
        <f t="shared" si="559"/>
        <v>0</v>
      </c>
      <c r="V314" s="18" t="b">
        <f t="shared" si="560"/>
        <v>0</v>
      </c>
      <c r="W314" s="18" t="b">
        <f t="shared" si="561"/>
        <v>0</v>
      </c>
      <c r="X314" s="11">
        <f t="shared" si="562"/>
        <v>59.76</v>
      </c>
      <c r="Y314" s="11">
        <f t="shared" si="563"/>
        <v>15.94</v>
      </c>
      <c r="Z314" s="11">
        <f t="shared" si="564"/>
        <v>4.99</v>
      </c>
      <c r="AA314" s="11">
        <f t="shared" si="565"/>
        <v>16</v>
      </c>
      <c r="AB314" s="11">
        <f t="shared" si="566"/>
        <v>9.99</v>
      </c>
      <c r="AC314" s="11">
        <f t="shared" si="567"/>
        <v>23.9</v>
      </c>
      <c r="AD314" s="21">
        <v>6.99</v>
      </c>
      <c r="AE314" s="21">
        <f t="shared" si="568"/>
        <v>15.94</v>
      </c>
      <c r="AF314" s="20">
        <v>4.99</v>
      </c>
      <c r="AG314" s="20">
        <f t="shared" si="569"/>
        <v>23.9</v>
      </c>
    </row>
    <row r="315" spans="1:33">
      <c r="B315" s="5" t="s">
        <v>110</v>
      </c>
      <c r="C315" s="5"/>
      <c r="D315" s="17" t="s">
        <v>39</v>
      </c>
      <c r="E315">
        <v>4</v>
      </c>
      <c r="F315">
        <v>10</v>
      </c>
      <c r="G315" s="17">
        <v>99.6</v>
      </c>
      <c r="H315" s="7">
        <v>1</v>
      </c>
      <c r="I315" s="2" t="s">
        <v>16</v>
      </c>
      <c r="J315" s="2" t="s">
        <v>16</v>
      </c>
      <c r="K315" s="2" t="s">
        <v>19</v>
      </c>
      <c r="L315" s="2" t="s">
        <v>25</v>
      </c>
      <c r="M315" s="2" t="s">
        <v>16</v>
      </c>
      <c r="N315" s="2" t="s">
        <v>29</v>
      </c>
      <c r="O315" s="6">
        <f t="shared" si="570"/>
        <v>259.08000000000004</v>
      </c>
      <c r="Q315" s="17">
        <v>99.6</v>
      </c>
      <c r="R315" s="1" t="b">
        <f t="shared" si="556"/>
        <v>0</v>
      </c>
      <c r="S315" s="1" t="b">
        <f t="shared" si="557"/>
        <v>0</v>
      </c>
      <c r="T315" s="19" t="b">
        <f t="shared" si="558"/>
        <v>0</v>
      </c>
      <c r="U315" s="18" t="b">
        <f t="shared" si="559"/>
        <v>0</v>
      </c>
      <c r="V315" s="18" t="b">
        <f t="shared" si="560"/>
        <v>0</v>
      </c>
      <c r="W315" s="18" t="b">
        <f t="shared" si="561"/>
        <v>0</v>
      </c>
      <c r="X315" s="11">
        <f t="shared" si="562"/>
        <v>74.7</v>
      </c>
      <c r="Y315" s="11">
        <f t="shared" si="563"/>
        <v>19.920000000000002</v>
      </c>
      <c r="Z315" s="11">
        <f t="shared" si="564"/>
        <v>4.99</v>
      </c>
      <c r="AA315" s="11">
        <f t="shared" si="565"/>
        <v>20</v>
      </c>
      <c r="AB315" s="11">
        <f t="shared" si="566"/>
        <v>9.99</v>
      </c>
      <c r="AC315" s="11">
        <f t="shared" si="567"/>
        <v>29.88</v>
      </c>
      <c r="AD315" s="21">
        <v>6.99</v>
      </c>
      <c r="AE315" s="21">
        <f t="shared" si="568"/>
        <v>19.920000000000002</v>
      </c>
      <c r="AF315" s="20">
        <v>4.99</v>
      </c>
      <c r="AG315" s="20">
        <f t="shared" si="569"/>
        <v>29.88</v>
      </c>
    </row>
    <row r="316" spans="1:33">
      <c r="B316" s="5" t="s">
        <v>110</v>
      </c>
      <c r="C316" s="5"/>
      <c r="D316" s="17" t="s">
        <v>40</v>
      </c>
      <c r="E316">
        <v>6</v>
      </c>
      <c r="F316">
        <v>8</v>
      </c>
      <c r="G316" s="17">
        <v>119.52</v>
      </c>
      <c r="H316" s="7">
        <v>1</v>
      </c>
      <c r="I316" s="2" t="s">
        <v>16</v>
      </c>
      <c r="J316" s="2" t="s">
        <v>16</v>
      </c>
      <c r="K316" s="2" t="s">
        <v>19</v>
      </c>
      <c r="L316" s="2" t="s">
        <v>25</v>
      </c>
      <c r="M316" s="2" t="s">
        <v>16</v>
      </c>
      <c r="N316" s="2" t="s">
        <v>29</v>
      </c>
      <c r="O316" s="6">
        <f t="shared" si="570"/>
        <v>307.90000000000003</v>
      </c>
      <c r="Q316" s="17">
        <v>119.52</v>
      </c>
      <c r="R316" s="1" t="b">
        <f t="shared" si="556"/>
        <v>0</v>
      </c>
      <c r="S316" s="1" t="b">
        <f t="shared" si="557"/>
        <v>0</v>
      </c>
      <c r="T316" s="19" t="b">
        <f t="shared" si="558"/>
        <v>0</v>
      </c>
      <c r="U316" s="18" t="b">
        <f t="shared" si="559"/>
        <v>0</v>
      </c>
      <c r="V316" s="18" t="b">
        <f t="shared" si="560"/>
        <v>0</v>
      </c>
      <c r="W316" s="18" t="b">
        <f t="shared" si="561"/>
        <v>0</v>
      </c>
      <c r="X316" s="11">
        <f t="shared" si="562"/>
        <v>89.64</v>
      </c>
      <c r="Y316" s="11">
        <f t="shared" si="563"/>
        <v>23.9</v>
      </c>
      <c r="Z316" s="11">
        <f t="shared" si="564"/>
        <v>4.99</v>
      </c>
      <c r="AA316" s="11">
        <f t="shared" si="565"/>
        <v>24</v>
      </c>
      <c r="AB316" s="11">
        <f t="shared" si="566"/>
        <v>9.99</v>
      </c>
      <c r="AC316" s="11">
        <f t="shared" si="567"/>
        <v>35.86</v>
      </c>
      <c r="AD316" s="21">
        <v>6.99</v>
      </c>
      <c r="AE316" s="21">
        <f t="shared" si="568"/>
        <v>23.9</v>
      </c>
      <c r="AF316" s="20">
        <v>4.99</v>
      </c>
      <c r="AG316" s="20">
        <f t="shared" si="569"/>
        <v>35.86</v>
      </c>
    </row>
    <row r="317" spans="1:33">
      <c r="B317" s="5" t="s">
        <v>110</v>
      </c>
      <c r="C317" s="5"/>
      <c r="D317" s="17" t="s">
        <v>41</v>
      </c>
      <c r="E317">
        <v>6</v>
      </c>
      <c r="F317">
        <v>10</v>
      </c>
      <c r="G317" s="17">
        <v>149.4</v>
      </c>
      <c r="H317" s="7">
        <v>1</v>
      </c>
      <c r="I317" s="2" t="s">
        <v>16</v>
      </c>
      <c r="J317" s="2" t="s">
        <v>16</v>
      </c>
      <c r="K317" s="2" t="s">
        <v>19</v>
      </c>
      <c r="L317" s="2" t="s">
        <v>25</v>
      </c>
      <c r="M317" s="2" t="s">
        <v>16</v>
      </c>
      <c r="N317" s="2" t="s">
        <v>29</v>
      </c>
      <c r="O317" s="6">
        <f t="shared" si="570"/>
        <v>381.13</v>
      </c>
      <c r="Q317" s="17">
        <v>149.4</v>
      </c>
      <c r="R317" s="1" t="b">
        <f t="shared" si="556"/>
        <v>0</v>
      </c>
      <c r="S317" s="1" t="b">
        <f t="shared" si="557"/>
        <v>0</v>
      </c>
      <c r="T317" s="19" t="b">
        <f t="shared" si="558"/>
        <v>0</v>
      </c>
      <c r="U317" s="18" t="b">
        <f t="shared" si="559"/>
        <v>0</v>
      </c>
      <c r="V317" s="18" t="b">
        <f t="shared" si="560"/>
        <v>0</v>
      </c>
      <c r="W317" s="18" t="b">
        <f t="shared" si="561"/>
        <v>0</v>
      </c>
      <c r="X317" s="11">
        <f t="shared" si="562"/>
        <v>112.05</v>
      </c>
      <c r="Y317" s="11">
        <f t="shared" si="563"/>
        <v>29.88</v>
      </c>
      <c r="Z317" s="11">
        <f t="shared" si="564"/>
        <v>4.99</v>
      </c>
      <c r="AA317" s="11">
        <f t="shared" si="565"/>
        <v>30</v>
      </c>
      <c r="AB317" s="11">
        <f t="shared" si="566"/>
        <v>9.99</v>
      </c>
      <c r="AC317" s="11">
        <f t="shared" si="567"/>
        <v>44.82</v>
      </c>
      <c r="AD317" s="21">
        <v>6.99</v>
      </c>
      <c r="AE317" s="21">
        <f t="shared" si="568"/>
        <v>29.88</v>
      </c>
      <c r="AF317" s="20">
        <v>4.99</v>
      </c>
      <c r="AG317" s="20">
        <f t="shared" si="569"/>
        <v>44.82</v>
      </c>
    </row>
    <row r="318" spans="1:33">
      <c r="A318" t="s">
        <v>112</v>
      </c>
    </row>
    <row r="319" spans="1:33">
      <c r="B319" s="5" t="s">
        <v>111</v>
      </c>
      <c r="C319" s="5"/>
      <c r="D319" s="17" t="s">
        <v>2</v>
      </c>
      <c r="E319" s="2">
        <v>3</v>
      </c>
      <c r="F319" s="2">
        <v>2</v>
      </c>
      <c r="G319" s="17">
        <v>6.99</v>
      </c>
      <c r="H319" s="7">
        <v>1</v>
      </c>
      <c r="I319" s="2" t="s">
        <v>16</v>
      </c>
      <c r="J319" s="2" t="s">
        <v>16</v>
      </c>
      <c r="K319" s="2" t="s">
        <v>19</v>
      </c>
      <c r="L319" s="2" t="s">
        <v>25</v>
      </c>
      <c r="M319" s="2" t="s">
        <v>16</v>
      </c>
      <c r="N319" s="2" t="s">
        <v>29</v>
      </c>
      <c r="O319" s="6">
        <f>SUM(Q319,R319,S319,T319,U319,V319,W319,X319,Y319,Z319,AA319,AB319,AC319)</f>
        <v>42.190000000000005</v>
      </c>
      <c r="Q319" s="17">
        <v>6.99</v>
      </c>
      <c r="R319" s="1" t="b">
        <f t="shared" ref="R319:R326" si="571">IF(AND(H319&gt;=2,H319&lt;=10),ROUND(G319*H319*(1-0.07),2))</f>
        <v>0</v>
      </c>
      <c r="S319" s="1" t="b">
        <f t="shared" ref="S319:S326" si="572">IF(AND(H319&gt;=11,H319&lt;=25),ROUND(G319*H319*(1-0.11),2))</f>
        <v>0</v>
      </c>
      <c r="T319" s="19" t="b">
        <f t="shared" ref="T319:T326" si="573">IF(AND(H319&gt;=26,H319&lt;=50),ROUND(G319*H319*(1-0.18),2))</f>
        <v>0</v>
      </c>
      <c r="U319" s="18" t="b">
        <f t="shared" ref="U319:U326" si="574">IF(AND(H319&gt;=51,H319&lt;=100),ROUND(G319*H319*(1-0.25),2))</f>
        <v>0</v>
      </c>
      <c r="V319" s="18" t="b">
        <f t="shared" ref="V319:V326" si="575">IF(AND(H319&gt;=101,H319&lt;=500),ROUND(G319*H319*(1-0.33),2))</f>
        <v>0</v>
      </c>
      <c r="W319" s="18" t="b">
        <f t="shared" ref="W319:W326" si="576">IF(AND(H319&gt;=501),ROUND(G319*H319*(1-0.4),2))</f>
        <v>0</v>
      </c>
      <c r="X319" s="11">
        <f t="shared" ref="X319:X326" si="577">IF(I319="Yes",ROUND(SUM(Q319,R319,S319,T319,U319,V319,W319)*0.75,2),0)</f>
        <v>5.24</v>
      </c>
      <c r="Y319" s="11">
        <f t="shared" ref="Y319:Y326" si="578">IF(AE319&lt;6.99,AD319,AE319)</f>
        <v>6.99</v>
      </c>
      <c r="Z319" s="11">
        <f t="shared" ref="Z319:Z326" si="579">IF(K319="Flash Cut with Adhesive Grommets",ROUND(H319*4.99,2),0)</f>
        <v>4.99</v>
      </c>
      <c r="AA319" s="11">
        <f t="shared" ref="AA319:AA326" si="580">((E319*F319)*0.5*H319)</f>
        <v>3</v>
      </c>
      <c r="AB319" s="11">
        <f t="shared" ref="AB319:AB326" si="581">IF(M319="Yes",ROUND(H319*9.99,2),0)</f>
        <v>9.99</v>
      </c>
      <c r="AC319" s="11">
        <f t="shared" ref="AC319:AC326" si="582">IF(AG319&lt;4.99,4.99,AG319)</f>
        <v>4.99</v>
      </c>
      <c r="AD319" s="21">
        <v>6.99</v>
      </c>
      <c r="AE319" s="21">
        <f t="shared" ref="AE319:AE326" si="583">IF(J319="Yes",ROUND(SUM(Q319,R319,S319,T319,U319,V319,W319)*0.2,2),0)</f>
        <v>1.4</v>
      </c>
      <c r="AF319" s="20">
        <v>4.99</v>
      </c>
      <c r="AG319" s="20">
        <f t="shared" ref="AG319:AG326" si="584">IF(N319="Four Sides",ROUND(G319*0.3*H319,2),0)</f>
        <v>2.1</v>
      </c>
    </row>
    <row r="320" spans="1:33">
      <c r="B320" s="5" t="s">
        <v>111</v>
      </c>
      <c r="C320" s="5"/>
      <c r="D320" s="17" t="s">
        <v>3</v>
      </c>
      <c r="E320">
        <v>3</v>
      </c>
      <c r="F320">
        <v>4</v>
      </c>
      <c r="G320" s="17">
        <v>29.88</v>
      </c>
      <c r="H320" s="7">
        <v>1</v>
      </c>
      <c r="I320" s="2" t="s">
        <v>16</v>
      </c>
      <c r="J320" s="2" t="s">
        <v>16</v>
      </c>
      <c r="K320" s="2" t="s">
        <v>19</v>
      </c>
      <c r="L320" s="2" t="s">
        <v>25</v>
      </c>
      <c r="M320" s="2" t="s">
        <v>16</v>
      </c>
      <c r="N320" s="2" t="s">
        <v>29</v>
      </c>
      <c r="O320" s="6">
        <f t="shared" ref="O320:O326" si="585">SUM(Q320,R320,S320,T320,U320,V320,W320,X320,Y320,Z320,AA320,AB320,AC320)</f>
        <v>89.22</v>
      </c>
      <c r="Q320" s="17">
        <v>29.88</v>
      </c>
      <c r="R320" s="1" t="b">
        <f t="shared" si="571"/>
        <v>0</v>
      </c>
      <c r="S320" s="1" t="b">
        <f t="shared" si="572"/>
        <v>0</v>
      </c>
      <c r="T320" s="19" t="b">
        <f t="shared" si="573"/>
        <v>0</v>
      </c>
      <c r="U320" s="18" t="b">
        <f t="shared" si="574"/>
        <v>0</v>
      </c>
      <c r="V320" s="18" t="b">
        <f t="shared" si="575"/>
        <v>0</v>
      </c>
      <c r="W320" s="18" t="b">
        <f t="shared" si="576"/>
        <v>0</v>
      </c>
      <c r="X320" s="11">
        <f t="shared" si="577"/>
        <v>22.41</v>
      </c>
      <c r="Y320" s="11">
        <f t="shared" si="578"/>
        <v>6.99</v>
      </c>
      <c r="Z320" s="11">
        <f t="shared" si="579"/>
        <v>4.99</v>
      </c>
      <c r="AA320" s="11">
        <f t="shared" si="580"/>
        <v>6</v>
      </c>
      <c r="AB320" s="11">
        <f t="shared" si="581"/>
        <v>9.99</v>
      </c>
      <c r="AC320" s="11">
        <f t="shared" si="582"/>
        <v>8.9600000000000009</v>
      </c>
      <c r="AD320" s="21">
        <v>6.99</v>
      </c>
      <c r="AE320" s="21">
        <f t="shared" si="583"/>
        <v>5.98</v>
      </c>
      <c r="AF320" s="20">
        <v>4.99</v>
      </c>
      <c r="AG320" s="20">
        <f t="shared" si="584"/>
        <v>8.9600000000000009</v>
      </c>
    </row>
    <row r="321" spans="1:33">
      <c r="B321" s="5" t="s">
        <v>111</v>
      </c>
      <c r="C321" s="5"/>
      <c r="D321" s="17" t="s">
        <v>23</v>
      </c>
      <c r="E321">
        <v>3</v>
      </c>
      <c r="F321">
        <v>6</v>
      </c>
      <c r="G321" s="17">
        <v>44.82</v>
      </c>
      <c r="H321" s="7">
        <v>1</v>
      </c>
      <c r="I321" s="2" t="s">
        <v>16</v>
      </c>
      <c r="J321" s="2" t="s">
        <v>16</v>
      </c>
      <c r="K321" s="2" t="s">
        <v>19</v>
      </c>
      <c r="L321" s="2" t="s">
        <v>25</v>
      </c>
      <c r="M321" s="2" t="s">
        <v>16</v>
      </c>
      <c r="N321" s="2" t="s">
        <v>29</v>
      </c>
      <c r="O321" s="6">
        <f t="shared" si="585"/>
        <v>124.83</v>
      </c>
      <c r="Q321" s="17">
        <v>44.82</v>
      </c>
      <c r="R321" s="1" t="b">
        <f t="shared" si="571"/>
        <v>0</v>
      </c>
      <c r="S321" s="1" t="b">
        <f t="shared" si="572"/>
        <v>0</v>
      </c>
      <c r="T321" s="19" t="b">
        <f t="shared" si="573"/>
        <v>0</v>
      </c>
      <c r="U321" s="18" t="b">
        <f t="shared" si="574"/>
        <v>0</v>
      </c>
      <c r="V321" s="18" t="b">
        <f t="shared" si="575"/>
        <v>0</v>
      </c>
      <c r="W321" s="18" t="b">
        <f t="shared" si="576"/>
        <v>0</v>
      </c>
      <c r="X321" s="11">
        <f t="shared" si="577"/>
        <v>33.619999999999997</v>
      </c>
      <c r="Y321" s="11">
        <f t="shared" si="578"/>
        <v>8.9600000000000009</v>
      </c>
      <c r="Z321" s="11">
        <f t="shared" si="579"/>
        <v>4.99</v>
      </c>
      <c r="AA321" s="11">
        <f t="shared" si="580"/>
        <v>9</v>
      </c>
      <c r="AB321" s="11">
        <f t="shared" si="581"/>
        <v>9.99</v>
      </c>
      <c r="AC321" s="11">
        <f t="shared" si="582"/>
        <v>13.45</v>
      </c>
      <c r="AD321" s="21">
        <v>6.99</v>
      </c>
      <c r="AE321" s="21">
        <f t="shared" si="583"/>
        <v>8.9600000000000009</v>
      </c>
      <c r="AF321" s="20">
        <v>4.99</v>
      </c>
      <c r="AG321" s="20">
        <f t="shared" si="584"/>
        <v>13.45</v>
      </c>
    </row>
    <row r="322" spans="1:33">
      <c r="B322" s="5" t="s">
        <v>111</v>
      </c>
      <c r="C322" s="5"/>
      <c r="D322" s="17" t="s">
        <v>36</v>
      </c>
      <c r="E322">
        <v>4</v>
      </c>
      <c r="F322">
        <v>6</v>
      </c>
      <c r="G322" s="17">
        <v>59.76</v>
      </c>
      <c r="H322" s="7">
        <v>1</v>
      </c>
      <c r="I322" s="2" t="s">
        <v>16</v>
      </c>
      <c r="J322" s="2" t="s">
        <v>16</v>
      </c>
      <c r="K322" s="2" t="s">
        <v>19</v>
      </c>
      <c r="L322" s="2" t="s">
        <v>25</v>
      </c>
      <c r="M322" s="2" t="s">
        <v>16</v>
      </c>
      <c r="N322" s="2" t="s">
        <v>29</v>
      </c>
      <c r="O322" s="6">
        <f t="shared" si="585"/>
        <v>161.44</v>
      </c>
      <c r="Q322" s="17">
        <v>59.76</v>
      </c>
      <c r="R322" s="1" t="b">
        <f t="shared" si="571"/>
        <v>0</v>
      </c>
      <c r="S322" s="1" t="b">
        <f t="shared" si="572"/>
        <v>0</v>
      </c>
      <c r="T322" s="19" t="b">
        <f t="shared" si="573"/>
        <v>0</v>
      </c>
      <c r="U322" s="18" t="b">
        <f t="shared" si="574"/>
        <v>0</v>
      </c>
      <c r="V322" s="18" t="b">
        <f t="shared" si="575"/>
        <v>0</v>
      </c>
      <c r="W322" s="18" t="b">
        <f t="shared" si="576"/>
        <v>0</v>
      </c>
      <c r="X322" s="11">
        <f t="shared" si="577"/>
        <v>44.82</v>
      </c>
      <c r="Y322" s="11">
        <f t="shared" si="578"/>
        <v>11.95</v>
      </c>
      <c r="Z322" s="11">
        <f t="shared" si="579"/>
        <v>4.99</v>
      </c>
      <c r="AA322" s="11">
        <f t="shared" si="580"/>
        <v>12</v>
      </c>
      <c r="AB322" s="11">
        <f t="shared" si="581"/>
        <v>9.99</v>
      </c>
      <c r="AC322" s="11">
        <f t="shared" si="582"/>
        <v>17.93</v>
      </c>
      <c r="AD322" s="21">
        <v>6.99</v>
      </c>
      <c r="AE322" s="21">
        <f t="shared" si="583"/>
        <v>11.95</v>
      </c>
      <c r="AF322" s="20">
        <v>4.99</v>
      </c>
      <c r="AG322" s="20">
        <f t="shared" si="584"/>
        <v>17.93</v>
      </c>
    </row>
    <row r="323" spans="1:33">
      <c r="B323" s="5" t="s">
        <v>111</v>
      </c>
      <c r="C323" s="5"/>
      <c r="D323" s="17" t="s">
        <v>38</v>
      </c>
      <c r="E323">
        <v>4</v>
      </c>
      <c r="F323">
        <v>8</v>
      </c>
      <c r="G323" s="17">
        <v>79.680000000000007</v>
      </c>
      <c r="H323" s="7">
        <v>1</v>
      </c>
      <c r="I323" s="2" t="s">
        <v>16</v>
      </c>
      <c r="J323" s="2" t="s">
        <v>16</v>
      </c>
      <c r="K323" s="2" t="s">
        <v>19</v>
      </c>
      <c r="L323" s="2" t="s">
        <v>25</v>
      </c>
      <c r="M323" s="2" t="s">
        <v>16</v>
      </c>
      <c r="N323" s="2" t="s">
        <v>29</v>
      </c>
      <c r="O323" s="6">
        <f t="shared" si="585"/>
        <v>210.26000000000002</v>
      </c>
      <c r="Q323" s="17">
        <v>79.680000000000007</v>
      </c>
      <c r="R323" s="1" t="b">
        <f t="shared" si="571"/>
        <v>0</v>
      </c>
      <c r="S323" s="1" t="b">
        <f t="shared" si="572"/>
        <v>0</v>
      </c>
      <c r="T323" s="19" t="b">
        <f t="shared" si="573"/>
        <v>0</v>
      </c>
      <c r="U323" s="18" t="b">
        <f t="shared" si="574"/>
        <v>0</v>
      </c>
      <c r="V323" s="18" t="b">
        <f t="shared" si="575"/>
        <v>0</v>
      </c>
      <c r="W323" s="18" t="b">
        <f t="shared" si="576"/>
        <v>0</v>
      </c>
      <c r="X323" s="11">
        <f t="shared" si="577"/>
        <v>59.76</v>
      </c>
      <c r="Y323" s="11">
        <f t="shared" si="578"/>
        <v>15.94</v>
      </c>
      <c r="Z323" s="11">
        <f t="shared" si="579"/>
        <v>4.99</v>
      </c>
      <c r="AA323" s="11">
        <f t="shared" si="580"/>
        <v>16</v>
      </c>
      <c r="AB323" s="11">
        <f t="shared" si="581"/>
        <v>9.99</v>
      </c>
      <c r="AC323" s="11">
        <f t="shared" si="582"/>
        <v>23.9</v>
      </c>
      <c r="AD323" s="21">
        <v>6.99</v>
      </c>
      <c r="AE323" s="21">
        <f t="shared" si="583"/>
        <v>15.94</v>
      </c>
      <c r="AF323" s="20">
        <v>4.99</v>
      </c>
      <c r="AG323" s="20">
        <f t="shared" si="584"/>
        <v>23.9</v>
      </c>
    </row>
    <row r="324" spans="1:33">
      <c r="B324" s="5" t="s">
        <v>111</v>
      </c>
      <c r="C324" s="5"/>
      <c r="D324" s="17" t="s">
        <v>39</v>
      </c>
      <c r="E324">
        <v>4</v>
      </c>
      <c r="F324">
        <v>10</v>
      </c>
      <c r="G324" s="17">
        <v>99.6</v>
      </c>
      <c r="H324" s="7">
        <v>1</v>
      </c>
      <c r="I324" s="2" t="s">
        <v>16</v>
      </c>
      <c r="J324" s="2" t="s">
        <v>16</v>
      </c>
      <c r="K324" s="2" t="s">
        <v>19</v>
      </c>
      <c r="L324" s="2" t="s">
        <v>25</v>
      </c>
      <c r="M324" s="2" t="s">
        <v>16</v>
      </c>
      <c r="N324" s="2" t="s">
        <v>29</v>
      </c>
      <c r="O324" s="6">
        <f t="shared" si="585"/>
        <v>259.08000000000004</v>
      </c>
      <c r="Q324" s="17">
        <v>99.6</v>
      </c>
      <c r="R324" s="1" t="b">
        <f t="shared" si="571"/>
        <v>0</v>
      </c>
      <c r="S324" s="1" t="b">
        <f t="shared" si="572"/>
        <v>0</v>
      </c>
      <c r="T324" s="19" t="b">
        <f t="shared" si="573"/>
        <v>0</v>
      </c>
      <c r="U324" s="18" t="b">
        <f t="shared" si="574"/>
        <v>0</v>
      </c>
      <c r="V324" s="18" t="b">
        <f t="shared" si="575"/>
        <v>0</v>
      </c>
      <c r="W324" s="18" t="b">
        <f t="shared" si="576"/>
        <v>0</v>
      </c>
      <c r="X324" s="11">
        <f t="shared" si="577"/>
        <v>74.7</v>
      </c>
      <c r="Y324" s="11">
        <f t="shared" si="578"/>
        <v>19.920000000000002</v>
      </c>
      <c r="Z324" s="11">
        <f t="shared" si="579"/>
        <v>4.99</v>
      </c>
      <c r="AA324" s="11">
        <f t="shared" si="580"/>
        <v>20</v>
      </c>
      <c r="AB324" s="11">
        <f t="shared" si="581"/>
        <v>9.99</v>
      </c>
      <c r="AC324" s="11">
        <f t="shared" si="582"/>
        <v>29.88</v>
      </c>
      <c r="AD324" s="21">
        <v>6.99</v>
      </c>
      <c r="AE324" s="21">
        <f t="shared" si="583"/>
        <v>19.920000000000002</v>
      </c>
      <c r="AF324" s="20">
        <v>4.99</v>
      </c>
      <c r="AG324" s="20">
        <f t="shared" si="584"/>
        <v>29.88</v>
      </c>
    </row>
    <row r="325" spans="1:33">
      <c r="B325" s="5" t="s">
        <v>111</v>
      </c>
      <c r="C325" s="5"/>
      <c r="D325" s="17" t="s">
        <v>40</v>
      </c>
      <c r="E325">
        <v>6</v>
      </c>
      <c r="F325">
        <v>8</v>
      </c>
      <c r="G325" s="17">
        <v>119.52</v>
      </c>
      <c r="H325" s="7">
        <v>1</v>
      </c>
      <c r="I325" s="2" t="s">
        <v>16</v>
      </c>
      <c r="J325" s="2" t="s">
        <v>16</v>
      </c>
      <c r="K325" s="2" t="s">
        <v>19</v>
      </c>
      <c r="L325" s="2" t="s">
        <v>25</v>
      </c>
      <c r="M325" s="2" t="s">
        <v>16</v>
      </c>
      <c r="N325" s="2" t="s">
        <v>29</v>
      </c>
      <c r="O325" s="6">
        <f t="shared" si="585"/>
        <v>307.90000000000003</v>
      </c>
      <c r="Q325" s="17">
        <v>119.52</v>
      </c>
      <c r="R325" s="1" t="b">
        <f t="shared" si="571"/>
        <v>0</v>
      </c>
      <c r="S325" s="1" t="b">
        <f t="shared" si="572"/>
        <v>0</v>
      </c>
      <c r="T325" s="19" t="b">
        <f t="shared" si="573"/>
        <v>0</v>
      </c>
      <c r="U325" s="18" t="b">
        <f t="shared" si="574"/>
        <v>0</v>
      </c>
      <c r="V325" s="18" t="b">
        <f t="shared" si="575"/>
        <v>0</v>
      </c>
      <c r="W325" s="18" t="b">
        <f t="shared" si="576"/>
        <v>0</v>
      </c>
      <c r="X325" s="11">
        <f t="shared" si="577"/>
        <v>89.64</v>
      </c>
      <c r="Y325" s="11">
        <f t="shared" si="578"/>
        <v>23.9</v>
      </c>
      <c r="Z325" s="11">
        <f t="shared" si="579"/>
        <v>4.99</v>
      </c>
      <c r="AA325" s="11">
        <f t="shared" si="580"/>
        <v>24</v>
      </c>
      <c r="AB325" s="11">
        <f t="shared" si="581"/>
        <v>9.99</v>
      </c>
      <c r="AC325" s="11">
        <f t="shared" si="582"/>
        <v>35.86</v>
      </c>
      <c r="AD325" s="21">
        <v>6.99</v>
      </c>
      <c r="AE325" s="21">
        <f t="shared" si="583"/>
        <v>23.9</v>
      </c>
      <c r="AF325" s="20">
        <v>4.99</v>
      </c>
      <c r="AG325" s="20">
        <f t="shared" si="584"/>
        <v>35.86</v>
      </c>
    </row>
    <row r="326" spans="1:33">
      <c r="B326" s="5" t="s">
        <v>111</v>
      </c>
      <c r="C326" s="5"/>
      <c r="D326" s="17" t="s">
        <v>41</v>
      </c>
      <c r="E326">
        <v>6</v>
      </c>
      <c r="F326">
        <v>10</v>
      </c>
      <c r="G326" s="17">
        <v>149.4</v>
      </c>
      <c r="H326" s="7">
        <v>1</v>
      </c>
      <c r="I326" s="2" t="s">
        <v>16</v>
      </c>
      <c r="J326" s="2" t="s">
        <v>16</v>
      </c>
      <c r="K326" s="2" t="s">
        <v>19</v>
      </c>
      <c r="L326" s="2" t="s">
        <v>25</v>
      </c>
      <c r="M326" s="2" t="s">
        <v>16</v>
      </c>
      <c r="N326" s="2" t="s">
        <v>29</v>
      </c>
      <c r="O326" s="6">
        <f t="shared" si="585"/>
        <v>381.13</v>
      </c>
      <c r="Q326" s="17">
        <v>149.4</v>
      </c>
      <c r="R326" s="1" t="b">
        <f t="shared" si="571"/>
        <v>0</v>
      </c>
      <c r="S326" s="1" t="b">
        <f t="shared" si="572"/>
        <v>0</v>
      </c>
      <c r="T326" s="19" t="b">
        <f t="shared" si="573"/>
        <v>0</v>
      </c>
      <c r="U326" s="18" t="b">
        <f t="shared" si="574"/>
        <v>0</v>
      </c>
      <c r="V326" s="18" t="b">
        <f t="shared" si="575"/>
        <v>0</v>
      </c>
      <c r="W326" s="18" t="b">
        <f t="shared" si="576"/>
        <v>0</v>
      </c>
      <c r="X326" s="11">
        <f t="shared" si="577"/>
        <v>112.05</v>
      </c>
      <c r="Y326" s="11">
        <f t="shared" si="578"/>
        <v>29.88</v>
      </c>
      <c r="Z326" s="11">
        <f t="shared" si="579"/>
        <v>4.99</v>
      </c>
      <c r="AA326" s="11">
        <f t="shared" si="580"/>
        <v>30</v>
      </c>
      <c r="AB326" s="11">
        <f t="shared" si="581"/>
        <v>9.99</v>
      </c>
      <c r="AC326" s="11">
        <f t="shared" si="582"/>
        <v>44.82</v>
      </c>
      <c r="AD326" s="21">
        <v>6.99</v>
      </c>
      <c r="AE326" s="21">
        <f t="shared" si="583"/>
        <v>29.88</v>
      </c>
      <c r="AF326" s="20">
        <v>4.99</v>
      </c>
      <c r="AG326" s="20">
        <f t="shared" si="584"/>
        <v>44.82</v>
      </c>
    </row>
    <row r="327" spans="1:33">
      <c r="A327" t="s">
        <v>113</v>
      </c>
    </row>
    <row r="328" spans="1:33">
      <c r="B328" s="5" t="s">
        <v>114</v>
      </c>
      <c r="C328" s="5"/>
      <c r="D328" s="17" t="s">
        <v>2</v>
      </c>
      <c r="E328" s="2">
        <v>3</v>
      </c>
      <c r="F328" s="2">
        <v>2</v>
      </c>
      <c r="G328" s="17">
        <v>6.99</v>
      </c>
      <c r="H328" s="7">
        <v>1</v>
      </c>
      <c r="I328" s="2" t="s">
        <v>16</v>
      </c>
      <c r="J328" s="2" t="s">
        <v>16</v>
      </c>
      <c r="K328" s="2" t="s">
        <v>19</v>
      </c>
      <c r="L328" s="2" t="s">
        <v>25</v>
      </c>
      <c r="M328" s="2" t="s">
        <v>16</v>
      </c>
      <c r="N328" s="2" t="s">
        <v>29</v>
      </c>
      <c r="O328" s="6">
        <f>SUM(Q328,R328,S328,T328,U328,V328,W328,X328,Y328,Z328,AA328,AB328,AC328)</f>
        <v>42.190000000000005</v>
      </c>
      <c r="Q328" s="17">
        <v>6.99</v>
      </c>
      <c r="R328" s="1" t="b">
        <f t="shared" ref="R328:R335" si="586">IF(AND(H328&gt;=2,H328&lt;=10),ROUND(G328*H328*(1-0.07),2))</f>
        <v>0</v>
      </c>
      <c r="S328" s="1" t="b">
        <f t="shared" ref="S328:S335" si="587">IF(AND(H328&gt;=11,H328&lt;=25),ROUND(G328*H328*(1-0.11),2))</f>
        <v>0</v>
      </c>
      <c r="T328" s="19" t="b">
        <f t="shared" ref="T328:T335" si="588">IF(AND(H328&gt;=26,H328&lt;=50),ROUND(G328*H328*(1-0.18),2))</f>
        <v>0</v>
      </c>
      <c r="U328" s="18" t="b">
        <f t="shared" ref="U328:U335" si="589">IF(AND(H328&gt;=51,H328&lt;=100),ROUND(G328*H328*(1-0.25),2))</f>
        <v>0</v>
      </c>
      <c r="V328" s="18" t="b">
        <f t="shared" ref="V328:V335" si="590">IF(AND(H328&gt;=101,H328&lt;=500),ROUND(G328*H328*(1-0.33),2))</f>
        <v>0</v>
      </c>
      <c r="W328" s="18" t="b">
        <f t="shared" ref="W328:W335" si="591">IF(AND(H328&gt;=501),ROUND(G328*H328*(1-0.4),2))</f>
        <v>0</v>
      </c>
      <c r="X328" s="11">
        <f t="shared" ref="X328:X335" si="592">IF(I328="Yes",ROUND(SUM(Q328,R328,S328,T328,U328,V328,W328)*0.75,2),0)</f>
        <v>5.24</v>
      </c>
      <c r="Y328" s="11">
        <f t="shared" ref="Y328:Y335" si="593">IF(AE328&lt;6.99,AD328,AE328)</f>
        <v>6.99</v>
      </c>
      <c r="Z328" s="11">
        <f t="shared" ref="Z328:Z335" si="594">IF(K328="Flash Cut with Adhesive Grommets",ROUND(H328*4.99,2),0)</f>
        <v>4.99</v>
      </c>
      <c r="AA328" s="11">
        <f t="shared" ref="AA328:AA335" si="595">((E328*F328)*0.5*H328)</f>
        <v>3</v>
      </c>
      <c r="AB328" s="11">
        <f t="shared" ref="AB328:AB335" si="596">IF(M328="Yes",ROUND(H328*9.99,2),0)</f>
        <v>9.99</v>
      </c>
      <c r="AC328" s="11">
        <f t="shared" ref="AC328:AC335" si="597">IF(AG328&lt;4.99,4.99,AG328)</f>
        <v>4.99</v>
      </c>
      <c r="AD328" s="21">
        <v>6.99</v>
      </c>
      <c r="AE328" s="21">
        <f t="shared" ref="AE328:AE335" si="598">IF(J328="Yes",ROUND(SUM(Q328,R328,S328,T328,U328,V328,W328)*0.2,2),0)</f>
        <v>1.4</v>
      </c>
      <c r="AF328" s="20">
        <v>4.99</v>
      </c>
      <c r="AG328" s="20">
        <f t="shared" ref="AG328:AG335" si="599">IF(N328="Four Sides",ROUND(G328*0.3*H328,2),0)</f>
        <v>2.1</v>
      </c>
    </row>
    <row r="329" spans="1:33">
      <c r="B329" s="5" t="s">
        <v>114</v>
      </c>
      <c r="C329" s="5"/>
      <c r="D329" s="17" t="s">
        <v>3</v>
      </c>
      <c r="E329">
        <v>3</v>
      </c>
      <c r="F329">
        <v>4</v>
      </c>
      <c r="G329" s="17">
        <v>29.88</v>
      </c>
      <c r="H329" s="7">
        <v>1</v>
      </c>
      <c r="I329" s="2" t="s">
        <v>16</v>
      </c>
      <c r="J329" s="2" t="s">
        <v>16</v>
      </c>
      <c r="K329" s="2" t="s">
        <v>19</v>
      </c>
      <c r="L329" s="2" t="s">
        <v>25</v>
      </c>
      <c r="M329" s="2" t="s">
        <v>16</v>
      </c>
      <c r="N329" s="2" t="s">
        <v>29</v>
      </c>
      <c r="O329" s="6">
        <f t="shared" ref="O329:O335" si="600">SUM(Q329,R329,S329,T329,U329,V329,W329,X329,Y329,Z329,AA329,AB329,AC329)</f>
        <v>89.22</v>
      </c>
      <c r="Q329" s="17">
        <v>29.88</v>
      </c>
      <c r="R329" s="1" t="b">
        <f t="shared" si="586"/>
        <v>0</v>
      </c>
      <c r="S329" s="1" t="b">
        <f t="shared" si="587"/>
        <v>0</v>
      </c>
      <c r="T329" s="19" t="b">
        <f t="shared" si="588"/>
        <v>0</v>
      </c>
      <c r="U329" s="18" t="b">
        <f t="shared" si="589"/>
        <v>0</v>
      </c>
      <c r="V329" s="18" t="b">
        <f t="shared" si="590"/>
        <v>0</v>
      </c>
      <c r="W329" s="18" t="b">
        <f t="shared" si="591"/>
        <v>0</v>
      </c>
      <c r="X329" s="11">
        <f t="shared" si="592"/>
        <v>22.41</v>
      </c>
      <c r="Y329" s="11">
        <f t="shared" si="593"/>
        <v>6.99</v>
      </c>
      <c r="Z329" s="11">
        <f t="shared" si="594"/>
        <v>4.99</v>
      </c>
      <c r="AA329" s="11">
        <f t="shared" si="595"/>
        <v>6</v>
      </c>
      <c r="AB329" s="11">
        <f t="shared" si="596"/>
        <v>9.99</v>
      </c>
      <c r="AC329" s="11">
        <f t="shared" si="597"/>
        <v>8.9600000000000009</v>
      </c>
      <c r="AD329" s="21">
        <v>6.99</v>
      </c>
      <c r="AE329" s="21">
        <f t="shared" si="598"/>
        <v>5.98</v>
      </c>
      <c r="AF329" s="20">
        <v>4.99</v>
      </c>
      <c r="AG329" s="20">
        <f t="shared" si="599"/>
        <v>8.9600000000000009</v>
      </c>
    </row>
    <row r="330" spans="1:33">
      <c r="B330" s="5" t="s">
        <v>114</v>
      </c>
      <c r="C330" s="5"/>
      <c r="D330" s="17" t="s">
        <v>23</v>
      </c>
      <c r="E330">
        <v>3</v>
      </c>
      <c r="F330">
        <v>6</v>
      </c>
      <c r="G330" s="17">
        <v>44.82</v>
      </c>
      <c r="H330" s="7">
        <v>1</v>
      </c>
      <c r="I330" s="2" t="s">
        <v>16</v>
      </c>
      <c r="J330" s="2" t="s">
        <v>16</v>
      </c>
      <c r="K330" s="2" t="s">
        <v>19</v>
      </c>
      <c r="L330" s="2" t="s">
        <v>25</v>
      </c>
      <c r="M330" s="2" t="s">
        <v>16</v>
      </c>
      <c r="N330" s="2" t="s">
        <v>29</v>
      </c>
      <c r="O330" s="6">
        <f t="shared" si="600"/>
        <v>124.83</v>
      </c>
      <c r="Q330" s="17">
        <v>44.82</v>
      </c>
      <c r="R330" s="1" t="b">
        <f t="shared" si="586"/>
        <v>0</v>
      </c>
      <c r="S330" s="1" t="b">
        <f t="shared" si="587"/>
        <v>0</v>
      </c>
      <c r="T330" s="19" t="b">
        <f t="shared" si="588"/>
        <v>0</v>
      </c>
      <c r="U330" s="18" t="b">
        <f t="shared" si="589"/>
        <v>0</v>
      </c>
      <c r="V330" s="18" t="b">
        <f t="shared" si="590"/>
        <v>0</v>
      </c>
      <c r="W330" s="18" t="b">
        <f t="shared" si="591"/>
        <v>0</v>
      </c>
      <c r="X330" s="11">
        <f t="shared" si="592"/>
        <v>33.619999999999997</v>
      </c>
      <c r="Y330" s="11">
        <f t="shared" si="593"/>
        <v>8.9600000000000009</v>
      </c>
      <c r="Z330" s="11">
        <f t="shared" si="594"/>
        <v>4.99</v>
      </c>
      <c r="AA330" s="11">
        <f t="shared" si="595"/>
        <v>9</v>
      </c>
      <c r="AB330" s="11">
        <f t="shared" si="596"/>
        <v>9.99</v>
      </c>
      <c r="AC330" s="11">
        <f t="shared" si="597"/>
        <v>13.45</v>
      </c>
      <c r="AD330" s="21">
        <v>6.99</v>
      </c>
      <c r="AE330" s="21">
        <f t="shared" si="598"/>
        <v>8.9600000000000009</v>
      </c>
      <c r="AF330" s="20">
        <v>4.99</v>
      </c>
      <c r="AG330" s="20">
        <f t="shared" si="599"/>
        <v>13.45</v>
      </c>
    </row>
    <row r="331" spans="1:33">
      <c r="B331" s="5" t="s">
        <v>114</v>
      </c>
      <c r="C331" s="5"/>
      <c r="D331" s="17" t="s">
        <v>36</v>
      </c>
      <c r="E331">
        <v>4</v>
      </c>
      <c r="F331">
        <v>6</v>
      </c>
      <c r="G331" s="17">
        <v>59.76</v>
      </c>
      <c r="H331" s="7">
        <v>1</v>
      </c>
      <c r="I331" s="2" t="s">
        <v>16</v>
      </c>
      <c r="J331" s="2" t="s">
        <v>16</v>
      </c>
      <c r="K331" s="2" t="s">
        <v>19</v>
      </c>
      <c r="L331" s="2" t="s">
        <v>25</v>
      </c>
      <c r="M331" s="2" t="s">
        <v>16</v>
      </c>
      <c r="N331" s="2" t="s">
        <v>29</v>
      </c>
      <c r="O331" s="6">
        <f t="shared" si="600"/>
        <v>161.44</v>
      </c>
      <c r="Q331" s="17">
        <v>59.76</v>
      </c>
      <c r="R331" s="1" t="b">
        <f t="shared" si="586"/>
        <v>0</v>
      </c>
      <c r="S331" s="1" t="b">
        <f t="shared" si="587"/>
        <v>0</v>
      </c>
      <c r="T331" s="19" t="b">
        <f t="shared" si="588"/>
        <v>0</v>
      </c>
      <c r="U331" s="18" t="b">
        <f t="shared" si="589"/>
        <v>0</v>
      </c>
      <c r="V331" s="18" t="b">
        <f t="shared" si="590"/>
        <v>0</v>
      </c>
      <c r="W331" s="18" t="b">
        <f t="shared" si="591"/>
        <v>0</v>
      </c>
      <c r="X331" s="11">
        <f t="shared" si="592"/>
        <v>44.82</v>
      </c>
      <c r="Y331" s="11">
        <f t="shared" si="593"/>
        <v>11.95</v>
      </c>
      <c r="Z331" s="11">
        <f t="shared" si="594"/>
        <v>4.99</v>
      </c>
      <c r="AA331" s="11">
        <f t="shared" si="595"/>
        <v>12</v>
      </c>
      <c r="AB331" s="11">
        <f t="shared" si="596"/>
        <v>9.99</v>
      </c>
      <c r="AC331" s="11">
        <f t="shared" si="597"/>
        <v>17.93</v>
      </c>
      <c r="AD331" s="21">
        <v>6.99</v>
      </c>
      <c r="AE331" s="21">
        <f t="shared" si="598"/>
        <v>11.95</v>
      </c>
      <c r="AF331" s="20">
        <v>4.99</v>
      </c>
      <c r="AG331" s="20">
        <f t="shared" si="599"/>
        <v>17.93</v>
      </c>
    </row>
    <row r="332" spans="1:33">
      <c r="B332" s="5" t="s">
        <v>114</v>
      </c>
      <c r="C332" s="5"/>
      <c r="D332" s="17" t="s">
        <v>38</v>
      </c>
      <c r="E332">
        <v>4</v>
      </c>
      <c r="F332">
        <v>8</v>
      </c>
      <c r="G332" s="17">
        <v>79.680000000000007</v>
      </c>
      <c r="H332" s="7">
        <v>1</v>
      </c>
      <c r="I332" s="2" t="s">
        <v>16</v>
      </c>
      <c r="J332" s="2" t="s">
        <v>16</v>
      </c>
      <c r="K332" s="2" t="s">
        <v>19</v>
      </c>
      <c r="L332" s="2" t="s">
        <v>25</v>
      </c>
      <c r="M332" s="2" t="s">
        <v>16</v>
      </c>
      <c r="N332" s="2" t="s">
        <v>29</v>
      </c>
      <c r="O332" s="6">
        <f t="shared" si="600"/>
        <v>210.26000000000002</v>
      </c>
      <c r="Q332" s="17">
        <v>79.680000000000007</v>
      </c>
      <c r="R332" s="1" t="b">
        <f t="shared" si="586"/>
        <v>0</v>
      </c>
      <c r="S332" s="1" t="b">
        <f t="shared" si="587"/>
        <v>0</v>
      </c>
      <c r="T332" s="19" t="b">
        <f t="shared" si="588"/>
        <v>0</v>
      </c>
      <c r="U332" s="18" t="b">
        <f t="shared" si="589"/>
        <v>0</v>
      </c>
      <c r="V332" s="18" t="b">
        <f t="shared" si="590"/>
        <v>0</v>
      </c>
      <c r="W332" s="18" t="b">
        <f t="shared" si="591"/>
        <v>0</v>
      </c>
      <c r="X332" s="11">
        <f t="shared" si="592"/>
        <v>59.76</v>
      </c>
      <c r="Y332" s="11">
        <f t="shared" si="593"/>
        <v>15.94</v>
      </c>
      <c r="Z332" s="11">
        <f t="shared" si="594"/>
        <v>4.99</v>
      </c>
      <c r="AA332" s="11">
        <f t="shared" si="595"/>
        <v>16</v>
      </c>
      <c r="AB332" s="11">
        <f t="shared" si="596"/>
        <v>9.99</v>
      </c>
      <c r="AC332" s="11">
        <f t="shared" si="597"/>
        <v>23.9</v>
      </c>
      <c r="AD332" s="21">
        <v>6.99</v>
      </c>
      <c r="AE332" s="21">
        <f t="shared" si="598"/>
        <v>15.94</v>
      </c>
      <c r="AF332" s="20">
        <v>4.99</v>
      </c>
      <c r="AG332" s="20">
        <f t="shared" si="599"/>
        <v>23.9</v>
      </c>
    </row>
    <row r="333" spans="1:33">
      <c r="B333" s="5" t="s">
        <v>114</v>
      </c>
      <c r="C333" s="5"/>
      <c r="D333" s="17" t="s">
        <v>39</v>
      </c>
      <c r="E333">
        <v>4</v>
      </c>
      <c r="F333">
        <v>10</v>
      </c>
      <c r="G333" s="17">
        <v>99.6</v>
      </c>
      <c r="H333" s="7">
        <v>1</v>
      </c>
      <c r="I333" s="2" t="s">
        <v>16</v>
      </c>
      <c r="J333" s="2" t="s">
        <v>16</v>
      </c>
      <c r="K333" s="2" t="s">
        <v>19</v>
      </c>
      <c r="L333" s="2" t="s">
        <v>25</v>
      </c>
      <c r="M333" s="2" t="s">
        <v>16</v>
      </c>
      <c r="N333" s="2" t="s">
        <v>29</v>
      </c>
      <c r="O333" s="6">
        <f t="shared" si="600"/>
        <v>259.08000000000004</v>
      </c>
      <c r="Q333" s="17">
        <v>99.6</v>
      </c>
      <c r="R333" s="1" t="b">
        <f t="shared" si="586"/>
        <v>0</v>
      </c>
      <c r="S333" s="1" t="b">
        <f t="shared" si="587"/>
        <v>0</v>
      </c>
      <c r="T333" s="19" t="b">
        <f t="shared" si="588"/>
        <v>0</v>
      </c>
      <c r="U333" s="18" t="b">
        <f t="shared" si="589"/>
        <v>0</v>
      </c>
      <c r="V333" s="18" t="b">
        <f t="shared" si="590"/>
        <v>0</v>
      </c>
      <c r="W333" s="18" t="b">
        <f t="shared" si="591"/>
        <v>0</v>
      </c>
      <c r="X333" s="11">
        <f t="shared" si="592"/>
        <v>74.7</v>
      </c>
      <c r="Y333" s="11">
        <f t="shared" si="593"/>
        <v>19.920000000000002</v>
      </c>
      <c r="Z333" s="11">
        <f t="shared" si="594"/>
        <v>4.99</v>
      </c>
      <c r="AA333" s="11">
        <f t="shared" si="595"/>
        <v>20</v>
      </c>
      <c r="AB333" s="11">
        <f t="shared" si="596"/>
        <v>9.99</v>
      </c>
      <c r="AC333" s="11">
        <f t="shared" si="597"/>
        <v>29.88</v>
      </c>
      <c r="AD333" s="21">
        <v>6.99</v>
      </c>
      <c r="AE333" s="21">
        <f t="shared" si="598"/>
        <v>19.920000000000002</v>
      </c>
      <c r="AF333" s="20">
        <v>4.99</v>
      </c>
      <c r="AG333" s="20">
        <f t="shared" si="599"/>
        <v>29.88</v>
      </c>
    </row>
    <row r="334" spans="1:33">
      <c r="B334" s="5" t="s">
        <v>114</v>
      </c>
      <c r="C334" s="5"/>
      <c r="D334" s="17" t="s">
        <v>40</v>
      </c>
      <c r="E334">
        <v>6</v>
      </c>
      <c r="F334">
        <v>8</v>
      </c>
      <c r="G334" s="17">
        <v>119.52</v>
      </c>
      <c r="H334" s="7">
        <v>1</v>
      </c>
      <c r="I334" s="2" t="s">
        <v>16</v>
      </c>
      <c r="J334" s="2" t="s">
        <v>16</v>
      </c>
      <c r="K334" s="2" t="s">
        <v>19</v>
      </c>
      <c r="L334" s="2" t="s">
        <v>25</v>
      </c>
      <c r="M334" s="2" t="s">
        <v>16</v>
      </c>
      <c r="N334" s="2" t="s">
        <v>29</v>
      </c>
      <c r="O334" s="6">
        <f t="shared" si="600"/>
        <v>307.90000000000003</v>
      </c>
      <c r="Q334" s="17">
        <v>119.52</v>
      </c>
      <c r="R334" s="1" t="b">
        <f t="shared" si="586"/>
        <v>0</v>
      </c>
      <c r="S334" s="1" t="b">
        <f t="shared" si="587"/>
        <v>0</v>
      </c>
      <c r="T334" s="19" t="b">
        <f t="shared" si="588"/>
        <v>0</v>
      </c>
      <c r="U334" s="18" t="b">
        <f t="shared" si="589"/>
        <v>0</v>
      </c>
      <c r="V334" s="18" t="b">
        <f t="shared" si="590"/>
        <v>0</v>
      </c>
      <c r="W334" s="18" t="b">
        <f t="shared" si="591"/>
        <v>0</v>
      </c>
      <c r="X334" s="11">
        <f t="shared" si="592"/>
        <v>89.64</v>
      </c>
      <c r="Y334" s="11">
        <f t="shared" si="593"/>
        <v>23.9</v>
      </c>
      <c r="Z334" s="11">
        <f t="shared" si="594"/>
        <v>4.99</v>
      </c>
      <c r="AA334" s="11">
        <f t="shared" si="595"/>
        <v>24</v>
      </c>
      <c r="AB334" s="11">
        <f t="shared" si="596"/>
        <v>9.99</v>
      </c>
      <c r="AC334" s="11">
        <f t="shared" si="597"/>
        <v>35.86</v>
      </c>
      <c r="AD334" s="21">
        <v>6.99</v>
      </c>
      <c r="AE334" s="21">
        <f t="shared" si="598"/>
        <v>23.9</v>
      </c>
      <c r="AF334" s="20">
        <v>4.99</v>
      </c>
      <c r="AG334" s="20">
        <f t="shared" si="599"/>
        <v>35.86</v>
      </c>
    </row>
    <row r="335" spans="1:33">
      <c r="B335" s="5" t="s">
        <v>114</v>
      </c>
      <c r="C335" s="5"/>
      <c r="D335" s="17" t="s">
        <v>41</v>
      </c>
      <c r="E335">
        <v>6</v>
      </c>
      <c r="F335">
        <v>10</v>
      </c>
      <c r="G335" s="17">
        <v>149.4</v>
      </c>
      <c r="H335" s="7">
        <v>1</v>
      </c>
      <c r="I335" s="2" t="s">
        <v>16</v>
      </c>
      <c r="J335" s="2" t="s">
        <v>16</v>
      </c>
      <c r="K335" s="2" t="s">
        <v>19</v>
      </c>
      <c r="L335" s="2" t="s">
        <v>25</v>
      </c>
      <c r="M335" s="2" t="s">
        <v>16</v>
      </c>
      <c r="N335" s="2" t="s">
        <v>29</v>
      </c>
      <c r="O335" s="6">
        <f t="shared" si="600"/>
        <v>381.13</v>
      </c>
      <c r="Q335" s="17">
        <v>149.4</v>
      </c>
      <c r="R335" s="1" t="b">
        <f t="shared" si="586"/>
        <v>0</v>
      </c>
      <c r="S335" s="1" t="b">
        <f t="shared" si="587"/>
        <v>0</v>
      </c>
      <c r="T335" s="19" t="b">
        <f t="shared" si="588"/>
        <v>0</v>
      </c>
      <c r="U335" s="18" t="b">
        <f t="shared" si="589"/>
        <v>0</v>
      </c>
      <c r="V335" s="18" t="b">
        <f t="shared" si="590"/>
        <v>0</v>
      </c>
      <c r="W335" s="18" t="b">
        <f t="shared" si="591"/>
        <v>0</v>
      </c>
      <c r="X335" s="11">
        <f t="shared" si="592"/>
        <v>112.05</v>
      </c>
      <c r="Y335" s="11">
        <f t="shared" si="593"/>
        <v>29.88</v>
      </c>
      <c r="Z335" s="11">
        <f t="shared" si="594"/>
        <v>4.99</v>
      </c>
      <c r="AA335" s="11">
        <f t="shared" si="595"/>
        <v>30</v>
      </c>
      <c r="AB335" s="11">
        <f t="shared" si="596"/>
        <v>9.99</v>
      </c>
      <c r="AC335" s="11">
        <f t="shared" si="597"/>
        <v>44.82</v>
      </c>
      <c r="AD335" s="21">
        <v>6.99</v>
      </c>
      <c r="AE335" s="21">
        <f t="shared" si="598"/>
        <v>29.88</v>
      </c>
      <c r="AF335" s="20">
        <v>4.99</v>
      </c>
      <c r="AG335" s="20">
        <f t="shared" si="599"/>
        <v>44.82</v>
      </c>
    </row>
    <row r="336" spans="1:33">
      <c r="A336" t="s">
        <v>115</v>
      </c>
    </row>
    <row r="337" spans="1:33">
      <c r="B337" s="5" t="s">
        <v>116</v>
      </c>
      <c r="C337" s="5"/>
      <c r="D337" s="17" t="s">
        <v>2</v>
      </c>
      <c r="E337" s="2">
        <v>3</v>
      </c>
      <c r="F337" s="2">
        <v>2</v>
      </c>
      <c r="G337" s="17">
        <v>6.99</v>
      </c>
      <c r="H337" s="7">
        <v>1</v>
      </c>
      <c r="I337" s="2" t="s">
        <v>16</v>
      </c>
      <c r="J337" s="2" t="s">
        <v>16</v>
      </c>
      <c r="K337" s="2" t="s">
        <v>19</v>
      </c>
      <c r="L337" s="2" t="s">
        <v>25</v>
      </c>
      <c r="M337" s="2" t="s">
        <v>16</v>
      </c>
      <c r="N337" s="2" t="s">
        <v>29</v>
      </c>
      <c r="O337" s="6">
        <f>SUM(Q337,R337,S337,T337,U337,V337,W337,X337,Y337,Z337,AA337,AB337,AC337)</f>
        <v>42.190000000000005</v>
      </c>
      <c r="Q337" s="17">
        <v>6.99</v>
      </c>
      <c r="R337" s="1" t="b">
        <f t="shared" ref="R337:R344" si="601">IF(AND(H337&gt;=2,H337&lt;=10),ROUND(G337*H337*(1-0.07),2))</f>
        <v>0</v>
      </c>
      <c r="S337" s="1" t="b">
        <f t="shared" ref="S337:S344" si="602">IF(AND(H337&gt;=11,H337&lt;=25),ROUND(G337*H337*(1-0.11),2))</f>
        <v>0</v>
      </c>
      <c r="T337" s="19" t="b">
        <f t="shared" ref="T337:T344" si="603">IF(AND(H337&gt;=26,H337&lt;=50),ROUND(G337*H337*(1-0.18),2))</f>
        <v>0</v>
      </c>
      <c r="U337" s="18" t="b">
        <f t="shared" ref="U337:U344" si="604">IF(AND(H337&gt;=51,H337&lt;=100),ROUND(G337*H337*(1-0.25),2))</f>
        <v>0</v>
      </c>
      <c r="V337" s="18" t="b">
        <f t="shared" ref="V337:V344" si="605">IF(AND(H337&gt;=101,H337&lt;=500),ROUND(G337*H337*(1-0.33),2))</f>
        <v>0</v>
      </c>
      <c r="W337" s="18" t="b">
        <f t="shared" ref="W337:W344" si="606">IF(AND(H337&gt;=501),ROUND(G337*H337*(1-0.4),2))</f>
        <v>0</v>
      </c>
      <c r="X337" s="11">
        <f t="shared" ref="X337:X344" si="607">IF(I337="Yes",ROUND(SUM(Q337,R337,S337,T337,U337,V337,W337)*0.75,2),0)</f>
        <v>5.24</v>
      </c>
      <c r="Y337" s="11">
        <f t="shared" ref="Y337:Y344" si="608">IF(AE337&lt;6.99,AD337,AE337)</f>
        <v>6.99</v>
      </c>
      <c r="Z337" s="11">
        <f t="shared" ref="Z337:Z344" si="609">IF(K337="Flash Cut with Adhesive Grommets",ROUND(H337*4.99,2),0)</f>
        <v>4.99</v>
      </c>
      <c r="AA337" s="11">
        <f t="shared" ref="AA337:AA344" si="610">((E337*F337)*0.5*H337)</f>
        <v>3</v>
      </c>
      <c r="AB337" s="11">
        <f t="shared" ref="AB337:AB344" si="611">IF(M337="Yes",ROUND(H337*9.99,2),0)</f>
        <v>9.99</v>
      </c>
      <c r="AC337" s="11">
        <f t="shared" ref="AC337:AC344" si="612">IF(AG337&lt;4.99,4.99,AG337)</f>
        <v>4.99</v>
      </c>
      <c r="AD337" s="21">
        <v>6.99</v>
      </c>
      <c r="AE337" s="21">
        <f t="shared" ref="AE337:AE344" si="613">IF(J337="Yes",ROUND(SUM(Q337,R337,S337,T337,U337,V337,W337)*0.2,2),0)</f>
        <v>1.4</v>
      </c>
      <c r="AF337" s="20">
        <v>4.99</v>
      </c>
      <c r="AG337" s="20">
        <f t="shared" ref="AG337:AG344" si="614">IF(N337="Four Sides",ROUND(G337*0.3*H337,2),0)</f>
        <v>2.1</v>
      </c>
    </row>
    <row r="338" spans="1:33">
      <c r="B338" s="5" t="s">
        <v>116</v>
      </c>
      <c r="C338" s="5"/>
      <c r="D338" s="17" t="s">
        <v>3</v>
      </c>
      <c r="E338">
        <v>3</v>
      </c>
      <c r="F338">
        <v>4</v>
      </c>
      <c r="G338" s="17">
        <v>29.88</v>
      </c>
      <c r="H338" s="7">
        <v>1</v>
      </c>
      <c r="I338" s="2" t="s">
        <v>16</v>
      </c>
      <c r="J338" s="2" t="s">
        <v>16</v>
      </c>
      <c r="K338" s="2" t="s">
        <v>19</v>
      </c>
      <c r="L338" s="2" t="s">
        <v>25</v>
      </c>
      <c r="M338" s="2" t="s">
        <v>16</v>
      </c>
      <c r="N338" s="2" t="s">
        <v>29</v>
      </c>
      <c r="O338" s="6">
        <f>SUM(Q338,R338,S338,T338,U338,V338,W338,X338,Y338,Z338,AA338,AB338,AC338)</f>
        <v>89.22</v>
      </c>
      <c r="Q338" s="17">
        <v>29.88</v>
      </c>
      <c r="R338" s="1" t="b">
        <f t="shared" si="601"/>
        <v>0</v>
      </c>
      <c r="S338" s="1" t="b">
        <f t="shared" si="602"/>
        <v>0</v>
      </c>
      <c r="T338" s="19" t="b">
        <f t="shared" si="603"/>
        <v>0</v>
      </c>
      <c r="U338" s="18" t="b">
        <f t="shared" si="604"/>
        <v>0</v>
      </c>
      <c r="V338" s="18" t="b">
        <f t="shared" si="605"/>
        <v>0</v>
      </c>
      <c r="W338" s="18" t="b">
        <f t="shared" si="606"/>
        <v>0</v>
      </c>
      <c r="X338" s="11">
        <f t="shared" si="607"/>
        <v>22.41</v>
      </c>
      <c r="Y338" s="11">
        <f t="shared" si="608"/>
        <v>6.99</v>
      </c>
      <c r="Z338" s="11">
        <f t="shared" si="609"/>
        <v>4.99</v>
      </c>
      <c r="AA338" s="11">
        <f t="shared" si="610"/>
        <v>6</v>
      </c>
      <c r="AB338" s="11">
        <f t="shared" si="611"/>
        <v>9.99</v>
      </c>
      <c r="AC338" s="11">
        <f t="shared" si="612"/>
        <v>8.9600000000000009</v>
      </c>
      <c r="AD338" s="21">
        <v>6.99</v>
      </c>
      <c r="AE338" s="21">
        <f t="shared" si="613"/>
        <v>5.98</v>
      </c>
      <c r="AF338" s="20">
        <v>4.99</v>
      </c>
      <c r="AG338" s="20">
        <f t="shared" si="614"/>
        <v>8.9600000000000009</v>
      </c>
    </row>
    <row r="339" spans="1:33">
      <c r="B339" s="5" t="s">
        <v>116</v>
      </c>
      <c r="C339" s="5"/>
      <c r="D339" s="17" t="s">
        <v>23</v>
      </c>
      <c r="E339">
        <v>3</v>
      </c>
      <c r="F339">
        <v>6</v>
      </c>
      <c r="G339" s="17">
        <v>44.82</v>
      </c>
      <c r="H339" s="7">
        <v>1</v>
      </c>
      <c r="I339" s="2" t="s">
        <v>16</v>
      </c>
      <c r="J339" s="2" t="s">
        <v>16</v>
      </c>
      <c r="K339" s="2" t="s">
        <v>19</v>
      </c>
      <c r="L339" s="2" t="s">
        <v>25</v>
      </c>
      <c r="M339" s="2" t="s">
        <v>16</v>
      </c>
      <c r="N339" s="2" t="s">
        <v>29</v>
      </c>
      <c r="O339" s="6">
        <f>SUM(Q339,R339,S339,T339,U339,V339,W339,X339,Y339,Z339,AA339,AB339,AC339)</f>
        <v>124.83</v>
      </c>
      <c r="Q339" s="17">
        <v>44.82</v>
      </c>
      <c r="R339" s="1" t="b">
        <f t="shared" si="601"/>
        <v>0</v>
      </c>
      <c r="S339" s="1" t="b">
        <f t="shared" si="602"/>
        <v>0</v>
      </c>
      <c r="T339" s="19" t="b">
        <f t="shared" si="603"/>
        <v>0</v>
      </c>
      <c r="U339" s="18" t="b">
        <f t="shared" si="604"/>
        <v>0</v>
      </c>
      <c r="V339" s="18" t="b">
        <f t="shared" si="605"/>
        <v>0</v>
      </c>
      <c r="W339" s="18" t="b">
        <f t="shared" si="606"/>
        <v>0</v>
      </c>
      <c r="X339" s="11">
        <f t="shared" si="607"/>
        <v>33.619999999999997</v>
      </c>
      <c r="Y339" s="11">
        <f t="shared" si="608"/>
        <v>8.9600000000000009</v>
      </c>
      <c r="Z339" s="11">
        <f t="shared" si="609"/>
        <v>4.99</v>
      </c>
      <c r="AA339" s="11">
        <f t="shared" si="610"/>
        <v>9</v>
      </c>
      <c r="AB339" s="11">
        <f t="shared" si="611"/>
        <v>9.99</v>
      </c>
      <c r="AC339" s="11">
        <f t="shared" si="612"/>
        <v>13.45</v>
      </c>
      <c r="AD339" s="21">
        <v>6.99</v>
      </c>
      <c r="AE339" s="21">
        <f t="shared" si="613"/>
        <v>8.9600000000000009</v>
      </c>
      <c r="AF339" s="20">
        <v>4.99</v>
      </c>
      <c r="AG339" s="20">
        <f t="shared" si="614"/>
        <v>13.45</v>
      </c>
    </row>
    <row r="340" spans="1:33">
      <c r="B340" s="5" t="s">
        <v>116</v>
      </c>
      <c r="C340" s="5"/>
      <c r="D340" s="17" t="s">
        <v>36</v>
      </c>
      <c r="E340">
        <v>4</v>
      </c>
      <c r="F340">
        <v>6</v>
      </c>
      <c r="G340" s="17">
        <v>59.76</v>
      </c>
      <c r="H340" s="7">
        <v>1</v>
      </c>
      <c r="I340" s="2" t="s">
        <v>16</v>
      </c>
      <c r="J340" s="2" t="s">
        <v>16</v>
      </c>
      <c r="K340" s="2" t="s">
        <v>19</v>
      </c>
      <c r="L340" s="2" t="s">
        <v>25</v>
      </c>
      <c r="M340" s="2" t="s">
        <v>16</v>
      </c>
      <c r="N340" s="2" t="s">
        <v>29</v>
      </c>
      <c r="O340" s="6">
        <f t="shared" ref="O340:O344" si="615">SUM(Q340,R340,S340,T340,U340,V340,W340,X340,Y340,Z340,AA340,AB340,AC340)</f>
        <v>161.44</v>
      </c>
      <c r="Q340" s="17">
        <v>59.76</v>
      </c>
      <c r="R340" s="1" t="b">
        <f t="shared" si="601"/>
        <v>0</v>
      </c>
      <c r="S340" s="1" t="b">
        <f t="shared" si="602"/>
        <v>0</v>
      </c>
      <c r="T340" s="19" t="b">
        <f t="shared" si="603"/>
        <v>0</v>
      </c>
      <c r="U340" s="18" t="b">
        <f t="shared" si="604"/>
        <v>0</v>
      </c>
      <c r="V340" s="18" t="b">
        <f t="shared" si="605"/>
        <v>0</v>
      </c>
      <c r="W340" s="18" t="b">
        <f t="shared" si="606"/>
        <v>0</v>
      </c>
      <c r="X340" s="11">
        <f t="shared" si="607"/>
        <v>44.82</v>
      </c>
      <c r="Y340" s="11">
        <f t="shared" si="608"/>
        <v>11.95</v>
      </c>
      <c r="Z340" s="11">
        <f t="shared" si="609"/>
        <v>4.99</v>
      </c>
      <c r="AA340" s="11">
        <f t="shared" si="610"/>
        <v>12</v>
      </c>
      <c r="AB340" s="11">
        <f t="shared" si="611"/>
        <v>9.99</v>
      </c>
      <c r="AC340" s="11">
        <f t="shared" si="612"/>
        <v>17.93</v>
      </c>
      <c r="AD340" s="21">
        <v>6.99</v>
      </c>
      <c r="AE340" s="21">
        <f t="shared" si="613"/>
        <v>11.95</v>
      </c>
      <c r="AF340" s="20">
        <v>4.99</v>
      </c>
      <c r="AG340" s="20">
        <f t="shared" si="614"/>
        <v>17.93</v>
      </c>
    </row>
    <row r="341" spans="1:33">
      <c r="B341" s="5" t="s">
        <v>116</v>
      </c>
      <c r="C341" s="5"/>
      <c r="D341" s="17" t="s">
        <v>38</v>
      </c>
      <c r="E341">
        <v>4</v>
      </c>
      <c r="F341">
        <v>8</v>
      </c>
      <c r="G341" s="17">
        <v>79.680000000000007</v>
      </c>
      <c r="H341" s="7">
        <v>1</v>
      </c>
      <c r="I341" s="2" t="s">
        <v>16</v>
      </c>
      <c r="J341" s="2" t="s">
        <v>16</v>
      </c>
      <c r="K341" s="2" t="s">
        <v>19</v>
      </c>
      <c r="L341" s="2" t="s">
        <v>25</v>
      </c>
      <c r="M341" s="2" t="s">
        <v>16</v>
      </c>
      <c r="N341" s="2" t="s">
        <v>29</v>
      </c>
      <c r="O341" s="6">
        <f t="shared" si="615"/>
        <v>210.26000000000002</v>
      </c>
      <c r="Q341" s="17">
        <v>79.680000000000007</v>
      </c>
      <c r="R341" s="1" t="b">
        <f t="shared" si="601"/>
        <v>0</v>
      </c>
      <c r="S341" s="1" t="b">
        <f t="shared" si="602"/>
        <v>0</v>
      </c>
      <c r="T341" s="19" t="b">
        <f t="shared" si="603"/>
        <v>0</v>
      </c>
      <c r="U341" s="18" t="b">
        <f t="shared" si="604"/>
        <v>0</v>
      </c>
      <c r="V341" s="18" t="b">
        <f t="shared" si="605"/>
        <v>0</v>
      </c>
      <c r="W341" s="18" t="b">
        <f t="shared" si="606"/>
        <v>0</v>
      </c>
      <c r="X341" s="11">
        <f t="shared" si="607"/>
        <v>59.76</v>
      </c>
      <c r="Y341" s="11">
        <f t="shared" si="608"/>
        <v>15.94</v>
      </c>
      <c r="Z341" s="11">
        <f t="shared" si="609"/>
        <v>4.99</v>
      </c>
      <c r="AA341" s="11">
        <f t="shared" si="610"/>
        <v>16</v>
      </c>
      <c r="AB341" s="11">
        <f t="shared" si="611"/>
        <v>9.99</v>
      </c>
      <c r="AC341" s="11">
        <f t="shared" si="612"/>
        <v>23.9</v>
      </c>
      <c r="AD341" s="21">
        <v>6.99</v>
      </c>
      <c r="AE341" s="21">
        <f t="shared" si="613"/>
        <v>15.94</v>
      </c>
      <c r="AF341" s="20">
        <v>4.99</v>
      </c>
      <c r="AG341" s="20">
        <f t="shared" si="614"/>
        <v>23.9</v>
      </c>
    </row>
    <row r="342" spans="1:33">
      <c r="B342" s="5" t="s">
        <v>116</v>
      </c>
      <c r="C342" s="5"/>
      <c r="D342" s="17" t="s">
        <v>39</v>
      </c>
      <c r="E342">
        <v>4</v>
      </c>
      <c r="F342">
        <v>10</v>
      </c>
      <c r="G342" s="17">
        <v>99.6</v>
      </c>
      <c r="H342" s="7">
        <v>1</v>
      </c>
      <c r="I342" s="2" t="s">
        <v>16</v>
      </c>
      <c r="J342" s="2" t="s">
        <v>16</v>
      </c>
      <c r="K342" s="2" t="s">
        <v>19</v>
      </c>
      <c r="L342" s="2" t="s">
        <v>25</v>
      </c>
      <c r="M342" s="2" t="s">
        <v>16</v>
      </c>
      <c r="N342" s="2" t="s">
        <v>29</v>
      </c>
      <c r="O342" s="6">
        <f t="shared" si="615"/>
        <v>259.08000000000004</v>
      </c>
      <c r="Q342" s="17">
        <v>99.6</v>
      </c>
      <c r="R342" s="1" t="b">
        <f t="shared" si="601"/>
        <v>0</v>
      </c>
      <c r="S342" s="1" t="b">
        <f t="shared" si="602"/>
        <v>0</v>
      </c>
      <c r="T342" s="19" t="b">
        <f t="shared" si="603"/>
        <v>0</v>
      </c>
      <c r="U342" s="18" t="b">
        <f t="shared" si="604"/>
        <v>0</v>
      </c>
      <c r="V342" s="18" t="b">
        <f t="shared" si="605"/>
        <v>0</v>
      </c>
      <c r="W342" s="18" t="b">
        <f t="shared" si="606"/>
        <v>0</v>
      </c>
      <c r="X342" s="11">
        <f t="shared" si="607"/>
        <v>74.7</v>
      </c>
      <c r="Y342" s="11">
        <f t="shared" si="608"/>
        <v>19.920000000000002</v>
      </c>
      <c r="Z342" s="11">
        <f t="shared" si="609"/>
        <v>4.99</v>
      </c>
      <c r="AA342" s="11">
        <f t="shared" si="610"/>
        <v>20</v>
      </c>
      <c r="AB342" s="11">
        <f t="shared" si="611"/>
        <v>9.99</v>
      </c>
      <c r="AC342" s="11">
        <f t="shared" si="612"/>
        <v>29.88</v>
      </c>
      <c r="AD342" s="21">
        <v>6.99</v>
      </c>
      <c r="AE342" s="21">
        <f t="shared" si="613"/>
        <v>19.920000000000002</v>
      </c>
      <c r="AF342" s="20">
        <v>4.99</v>
      </c>
      <c r="AG342" s="20">
        <f t="shared" si="614"/>
        <v>29.88</v>
      </c>
    </row>
    <row r="343" spans="1:33">
      <c r="B343" s="5" t="s">
        <v>116</v>
      </c>
      <c r="C343" s="5"/>
      <c r="D343" s="17" t="s">
        <v>40</v>
      </c>
      <c r="E343">
        <v>6</v>
      </c>
      <c r="F343">
        <v>8</v>
      </c>
      <c r="G343" s="17">
        <v>119.52</v>
      </c>
      <c r="H343" s="7">
        <v>1</v>
      </c>
      <c r="I343" s="2" t="s">
        <v>16</v>
      </c>
      <c r="J343" s="2" t="s">
        <v>16</v>
      </c>
      <c r="K343" s="2" t="s">
        <v>19</v>
      </c>
      <c r="L343" s="2" t="s">
        <v>25</v>
      </c>
      <c r="M343" s="2" t="s">
        <v>16</v>
      </c>
      <c r="N343" s="2" t="s">
        <v>29</v>
      </c>
      <c r="O343" s="6">
        <f t="shared" si="615"/>
        <v>307.90000000000003</v>
      </c>
      <c r="Q343" s="17">
        <v>119.52</v>
      </c>
      <c r="R343" s="1" t="b">
        <f t="shared" si="601"/>
        <v>0</v>
      </c>
      <c r="S343" s="1" t="b">
        <f t="shared" si="602"/>
        <v>0</v>
      </c>
      <c r="T343" s="19" t="b">
        <f t="shared" si="603"/>
        <v>0</v>
      </c>
      <c r="U343" s="18" t="b">
        <f t="shared" si="604"/>
        <v>0</v>
      </c>
      <c r="V343" s="18" t="b">
        <f t="shared" si="605"/>
        <v>0</v>
      </c>
      <c r="W343" s="18" t="b">
        <f t="shared" si="606"/>
        <v>0</v>
      </c>
      <c r="X343" s="11">
        <f t="shared" si="607"/>
        <v>89.64</v>
      </c>
      <c r="Y343" s="11">
        <f t="shared" si="608"/>
        <v>23.9</v>
      </c>
      <c r="Z343" s="11">
        <f t="shared" si="609"/>
        <v>4.99</v>
      </c>
      <c r="AA343" s="11">
        <f t="shared" si="610"/>
        <v>24</v>
      </c>
      <c r="AB343" s="11">
        <f t="shared" si="611"/>
        <v>9.99</v>
      </c>
      <c r="AC343" s="11">
        <f t="shared" si="612"/>
        <v>35.86</v>
      </c>
      <c r="AD343" s="21">
        <v>6.99</v>
      </c>
      <c r="AE343" s="21">
        <f t="shared" si="613"/>
        <v>23.9</v>
      </c>
      <c r="AF343" s="20">
        <v>4.99</v>
      </c>
      <c r="AG343" s="20">
        <f t="shared" si="614"/>
        <v>35.86</v>
      </c>
    </row>
    <row r="344" spans="1:33">
      <c r="B344" s="5" t="s">
        <v>116</v>
      </c>
      <c r="C344" s="5"/>
      <c r="D344" s="17" t="s">
        <v>41</v>
      </c>
      <c r="E344">
        <v>6</v>
      </c>
      <c r="F344">
        <v>10</v>
      </c>
      <c r="G344" s="17">
        <v>149.4</v>
      </c>
      <c r="H344" s="7">
        <v>1</v>
      </c>
      <c r="I344" s="2" t="s">
        <v>16</v>
      </c>
      <c r="J344" s="2" t="s">
        <v>16</v>
      </c>
      <c r="K344" s="2" t="s">
        <v>19</v>
      </c>
      <c r="L344" s="2" t="s">
        <v>25</v>
      </c>
      <c r="M344" s="2" t="s">
        <v>16</v>
      </c>
      <c r="N344" s="2" t="s">
        <v>29</v>
      </c>
      <c r="O344" s="6">
        <f t="shared" si="615"/>
        <v>381.13</v>
      </c>
      <c r="Q344" s="17">
        <v>149.4</v>
      </c>
      <c r="R344" s="1" t="b">
        <f t="shared" si="601"/>
        <v>0</v>
      </c>
      <c r="S344" s="1" t="b">
        <f t="shared" si="602"/>
        <v>0</v>
      </c>
      <c r="T344" s="19" t="b">
        <f t="shared" si="603"/>
        <v>0</v>
      </c>
      <c r="U344" s="18" t="b">
        <f t="shared" si="604"/>
        <v>0</v>
      </c>
      <c r="V344" s="18" t="b">
        <f t="shared" si="605"/>
        <v>0</v>
      </c>
      <c r="W344" s="18" t="b">
        <f t="shared" si="606"/>
        <v>0</v>
      </c>
      <c r="X344" s="11">
        <f t="shared" si="607"/>
        <v>112.05</v>
      </c>
      <c r="Y344" s="11">
        <f t="shared" si="608"/>
        <v>29.88</v>
      </c>
      <c r="Z344" s="11">
        <f t="shared" si="609"/>
        <v>4.99</v>
      </c>
      <c r="AA344" s="11">
        <f t="shared" si="610"/>
        <v>30</v>
      </c>
      <c r="AB344" s="11">
        <f t="shared" si="611"/>
        <v>9.99</v>
      </c>
      <c r="AC344" s="11">
        <f t="shared" si="612"/>
        <v>44.82</v>
      </c>
      <c r="AD344" s="21">
        <v>6.99</v>
      </c>
      <c r="AE344" s="21">
        <f t="shared" si="613"/>
        <v>29.88</v>
      </c>
      <c r="AF344" s="20">
        <v>4.99</v>
      </c>
      <c r="AG344" s="20">
        <f t="shared" si="614"/>
        <v>44.82</v>
      </c>
    </row>
    <row r="345" spans="1:33">
      <c r="A345" t="s">
        <v>117</v>
      </c>
    </row>
    <row r="346" spans="1:33">
      <c r="B346" s="5" t="s">
        <v>118</v>
      </c>
      <c r="C346" s="5"/>
      <c r="D346" s="17" t="s">
        <v>2</v>
      </c>
      <c r="E346" s="2">
        <v>3</v>
      </c>
      <c r="F346" s="2">
        <v>2</v>
      </c>
      <c r="G346" s="17">
        <v>6.99</v>
      </c>
      <c r="H346" s="7">
        <v>1</v>
      </c>
      <c r="I346" s="2" t="s">
        <v>16</v>
      </c>
      <c r="J346" s="2" t="s">
        <v>16</v>
      </c>
      <c r="K346" s="2" t="s">
        <v>19</v>
      </c>
      <c r="L346" s="2" t="s">
        <v>25</v>
      </c>
      <c r="M346" s="2" t="s">
        <v>16</v>
      </c>
      <c r="N346" s="2" t="s">
        <v>29</v>
      </c>
      <c r="O346" s="6">
        <f>SUM(Q346,R346,S346,T346,U346,V346,W346,X346,Y346,Z346,AA346,AB346,AC346)</f>
        <v>42.190000000000005</v>
      </c>
      <c r="Q346" s="17">
        <v>6.99</v>
      </c>
      <c r="R346" s="1" t="b">
        <f t="shared" ref="R346:R353" si="616">IF(AND(H346&gt;=2,H346&lt;=10),ROUND(G346*H346*(1-0.07),2))</f>
        <v>0</v>
      </c>
      <c r="S346" s="1" t="b">
        <f t="shared" ref="S346:S353" si="617">IF(AND(H346&gt;=11,H346&lt;=25),ROUND(G346*H346*(1-0.11),2))</f>
        <v>0</v>
      </c>
      <c r="T346" s="19" t="b">
        <f t="shared" ref="T346:T353" si="618">IF(AND(H346&gt;=26,H346&lt;=50),ROUND(G346*H346*(1-0.18),2))</f>
        <v>0</v>
      </c>
      <c r="U346" s="18" t="b">
        <f t="shared" ref="U346:U353" si="619">IF(AND(H346&gt;=51,H346&lt;=100),ROUND(G346*H346*(1-0.25),2))</f>
        <v>0</v>
      </c>
      <c r="V346" s="18" t="b">
        <f t="shared" ref="V346:V353" si="620">IF(AND(H346&gt;=101,H346&lt;=500),ROUND(G346*H346*(1-0.33),2))</f>
        <v>0</v>
      </c>
      <c r="W346" s="18" t="b">
        <f t="shared" ref="W346:W353" si="621">IF(AND(H346&gt;=501),ROUND(G346*H346*(1-0.4),2))</f>
        <v>0</v>
      </c>
      <c r="X346" s="11">
        <f t="shared" ref="X346:X353" si="622">IF(I346="Yes",ROUND(SUM(Q346,R346,S346,T346,U346,V346,W346)*0.75,2),0)</f>
        <v>5.24</v>
      </c>
      <c r="Y346" s="11">
        <f t="shared" ref="Y346:Y353" si="623">IF(AE346&lt;6.99,AD346,AE346)</f>
        <v>6.99</v>
      </c>
      <c r="Z346" s="11">
        <f t="shared" ref="Z346:Z353" si="624">IF(K346="Flash Cut with Adhesive Grommets",ROUND(H346*4.99,2),0)</f>
        <v>4.99</v>
      </c>
      <c r="AA346" s="11">
        <f t="shared" ref="AA346:AA353" si="625">((E346*F346)*0.5*H346)</f>
        <v>3</v>
      </c>
      <c r="AB346" s="11">
        <f t="shared" ref="AB346:AB353" si="626">IF(M346="Yes",ROUND(H346*9.99,2),0)</f>
        <v>9.99</v>
      </c>
      <c r="AC346" s="11">
        <f t="shared" ref="AC346:AC353" si="627">IF(AG346&lt;4.99,4.99,AG346)</f>
        <v>4.99</v>
      </c>
      <c r="AD346" s="21">
        <v>6.99</v>
      </c>
      <c r="AE346" s="21">
        <f t="shared" ref="AE346:AE353" si="628">IF(J346="Yes",ROUND(SUM(Q346,R346,S346,T346,U346,V346,W346)*0.2,2),0)</f>
        <v>1.4</v>
      </c>
      <c r="AF346" s="20">
        <v>4.99</v>
      </c>
      <c r="AG346" s="20">
        <f t="shared" ref="AG346:AG353" si="629">IF(N346="Four Sides",ROUND(G346*0.3*H346,2),0)</f>
        <v>2.1</v>
      </c>
    </row>
    <row r="347" spans="1:33">
      <c r="B347" s="5" t="s">
        <v>118</v>
      </c>
      <c r="C347" s="5"/>
      <c r="D347" s="17" t="s">
        <v>3</v>
      </c>
      <c r="E347">
        <v>3</v>
      </c>
      <c r="F347">
        <v>4</v>
      </c>
      <c r="G347" s="17">
        <v>29.88</v>
      </c>
      <c r="H347" s="7">
        <v>1</v>
      </c>
      <c r="I347" s="2" t="s">
        <v>16</v>
      </c>
      <c r="J347" s="2" t="s">
        <v>16</v>
      </c>
      <c r="K347" s="2" t="s">
        <v>19</v>
      </c>
      <c r="L347" s="2" t="s">
        <v>25</v>
      </c>
      <c r="M347" s="2" t="s">
        <v>16</v>
      </c>
      <c r="N347" s="2" t="s">
        <v>29</v>
      </c>
      <c r="O347" s="6">
        <f t="shared" ref="O347:O353" si="630">SUM(Q347,R347,S347,T347,U347,V347,W347,X347,Y347,Z347,AA347,AB347,AC347)</f>
        <v>89.22</v>
      </c>
      <c r="Q347" s="17">
        <v>29.88</v>
      </c>
      <c r="R347" s="1" t="b">
        <f t="shared" si="616"/>
        <v>0</v>
      </c>
      <c r="S347" s="1" t="b">
        <f t="shared" si="617"/>
        <v>0</v>
      </c>
      <c r="T347" s="19" t="b">
        <f t="shared" si="618"/>
        <v>0</v>
      </c>
      <c r="U347" s="18" t="b">
        <f t="shared" si="619"/>
        <v>0</v>
      </c>
      <c r="V347" s="18" t="b">
        <f t="shared" si="620"/>
        <v>0</v>
      </c>
      <c r="W347" s="18" t="b">
        <f t="shared" si="621"/>
        <v>0</v>
      </c>
      <c r="X347" s="11">
        <f t="shared" si="622"/>
        <v>22.41</v>
      </c>
      <c r="Y347" s="11">
        <f t="shared" si="623"/>
        <v>6.99</v>
      </c>
      <c r="Z347" s="11">
        <f t="shared" si="624"/>
        <v>4.99</v>
      </c>
      <c r="AA347" s="11">
        <f t="shared" si="625"/>
        <v>6</v>
      </c>
      <c r="AB347" s="11">
        <f t="shared" si="626"/>
        <v>9.99</v>
      </c>
      <c r="AC347" s="11">
        <f t="shared" si="627"/>
        <v>8.9600000000000009</v>
      </c>
      <c r="AD347" s="21">
        <v>6.99</v>
      </c>
      <c r="AE347" s="21">
        <f t="shared" si="628"/>
        <v>5.98</v>
      </c>
      <c r="AF347" s="20">
        <v>4.99</v>
      </c>
      <c r="AG347" s="20">
        <f t="shared" si="629"/>
        <v>8.9600000000000009</v>
      </c>
    </row>
    <row r="348" spans="1:33">
      <c r="B348" s="5" t="s">
        <v>118</v>
      </c>
      <c r="C348" s="5"/>
      <c r="D348" s="17" t="s">
        <v>23</v>
      </c>
      <c r="E348">
        <v>3</v>
      </c>
      <c r="F348">
        <v>6</v>
      </c>
      <c r="G348" s="17">
        <v>44.82</v>
      </c>
      <c r="H348" s="7">
        <v>1</v>
      </c>
      <c r="I348" s="2" t="s">
        <v>16</v>
      </c>
      <c r="J348" s="2" t="s">
        <v>16</v>
      </c>
      <c r="K348" s="2" t="s">
        <v>19</v>
      </c>
      <c r="L348" s="2" t="s">
        <v>25</v>
      </c>
      <c r="M348" s="2" t="s">
        <v>16</v>
      </c>
      <c r="N348" s="2" t="s">
        <v>29</v>
      </c>
      <c r="O348" s="6">
        <f t="shared" si="630"/>
        <v>124.83</v>
      </c>
      <c r="Q348" s="17">
        <v>44.82</v>
      </c>
      <c r="R348" s="1" t="b">
        <f t="shared" si="616"/>
        <v>0</v>
      </c>
      <c r="S348" s="1" t="b">
        <f t="shared" si="617"/>
        <v>0</v>
      </c>
      <c r="T348" s="19" t="b">
        <f t="shared" si="618"/>
        <v>0</v>
      </c>
      <c r="U348" s="18" t="b">
        <f t="shared" si="619"/>
        <v>0</v>
      </c>
      <c r="V348" s="18" t="b">
        <f t="shared" si="620"/>
        <v>0</v>
      </c>
      <c r="W348" s="18" t="b">
        <f t="shared" si="621"/>
        <v>0</v>
      </c>
      <c r="X348" s="11">
        <f t="shared" si="622"/>
        <v>33.619999999999997</v>
      </c>
      <c r="Y348" s="11">
        <f t="shared" si="623"/>
        <v>8.9600000000000009</v>
      </c>
      <c r="Z348" s="11">
        <f t="shared" si="624"/>
        <v>4.99</v>
      </c>
      <c r="AA348" s="11">
        <f t="shared" si="625"/>
        <v>9</v>
      </c>
      <c r="AB348" s="11">
        <f t="shared" si="626"/>
        <v>9.99</v>
      </c>
      <c r="AC348" s="11">
        <f t="shared" si="627"/>
        <v>13.45</v>
      </c>
      <c r="AD348" s="21">
        <v>6.99</v>
      </c>
      <c r="AE348" s="21">
        <f t="shared" si="628"/>
        <v>8.9600000000000009</v>
      </c>
      <c r="AF348" s="20">
        <v>4.99</v>
      </c>
      <c r="AG348" s="20">
        <f t="shared" si="629"/>
        <v>13.45</v>
      </c>
    </row>
    <row r="349" spans="1:33">
      <c r="B349" s="5" t="s">
        <v>118</v>
      </c>
      <c r="C349" s="5"/>
      <c r="D349" s="17" t="s">
        <v>36</v>
      </c>
      <c r="E349">
        <v>4</v>
      </c>
      <c r="F349">
        <v>6</v>
      </c>
      <c r="G349" s="17">
        <v>59.76</v>
      </c>
      <c r="H349" s="7">
        <v>1</v>
      </c>
      <c r="I349" s="2" t="s">
        <v>16</v>
      </c>
      <c r="J349" s="2" t="s">
        <v>16</v>
      </c>
      <c r="K349" s="2" t="s">
        <v>19</v>
      </c>
      <c r="L349" s="2" t="s">
        <v>25</v>
      </c>
      <c r="M349" s="2" t="s">
        <v>16</v>
      </c>
      <c r="N349" s="2" t="s">
        <v>29</v>
      </c>
      <c r="O349" s="6">
        <f t="shared" si="630"/>
        <v>161.44</v>
      </c>
      <c r="Q349" s="17">
        <v>59.76</v>
      </c>
      <c r="R349" s="1" t="b">
        <f t="shared" si="616"/>
        <v>0</v>
      </c>
      <c r="S349" s="1" t="b">
        <f t="shared" si="617"/>
        <v>0</v>
      </c>
      <c r="T349" s="19" t="b">
        <f t="shared" si="618"/>
        <v>0</v>
      </c>
      <c r="U349" s="18" t="b">
        <f t="shared" si="619"/>
        <v>0</v>
      </c>
      <c r="V349" s="18" t="b">
        <f t="shared" si="620"/>
        <v>0</v>
      </c>
      <c r="W349" s="18" t="b">
        <f t="shared" si="621"/>
        <v>0</v>
      </c>
      <c r="X349" s="11">
        <f t="shared" si="622"/>
        <v>44.82</v>
      </c>
      <c r="Y349" s="11">
        <f t="shared" si="623"/>
        <v>11.95</v>
      </c>
      <c r="Z349" s="11">
        <f t="shared" si="624"/>
        <v>4.99</v>
      </c>
      <c r="AA349" s="11">
        <f t="shared" si="625"/>
        <v>12</v>
      </c>
      <c r="AB349" s="11">
        <f t="shared" si="626"/>
        <v>9.99</v>
      </c>
      <c r="AC349" s="11">
        <f t="shared" si="627"/>
        <v>17.93</v>
      </c>
      <c r="AD349" s="21">
        <v>6.99</v>
      </c>
      <c r="AE349" s="21">
        <f t="shared" si="628"/>
        <v>11.95</v>
      </c>
      <c r="AF349" s="20">
        <v>4.99</v>
      </c>
      <c r="AG349" s="20">
        <f t="shared" si="629"/>
        <v>17.93</v>
      </c>
    </row>
    <row r="350" spans="1:33">
      <c r="B350" s="5" t="s">
        <v>118</v>
      </c>
      <c r="C350" s="5"/>
      <c r="D350" s="17" t="s">
        <v>38</v>
      </c>
      <c r="E350">
        <v>4</v>
      </c>
      <c r="F350">
        <v>8</v>
      </c>
      <c r="G350" s="17">
        <v>79.680000000000007</v>
      </c>
      <c r="H350" s="7">
        <v>1</v>
      </c>
      <c r="I350" s="2" t="s">
        <v>16</v>
      </c>
      <c r="J350" s="2" t="s">
        <v>16</v>
      </c>
      <c r="K350" s="2" t="s">
        <v>19</v>
      </c>
      <c r="L350" s="2" t="s">
        <v>25</v>
      </c>
      <c r="M350" s="2" t="s">
        <v>16</v>
      </c>
      <c r="N350" s="2" t="s">
        <v>29</v>
      </c>
      <c r="O350" s="6">
        <f t="shared" si="630"/>
        <v>210.26000000000002</v>
      </c>
      <c r="Q350" s="17">
        <v>79.680000000000007</v>
      </c>
      <c r="R350" s="1" t="b">
        <f t="shared" si="616"/>
        <v>0</v>
      </c>
      <c r="S350" s="1" t="b">
        <f t="shared" si="617"/>
        <v>0</v>
      </c>
      <c r="T350" s="19" t="b">
        <f t="shared" si="618"/>
        <v>0</v>
      </c>
      <c r="U350" s="18" t="b">
        <f t="shared" si="619"/>
        <v>0</v>
      </c>
      <c r="V350" s="18" t="b">
        <f t="shared" si="620"/>
        <v>0</v>
      </c>
      <c r="W350" s="18" t="b">
        <f t="shared" si="621"/>
        <v>0</v>
      </c>
      <c r="X350" s="11">
        <f t="shared" si="622"/>
        <v>59.76</v>
      </c>
      <c r="Y350" s="11">
        <f t="shared" si="623"/>
        <v>15.94</v>
      </c>
      <c r="Z350" s="11">
        <f t="shared" si="624"/>
        <v>4.99</v>
      </c>
      <c r="AA350" s="11">
        <f t="shared" si="625"/>
        <v>16</v>
      </c>
      <c r="AB350" s="11">
        <f t="shared" si="626"/>
        <v>9.99</v>
      </c>
      <c r="AC350" s="11">
        <f t="shared" si="627"/>
        <v>23.9</v>
      </c>
      <c r="AD350" s="21">
        <v>6.99</v>
      </c>
      <c r="AE350" s="21">
        <f t="shared" si="628"/>
        <v>15.94</v>
      </c>
      <c r="AF350" s="20">
        <v>4.99</v>
      </c>
      <c r="AG350" s="20">
        <f t="shared" si="629"/>
        <v>23.9</v>
      </c>
    </row>
    <row r="351" spans="1:33">
      <c r="B351" s="5" t="s">
        <v>118</v>
      </c>
      <c r="C351" s="5"/>
      <c r="D351" s="17" t="s">
        <v>39</v>
      </c>
      <c r="E351">
        <v>4</v>
      </c>
      <c r="F351">
        <v>10</v>
      </c>
      <c r="G351" s="17">
        <v>99.6</v>
      </c>
      <c r="H351" s="7">
        <v>1</v>
      </c>
      <c r="I351" s="2" t="s">
        <v>16</v>
      </c>
      <c r="J351" s="2" t="s">
        <v>16</v>
      </c>
      <c r="K351" s="2" t="s">
        <v>19</v>
      </c>
      <c r="L351" s="2" t="s">
        <v>25</v>
      </c>
      <c r="M351" s="2" t="s">
        <v>16</v>
      </c>
      <c r="N351" s="2" t="s">
        <v>29</v>
      </c>
      <c r="O351" s="6">
        <f t="shared" si="630"/>
        <v>259.08000000000004</v>
      </c>
      <c r="Q351" s="17">
        <v>99.6</v>
      </c>
      <c r="R351" s="1" t="b">
        <f t="shared" si="616"/>
        <v>0</v>
      </c>
      <c r="S351" s="1" t="b">
        <f t="shared" si="617"/>
        <v>0</v>
      </c>
      <c r="T351" s="19" t="b">
        <f t="shared" si="618"/>
        <v>0</v>
      </c>
      <c r="U351" s="18" t="b">
        <f t="shared" si="619"/>
        <v>0</v>
      </c>
      <c r="V351" s="18" t="b">
        <f t="shared" si="620"/>
        <v>0</v>
      </c>
      <c r="W351" s="18" t="b">
        <f t="shared" si="621"/>
        <v>0</v>
      </c>
      <c r="X351" s="11">
        <f t="shared" si="622"/>
        <v>74.7</v>
      </c>
      <c r="Y351" s="11">
        <f t="shared" si="623"/>
        <v>19.920000000000002</v>
      </c>
      <c r="Z351" s="11">
        <f t="shared" si="624"/>
        <v>4.99</v>
      </c>
      <c r="AA351" s="11">
        <f t="shared" si="625"/>
        <v>20</v>
      </c>
      <c r="AB351" s="11">
        <f t="shared" si="626"/>
        <v>9.99</v>
      </c>
      <c r="AC351" s="11">
        <f t="shared" si="627"/>
        <v>29.88</v>
      </c>
      <c r="AD351" s="21">
        <v>6.99</v>
      </c>
      <c r="AE351" s="21">
        <f t="shared" si="628"/>
        <v>19.920000000000002</v>
      </c>
      <c r="AF351" s="20">
        <v>4.99</v>
      </c>
      <c r="AG351" s="20">
        <f t="shared" si="629"/>
        <v>29.88</v>
      </c>
    </row>
    <row r="352" spans="1:33">
      <c r="B352" s="5" t="s">
        <v>118</v>
      </c>
      <c r="C352" s="5"/>
      <c r="D352" s="17" t="s">
        <v>40</v>
      </c>
      <c r="E352">
        <v>6</v>
      </c>
      <c r="F352">
        <v>8</v>
      </c>
      <c r="G352" s="17">
        <v>119.52</v>
      </c>
      <c r="H352" s="7">
        <v>1</v>
      </c>
      <c r="I352" s="2" t="s">
        <v>16</v>
      </c>
      <c r="J352" s="2" t="s">
        <v>16</v>
      </c>
      <c r="K352" s="2" t="s">
        <v>19</v>
      </c>
      <c r="L352" s="2" t="s">
        <v>25</v>
      </c>
      <c r="M352" s="2" t="s">
        <v>16</v>
      </c>
      <c r="N352" s="2" t="s">
        <v>29</v>
      </c>
      <c r="O352" s="6">
        <f t="shared" si="630"/>
        <v>307.90000000000003</v>
      </c>
      <c r="Q352" s="17">
        <v>119.52</v>
      </c>
      <c r="R352" s="1" t="b">
        <f t="shared" si="616"/>
        <v>0</v>
      </c>
      <c r="S352" s="1" t="b">
        <f t="shared" si="617"/>
        <v>0</v>
      </c>
      <c r="T352" s="19" t="b">
        <f t="shared" si="618"/>
        <v>0</v>
      </c>
      <c r="U352" s="18" t="b">
        <f t="shared" si="619"/>
        <v>0</v>
      </c>
      <c r="V352" s="18" t="b">
        <f t="shared" si="620"/>
        <v>0</v>
      </c>
      <c r="W352" s="18" t="b">
        <f t="shared" si="621"/>
        <v>0</v>
      </c>
      <c r="X352" s="11">
        <f t="shared" si="622"/>
        <v>89.64</v>
      </c>
      <c r="Y352" s="11">
        <f t="shared" si="623"/>
        <v>23.9</v>
      </c>
      <c r="Z352" s="11">
        <f t="shared" si="624"/>
        <v>4.99</v>
      </c>
      <c r="AA352" s="11">
        <f t="shared" si="625"/>
        <v>24</v>
      </c>
      <c r="AB352" s="11">
        <f t="shared" si="626"/>
        <v>9.99</v>
      </c>
      <c r="AC352" s="11">
        <f t="shared" si="627"/>
        <v>35.86</v>
      </c>
      <c r="AD352" s="21">
        <v>6.99</v>
      </c>
      <c r="AE352" s="21">
        <f t="shared" si="628"/>
        <v>23.9</v>
      </c>
      <c r="AF352" s="20">
        <v>4.99</v>
      </c>
      <c r="AG352" s="20">
        <f t="shared" si="629"/>
        <v>35.86</v>
      </c>
    </row>
    <row r="353" spans="1:35">
      <c r="B353" s="5" t="s">
        <v>118</v>
      </c>
      <c r="C353" s="5"/>
      <c r="D353" s="17" t="s">
        <v>41</v>
      </c>
      <c r="E353">
        <v>6</v>
      </c>
      <c r="F353">
        <v>10</v>
      </c>
      <c r="G353" s="17">
        <v>149.4</v>
      </c>
      <c r="H353" s="7">
        <v>1</v>
      </c>
      <c r="I353" s="2" t="s">
        <v>16</v>
      </c>
      <c r="J353" s="2" t="s">
        <v>16</v>
      </c>
      <c r="K353" s="2" t="s">
        <v>19</v>
      </c>
      <c r="L353" s="2" t="s">
        <v>25</v>
      </c>
      <c r="M353" s="2" t="s">
        <v>16</v>
      </c>
      <c r="N353" s="2" t="s">
        <v>29</v>
      </c>
      <c r="O353" s="6">
        <f t="shared" si="630"/>
        <v>381.13</v>
      </c>
      <c r="Q353" s="17">
        <v>149.4</v>
      </c>
      <c r="R353" s="1" t="b">
        <f t="shared" si="616"/>
        <v>0</v>
      </c>
      <c r="S353" s="1" t="b">
        <f t="shared" si="617"/>
        <v>0</v>
      </c>
      <c r="T353" s="19" t="b">
        <f t="shared" si="618"/>
        <v>0</v>
      </c>
      <c r="U353" s="18" t="b">
        <f t="shared" si="619"/>
        <v>0</v>
      </c>
      <c r="V353" s="18" t="b">
        <f t="shared" si="620"/>
        <v>0</v>
      </c>
      <c r="W353" s="18" t="b">
        <f t="shared" si="621"/>
        <v>0</v>
      </c>
      <c r="X353" s="11">
        <f t="shared" si="622"/>
        <v>112.05</v>
      </c>
      <c r="Y353" s="11">
        <f t="shared" si="623"/>
        <v>29.88</v>
      </c>
      <c r="Z353" s="11">
        <f t="shared" si="624"/>
        <v>4.99</v>
      </c>
      <c r="AA353" s="11">
        <f t="shared" si="625"/>
        <v>30</v>
      </c>
      <c r="AB353" s="11">
        <f t="shared" si="626"/>
        <v>9.99</v>
      </c>
      <c r="AC353" s="11">
        <f t="shared" si="627"/>
        <v>44.82</v>
      </c>
      <c r="AD353" s="21">
        <v>6.99</v>
      </c>
      <c r="AE353" s="21">
        <f t="shared" si="628"/>
        <v>29.88</v>
      </c>
      <c r="AF353" s="20">
        <v>4.99</v>
      </c>
      <c r="AG353" s="20">
        <f t="shared" si="629"/>
        <v>44.82</v>
      </c>
    </row>
    <row r="354" spans="1:35" s="26" customFormat="1">
      <c r="A354" s="26" t="s">
        <v>119</v>
      </c>
      <c r="AH354"/>
      <c r="AI354"/>
    </row>
    <row r="355" spans="1:35">
      <c r="A355" t="s">
        <v>120</v>
      </c>
      <c r="B355" s="5" t="s">
        <v>121</v>
      </c>
      <c r="C355" s="5"/>
      <c r="D355" s="17" t="s">
        <v>2</v>
      </c>
      <c r="E355" s="2">
        <v>3</v>
      </c>
      <c r="F355" s="2">
        <v>2</v>
      </c>
      <c r="G355" s="17">
        <v>6.99</v>
      </c>
      <c r="H355" s="7">
        <v>1</v>
      </c>
      <c r="I355" s="2" t="s">
        <v>16</v>
      </c>
      <c r="J355" s="2" t="s">
        <v>16</v>
      </c>
      <c r="K355" s="2" t="s">
        <v>19</v>
      </c>
      <c r="L355" s="2" t="s">
        <v>25</v>
      </c>
      <c r="M355" s="2" t="s">
        <v>16</v>
      </c>
      <c r="N355" s="2" t="s">
        <v>29</v>
      </c>
      <c r="O355" s="6">
        <f>SUM(Q355,R355,S355,T355,U355,V355,W355,X355,Y355,Z355,AA355,AB355,AC355)</f>
        <v>42.190000000000005</v>
      </c>
      <c r="Q355" s="17">
        <v>6.99</v>
      </c>
      <c r="R355" s="1" t="b">
        <f t="shared" ref="R355:R362" si="631">IF(AND(H355&gt;=2,H355&lt;=10),ROUND(G355*H355*(1-0.07),2))</f>
        <v>0</v>
      </c>
      <c r="S355" s="1" t="b">
        <f t="shared" ref="S355:S362" si="632">IF(AND(H355&gt;=11,H355&lt;=25),ROUND(G355*H355*(1-0.11),2))</f>
        <v>0</v>
      </c>
      <c r="T355" s="19" t="b">
        <f t="shared" ref="T355:T362" si="633">IF(AND(H355&gt;=26,H355&lt;=50),ROUND(G355*H355*(1-0.18),2))</f>
        <v>0</v>
      </c>
      <c r="U355" s="18" t="b">
        <f t="shared" ref="U355:U362" si="634">IF(AND(H355&gt;=51,H355&lt;=100),ROUND(G355*H355*(1-0.25),2))</f>
        <v>0</v>
      </c>
      <c r="V355" s="18" t="b">
        <f t="shared" ref="V355:V362" si="635">IF(AND(H355&gt;=101,H355&lt;=500),ROUND(G355*H355*(1-0.33),2))</f>
        <v>0</v>
      </c>
      <c r="W355" s="18" t="b">
        <f t="shared" ref="W355:W362" si="636">IF(AND(H355&gt;=501),ROUND(G355*H355*(1-0.4),2))</f>
        <v>0</v>
      </c>
      <c r="X355" s="11">
        <f t="shared" ref="X355:X362" si="637">IF(I355="Yes",ROUND(SUM(Q355,R355,S355,T355,U355,V355,W355)*0.75,2),0)</f>
        <v>5.24</v>
      </c>
      <c r="Y355" s="11">
        <f t="shared" ref="Y355:Y362" si="638">IF(AE355&lt;6.99,AD355,AE355)</f>
        <v>6.99</v>
      </c>
      <c r="Z355" s="11">
        <f t="shared" ref="Z355:Z362" si="639">IF(K355="Flash Cut with Adhesive Grommets",ROUND(H355*4.99,2),0)</f>
        <v>4.99</v>
      </c>
      <c r="AA355" s="11">
        <f t="shared" ref="AA355:AA362" si="640">((E355*F355)*0.5*H355)</f>
        <v>3</v>
      </c>
      <c r="AB355" s="11">
        <f t="shared" ref="AB355:AB362" si="641">IF(M355="Yes",ROUND(H355*9.99,2),0)</f>
        <v>9.99</v>
      </c>
      <c r="AC355" s="11">
        <f t="shared" ref="AC355:AC362" si="642">IF(AG355&lt;4.99,4.99,AG355)</f>
        <v>4.99</v>
      </c>
      <c r="AD355" s="21">
        <v>6.99</v>
      </c>
      <c r="AE355" s="21">
        <f t="shared" ref="AE355:AE362" si="643">IF(J355="Yes",ROUND(SUM(Q355,R355,S355,T355,U355,V355,W355)*0.2,2),0)</f>
        <v>1.4</v>
      </c>
      <c r="AF355" s="20">
        <v>4.99</v>
      </c>
      <c r="AG355" s="20">
        <f t="shared" ref="AG355:AG362" si="644">IF(N355="Four Sides",ROUND(G355*0.3*H355,2),0)</f>
        <v>2.1</v>
      </c>
    </row>
    <row r="356" spans="1:35">
      <c r="B356" s="5" t="s">
        <v>121</v>
      </c>
      <c r="C356" s="5"/>
      <c r="D356" s="17" t="s">
        <v>3</v>
      </c>
      <c r="E356">
        <v>3</v>
      </c>
      <c r="F356">
        <v>4</v>
      </c>
      <c r="G356" s="17">
        <v>29.88</v>
      </c>
      <c r="H356" s="7">
        <v>1</v>
      </c>
      <c r="I356" s="2" t="s">
        <v>16</v>
      </c>
      <c r="J356" s="2" t="s">
        <v>16</v>
      </c>
      <c r="K356" s="2" t="s">
        <v>19</v>
      </c>
      <c r="L356" s="2" t="s">
        <v>25</v>
      </c>
      <c r="M356" s="2" t="s">
        <v>16</v>
      </c>
      <c r="N356" s="2" t="s">
        <v>29</v>
      </c>
      <c r="O356" s="6">
        <f t="shared" ref="O356:O362" si="645">SUM(Q356,R356,S356,T356,U356,V356,W356,X356,Y356,Z356,AA356,AB356,AC356)</f>
        <v>89.22</v>
      </c>
      <c r="Q356" s="17">
        <v>29.88</v>
      </c>
      <c r="R356" s="1" t="b">
        <f t="shared" si="631"/>
        <v>0</v>
      </c>
      <c r="S356" s="1" t="b">
        <f t="shared" si="632"/>
        <v>0</v>
      </c>
      <c r="T356" s="19" t="b">
        <f t="shared" si="633"/>
        <v>0</v>
      </c>
      <c r="U356" s="18" t="b">
        <f t="shared" si="634"/>
        <v>0</v>
      </c>
      <c r="V356" s="18" t="b">
        <f t="shared" si="635"/>
        <v>0</v>
      </c>
      <c r="W356" s="18" t="b">
        <f t="shared" si="636"/>
        <v>0</v>
      </c>
      <c r="X356" s="11">
        <f t="shared" si="637"/>
        <v>22.41</v>
      </c>
      <c r="Y356" s="11">
        <f t="shared" si="638"/>
        <v>6.99</v>
      </c>
      <c r="Z356" s="11">
        <f t="shared" si="639"/>
        <v>4.99</v>
      </c>
      <c r="AA356" s="11">
        <f t="shared" si="640"/>
        <v>6</v>
      </c>
      <c r="AB356" s="11">
        <f t="shared" si="641"/>
        <v>9.99</v>
      </c>
      <c r="AC356" s="11">
        <f t="shared" si="642"/>
        <v>8.9600000000000009</v>
      </c>
      <c r="AD356" s="21">
        <v>6.99</v>
      </c>
      <c r="AE356" s="21">
        <f t="shared" si="643"/>
        <v>5.98</v>
      </c>
      <c r="AF356" s="20">
        <v>4.99</v>
      </c>
      <c r="AG356" s="20">
        <f t="shared" si="644"/>
        <v>8.9600000000000009</v>
      </c>
    </row>
    <row r="357" spans="1:35">
      <c r="B357" s="5" t="s">
        <v>121</v>
      </c>
      <c r="C357" s="5"/>
      <c r="D357" s="17" t="s">
        <v>23</v>
      </c>
      <c r="E357">
        <v>3</v>
      </c>
      <c r="F357">
        <v>6</v>
      </c>
      <c r="G357" s="17">
        <v>44.82</v>
      </c>
      <c r="H357" s="7">
        <v>1</v>
      </c>
      <c r="I357" s="2" t="s">
        <v>16</v>
      </c>
      <c r="J357" s="2" t="s">
        <v>16</v>
      </c>
      <c r="K357" s="2" t="s">
        <v>19</v>
      </c>
      <c r="L357" s="2" t="s">
        <v>25</v>
      </c>
      <c r="M357" s="2" t="s">
        <v>16</v>
      </c>
      <c r="N357" s="2" t="s">
        <v>29</v>
      </c>
      <c r="O357" s="6">
        <f t="shared" si="645"/>
        <v>124.83</v>
      </c>
      <c r="Q357" s="17">
        <v>44.82</v>
      </c>
      <c r="R357" s="1" t="b">
        <f t="shared" si="631"/>
        <v>0</v>
      </c>
      <c r="S357" s="1" t="b">
        <f t="shared" si="632"/>
        <v>0</v>
      </c>
      <c r="T357" s="19" t="b">
        <f t="shared" si="633"/>
        <v>0</v>
      </c>
      <c r="U357" s="18" t="b">
        <f t="shared" si="634"/>
        <v>0</v>
      </c>
      <c r="V357" s="18" t="b">
        <f t="shared" si="635"/>
        <v>0</v>
      </c>
      <c r="W357" s="18" t="b">
        <f t="shared" si="636"/>
        <v>0</v>
      </c>
      <c r="X357" s="11">
        <f t="shared" si="637"/>
        <v>33.619999999999997</v>
      </c>
      <c r="Y357" s="11">
        <f t="shared" si="638"/>
        <v>8.9600000000000009</v>
      </c>
      <c r="Z357" s="11">
        <f t="shared" si="639"/>
        <v>4.99</v>
      </c>
      <c r="AA357" s="11">
        <f t="shared" si="640"/>
        <v>9</v>
      </c>
      <c r="AB357" s="11">
        <f t="shared" si="641"/>
        <v>9.99</v>
      </c>
      <c r="AC357" s="11">
        <f t="shared" si="642"/>
        <v>13.45</v>
      </c>
      <c r="AD357" s="21">
        <v>6.99</v>
      </c>
      <c r="AE357" s="21">
        <f t="shared" si="643"/>
        <v>8.9600000000000009</v>
      </c>
      <c r="AF357" s="20">
        <v>4.99</v>
      </c>
      <c r="AG357" s="20">
        <f t="shared" si="644"/>
        <v>13.45</v>
      </c>
    </row>
    <row r="358" spans="1:35">
      <c r="B358" s="5" t="s">
        <v>121</v>
      </c>
      <c r="C358" s="5"/>
      <c r="D358" s="17" t="s">
        <v>36</v>
      </c>
      <c r="E358">
        <v>4</v>
      </c>
      <c r="F358">
        <v>6</v>
      </c>
      <c r="G358" s="17">
        <v>59.76</v>
      </c>
      <c r="H358" s="7">
        <v>1</v>
      </c>
      <c r="I358" s="2" t="s">
        <v>16</v>
      </c>
      <c r="J358" s="2" t="s">
        <v>16</v>
      </c>
      <c r="K358" s="2" t="s">
        <v>19</v>
      </c>
      <c r="L358" s="2" t="s">
        <v>25</v>
      </c>
      <c r="M358" s="2" t="s">
        <v>16</v>
      </c>
      <c r="N358" s="2" t="s">
        <v>29</v>
      </c>
      <c r="O358" s="6">
        <f t="shared" si="645"/>
        <v>161.44</v>
      </c>
      <c r="Q358" s="17">
        <v>59.76</v>
      </c>
      <c r="R358" s="1" t="b">
        <f t="shared" si="631"/>
        <v>0</v>
      </c>
      <c r="S358" s="1" t="b">
        <f t="shared" si="632"/>
        <v>0</v>
      </c>
      <c r="T358" s="19" t="b">
        <f t="shared" si="633"/>
        <v>0</v>
      </c>
      <c r="U358" s="18" t="b">
        <f t="shared" si="634"/>
        <v>0</v>
      </c>
      <c r="V358" s="18" t="b">
        <f t="shared" si="635"/>
        <v>0</v>
      </c>
      <c r="W358" s="18" t="b">
        <f t="shared" si="636"/>
        <v>0</v>
      </c>
      <c r="X358" s="11">
        <f t="shared" si="637"/>
        <v>44.82</v>
      </c>
      <c r="Y358" s="11">
        <f t="shared" si="638"/>
        <v>11.95</v>
      </c>
      <c r="Z358" s="11">
        <f t="shared" si="639"/>
        <v>4.99</v>
      </c>
      <c r="AA358" s="11">
        <f t="shared" si="640"/>
        <v>12</v>
      </c>
      <c r="AB358" s="11">
        <f t="shared" si="641"/>
        <v>9.99</v>
      </c>
      <c r="AC358" s="11">
        <f t="shared" si="642"/>
        <v>17.93</v>
      </c>
      <c r="AD358" s="21">
        <v>6.99</v>
      </c>
      <c r="AE358" s="21">
        <f t="shared" si="643"/>
        <v>11.95</v>
      </c>
      <c r="AF358" s="20">
        <v>4.99</v>
      </c>
      <c r="AG358" s="20">
        <f t="shared" si="644"/>
        <v>17.93</v>
      </c>
    </row>
    <row r="359" spans="1:35">
      <c r="B359" s="5" t="s">
        <v>121</v>
      </c>
      <c r="C359" s="5"/>
      <c r="D359" s="17" t="s">
        <v>38</v>
      </c>
      <c r="E359">
        <v>4</v>
      </c>
      <c r="F359">
        <v>8</v>
      </c>
      <c r="G359" s="17">
        <v>79.680000000000007</v>
      </c>
      <c r="H359" s="7">
        <v>1</v>
      </c>
      <c r="I359" s="2" t="s">
        <v>16</v>
      </c>
      <c r="J359" s="2" t="s">
        <v>16</v>
      </c>
      <c r="K359" s="2" t="s">
        <v>19</v>
      </c>
      <c r="L359" s="2" t="s">
        <v>25</v>
      </c>
      <c r="M359" s="2" t="s">
        <v>16</v>
      </c>
      <c r="N359" s="2" t="s">
        <v>29</v>
      </c>
      <c r="O359" s="6">
        <f t="shared" si="645"/>
        <v>210.26000000000002</v>
      </c>
      <c r="Q359" s="17">
        <v>79.680000000000007</v>
      </c>
      <c r="R359" s="1" t="b">
        <f t="shared" si="631"/>
        <v>0</v>
      </c>
      <c r="S359" s="1" t="b">
        <f t="shared" si="632"/>
        <v>0</v>
      </c>
      <c r="T359" s="19" t="b">
        <f t="shared" si="633"/>
        <v>0</v>
      </c>
      <c r="U359" s="18" t="b">
        <f t="shared" si="634"/>
        <v>0</v>
      </c>
      <c r="V359" s="18" t="b">
        <f t="shared" si="635"/>
        <v>0</v>
      </c>
      <c r="W359" s="18" t="b">
        <f t="shared" si="636"/>
        <v>0</v>
      </c>
      <c r="X359" s="11">
        <f t="shared" si="637"/>
        <v>59.76</v>
      </c>
      <c r="Y359" s="11">
        <f t="shared" si="638"/>
        <v>15.94</v>
      </c>
      <c r="Z359" s="11">
        <f t="shared" si="639"/>
        <v>4.99</v>
      </c>
      <c r="AA359" s="11">
        <f t="shared" si="640"/>
        <v>16</v>
      </c>
      <c r="AB359" s="11">
        <f t="shared" si="641"/>
        <v>9.99</v>
      </c>
      <c r="AC359" s="11">
        <f t="shared" si="642"/>
        <v>23.9</v>
      </c>
      <c r="AD359" s="21">
        <v>6.99</v>
      </c>
      <c r="AE359" s="21">
        <f t="shared" si="643"/>
        <v>15.94</v>
      </c>
      <c r="AF359" s="20">
        <v>4.99</v>
      </c>
      <c r="AG359" s="20">
        <f t="shared" si="644"/>
        <v>23.9</v>
      </c>
    </row>
    <row r="360" spans="1:35">
      <c r="B360" s="5" t="s">
        <v>121</v>
      </c>
      <c r="C360" s="5"/>
      <c r="D360" s="17" t="s">
        <v>39</v>
      </c>
      <c r="E360">
        <v>4</v>
      </c>
      <c r="F360">
        <v>10</v>
      </c>
      <c r="G360" s="17">
        <v>99.6</v>
      </c>
      <c r="H360" s="7">
        <v>1</v>
      </c>
      <c r="I360" s="2" t="s">
        <v>16</v>
      </c>
      <c r="J360" s="2" t="s">
        <v>16</v>
      </c>
      <c r="K360" s="2" t="s">
        <v>19</v>
      </c>
      <c r="L360" s="2" t="s">
        <v>25</v>
      </c>
      <c r="M360" s="2" t="s">
        <v>16</v>
      </c>
      <c r="N360" s="2" t="s">
        <v>29</v>
      </c>
      <c r="O360" s="6">
        <f t="shared" si="645"/>
        <v>259.08000000000004</v>
      </c>
      <c r="Q360" s="17">
        <v>99.6</v>
      </c>
      <c r="R360" s="1" t="b">
        <f t="shared" si="631"/>
        <v>0</v>
      </c>
      <c r="S360" s="1" t="b">
        <f t="shared" si="632"/>
        <v>0</v>
      </c>
      <c r="T360" s="19" t="b">
        <f t="shared" si="633"/>
        <v>0</v>
      </c>
      <c r="U360" s="18" t="b">
        <f t="shared" si="634"/>
        <v>0</v>
      </c>
      <c r="V360" s="18" t="b">
        <f t="shared" si="635"/>
        <v>0</v>
      </c>
      <c r="W360" s="18" t="b">
        <f t="shared" si="636"/>
        <v>0</v>
      </c>
      <c r="X360" s="11">
        <f t="shared" si="637"/>
        <v>74.7</v>
      </c>
      <c r="Y360" s="11">
        <f t="shared" si="638"/>
        <v>19.920000000000002</v>
      </c>
      <c r="Z360" s="11">
        <f t="shared" si="639"/>
        <v>4.99</v>
      </c>
      <c r="AA360" s="11">
        <f t="shared" si="640"/>
        <v>20</v>
      </c>
      <c r="AB360" s="11">
        <f t="shared" si="641"/>
        <v>9.99</v>
      </c>
      <c r="AC360" s="11">
        <f t="shared" si="642"/>
        <v>29.88</v>
      </c>
      <c r="AD360" s="21">
        <v>6.99</v>
      </c>
      <c r="AE360" s="21">
        <f t="shared" si="643"/>
        <v>19.920000000000002</v>
      </c>
      <c r="AF360" s="20">
        <v>4.99</v>
      </c>
      <c r="AG360" s="20">
        <f t="shared" si="644"/>
        <v>29.88</v>
      </c>
    </row>
    <row r="361" spans="1:35">
      <c r="B361" s="5" t="s">
        <v>121</v>
      </c>
      <c r="C361" s="5"/>
      <c r="D361" s="17" t="s">
        <v>40</v>
      </c>
      <c r="E361">
        <v>6</v>
      </c>
      <c r="F361">
        <v>8</v>
      </c>
      <c r="G361" s="17">
        <v>119.52</v>
      </c>
      <c r="H361" s="7">
        <v>1</v>
      </c>
      <c r="I361" s="2" t="s">
        <v>16</v>
      </c>
      <c r="J361" s="2" t="s">
        <v>16</v>
      </c>
      <c r="K361" s="2" t="s">
        <v>19</v>
      </c>
      <c r="L361" s="2" t="s">
        <v>25</v>
      </c>
      <c r="M361" s="2" t="s">
        <v>16</v>
      </c>
      <c r="N361" s="2" t="s">
        <v>29</v>
      </c>
      <c r="O361" s="6">
        <f t="shared" si="645"/>
        <v>307.90000000000003</v>
      </c>
      <c r="Q361" s="17">
        <v>119.52</v>
      </c>
      <c r="R361" s="1" t="b">
        <f t="shared" si="631"/>
        <v>0</v>
      </c>
      <c r="S361" s="1" t="b">
        <f t="shared" si="632"/>
        <v>0</v>
      </c>
      <c r="T361" s="19" t="b">
        <f t="shared" si="633"/>
        <v>0</v>
      </c>
      <c r="U361" s="18" t="b">
        <f t="shared" si="634"/>
        <v>0</v>
      </c>
      <c r="V361" s="18" t="b">
        <f t="shared" si="635"/>
        <v>0</v>
      </c>
      <c r="W361" s="18" t="b">
        <f t="shared" si="636"/>
        <v>0</v>
      </c>
      <c r="X361" s="11">
        <f t="shared" si="637"/>
        <v>89.64</v>
      </c>
      <c r="Y361" s="11">
        <f t="shared" si="638"/>
        <v>23.9</v>
      </c>
      <c r="Z361" s="11">
        <f t="shared" si="639"/>
        <v>4.99</v>
      </c>
      <c r="AA361" s="11">
        <f t="shared" si="640"/>
        <v>24</v>
      </c>
      <c r="AB361" s="11">
        <f t="shared" si="641"/>
        <v>9.99</v>
      </c>
      <c r="AC361" s="11">
        <f t="shared" si="642"/>
        <v>35.86</v>
      </c>
      <c r="AD361" s="21">
        <v>6.99</v>
      </c>
      <c r="AE361" s="21">
        <f t="shared" si="643"/>
        <v>23.9</v>
      </c>
      <c r="AF361" s="20">
        <v>4.99</v>
      </c>
      <c r="AG361" s="20">
        <f t="shared" si="644"/>
        <v>35.86</v>
      </c>
    </row>
    <row r="362" spans="1:35">
      <c r="B362" s="5" t="s">
        <v>121</v>
      </c>
      <c r="C362" s="5"/>
      <c r="D362" s="17" t="s">
        <v>41</v>
      </c>
      <c r="E362">
        <v>6</v>
      </c>
      <c r="F362">
        <v>10</v>
      </c>
      <c r="G362" s="17">
        <v>149.4</v>
      </c>
      <c r="H362" s="7">
        <v>1</v>
      </c>
      <c r="I362" s="2" t="s">
        <v>16</v>
      </c>
      <c r="J362" s="2" t="s">
        <v>16</v>
      </c>
      <c r="K362" s="2" t="s">
        <v>19</v>
      </c>
      <c r="L362" s="2" t="s">
        <v>25</v>
      </c>
      <c r="M362" s="2" t="s">
        <v>16</v>
      </c>
      <c r="N362" s="2" t="s">
        <v>29</v>
      </c>
      <c r="O362" s="6">
        <f t="shared" si="645"/>
        <v>381.13</v>
      </c>
      <c r="Q362" s="17">
        <v>149.4</v>
      </c>
      <c r="R362" s="1" t="b">
        <f t="shared" si="631"/>
        <v>0</v>
      </c>
      <c r="S362" s="1" t="b">
        <f t="shared" si="632"/>
        <v>0</v>
      </c>
      <c r="T362" s="19" t="b">
        <f t="shared" si="633"/>
        <v>0</v>
      </c>
      <c r="U362" s="18" t="b">
        <f t="shared" si="634"/>
        <v>0</v>
      </c>
      <c r="V362" s="18" t="b">
        <f t="shared" si="635"/>
        <v>0</v>
      </c>
      <c r="W362" s="18" t="b">
        <f t="shared" si="636"/>
        <v>0</v>
      </c>
      <c r="X362" s="11">
        <f t="shared" si="637"/>
        <v>112.05</v>
      </c>
      <c r="Y362" s="11">
        <f t="shared" si="638"/>
        <v>29.88</v>
      </c>
      <c r="Z362" s="11">
        <f t="shared" si="639"/>
        <v>4.99</v>
      </c>
      <c r="AA362" s="11">
        <f t="shared" si="640"/>
        <v>30</v>
      </c>
      <c r="AB362" s="11">
        <f t="shared" si="641"/>
        <v>9.99</v>
      </c>
      <c r="AC362" s="11">
        <f t="shared" si="642"/>
        <v>44.82</v>
      </c>
      <c r="AD362" s="21">
        <v>6.99</v>
      </c>
      <c r="AE362" s="21">
        <f t="shared" si="643"/>
        <v>29.88</v>
      </c>
      <c r="AF362" s="20">
        <v>4.99</v>
      </c>
      <c r="AG362" s="20">
        <f t="shared" si="644"/>
        <v>44.82</v>
      </c>
    </row>
    <row r="363" spans="1:35">
      <c r="A363" t="s">
        <v>123</v>
      </c>
    </row>
    <row r="364" spans="1:35">
      <c r="B364" s="5" t="s">
        <v>122</v>
      </c>
      <c r="C364" s="5"/>
      <c r="D364" s="17" t="s">
        <v>2</v>
      </c>
      <c r="E364" s="2">
        <v>3</v>
      </c>
      <c r="F364" s="2">
        <v>2</v>
      </c>
      <c r="G364" s="17">
        <v>6.99</v>
      </c>
      <c r="H364" s="7">
        <v>1</v>
      </c>
      <c r="I364" s="2" t="s">
        <v>16</v>
      </c>
      <c r="J364" s="2" t="s">
        <v>16</v>
      </c>
      <c r="K364" s="2" t="s">
        <v>19</v>
      </c>
      <c r="L364" s="2" t="s">
        <v>25</v>
      </c>
      <c r="M364" s="2" t="s">
        <v>16</v>
      </c>
      <c r="N364" s="2" t="s">
        <v>29</v>
      </c>
      <c r="O364" s="6">
        <f>SUM(Q364,R364,S364,T364,U364,V364,W364,X364,Y364,Z364,AA364,AB364,AC364)</f>
        <v>42.190000000000005</v>
      </c>
      <c r="Q364" s="17">
        <v>6.99</v>
      </c>
      <c r="R364" s="1" t="b">
        <f t="shared" ref="R364:R371" si="646">IF(AND(H364&gt;=2,H364&lt;=10),ROUND(G364*H364*(1-0.07),2))</f>
        <v>0</v>
      </c>
      <c r="S364" s="1" t="b">
        <f t="shared" ref="S364:S371" si="647">IF(AND(H364&gt;=11,H364&lt;=25),ROUND(G364*H364*(1-0.11),2))</f>
        <v>0</v>
      </c>
      <c r="T364" s="19" t="b">
        <f t="shared" ref="T364:T371" si="648">IF(AND(H364&gt;=26,H364&lt;=50),ROUND(G364*H364*(1-0.18),2))</f>
        <v>0</v>
      </c>
      <c r="U364" s="18" t="b">
        <f t="shared" ref="U364:U371" si="649">IF(AND(H364&gt;=51,H364&lt;=100),ROUND(G364*H364*(1-0.25),2))</f>
        <v>0</v>
      </c>
      <c r="V364" s="18" t="b">
        <f t="shared" ref="V364:V371" si="650">IF(AND(H364&gt;=101,H364&lt;=500),ROUND(G364*H364*(1-0.33),2))</f>
        <v>0</v>
      </c>
      <c r="W364" s="18" t="b">
        <f t="shared" ref="W364:W371" si="651">IF(AND(H364&gt;=501),ROUND(G364*H364*(1-0.4),2))</f>
        <v>0</v>
      </c>
      <c r="X364" s="11">
        <f t="shared" ref="X364:X371" si="652">IF(I364="Yes",ROUND(SUM(Q364,R364,S364,T364,U364,V364,W364)*0.75,2),0)</f>
        <v>5.24</v>
      </c>
      <c r="Y364" s="11">
        <f t="shared" ref="Y364:Y371" si="653">IF(AE364&lt;6.99,AD364,AE364)</f>
        <v>6.99</v>
      </c>
      <c r="Z364" s="11">
        <f t="shared" ref="Z364:Z371" si="654">IF(K364="Flash Cut with Adhesive Grommets",ROUND(H364*4.99,2),0)</f>
        <v>4.99</v>
      </c>
      <c r="AA364" s="11">
        <f t="shared" ref="AA364:AA371" si="655">((E364*F364)*0.5*H364)</f>
        <v>3</v>
      </c>
      <c r="AB364" s="11">
        <f t="shared" ref="AB364:AB371" si="656">IF(M364="Yes",ROUND(H364*9.99,2),0)</f>
        <v>9.99</v>
      </c>
      <c r="AC364" s="11">
        <f t="shared" ref="AC364:AC371" si="657">IF(AG364&lt;4.99,4.99,AG364)</f>
        <v>4.99</v>
      </c>
      <c r="AD364" s="21">
        <v>6.99</v>
      </c>
      <c r="AE364" s="21">
        <f t="shared" ref="AE364:AE371" si="658">IF(J364="Yes",ROUND(SUM(Q364,R364,S364,T364,U364,V364,W364)*0.2,2),0)</f>
        <v>1.4</v>
      </c>
      <c r="AF364" s="20">
        <v>4.99</v>
      </c>
      <c r="AG364" s="20">
        <f t="shared" ref="AG364:AG371" si="659">IF(N364="Four Sides",ROUND(G364*0.3*H364,2),0)</f>
        <v>2.1</v>
      </c>
    </row>
    <row r="365" spans="1:35">
      <c r="B365" s="5" t="s">
        <v>122</v>
      </c>
      <c r="C365" s="5"/>
      <c r="D365" s="17" t="s">
        <v>3</v>
      </c>
      <c r="E365">
        <v>3</v>
      </c>
      <c r="F365">
        <v>4</v>
      </c>
      <c r="G365" s="17">
        <v>29.88</v>
      </c>
      <c r="H365" s="7">
        <v>1</v>
      </c>
      <c r="I365" s="2" t="s">
        <v>16</v>
      </c>
      <c r="J365" s="2" t="s">
        <v>16</v>
      </c>
      <c r="K365" s="2" t="s">
        <v>19</v>
      </c>
      <c r="L365" s="2" t="s">
        <v>25</v>
      </c>
      <c r="M365" s="2" t="s">
        <v>16</v>
      </c>
      <c r="N365" s="2" t="s">
        <v>29</v>
      </c>
      <c r="O365" s="6">
        <f t="shared" ref="O365:O371" si="660">SUM(Q365,R365,S365,T365,U365,V365,W365,X365,Y365,Z365,AA365,AB365,AC365)</f>
        <v>89.22</v>
      </c>
      <c r="Q365" s="17">
        <v>29.88</v>
      </c>
      <c r="R365" s="1" t="b">
        <f t="shared" si="646"/>
        <v>0</v>
      </c>
      <c r="S365" s="1" t="b">
        <f t="shared" si="647"/>
        <v>0</v>
      </c>
      <c r="T365" s="19" t="b">
        <f t="shared" si="648"/>
        <v>0</v>
      </c>
      <c r="U365" s="18" t="b">
        <f t="shared" si="649"/>
        <v>0</v>
      </c>
      <c r="V365" s="18" t="b">
        <f t="shared" si="650"/>
        <v>0</v>
      </c>
      <c r="W365" s="18" t="b">
        <f t="shared" si="651"/>
        <v>0</v>
      </c>
      <c r="X365" s="11">
        <f t="shared" si="652"/>
        <v>22.41</v>
      </c>
      <c r="Y365" s="11">
        <f t="shared" si="653"/>
        <v>6.99</v>
      </c>
      <c r="Z365" s="11">
        <f t="shared" si="654"/>
        <v>4.99</v>
      </c>
      <c r="AA365" s="11">
        <f t="shared" si="655"/>
        <v>6</v>
      </c>
      <c r="AB365" s="11">
        <f t="shared" si="656"/>
        <v>9.99</v>
      </c>
      <c r="AC365" s="11">
        <f t="shared" si="657"/>
        <v>8.9600000000000009</v>
      </c>
      <c r="AD365" s="21">
        <v>6.99</v>
      </c>
      <c r="AE365" s="21">
        <f t="shared" si="658"/>
        <v>5.98</v>
      </c>
      <c r="AF365" s="20">
        <v>4.99</v>
      </c>
      <c r="AG365" s="20">
        <f t="shared" si="659"/>
        <v>8.9600000000000009</v>
      </c>
    </row>
    <row r="366" spans="1:35">
      <c r="B366" s="5" t="s">
        <v>122</v>
      </c>
      <c r="C366" s="5"/>
      <c r="D366" s="17" t="s">
        <v>23</v>
      </c>
      <c r="E366">
        <v>3</v>
      </c>
      <c r="F366">
        <v>6</v>
      </c>
      <c r="G366" s="17">
        <v>44.82</v>
      </c>
      <c r="H366" s="7">
        <v>1</v>
      </c>
      <c r="I366" s="2" t="s">
        <v>16</v>
      </c>
      <c r="J366" s="2" t="s">
        <v>16</v>
      </c>
      <c r="K366" s="2" t="s">
        <v>19</v>
      </c>
      <c r="L366" s="2" t="s">
        <v>25</v>
      </c>
      <c r="M366" s="2" t="s">
        <v>16</v>
      </c>
      <c r="N366" s="2" t="s">
        <v>29</v>
      </c>
      <c r="O366" s="6">
        <f t="shared" si="660"/>
        <v>124.83</v>
      </c>
      <c r="Q366" s="17">
        <v>44.82</v>
      </c>
      <c r="R366" s="1" t="b">
        <f t="shared" si="646"/>
        <v>0</v>
      </c>
      <c r="S366" s="1" t="b">
        <f t="shared" si="647"/>
        <v>0</v>
      </c>
      <c r="T366" s="19" t="b">
        <f t="shared" si="648"/>
        <v>0</v>
      </c>
      <c r="U366" s="18" t="b">
        <f t="shared" si="649"/>
        <v>0</v>
      </c>
      <c r="V366" s="18" t="b">
        <f t="shared" si="650"/>
        <v>0</v>
      </c>
      <c r="W366" s="18" t="b">
        <f t="shared" si="651"/>
        <v>0</v>
      </c>
      <c r="X366" s="11">
        <f t="shared" si="652"/>
        <v>33.619999999999997</v>
      </c>
      <c r="Y366" s="11">
        <f t="shared" si="653"/>
        <v>8.9600000000000009</v>
      </c>
      <c r="Z366" s="11">
        <f t="shared" si="654"/>
        <v>4.99</v>
      </c>
      <c r="AA366" s="11">
        <f t="shared" si="655"/>
        <v>9</v>
      </c>
      <c r="AB366" s="11">
        <f t="shared" si="656"/>
        <v>9.99</v>
      </c>
      <c r="AC366" s="11">
        <f t="shared" si="657"/>
        <v>13.45</v>
      </c>
      <c r="AD366" s="21">
        <v>7.99</v>
      </c>
      <c r="AE366" s="21">
        <f t="shared" si="658"/>
        <v>8.9600000000000009</v>
      </c>
      <c r="AF366" s="20">
        <v>5.99</v>
      </c>
      <c r="AG366" s="20">
        <f t="shared" si="659"/>
        <v>13.45</v>
      </c>
    </row>
    <row r="367" spans="1:35">
      <c r="B367" s="5" t="s">
        <v>122</v>
      </c>
      <c r="C367" s="5"/>
      <c r="D367" s="17" t="s">
        <v>36</v>
      </c>
      <c r="E367">
        <v>4</v>
      </c>
      <c r="F367">
        <v>6</v>
      </c>
      <c r="G367" s="17">
        <v>59.76</v>
      </c>
      <c r="H367" s="7">
        <v>1</v>
      </c>
      <c r="I367" s="2" t="s">
        <v>16</v>
      </c>
      <c r="J367" s="2" t="s">
        <v>16</v>
      </c>
      <c r="K367" s="2" t="s">
        <v>19</v>
      </c>
      <c r="L367" s="2" t="s">
        <v>25</v>
      </c>
      <c r="M367" s="2" t="s">
        <v>16</v>
      </c>
      <c r="N367" s="2" t="s">
        <v>29</v>
      </c>
      <c r="O367" s="6">
        <f t="shared" si="660"/>
        <v>161.44</v>
      </c>
      <c r="Q367" s="17">
        <v>59.76</v>
      </c>
      <c r="R367" s="1" t="b">
        <f t="shared" si="646"/>
        <v>0</v>
      </c>
      <c r="S367" s="1" t="b">
        <f t="shared" si="647"/>
        <v>0</v>
      </c>
      <c r="T367" s="19" t="b">
        <f t="shared" si="648"/>
        <v>0</v>
      </c>
      <c r="U367" s="18" t="b">
        <f t="shared" si="649"/>
        <v>0</v>
      </c>
      <c r="V367" s="18" t="b">
        <f t="shared" si="650"/>
        <v>0</v>
      </c>
      <c r="W367" s="18" t="b">
        <f t="shared" si="651"/>
        <v>0</v>
      </c>
      <c r="X367" s="11">
        <f t="shared" si="652"/>
        <v>44.82</v>
      </c>
      <c r="Y367" s="11">
        <f t="shared" si="653"/>
        <v>11.95</v>
      </c>
      <c r="Z367" s="11">
        <f t="shared" si="654"/>
        <v>4.99</v>
      </c>
      <c r="AA367" s="11">
        <f t="shared" si="655"/>
        <v>12</v>
      </c>
      <c r="AB367" s="11">
        <f t="shared" si="656"/>
        <v>9.99</v>
      </c>
      <c r="AC367" s="11">
        <f t="shared" si="657"/>
        <v>17.93</v>
      </c>
      <c r="AD367" s="21">
        <v>8.99</v>
      </c>
      <c r="AE367" s="21">
        <f t="shared" si="658"/>
        <v>11.95</v>
      </c>
      <c r="AF367" s="20">
        <v>6.99</v>
      </c>
      <c r="AG367" s="20">
        <f t="shared" si="659"/>
        <v>17.93</v>
      </c>
    </row>
    <row r="368" spans="1:35">
      <c r="B368" s="5" t="s">
        <v>122</v>
      </c>
      <c r="C368" s="5"/>
      <c r="D368" s="17" t="s">
        <v>38</v>
      </c>
      <c r="E368">
        <v>4</v>
      </c>
      <c r="F368">
        <v>8</v>
      </c>
      <c r="G368" s="17">
        <v>79.680000000000007</v>
      </c>
      <c r="H368" s="7">
        <v>1</v>
      </c>
      <c r="I368" s="2" t="s">
        <v>16</v>
      </c>
      <c r="J368" s="2" t="s">
        <v>16</v>
      </c>
      <c r="K368" s="2" t="s">
        <v>19</v>
      </c>
      <c r="L368" s="2" t="s">
        <v>25</v>
      </c>
      <c r="M368" s="2" t="s">
        <v>16</v>
      </c>
      <c r="N368" s="2" t="s">
        <v>29</v>
      </c>
      <c r="O368" s="6">
        <f t="shared" si="660"/>
        <v>210.26000000000002</v>
      </c>
      <c r="Q368" s="17">
        <v>79.680000000000007</v>
      </c>
      <c r="R368" s="1" t="b">
        <f t="shared" si="646"/>
        <v>0</v>
      </c>
      <c r="S368" s="1" t="b">
        <f t="shared" si="647"/>
        <v>0</v>
      </c>
      <c r="T368" s="19" t="b">
        <f t="shared" si="648"/>
        <v>0</v>
      </c>
      <c r="U368" s="18" t="b">
        <f t="shared" si="649"/>
        <v>0</v>
      </c>
      <c r="V368" s="18" t="b">
        <f t="shared" si="650"/>
        <v>0</v>
      </c>
      <c r="W368" s="18" t="b">
        <f t="shared" si="651"/>
        <v>0</v>
      </c>
      <c r="X368" s="11">
        <f t="shared" si="652"/>
        <v>59.76</v>
      </c>
      <c r="Y368" s="11">
        <f t="shared" si="653"/>
        <v>15.94</v>
      </c>
      <c r="Z368" s="11">
        <f t="shared" si="654"/>
        <v>4.99</v>
      </c>
      <c r="AA368" s="11">
        <f t="shared" si="655"/>
        <v>16</v>
      </c>
      <c r="AB368" s="11">
        <f t="shared" si="656"/>
        <v>9.99</v>
      </c>
      <c r="AC368" s="11">
        <f t="shared" si="657"/>
        <v>23.9</v>
      </c>
      <c r="AD368" s="21">
        <v>9.99</v>
      </c>
      <c r="AE368" s="21">
        <f t="shared" si="658"/>
        <v>15.94</v>
      </c>
      <c r="AF368" s="20">
        <v>7.99</v>
      </c>
      <c r="AG368" s="20">
        <f t="shared" si="659"/>
        <v>23.9</v>
      </c>
    </row>
    <row r="369" spans="1:33">
      <c r="B369" s="5" t="s">
        <v>122</v>
      </c>
      <c r="C369" s="5"/>
      <c r="D369" s="17" t="s">
        <v>39</v>
      </c>
      <c r="E369">
        <v>4</v>
      </c>
      <c r="F369">
        <v>10</v>
      </c>
      <c r="G369" s="17">
        <v>99.6</v>
      </c>
      <c r="H369" s="7">
        <v>1</v>
      </c>
      <c r="I369" s="2" t="s">
        <v>16</v>
      </c>
      <c r="J369" s="2" t="s">
        <v>16</v>
      </c>
      <c r="K369" s="2" t="s">
        <v>19</v>
      </c>
      <c r="L369" s="2" t="s">
        <v>25</v>
      </c>
      <c r="M369" s="2" t="s">
        <v>16</v>
      </c>
      <c r="N369" s="2" t="s">
        <v>29</v>
      </c>
      <c r="O369" s="6">
        <f t="shared" si="660"/>
        <v>259.08000000000004</v>
      </c>
      <c r="Q369" s="17">
        <v>99.6</v>
      </c>
      <c r="R369" s="1" t="b">
        <f t="shared" si="646"/>
        <v>0</v>
      </c>
      <c r="S369" s="1" t="b">
        <f t="shared" si="647"/>
        <v>0</v>
      </c>
      <c r="T369" s="19" t="b">
        <f t="shared" si="648"/>
        <v>0</v>
      </c>
      <c r="U369" s="18" t="b">
        <f t="shared" si="649"/>
        <v>0</v>
      </c>
      <c r="V369" s="18" t="b">
        <f t="shared" si="650"/>
        <v>0</v>
      </c>
      <c r="W369" s="18" t="b">
        <f t="shared" si="651"/>
        <v>0</v>
      </c>
      <c r="X369" s="11">
        <f t="shared" si="652"/>
        <v>74.7</v>
      </c>
      <c r="Y369" s="11">
        <f t="shared" si="653"/>
        <v>19.920000000000002</v>
      </c>
      <c r="Z369" s="11">
        <f t="shared" si="654"/>
        <v>4.99</v>
      </c>
      <c r="AA369" s="11">
        <f t="shared" si="655"/>
        <v>20</v>
      </c>
      <c r="AB369" s="11">
        <f t="shared" si="656"/>
        <v>9.99</v>
      </c>
      <c r="AC369" s="11">
        <f t="shared" si="657"/>
        <v>29.88</v>
      </c>
      <c r="AD369" s="21">
        <v>10.99</v>
      </c>
      <c r="AE369" s="21">
        <f t="shared" si="658"/>
        <v>19.920000000000002</v>
      </c>
      <c r="AF369" s="20">
        <v>8.99</v>
      </c>
      <c r="AG369" s="20">
        <f t="shared" si="659"/>
        <v>29.88</v>
      </c>
    </row>
    <row r="370" spans="1:33">
      <c r="B370" s="5" t="s">
        <v>122</v>
      </c>
      <c r="C370" s="5"/>
      <c r="D370" s="17" t="s">
        <v>40</v>
      </c>
      <c r="E370">
        <v>6</v>
      </c>
      <c r="F370">
        <v>8</v>
      </c>
      <c r="G370" s="17">
        <v>119.52</v>
      </c>
      <c r="H370" s="7">
        <v>1</v>
      </c>
      <c r="I370" s="2" t="s">
        <v>16</v>
      </c>
      <c r="J370" s="2" t="s">
        <v>16</v>
      </c>
      <c r="K370" s="2" t="s">
        <v>19</v>
      </c>
      <c r="L370" s="2" t="s">
        <v>25</v>
      </c>
      <c r="M370" s="2" t="s">
        <v>16</v>
      </c>
      <c r="N370" s="2" t="s">
        <v>29</v>
      </c>
      <c r="O370" s="6">
        <f t="shared" si="660"/>
        <v>307.90000000000003</v>
      </c>
      <c r="Q370" s="17">
        <v>119.52</v>
      </c>
      <c r="R370" s="1" t="b">
        <f t="shared" si="646"/>
        <v>0</v>
      </c>
      <c r="S370" s="1" t="b">
        <f t="shared" si="647"/>
        <v>0</v>
      </c>
      <c r="T370" s="19" t="b">
        <f t="shared" si="648"/>
        <v>0</v>
      </c>
      <c r="U370" s="18" t="b">
        <f t="shared" si="649"/>
        <v>0</v>
      </c>
      <c r="V370" s="18" t="b">
        <f t="shared" si="650"/>
        <v>0</v>
      </c>
      <c r="W370" s="18" t="b">
        <f t="shared" si="651"/>
        <v>0</v>
      </c>
      <c r="X370" s="11">
        <f t="shared" si="652"/>
        <v>89.64</v>
      </c>
      <c r="Y370" s="11">
        <f t="shared" si="653"/>
        <v>23.9</v>
      </c>
      <c r="Z370" s="11">
        <f t="shared" si="654"/>
        <v>4.99</v>
      </c>
      <c r="AA370" s="11">
        <f t="shared" si="655"/>
        <v>24</v>
      </c>
      <c r="AB370" s="11">
        <f t="shared" si="656"/>
        <v>9.99</v>
      </c>
      <c r="AC370" s="11">
        <f t="shared" si="657"/>
        <v>35.86</v>
      </c>
      <c r="AD370" s="21">
        <v>11.99</v>
      </c>
      <c r="AE370" s="21">
        <f t="shared" si="658"/>
        <v>23.9</v>
      </c>
      <c r="AF370" s="20">
        <v>9.99</v>
      </c>
      <c r="AG370" s="20">
        <f t="shared" si="659"/>
        <v>35.86</v>
      </c>
    </row>
    <row r="371" spans="1:33">
      <c r="B371" s="5" t="s">
        <v>122</v>
      </c>
      <c r="C371" s="5"/>
      <c r="D371" s="17" t="s">
        <v>41</v>
      </c>
      <c r="E371">
        <v>6</v>
      </c>
      <c r="F371">
        <v>10</v>
      </c>
      <c r="G371" s="17">
        <v>149.4</v>
      </c>
      <c r="H371" s="7">
        <v>1</v>
      </c>
      <c r="I371" s="2" t="s">
        <v>16</v>
      </c>
      <c r="J371" s="2" t="s">
        <v>16</v>
      </c>
      <c r="K371" s="2" t="s">
        <v>19</v>
      </c>
      <c r="L371" s="2" t="s">
        <v>25</v>
      </c>
      <c r="M371" s="2" t="s">
        <v>16</v>
      </c>
      <c r="N371" s="2" t="s">
        <v>29</v>
      </c>
      <c r="O371" s="6">
        <f t="shared" si="660"/>
        <v>381.13</v>
      </c>
      <c r="Q371" s="17">
        <v>149.4</v>
      </c>
      <c r="R371" s="1" t="b">
        <f t="shared" si="646"/>
        <v>0</v>
      </c>
      <c r="S371" s="1" t="b">
        <f t="shared" si="647"/>
        <v>0</v>
      </c>
      <c r="T371" s="19" t="b">
        <f t="shared" si="648"/>
        <v>0</v>
      </c>
      <c r="U371" s="18" t="b">
        <f t="shared" si="649"/>
        <v>0</v>
      </c>
      <c r="V371" s="18" t="b">
        <f t="shared" si="650"/>
        <v>0</v>
      </c>
      <c r="W371" s="18" t="b">
        <f t="shared" si="651"/>
        <v>0</v>
      </c>
      <c r="X371" s="11">
        <f t="shared" si="652"/>
        <v>112.05</v>
      </c>
      <c r="Y371" s="11">
        <f t="shared" si="653"/>
        <v>29.88</v>
      </c>
      <c r="Z371" s="11">
        <f t="shared" si="654"/>
        <v>4.99</v>
      </c>
      <c r="AA371" s="11">
        <f t="shared" si="655"/>
        <v>30</v>
      </c>
      <c r="AB371" s="11">
        <f t="shared" si="656"/>
        <v>9.99</v>
      </c>
      <c r="AC371" s="11">
        <f t="shared" si="657"/>
        <v>44.82</v>
      </c>
      <c r="AD371" s="21">
        <v>12.99</v>
      </c>
      <c r="AE371" s="21">
        <f t="shared" si="658"/>
        <v>29.88</v>
      </c>
      <c r="AF371" s="20">
        <v>10.99</v>
      </c>
      <c r="AG371" s="20">
        <f t="shared" si="659"/>
        <v>44.82</v>
      </c>
    </row>
    <row r="372" spans="1:33">
      <c r="A372" t="s">
        <v>125</v>
      </c>
    </row>
    <row r="373" spans="1:33">
      <c r="B373" s="5" t="s">
        <v>124</v>
      </c>
      <c r="C373" s="5"/>
      <c r="D373" s="17" t="s">
        <v>2</v>
      </c>
      <c r="E373" s="2">
        <v>3</v>
      </c>
      <c r="F373" s="2">
        <v>2</v>
      </c>
      <c r="G373" s="17">
        <v>6.99</v>
      </c>
      <c r="H373" s="7">
        <v>1</v>
      </c>
      <c r="I373" s="2" t="s">
        <v>16</v>
      </c>
      <c r="J373" s="2" t="s">
        <v>16</v>
      </c>
      <c r="K373" s="2" t="s">
        <v>19</v>
      </c>
      <c r="L373" s="2" t="s">
        <v>25</v>
      </c>
      <c r="M373" s="2" t="s">
        <v>16</v>
      </c>
      <c r="N373" s="2" t="s">
        <v>29</v>
      </c>
      <c r="O373" s="6">
        <f>SUM(Q373,R373,S373,T373,U373,V373,W373,X373,Y373,Z373,AA373,AB373,AC373)</f>
        <v>42.190000000000005</v>
      </c>
      <c r="Q373" s="17">
        <v>6.99</v>
      </c>
      <c r="R373" s="1" t="b">
        <f t="shared" ref="R373:R380" si="661">IF(AND(H373&gt;=2,H373&lt;=10),ROUND(G373*H373*(1-0.07),2))</f>
        <v>0</v>
      </c>
      <c r="S373" s="1" t="b">
        <f t="shared" ref="S373:S380" si="662">IF(AND(H373&gt;=11,H373&lt;=25),ROUND(G373*H373*(1-0.11),2))</f>
        <v>0</v>
      </c>
      <c r="T373" s="19" t="b">
        <f t="shared" ref="T373:T380" si="663">IF(AND(H373&gt;=26,H373&lt;=50),ROUND(G373*H373*(1-0.18),2))</f>
        <v>0</v>
      </c>
      <c r="U373" s="18" t="b">
        <f t="shared" ref="U373:U380" si="664">IF(AND(H373&gt;=51,H373&lt;=100),ROUND(G373*H373*(1-0.25),2))</f>
        <v>0</v>
      </c>
      <c r="V373" s="18" t="b">
        <f t="shared" ref="V373:V380" si="665">IF(AND(H373&gt;=101,H373&lt;=500),ROUND(G373*H373*(1-0.33),2))</f>
        <v>0</v>
      </c>
      <c r="W373" s="18" t="b">
        <f t="shared" ref="W373:W380" si="666">IF(AND(H373&gt;=501),ROUND(G373*H373*(1-0.4),2))</f>
        <v>0</v>
      </c>
      <c r="X373" s="11">
        <f t="shared" ref="X373:X380" si="667">IF(I373="Yes",ROUND(SUM(Q373,R373,S373,T373,U373,V373,W373)*0.75,2),0)</f>
        <v>5.24</v>
      </c>
      <c r="Y373" s="11">
        <f t="shared" ref="Y373:Y380" si="668">IF(AE373&lt;6.99,AD373,AE373)</f>
        <v>6.99</v>
      </c>
      <c r="Z373" s="11">
        <f t="shared" ref="Z373:Z380" si="669">IF(K373="Flash Cut with Adhesive Grommets",ROUND(H373*4.99,2),0)</f>
        <v>4.99</v>
      </c>
      <c r="AA373" s="11">
        <f t="shared" ref="AA373:AA380" si="670">((E373*F373)*0.5*H373)</f>
        <v>3</v>
      </c>
      <c r="AB373" s="11">
        <f t="shared" ref="AB373:AB380" si="671">IF(M373="Yes",ROUND(H373*9.99,2),0)</f>
        <v>9.99</v>
      </c>
      <c r="AC373" s="11">
        <f t="shared" ref="AC373:AC380" si="672">IF(AG373&lt;4.99,4.99,AG373)</f>
        <v>4.99</v>
      </c>
      <c r="AD373" s="21">
        <v>6.99</v>
      </c>
      <c r="AE373" s="21">
        <f t="shared" ref="AE373:AE380" si="673">IF(J373="Yes",ROUND(SUM(Q373,R373,S373,T373,U373,V373,W373)*0.2,2),0)</f>
        <v>1.4</v>
      </c>
      <c r="AF373" s="20">
        <v>4.99</v>
      </c>
      <c r="AG373" s="20">
        <f t="shared" ref="AG373:AG380" si="674">IF(N373="Four Sides",ROUND(G373*0.3*H373,2),0)</f>
        <v>2.1</v>
      </c>
    </row>
    <row r="374" spans="1:33">
      <c r="B374" s="5" t="s">
        <v>124</v>
      </c>
      <c r="C374" s="5"/>
      <c r="D374" s="17" t="s">
        <v>3</v>
      </c>
      <c r="E374">
        <v>3</v>
      </c>
      <c r="F374">
        <v>4</v>
      </c>
      <c r="G374" s="17">
        <v>29.88</v>
      </c>
      <c r="H374" s="7">
        <v>1</v>
      </c>
      <c r="I374" s="2" t="s">
        <v>16</v>
      </c>
      <c r="J374" s="2" t="s">
        <v>16</v>
      </c>
      <c r="K374" s="2" t="s">
        <v>19</v>
      </c>
      <c r="L374" s="2" t="s">
        <v>25</v>
      </c>
      <c r="M374" s="2" t="s">
        <v>16</v>
      </c>
      <c r="N374" s="2" t="s">
        <v>29</v>
      </c>
      <c r="O374" s="6">
        <f t="shared" ref="O374:O380" si="675">SUM(Q374,R374,S374,T374,U374,V374,W374,X374,Y374,Z374,AA374,AB374,AC374)</f>
        <v>89.22</v>
      </c>
      <c r="Q374" s="17">
        <v>29.88</v>
      </c>
      <c r="R374" s="1" t="b">
        <f t="shared" si="661"/>
        <v>0</v>
      </c>
      <c r="S374" s="1" t="b">
        <f t="shared" si="662"/>
        <v>0</v>
      </c>
      <c r="T374" s="19" t="b">
        <f t="shared" si="663"/>
        <v>0</v>
      </c>
      <c r="U374" s="18" t="b">
        <f t="shared" si="664"/>
        <v>0</v>
      </c>
      <c r="V374" s="18" t="b">
        <f t="shared" si="665"/>
        <v>0</v>
      </c>
      <c r="W374" s="18" t="b">
        <f t="shared" si="666"/>
        <v>0</v>
      </c>
      <c r="X374" s="11">
        <f t="shared" si="667"/>
        <v>22.41</v>
      </c>
      <c r="Y374" s="11">
        <f t="shared" si="668"/>
        <v>6.99</v>
      </c>
      <c r="Z374" s="11">
        <f t="shared" si="669"/>
        <v>4.99</v>
      </c>
      <c r="AA374" s="11">
        <f t="shared" si="670"/>
        <v>6</v>
      </c>
      <c r="AB374" s="11">
        <f t="shared" si="671"/>
        <v>9.99</v>
      </c>
      <c r="AC374" s="11">
        <f t="shared" si="672"/>
        <v>8.9600000000000009</v>
      </c>
      <c r="AD374" s="21">
        <v>6.99</v>
      </c>
      <c r="AE374" s="21">
        <f t="shared" si="673"/>
        <v>5.98</v>
      </c>
      <c r="AF374" s="20">
        <v>4.99</v>
      </c>
      <c r="AG374" s="20">
        <f t="shared" si="674"/>
        <v>8.9600000000000009</v>
      </c>
    </row>
    <row r="375" spans="1:33">
      <c r="B375" s="5" t="s">
        <v>124</v>
      </c>
      <c r="C375" s="5"/>
      <c r="D375" s="17" t="s">
        <v>23</v>
      </c>
      <c r="E375">
        <v>3</v>
      </c>
      <c r="F375">
        <v>6</v>
      </c>
      <c r="G375" s="17">
        <v>44.82</v>
      </c>
      <c r="H375" s="7">
        <v>1</v>
      </c>
      <c r="I375" s="2" t="s">
        <v>16</v>
      </c>
      <c r="J375" s="2" t="s">
        <v>16</v>
      </c>
      <c r="K375" s="2" t="s">
        <v>19</v>
      </c>
      <c r="L375" s="2" t="s">
        <v>25</v>
      </c>
      <c r="M375" s="2" t="s">
        <v>16</v>
      </c>
      <c r="N375" s="2" t="s">
        <v>29</v>
      </c>
      <c r="O375" s="6">
        <f t="shared" si="675"/>
        <v>124.83</v>
      </c>
      <c r="Q375" s="17">
        <v>44.82</v>
      </c>
      <c r="R375" s="1" t="b">
        <f t="shared" si="661"/>
        <v>0</v>
      </c>
      <c r="S375" s="1" t="b">
        <f t="shared" si="662"/>
        <v>0</v>
      </c>
      <c r="T375" s="19" t="b">
        <f t="shared" si="663"/>
        <v>0</v>
      </c>
      <c r="U375" s="18" t="b">
        <f t="shared" si="664"/>
        <v>0</v>
      </c>
      <c r="V375" s="18" t="b">
        <f t="shared" si="665"/>
        <v>0</v>
      </c>
      <c r="W375" s="18" t="b">
        <f t="shared" si="666"/>
        <v>0</v>
      </c>
      <c r="X375" s="11">
        <f t="shared" si="667"/>
        <v>33.619999999999997</v>
      </c>
      <c r="Y375" s="11">
        <f t="shared" si="668"/>
        <v>8.9600000000000009</v>
      </c>
      <c r="Z375" s="11">
        <f t="shared" si="669"/>
        <v>4.99</v>
      </c>
      <c r="AA375" s="11">
        <f t="shared" si="670"/>
        <v>9</v>
      </c>
      <c r="AB375" s="11">
        <f t="shared" si="671"/>
        <v>9.99</v>
      </c>
      <c r="AC375" s="11">
        <f t="shared" si="672"/>
        <v>13.45</v>
      </c>
      <c r="AD375" s="21">
        <v>6.99</v>
      </c>
      <c r="AE375" s="21">
        <f t="shared" si="673"/>
        <v>8.9600000000000009</v>
      </c>
      <c r="AF375" s="20">
        <v>4.99</v>
      </c>
      <c r="AG375" s="20">
        <f t="shared" si="674"/>
        <v>13.45</v>
      </c>
    </row>
    <row r="376" spans="1:33">
      <c r="B376" s="5" t="s">
        <v>124</v>
      </c>
      <c r="C376" s="5"/>
      <c r="D376" s="17" t="s">
        <v>36</v>
      </c>
      <c r="E376">
        <v>4</v>
      </c>
      <c r="F376">
        <v>6</v>
      </c>
      <c r="G376" s="17">
        <v>59.76</v>
      </c>
      <c r="H376" s="7">
        <v>1</v>
      </c>
      <c r="I376" s="2" t="s">
        <v>16</v>
      </c>
      <c r="J376" s="2" t="s">
        <v>16</v>
      </c>
      <c r="K376" s="2" t="s">
        <v>19</v>
      </c>
      <c r="L376" s="2" t="s">
        <v>25</v>
      </c>
      <c r="M376" s="2" t="s">
        <v>16</v>
      </c>
      <c r="N376" s="2" t="s">
        <v>29</v>
      </c>
      <c r="O376" s="6">
        <f t="shared" si="675"/>
        <v>161.44</v>
      </c>
      <c r="Q376" s="17">
        <v>59.76</v>
      </c>
      <c r="R376" s="1" t="b">
        <f t="shared" si="661"/>
        <v>0</v>
      </c>
      <c r="S376" s="1" t="b">
        <f t="shared" si="662"/>
        <v>0</v>
      </c>
      <c r="T376" s="19" t="b">
        <f t="shared" si="663"/>
        <v>0</v>
      </c>
      <c r="U376" s="18" t="b">
        <f t="shared" si="664"/>
        <v>0</v>
      </c>
      <c r="V376" s="18" t="b">
        <f t="shared" si="665"/>
        <v>0</v>
      </c>
      <c r="W376" s="18" t="b">
        <f t="shared" si="666"/>
        <v>0</v>
      </c>
      <c r="X376" s="11">
        <f t="shared" si="667"/>
        <v>44.82</v>
      </c>
      <c r="Y376" s="11">
        <f t="shared" si="668"/>
        <v>11.95</v>
      </c>
      <c r="Z376" s="11">
        <f t="shared" si="669"/>
        <v>4.99</v>
      </c>
      <c r="AA376" s="11">
        <f t="shared" si="670"/>
        <v>12</v>
      </c>
      <c r="AB376" s="11">
        <f t="shared" si="671"/>
        <v>9.99</v>
      </c>
      <c r="AC376" s="11">
        <f t="shared" si="672"/>
        <v>17.93</v>
      </c>
      <c r="AD376" s="21">
        <v>6.99</v>
      </c>
      <c r="AE376" s="21">
        <f t="shared" si="673"/>
        <v>11.95</v>
      </c>
      <c r="AF376" s="20">
        <v>4.99</v>
      </c>
      <c r="AG376" s="20">
        <f t="shared" si="674"/>
        <v>17.93</v>
      </c>
    </row>
    <row r="377" spans="1:33">
      <c r="B377" s="5" t="s">
        <v>124</v>
      </c>
      <c r="C377" s="5"/>
      <c r="D377" s="17" t="s">
        <v>38</v>
      </c>
      <c r="E377">
        <v>4</v>
      </c>
      <c r="F377">
        <v>8</v>
      </c>
      <c r="G377" s="17">
        <v>79.680000000000007</v>
      </c>
      <c r="H377" s="7">
        <v>1</v>
      </c>
      <c r="I377" s="2" t="s">
        <v>16</v>
      </c>
      <c r="J377" s="2" t="s">
        <v>16</v>
      </c>
      <c r="K377" s="2" t="s">
        <v>19</v>
      </c>
      <c r="L377" s="2" t="s">
        <v>25</v>
      </c>
      <c r="M377" s="2" t="s">
        <v>16</v>
      </c>
      <c r="N377" s="2" t="s">
        <v>29</v>
      </c>
      <c r="O377" s="6">
        <f t="shared" si="675"/>
        <v>210.26000000000002</v>
      </c>
      <c r="Q377" s="17">
        <v>79.680000000000007</v>
      </c>
      <c r="R377" s="1" t="b">
        <f t="shared" si="661"/>
        <v>0</v>
      </c>
      <c r="S377" s="1" t="b">
        <f t="shared" si="662"/>
        <v>0</v>
      </c>
      <c r="T377" s="19" t="b">
        <f t="shared" si="663"/>
        <v>0</v>
      </c>
      <c r="U377" s="18" t="b">
        <f t="shared" si="664"/>
        <v>0</v>
      </c>
      <c r="V377" s="18" t="b">
        <f t="shared" si="665"/>
        <v>0</v>
      </c>
      <c r="W377" s="18" t="b">
        <f t="shared" si="666"/>
        <v>0</v>
      </c>
      <c r="X377" s="11">
        <f t="shared" si="667"/>
        <v>59.76</v>
      </c>
      <c r="Y377" s="11">
        <f t="shared" si="668"/>
        <v>15.94</v>
      </c>
      <c r="Z377" s="11">
        <f t="shared" si="669"/>
        <v>4.99</v>
      </c>
      <c r="AA377" s="11">
        <f t="shared" si="670"/>
        <v>16</v>
      </c>
      <c r="AB377" s="11">
        <f t="shared" si="671"/>
        <v>9.99</v>
      </c>
      <c r="AC377" s="11">
        <f t="shared" si="672"/>
        <v>23.9</v>
      </c>
      <c r="AD377" s="21">
        <v>6.99</v>
      </c>
      <c r="AE377" s="21">
        <f t="shared" si="673"/>
        <v>15.94</v>
      </c>
      <c r="AF377" s="20">
        <v>4.99</v>
      </c>
      <c r="AG377" s="20">
        <f t="shared" si="674"/>
        <v>23.9</v>
      </c>
    </row>
    <row r="378" spans="1:33">
      <c r="B378" s="5" t="s">
        <v>124</v>
      </c>
      <c r="C378" s="5"/>
      <c r="D378" s="17" t="s">
        <v>39</v>
      </c>
      <c r="E378">
        <v>4</v>
      </c>
      <c r="F378">
        <v>10</v>
      </c>
      <c r="G378" s="17">
        <v>99.6</v>
      </c>
      <c r="H378" s="7">
        <v>1</v>
      </c>
      <c r="I378" s="2" t="s">
        <v>16</v>
      </c>
      <c r="J378" s="2" t="s">
        <v>16</v>
      </c>
      <c r="K378" s="2" t="s">
        <v>19</v>
      </c>
      <c r="L378" s="2" t="s">
        <v>25</v>
      </c>
      <c r="M378" s="2" t="s">
        <v>16</v>
      </c>
      <c r="N378" s="2" t="s">
        <v>29</v>
      </c>
      <c r="O378" s="6">
        <f t="shared" si="675"/>
        <v>259.08000000000004</v>
      </c>
      <c r="Q378" s="17">
        <v>99.6</v>
      </c>
      <c r="R378" s="1" t="b">
        <f t="shared" si="661"/>
        <v>0</v>
      </c>
      <c r="S378" s="1" t="b">
        <f t="shared" si="662"/>
        <v>0</v>
      </c>
      <c r="T378" s="19" t="b">
        <f t="shared" si="663"/>
        <v>0</v>
      </c>
      <c r="U378" s="18" t="b">
        <f t="shared" si="664"/>
        <v>0</v>
      </c>
      <c r="V378" s="18" t="b">
        <f t="shared" si="665"/>
        <v>0</v>
      </c>
      <c r="W378" s="18" t="b">
        <f t="shared" si="666"/>
        <v>0</v>
      </c>
      <c r="X378" s="11">
        <f t="shared" si="667"/>
        <v>74.7</v>
      </c>
      <c r="Y378" s="11">
        <f t="shared" si="668"/>
        <v>19.920000000000002</v>
      </c>
      <c r="Z378" s="11">
        <f t="shared" si="669"/>
        <v>4.99</v>
      </c>
      <c r="AA378" s="11">
        <f t="shared" si="670"/>
        <v>20</v>
      </c>
      <c r="AB378" s="11">
        <f t="shared" si="671"/>
        <v>9.99</v>
      </c>
      <c r="AC378" s="11">
        <f t="shared" si="672"/>
        <v>29.88</v>
      </c>
      <c r="AD378" s="21">
        <v>6.99</v>
      </c>
      <c r="AE378" s="21">
        <f t="shared" si="673"/>
        <v>19.920000000000002</v>
      </c>
      <c r="AF378" s="20">
        <v>4.99</v>
      </c>
      <c r="AG378" s="20">
        <f t="shared" si="674"/>
        <v>29.88</v>
      </c>
    </row>
    <row r="379" spans="1:33">
      <c r="B379" s="5" t="s">
        <v>124</v>
      </c>
      <c r="C379" s="5"/>
      <c r="D379" s="17" t="s">
        <v>40</v>
      </c>
      <c r="E379">
        <v>6</v>
      </c>
      <c r="F379">
        <v>8</v>
      </c>
      <c r="G379" s="17">
        <v>119.52</v>
      </c>
      <c r="H379" s="7">
        <v>1</v>
      </c>
      <c r="I379" s="2" t="s">
        <v>16</v>
      </c>
      <c r="J379" s="2" t="s">
        <v>16</v>
      </c>
      <c r="K379" s="2" t="s">
        <v>19</v>
      </c>
      <c r="L379" s="2" t="s">
        <v>25</v>
      </c>
      <c r="M379" s="2" t="s">
        <v>16</v>
      </c>
      <c r="N379" s="2" t="s">
        <v>29</v>
      </c>
      <c r="O379" s="6">
        <f t="shared" si="675"/>
        <v>307.90000000000003</v>
      </c>
      <c r="Q379" s="17">
        <v>119.52</v>
      </c>
      <c r="R379" s="1" t="b">
        <f t="shared" si="661"/>
        <v>0</v>
      </c>
      <c r="S379" s="1" t="b">
        <f t="shared" si="662"/>
        <v>0</v>
      </c>
      <c r="T379" s="19" t="b">
        <f t="shared" si="663"/>
        <v>0</v>
      </c>
      <c r="U379" s="18" t="b">
        <f t="shared" si="664"/>
        <v>0</v>
      </c>
      <c r="V379" s="18" t="b">
        <f t="shared" si="665"/>
        <v>0</v>
      </c>
      <c r="W379" s="18" t="b">
        <f t="shared" si="666"/>
        <v>0</v>
      </c>
      <c r="X379" s="11">
        <f t="shared" si="667"/>
        <v>89.64</v>
      </c>
      <c r="Y379" s="11">
        <f t="shared" si="668"/>
        <v>23.9</v>
      </c>
      <c r="Z379" s="11">
        <f t="shared" si="669"/>
        <v>4.99</v>
      </c>
      <c r="AA379" s="11">
        <f t="shared" si="670"/>
        <v>24</v>
      </c>
      <c r="AB379" s="11">
        <f t="shared" si="671"/>
        <v>9.99</v>
      </c>
      <c r="AC379" s="11">
        <f t="shared" si="672"/>
        <v>35.86</v>
      </c>
      <c r="AD379" s="21">
        <v>6.99</v>
      </c>
      <c r="AE379" s="21">
        <f t="shared" si="673"/>
        <v>23.9</v>
      </c>
      <c r="AF379" s="20">
        <v>4.99</v>
      </c>
      <c r="AG379" s="20">
        <f t="shared" si="674"/>
        <v>35.86</v>
      </c>
    </row>
    <row r="380" spans="1:33">
      <c r="B380" s="5" t="s">
        <v>124</v>
      </c>
      <c r="C380" s="5"/>
      <c r="D380" s="17" t="s">
        <v>41</v>
      </c>
      <c r="E380">
        <v>6</v>
      </c>
      <c r="F380">
        <v>10</v>
      </c>
      <c r="G380" s="17">
        <v>149.4</v>
      </c>
      <c r="H380" s="7">
        <v>1</v>
      </c>
      <c r="I380" s="2" t="s">
        <v>16</v>
      </c>
      <c r="J380" s="2" t="s">
        <v>16</v>
      </c>
      <c r="K380" s="2" t="s">
        <v>19</v>
      </c>
      <c r="L380" s="2" t="s">
        <v>25</v>
      </c>
      <c r="M380" s="2" t="s">
        <v>16</v>
      </c>
      <c r="N380" s="2" t="s">
        <v>29</v>
      </c>
      <c r="O380" s="6">
        <f t="shared" si="675"/>
        <v>381.13</v>
      </c>
      <c r="Q380" s="17">
        <v>149.4</v>
      </c>
      <c r="R380" s="1" t="b">
        <f t="shared" si="661"/>
        <v>0</v>
      </c>
      <c r="S380" s="1" t="b">
        <f t="shared" si="662"/>
        <v>0</v>
      </c>
      <c r="T380" s="19" t="b">
        <f t="shared" si="663"/>
        <v>0</v>
      </c>
      <c r="U380" s="18" t="b">
        <f t="shared" si="664"/>
        <v>0</v>
      </c>
      <c r="V380" s="18" t="b">
        <f t="shared" si="665"/>
        <v>0</v>
      </c>
      <c r="W380" s="18" t="b">
        <f t="shared" si="666"/>
        <v>0</v>
      </c>
      <c r="X380" s="11">
        <f t="shared" si="667"/>
        <v>112.05</v>
      </c>
      <c r="Y380" s="11">
        <f t="shared" si="668"/>
        <v>29.88</v>
      </c>
      <c r="Z380" s="11">
        <f t="shared" si="669"/>
        <v>4.99</v>
      </c>
      <c r="AA380" s="11">
        <f t="shared" si="670"/>
        <v>30</v>
      </c>
      <c r="AB380" s="11">
        <f t="shared" si="671"/>
        <v>9.99</v>
      </c>
      <c r="AC380" s="11">
        <f t="shared" si="672"/>
        <v>44.82</v>
      </c>
      <c r="AD380" s="21">
        <v>6.99</v>
      </c>
      <c r="AE380" s="21">
        <f t="shared" si="673"/>
        <v>29.88</v>
      </c>
      <c r="AF380" s="20">
        <v>4.99</v>
      </c>
      <c r="AG380" s="20">
        <f t="shared" si="674"/>
        <v>44.82</v>
      </c>
    </row>
  </sheetData>
  <hyperlinks>
    <hyperlink ref="B23:B29" r:id="rId1" display="https://www.bannerbuzz.com/outdoor-banners/p"/>
    <hyperlink ref="B31" r:id="rId2"/>
    <hyperlink ref="B32:B38" r:id="rId3" display="https://www.bannerbuzz.com/promotional-banners/p"/>
    <hyperlink ref="B40" r:id="rId4"/>
    <hyperlink ref="B41:B47" r:id="rId5" display="https://www.bannerbuzz.com/promotional-banners/p"/>
    <hyperlink ref="B49" r:id="rId6"/>
    <hyperlink ref="B50:B51" r:id="rId7" display="https://www.bannerbuzz.com/trade-show-banners/p"/>
    <hyperlink ref="B52:B56" r:id="rId8" display="https://www.bannerbuzz.com/trade-show-banners/p"/>
    <hyperlink ref="B58" r:id="rId9"/>
    <hyperlink ref="B59:B65" r:id="rId10" display="https://www.bannerbuzz.com/retail-banners/p"/>
    <hyperlink ref="B23" r:id="rId11"/>
    <hyperlink ref="B22" r:id="rId12"/>
    <hyperlink ref="B67" r:id="rId13"/>
    <hyperlink ref="B68:B74" r:id="rId14" display="https://www.bannerbuzz.com/sales-banners/p"/>
    <hyperlink ref="B76" r:id="rId15"/>
    <hyperlink ref="B85" r:id="rId16"/>
    <hyperlink ref="B86:B92" r:id="rId17" display="https://www.bannerbuzz.com/company-banners/p"/>
    <hyperlink ref="B94" r:id="rId18"/>
    <hyperlink ref="B95:B101" r:id="rId19" display="https://www.bannerbuzz.com/sponsor-banners/p"/>
    <hyperlink ref="A94" r:id="rId20" display="https://www.bannerbuzz.com/sponsor-banners/p"/>
    <hyperlink ref="B103" r:id="rId21"/>
    <hyperlink ref="B112" r:id="rId22"/>
    <hyperlink ref="B113:B119" r:id="rId23" display="https://www.bannerbuzz.com/art-music-entertainment-banners/p"/>
    <hyperlink ref="B121" r:id="rId24"/>
    <hyperlink ref="B122:B127" r:id="rId25" display="https://www.bannerbuzz.com/automotive-transportation-banners/p"/>
    <hyperlink ref="B128" r:id="rId26"/>
    <hyperlink ref="B130" r:id="rId27"/>
    <hyperlink ref="B131:B137" r:id="rId28" display="https://www.bannerbuzz.com/military-banners/p"/>
    <hyperlink ref="B139" r:id="rId29"/>
    <hyperlink ref="B140:B146" r:id="rId30" display="https://www.bannerbuzz.com/church-banners/p"/>
    <hyperlink ref="B148" r:id="rId31"/>
    <hyperlink ref="B149:B155" r:id="rId32" display="https://www.bannerbuzz.com/street-banners/p"/>
    <hyperlink ref="B158:B164" r:id="rId33" display="https://www.bannerbuzz.com/political-banners/p"/>
    <hyperlink ref="B157" r:id="rId34"/>
    <hyperlink ref="B166" r:id="rId35"/>
    <hyperlink ref="B167:B172" r:id="rId36" display="https://www.bannerbuzz.com/school-banners/p"/>
    <hyperlink ref="B173" r:id="rId37"/>
    <hyperlink ref="B175" r:id="rId38"/>
    <hyperlink ref="B176:B182" r:id="rId39" display="https://www.bannerbuzz.com/sports-banners/p"/>
    <hyperlink ref="B184" r:id="rId40"/>
    <hyperlink ref="B185:B190" r:id="rId41" display="https://www.bannerbuzz.com/team-banners/p"/>
    <hyperlink ref="B191" r:id="rId42"/>
    <hyperlink ref="B193" r:id="rId43"/>
    <hyperlink ref="B194:B200" r:id="rId44" display="https://www.bannerbuzz.com/soccer-banners/p"/>
    <hyperlink ref="B202" r:id="rId45"/>
    <hyperlink ref="B203:B206" r:id="rId46" display="https://www.bannerbuzz.com/band-banners/p"/>
    <hyperlink ref="B207" r:id="rId47"/>
    <hyperlink ref="B208" r:id="rId48"/>
    <hyperlink ref="B209" r:id="rId49"/>
    <hyperlink ref="B211" r:id="rId50"/>
    <hyperlink ref="B212:B218" r:id="rId51" display="https://www.bannerbuzz.com/holiday-banners/p"/>
    <hyperlink ref="B220" r:id="rId52"/>
    <hyperlink ref="B221:B227" r:id="rId53" display="https://www.bannerbuzz.com/photo-banners/p"/>
    <hyperlink ref="B229" r:id="rId54"/>
    <hyperlink ref="B230:B236" r:id="rId55" display="https://www.bannerbuzz.com/birthday-banners/p"/>
    <hyperlink ref="B238" r:id="rId56"/>
    <hyperlink ref="B239:B243" r:id="rId57" display="https://www.bannerbuzz.com/4th-of-july-banners/p"/>
    <hyperlink ref="B244" r:id="rId58"/>
    <hyperlink ref="B245" r:id="rId59"/>
    <hyperlink ref="B247" r:id="rId60"/>
    <hyperlink ref="B248:B254" r:id="rId61" display="https://www.bannerbuzz.com/thanksgiving-banners/p"/>
    <hyperlink ref="B256" r:id="rId62"/>
    <hyperlink ref="B265" r:id="rId63"/>
    <hyperlink ref="B266" r:id="rId64"/>
    <hyperlink ref="B267:B272" r:id="rId65" display="https://www.bannerbuzz.com/christmas-banners/p"/>
    <hyperlink ref="B274" r:id="rId66"/>
    <hyperlink ref="B275:B281" r:id="rId67" display="https://www.bannerbuzz.com/new-year-banners/p"/>
    <hyperlink ref="B283" r:id="rId68"/>
    <hyperlink ref="B284:B290" r:id="rId69" display="https://www.bannerbuzz.com/wedding-anniversary-banners/p"/>
    <hyperlink ref="B292" r:id="rId70"/>
    <hyperlink ref="B293:B299" r:id="rId71" display="https://www.bannerbuzz.com/baby-shower-banners/p"/>
    <hyperlink ref="B305" r:id="rId72"/>
    <hyperlink ref="B306:B308" r:id="rId73" display="https://www.bannerbuzz.com/welcome-home-banners/p"/>
    <hyperlink ref="B301:B304" r:id="rId74" display="https://www.bannerbuzz.com/welcome-home-banners/p"/>
    <hyperlink ref="B310" r:id="rId75"/>
    <hyperlink ref="B311:B317" r:id="rId76" display="https://www.bannerbuzz.com/homecoming-banners/p"/>
    <hyperlink ref="B319" r:id="rId77"/>
    <hyperlink ref="B320:B326" r:id="rId78" display="https://www.bannerbuzz.com/grand-opening-banners/p"/>
    <hyperlink ref="B328" r:id="rId79"/>
    <hyperlink ref="B329:B335" r:id="rId80" display="https://www.bannerbuzz.com/reunion-banners/p"/>
    <hyperlink ref="B337" r:id="rId81"/>
    <hyperlink ref="B338:B344" r:id="rId82" display="https://www.bannerbuzz.com/party-banners/p"/>
    <hyperlink ref="B346" r:id="rId83"/>
    <hyperlink ref="B347:B352" r:id="rId84" display="https://www.bannerbuzz.com/graduation-banners/p"/>
    <hyperlink ref="B353" r:id="rId85"/>
    <hyperlink ref="B355" r:id="rId86"/>
    <hyperlink ref="B356:B361" r:id="rId87" display="https://www.bannerbuzz.com/billboard-printing/p"/>
    <hyperlink ref="B362" r:id="rId88"/>
    <hyperlink ref="B364" r:id="rId89"/>
    <hyperlink ref="B365:B371" r:id="rId90" display="https://www.bannerbuzz.com/matte-banners/p"/>
    <hyperlink ref="B373" r:id="rId91"/>
    <hyperlink ref="B374:B380" r:id="rId92" display="https://www.bannerbuzz.com/pre-printed-vinyl-banners/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Banner</vt:lpstr>
      <vt:lpstr>Banner_morethanquantity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Ray</dc:creator>
  <cp:lastModifiedBy>Maa</cp:lastModifiedBy>
  <dcterms:created xsi:type="dcterms:W3CDTF">2019-04-26T09:23:20Z</dcterms:created>
  <dcterms:modified xsi:type="dcterms:W3CDTF">2019-09-17T19:04:00Z</dcterms:modified>
</cp:coreProperties>
</file>