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ajasekhardevineni/Desktop/OPRE 6301.SW1 - Statistics and Data Analysis/Week 7/"/>
    </mc:Choice>
  </mc:AlternateContent>
  <xr:revisionPtr revIDLastSave="0" documentId="13_ncr:1_{914810DD-2927-A347-B981-8AC36A2A5074}" xr6:coauthVersionLast="45" xr6:coauthVersionMax="45" xr10:uidLastSave="{00000000-0000-0000-0000-000000000000}"/>
  <bookViews>
    <workbookView xWindow="620" yWindow="-21140" windowWidth="35840" windowHeight="21060" activeTab="6" xr2:uid="{2089FE22-B895-4548-A980-889A31B56E6E}"/>
  </bookViews>
  <sheets>
    <sheet name="Question 1" sheetId="1" r:id="rId1"/>
    <sheet name="Question 2" sheetId="2" r:id="rId2"/>
    <sheet name="Question 3" sheetId="3" r:id="rId3"/>
    <sheet name="Question 4" sheetId="4" r:id="rId4"/>
    <sheet name="Question 5" sheetId="5" r:id="rId5"/>
    <sheet name="Recomendation" sheetId="7" r:id="rId6"/>
    <sheet name="Question 6 "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5" i="6" l="1"/>
  <c r="I86" i="6"/>
  <c r="M115" i="6" s="1"/>
  <c r="E267" i="5"/>
  <c r="H278" i="5"/>
  <c r="B278" i="5"/>
  <c r="G270" i="5"/>
  <c r="G115" i="6" l="1"/>
  <c r="H10" i="4"/>
  <c r="H17" i="4"/>
  <c r="H11" i="4"/>
  <c r="H8" i="4"/>
  <c r="H6" i="4"/>
  <c r="G43" i="3"/>
  <c r="D43" i="3"/>
  <c r="H19" i="4" l="1"/>
  <c r="H26" i="4" s="1"/>
  <c r="F5" i="3"/>
  <c r="F4" i="3"/>
  <c r="C26" i="4" l="1"/>
  <c r="F5" i="2"/>
  <c r="F4" i="2"/>
  <c r="D58" i="1" l="1"/>
  <c r="E60" i="1" s="1"/>
  <c r="D57" i="1"/>
  <c r="B43" i="1"/>
  <c r="C18" i="1"/>
  <c r="C3" i="1"/>
  <c r="C4" i="1"/>
  <c r="C5" i="1"/>
  <c r="C6" i="1"/>
  <c r="C7" i="1"/>
  <c r="C8" i="1"/>
  <c r="C9" i="1"/>
  <c r="C10" i="1"/>
  <c r="C11" i="1"/>
  <c r="C12" i="1"/>
  <c r="C13" i="1"/>
  <c r="C14" i="1"/>
  <c r="C15" i="1"/>
  <c r="C16" i="1"/>
  <c r="C2" i="1"/>
  <c r="C17" i="1" l="1"/>
  <c r="D24" i="1" s="1"/>
  <c r="D12" i="1" l="1"/>
  <c r="E12" i="1" s="1"/>
  <c r="F12" i="1" s="1"/>
  <c r="D15" i="1"/>
  <c r="E15" i="1" s="1"/>
  <c r="F15" i="1" s="1"/>
  <c r="D11" i="1"/>
  <c r="E11" i="1" s="1"/>
  <c r="F11" i="1" s="1"/>
  <c r="D3" i="1"/>
  <c r="E3" i="1" s="1"/>
  <c r="F3" i="1" s="1"/>
  <c r="D4" i="1"/>
  <c r="E4" i="1" s="1"/>
  <c r="F4" i="1" s="1"/>
  <c r="D7" i="1"/>
  <c r="E7" i="1" s="1"/>
  <c r="F7" i="1" s="1"/>
  <c r="D16" i="1"/>
  <c r="E16" i="1" s="1"/>
  <c r="F16" i="1" s="1"/>
  <c r="D6" i="1"/>
  <c r="E6" i="1" s="1"/>
  <c r="F6" i="1" s="1"/>
  <c r="D5" i="1"/>
  <c r="E5" i="1" s="1"/>
  <c r="F5" i="1" s="1"/>
  <c r="D2" i="1"/>
  <c r="E2" i="1" s="1"/>
  <c r="F2" i="1" s="1"/>
  <c r="D14" i="1"/>
  <c r="E14" i="1" s="1"/>
  <c r="F14" i="1" s="1"/>
  <c r="D9" i="1"/>
  <c r="E9" i="1" s="1"/>
  <c r="F9" i="1" s="1"/>
  <c r="D13" i="1"/>
  <c r="E13" i="1" s="1"/>
  <c r="F13" i="1" s="1"/>
  <c r="D10" i="1"/>
  <c r="E10" i="1" s="1"/>
  <c r="F10" i="1" s="1"/>
  <c r="D8" i="1"/>
  <c r="E8" i="1" s="1"/>
  <c r="F8" i="1" s="1"/>
  <c r="F17" i="1" l="1"/>
  <c r="D26" i="1" s="1"/>
  <c r="D28" i="1" s="1"/>
  <c r="D43" i="1" s="1"/>
</calcChain>
</file>

<file path=xl/sharedStrings.xml><?xml version="1.0" encoding="utf-8"?>
<sst xmlns="http://schemas.openxmlformats.org/spreadsheetml/2006/main" count="433" uniqueCount="165">
  <si>
    <t>Speed(x)</t>
  </si>
  <si>
    <t>Car Count</t>
  </si>
  <si>
    <t>xi - xbar (for each car)</t>
  </si>
  <si>
    <t>(xi-xbar)^2 (for each car)</t>
  </si>
  <si>
    <t xml:space="preserve">summation (xi-xbar)^2 = </t>
  </si>
  <si>
    <t>Grand Total Speed =</t>
  </si>
  <si>
    <t>Total speed (speed*car count)</t>
  </si>
  <si>
    <t>Total Cars (N)=</t>
  </si>
  <si>
    <t xml:space="preserve">Average Speed (Mean) = (Grand Total Speed) / Total Cars Count = </t>
  </si>
  <si>
    <t xml:space="preserve">Variance of sample data = (summation (xi-xbar)^2) / n-1 = </t>
  </si>
  <si>
    <t xml:space="preserve">Standard Deviation = square root (Variance) = </t>
  </si>
  <si>
    <t>In the given question the data is distributed, there are 15 different speeds and respective count of cars that went in that speed. So, in order to calculate average (mean) of speed, we need to multiply the speeds and its repective cars count (speed*car count) = Total Speed , then sum them all (Total Speeds) to get Grand total Speed.</t>
  </si>
  <si>
    <t>Part b)</t>
  </si>
  <si>
    <t>Part c)</t>
  </si>
  <si>
    <t xml:space="preserve">Probabilty = </t>
  </si>
  <si>
    <t>Speed  = NORM.INV(C46,D25,D29) =</t>
  </si>
  <si>
    <r>
      <t xml:space="preserve">Distribution and Inverse function are related in excel however they have their own circumstances when to use.
</t>
    </r>
    <r>
      <rPr>
        <b/>
        <sz val="12"/>
        <color theme="1"/>
        <rFont val="Calibri"/>
        <family val="2"/>
        <scheme val="minor"/>
      </rPr>
      <t xml:space="preserve">Distribution: NORMDIST(x, mu, sigma)
          </t>
    </r>
    <r>
      <rPr>
        <sz val="12"/>
        <color theme="1"/>
        <rFont val="Calibri"/>
        <family val="2"/>
        <scheme val="minor"/>
      </rPr>
      <t>This function gives the probability p% of x happening for mu as mean and sigma as standard deviation.</t>
    </r>
    <r>
      <rPr>
        <b/>
        <sz val="12"/>
        <color theme="1"/>
        <rFont val="Calibri"/>
        <family val="2"/>
        <scheme val="minor"/>
      </rPr>
      <t xml:space="preserve">
Inverse: NORMINV(p, mu, sigma)</t>
    </r>
    <r>
      <rPr>
        <sz val="12"/>
        <color theme="1"/>
        <rFont val="Calibri"/>
        <family val="2"/>
        <scheme val="minor"/>
      </rPr>
      <t xml:space="preserve">
          This function gives the value of x happening at p% probability with mu as mean and sigma as standard deviation.
In the given problem we need to calculate the value under which 85% drivers falls. Here, we have probability p (0.85) value and we need to calculate x (speed). Thus we need to use </t>
    </r>
    <r>
      <rPr>
        <b/>
        <sz val="12"/>
        <color theme="1"/>
        <rFont val="Calibri"/>
        <family val="2"/>
        <scheme val="minor"/>
      </rPr>
      <t>NORMINV</t>
    </r>
    <r>
      <rPr>
        <sz val="12"/>
        <color theme="1"/>
        <rFont val="Calibri"/>
        <family val="2"/>
        <scheme val="minor"/>
      </rPr>
      <t xml:space="preserve"> to calculate speed under which 85% of drivers falls.
</t>
    </r>
  </si>
  <si>
    <t>85% Speed limit = 45mph</t>
  </si>
  <si>
    <t>The people that drive between that range of speeds [40,50] are taken from the given sample data to form a new subset as below.</t>
  </si>
  <si>
    <t>percent of people drive within 5 mph of my recommended 85% speed limit (45 mph) =</t>
  </si>
  <si>
    <t xml:space="preserve">Number of cars in [40,50] speed range = </t>
  </si>
  <si>
    <t xml:space="preserve">percent of people drive within 5 mph of my recommended 85% speed limit (45 mph) = Number of cars in [40,50] speed range / Total number of cars </t>
  </si>
  <si>
    <t>The speeds within 5mph of 85% speed limit are from 40 mph (lower bound) to 50 mph (upper bound)</t>
  </si>
  <si>
    <t>Total number of Cars (N)=</t>
  </si>
  <si>
    <t>(xi-xbar)^2 (for each speed value)</t>
  </si>
  <si>
    <t>percent of people drive within 5 mph of my recommended 85% speed limit (45 mph) =  number of cars in [40,50] speed range / Total number of cars 
98 % of people drive within 5mph of my recommended 85% speed limit (45 mph)</t>
  </si>
  <si>
    <t xml:space="preserve">Texas law accomodates 70 mph, but in a roads where turnings occur its significanlty lower than that.  Hence, I believe that the sample data given in this question may be collected in a curved road. Assuming that, I would recommend my speed limit to be 45mph which is less than the 85% of drivers speed but not significantly. This is to ensure the safety of people. Majority off people drive in 45-47 mph speed and in general a driver would more likely to reduce 2-3 mph to stay within the speed limit. </t>
  </si>
  <si>
    <t>Person</t>
  </si>
  <si>
    <t>Old Battery Type</t>
  </si>
  <si>
    <t>New Battery Type</t>
  </si>
  <si>
    <t xml:space="preserve">The data has values of the minutes spoken by a sample of employees with Old Battery Type and New Battery Type </t>
  </si>
  <si>
    <t xml:space="preserve">Mean of Old Battery Type = </t>
  </si>
  <si>
    <t xml:space="preserve">Mean of New Battery Type = </t>
  </si>
  <si>
    <t>The mean values of Old Battery and New Battery are different. Hence, we can select the alternative hypothesis of M1-M2&lt;0</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</si>
  <si>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</si>
  <si>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</si>
  <si>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</si>
  <si>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</si>
  <si>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</si>
  <si>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</si>
  <si>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</si>
  <si>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</si>
  <si>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</si>
  <si>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</si>
  <si>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</si>
  <si>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</si>
  <si>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As the p - value of one-tail test at 5% significance level is 0.02&lt;0.05. Hence, we reject the null hypothesis H0: M1-M2 = 0 and accept the alternative hypothesis Ha: M1-M2 &lt; 0. 
Therefore at 5% significance level we can conclude, we have enough evidence that new battery provides more minutes of talk time per battery charge than the olf battery.</t>
  </si>
  <si>
    <t>10 year old girls</t>
  </si>
  <si>
    <t>10 year old boys</t>
  </si>
  <si>
    <t>The height data on 10 year old girls and 10 year old boys</t>
  </si>
  <si>
    <t xml:space="preserve">Mean of  10 Year old girls = </t>
  </si>
  <si>
    <t xml:space="preserve">Mean of  10 Year old boys = </t>
  </si>
  <si>
    <t>The mean values of 10 year old girls height and 10 year old boys height are same. Hence, we can select the alternative hypothesis as M1&lt;&gt;M2</t>
  </si>
  <si>
    <r>
      <t xml:space="preserve">Lets build the hypothesizes as following
</t>
    </r>
    <r>
      <rPr>
        <b/>
        <sz val="12"/>
        <color theme="1"/>
        <rFont val="Calibri"/>
        <family val="2"/>
        <scheme val="minor"/>
      </rPr>
      <t>Null Hypothesis:</t>
    </r>
    <r>
      <rPr>
        <sz val="12"/>
        <color theme="1"/>
        <rFont val="Calibri"/>
        <family val="2"/>
        <scheme val="minor"/>
      </rPr>
      <t xml:space="preserve"> The effect on talk time per battery charge is same for both Old Battery Type and New Battery Type
</t>
    </r>
    <r>
      <rPr>
        <b/>
        <sz val="12"/>
        <color theme="1"/>
        <rFont val="Calibri"/>
        <family val="2"/>
        <scheme val="minor"/>
      </rPr>
      <t>Alternative Hypothesis:</t>
    </r>
    <r>
      <rPr>
        <sz val="12"/>
        <color theme="1"/>
        <rFont val="Calibri"/>
        <family val="2"/>
        <scheme val="minor"/>
      </rPr>
      <t xml:space="preserve"> The effect on talk time per battery charge by New Battery Type is greater than  talk time per battery charge by Old Battery Type 
</t>
    </r>
    <r>
      <rPr>
        <b/>
        <sz val="12"/>
        <color theme="1"/>
        <rFont val="Calibri"/>
        <family val="2"/>
        <scheme val="minor"/>
      </rPr>
      <t>Null Hypothesis H0: M1-M2 = 0</t>
    </r>
    <r>
      <rPr>
        <sz val="12"/>
        <color theme="1"/>
        <rFont val="Calibri"/>
        <family val="2"/>
        <scheme val="minor"/>
      </rPr>
      <t xml:space="preserve">
</t>
    </r>
    <r>
      <rPr>
        <b/>
        <sz val="12"/>
        <color theme="1"/>
        <rFont val="Calibri"/>
        <family val="2"/>
        <scheme val="minor"/>
      </rPr>
      <t>Alternate Hypothesis Ha: M1-M2 &lt; 0</t>
    </r>
  </si>
  <si>
    <t>t-Test: Two-Sample Assuming Equal Variances</t>
  </si>
  <si>
    <t>Pooled Variance</t>
  </si>
  <si>
    <t>F-Test Two-Sample for Variances</t>
  </si>
  <si>
    <t>F</t>
  </si>
  <si>
    <t>P(F&lt;=f) one-tail</t>
  </si>
  <si>
    <t>F Critical one-tail</t>
  </si>
  <si>
    <t xml:space="preserve">5% Significance Level (alpha) = </t>
  </si>
  <si>
    <t>We do not reject null hypothesis as p-value &gt; alpha (0.73 &gt; 0.5)</t>
  </si>
  <si>
    <t xml:space="preserve">P-value two-tail = </t>
  </si>
  <si>
    <t>P-value two-tail = 2* P(F&lt;=f) two-tail  =</t>
  </si>
  <si>
    <t>We do not reject null hypothesis as p-value &gt; alpha (0.96 &gt; 0.5)</t>
  </si>
  <si>
    <r>
      <t xml:space="preserve">Lets build the hypothesizes as following
</t>
    </r>
    <r>
      <rPr>
        <b/>
        <sz val="12"/>
        <color theme="1"/>
        <rFont val="Calibri"/>
        <family val="2"/>
        <scheme val="minor"/>
      </rPr>
      <t>Null Hypothesis:</t>
    </r>
    <r>
      <rPr>
        <sz val="12"/>
        <color theme="1"/>
        <rFont val="Calibri"/>
        <family val="2"/>
        <scheme val="minor"/>
      </rPr>
      <t xml:space="preserve"> The effect on talk time per battery charge is same for both Old Battery Type and New Battery Type
</t>
    </r>
    <r>
      <rPr>
        <b/>
        <sz val="12"/>
        <color theme="1"/>
        <rFont val="Calibri"/>
        <family val="2"/>
        <scheme val="minor"/>
      </rPr>
      <t>Alternative Hypothesis:</t>
    </r>
    <r>
      <rPr>
        <sz val="12"/>
        <color theme="1"/>
        <rFont val="Calibri"/>
        <family val="2"/>
        <scheme val="minor"/>
      </rPr>
      <t xml:space="preserve"> The effect on talk time per battery charge by New Battery Type is greater than  talk time per battery charge by Old Battery Type 
</t>
    </r>
    <r>
      <rPr>
        <b/>
        <sz val="12"/>
        <color theme="1"/>
        <rFont val="Calibri"/>
        <family val="2"/>
        <scheme val="minor"/>
      </rPr>
      <t>Null Hypothesis H0: M1-M2 = 0</t>
    </r>
    <r>
      <rPr>
        <sz val="12"/>
        <color theme="1"/>
        <rFont val="Calibri"/>
        <family val="2"/>
        <scheme val="minor"/>
      </rPr>
      <t xml:space="preserve">
</t>
    </r>
    <r>
      <rPr>
        <b/>
        <sz val="12"/>
        <color theme="1"/>
        <rFont val="Calibri"/>
        <family val="2"/>
        <scheme val="minor"/>
      </rPr>
      <t xml:space="preserve">Alternate Hypothesis Ha: M1&lt;&gt;M2
</t>
    </r>
    <r>
      <rPr>
        <sz val="12"/>
        <color theme="1"/>
        <rFont val="Calibri"/>
        <family val="2"/>
        <scheme val="minor"/>
      </rPr>
      <t xml:space="preserve">
Inorder to test the hypothesis we do the below steps and compare the p-value of two tails test from both steps to conclude out hypothesis considered above.
1. Perform F-test Two sample Variance to decide, 
                    where null hypothesis H0: Variances are same and Alternative Ha: Variances are different.
2. Perform t- Test: Two Sample Assuming Equal Variances
                    where null hypothesis H0: difference=0 and Alternative Ha: difference&lt;&gt;0.</t>
    </r>
  </si>
  <si>
    <t>As the p-value of two tail test from both step 1 and step 2 are greater than 0.05 (5% significance level), we cannot reject the null hypothesis.
Thus, at 5% Significance level we can conclude, there is no enough evidence that the two genders are not the same height.</t>
  </si>
  <si>
    <t>Average driving times by zipcode</t>
  </si>
  <si>
    <t>Data has the list of average driving timings of one-way in Dallas by zipcodes</t>
  </si>
  <si>
    <t xml:space="preserve">Mean of average driving timings (M) = AVERAGE(A2:A48) = </t>
  </si>
  <si>
    <t xml:space="preserve">Number of random samples =COUNT(A2:A48) = </t>
  </si>
  <si>
    <t>Confidence level =</t>
  </si>
  <si>
    <t xml:space="preserve">When the standard deviation of the given sample data is unknown, we analyse the data using  sample standard deviation instead of population standatd deviation </t>
  </si>
  <si>
    <t xml:space="preserve">Standard deviation =STDEV.S(A2:A48) = </t>
  </si>
  <si>
    <t>Confidence Range =</t>
  </si>
  <si>
    <t>5 %Significance level (alpha) =</t>
  </si>
  <si>
    <t>Range of average driving timings of one-way in Dallas by zipcodes</t>
  </si>
  <si>
    <t>Mean of average driving timings (M) - Confidence Range</t>
  </si>
  <si>
    <t>Mean of average driving timings (M) + Confidence Range</t>
  </si>
  <si>
    <t>Lower Bound</t>
  </si>
  <si>
    <t>Upper Bound</t>
  </si>
  <si>
    <t>Assuming the driving time is one-way, at 95% confidence level we can conclude that average driving time in Dallas by zipcode is between 25.57 mins to 29.46 min</t>
  </si>
  <si>
    <t>Part a)</t>
  </si>
  <si>
    <t xml:space="preserve">If a blogger stated that the average driving time was 28 min (one-way).
 I would agree with the satatement with 95% confidence as the stated average 28min(one-way) driving time by blogger falls under the the range of average timing of one-way in Dallas by zipcode that is calculated in PART A </t>
  </si>
  <si>
    <t>Case</t>
  </si>
  <si>
    <t>Trip MPG</t>
  </si>
  <si>
    <t>Weight</t>
  </si>
  <si>
    <t>Displace</t>
  </si>
  <si>
    <t>No Cyl</t>
  </si>
  <si>
    <t>HP</t>
  </si>
  <si>
    <t>Trans</t>
  </si>
  <si>
    <t>Gears</t>
  </si>
  <si>
    <t>For/Dom</t>
  </si>
  <si>
    <r>
      <t xml:space="preserve">The above scatterplot is ﻿Weight, Displace, For/Dom, Gears, HP, No Cyl and Trans vs. Trip MPG. in liner regression with each variable respepectively.
X variables are related linearly.
Looking at all the scatter plots side-by-side we can observe the </t>
    </r>
    <r>
      <rPr>
        <b/>
        <sz val="16"/>
        <color theme="1"/>
        <rFont val="Calibri"/>
        <family val="2"/>
        <scheme val="minor"/>
      </rPr>
      <t>Weight and Displace data is scattered close to the respective regression line</t>
    </r>
    <r>
      <rPr>
        <sz val="16"/>
        <color theme="1"/>
        <rFont val="Calibri"/>
        <family val="2"/>
        <scheme val="minor"/>
      </rPr>
      <t xml:space="preserve">.
We can also observe from the respective regresison lines of Weight and Displace that they </t>
    </r>
    <r>
      <rPr>
        <b/>
        <sz val="16"/>
        <color theme="1"/>
        <rFont val="Calibri"/>
        <family val="2"/>
        <scheme val="minor"/>
      </rPr>
      <t>both have negative slope</t>
    </r>
    <r>
      <rPr>
        <sz val="16"/>
        <color theme="1"/>
        <rFont val="Calibri"/>
        <family val="2"/>
        <scheme val="minor"/>
      </rPr>
      <t xml:space="preserve"> which represents that the value of </t>
    </r>
    <r>
      <rPr>
        <b/>
        <sz val="16"/>
        <color theme="1"/>
        <rFont val="Calibri"/>
        <family val="2"/>
        <scheme val="minor"/>
      </rPr>
      <t>Trip MPG</t>
    </r>
    <r>
      <rPr>
        <sz val="16"/>
        <color theme="1"/>
        <rFont val="Calibri"/>
        <family val="2"/>
        <scheme val="minor"/>
      </rPr>
      <t xml:space="preserve"> reduces as the value of </t>
    </r>
    <r>
      <rPr>
        <b/>
        <sz val="16"/>
        <color theme="1"/>
        <rFont val="Calibri"/>
        <family val="2"/>
        <scheme val="minor"/>
      </rPr>
      <t>Weight or Displace increases respectiely.</t>
    </r>
  </si>
  <si>
    <t>SUMMARY OUTPUT</t>
  </si>
  <si>
    <t>Regression Statistics</t>
  </si>
  <si>
    <t>Multiple R</t>
  </si>
  <si>
    <t>R Square</t>
  </si>
  <si>
    <t>Adjusted R Square</t>
  </si>
  <si>
    <t>Standard Error</t>
  </si>
  <si>
    <t>ANOVA</t>
  </si>
  <si>
    <t>Regression</t>
  </si>
  <si>
    <t>Residual</t>
  </si>
  <si>
    <t>Total</t>
  </si>
  <si>
    <t>Intercept</t>
  </si>
  <si>
    <t>SS</t>
  </si>
  <si>
    <t>MS</t>
  </si>
  <si>
    <t>Significance F</t>
  </si>
  <si>
    <t>Coefficients</t>
  </si>
  <si>
    <t>P-value</t>
  </si>
  <si>
    <t>Lower 95%</t>
  </si>
  <si>
    <t>Upper 95%</t>
  </si>
  <si>
    <t>Lower 95.0%</t>
  </si>
  <si>
    <t>Upper 95.0%</t>
  </si>
  <si>
    <t>As the significance level is not mentioned in the problem, I am considering all the analysis of the data at 
95% significance (alpha = 0.05)</t>
  </si>
  <si>
    <r>
      <t xml:space="preserve">From the above regression analysis, following can be determined:
Observing all the p-value from regression analysis, </t>
    </r>
    <r>
      <rPr>
        <b/>
        <sz val="12"/>
        <color theme="1"/>
        <rFont val="Calibri"/>
        <family val="2"/>
        <scheme val="minor"/>
      </rPr>
      <t>the p-value of "No Cyl" is significantly high</t>
    </r>
    <r>
      <rPr>
        <sz val="12"/>
        <color theme="1"/>
        <rFont val="Calibri"/>
        <family val="2"/>
        <scheme val="minor"/>
      </rPr>
      <t xml:space="preserve">. 
The </t>
    </r>
    <r>
      <rPr>
        <b/>
        <sz val="12"/>
        <color theme="1"/>
        <rFont val="Calibri"/>
        <family val="2"/>
        <scheme val="minor"/>
      </rPr>
      <t>p-value of Income 0.321 &gt; 0.05 (95% confidence interval)</t>
    </r>
    <r>
      <rPr>
        <sz val="12"/>
        <color theme="1"/>
        <rFont val="Calibri"/>
        <family val="2"/>
        <scheme val="minor"/>
      </rPr>
      <t xml:space="preserve">, therefore we can conclude that the </t>
    </r>
    <r>
      <rPr>
        <b/>
        <sz val="12"/>
        <color theme="1"/>
        <rFont val="Calibri"/>
        <family val="2"/>
        <scheme val="minor"/>
      </rPr>
      <t>variable "No Cyl"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</si>
  <si>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From the above regression analysis, following can be determined:
Observing all the p-value from regression analysis, </t>
    </r>
    <r>
      <rPr>
        <b/>
        <sz val="12"/>
        <color theme="1"/>
        <rFont val="Calibri"/>
        <family val="2"/>
        <scheme val="minor"/>
      </rPr>
      <t>the p-value of "Displace" is significantly high</t>
    </r>
    <r>
      <rPr>
        <sz val="12"/>
        <color theme="1"/>
        <rFont val="Calibri"/>
        <family val="2"/>
        <scheme val="minor"/>
      </rPr>
      <t xml:space="preserve">. 
The </t>
    </r>
    <r>
      <rPr>
        <b/>
        <sz val="12"/>
        <color theme="1"/>
        <rFont val="Calibri"/>
        <family val="2"/>
        <scheme val="minor"/>
      </rPr>
      <t>p-value of Income 0.356 &gt; 0.05 (95% confidence interval)</t>
    </r>
    <r>
      <rPr>
        <sz val="12"/>
        <color theme="1"/>
        <rFont val="Calibri"/>
        <family val="2"/>
        <scheme val="minor"/>
      </rPr>
      <t xml:space="preserve">, therefore we can conclude that the </t>
    </r>
    <r>
      <rPr>
        <b/>
        <sz val="12"/>
        <color theme="1"/>
        <rFont val="Calibri"/>
        <family val="2"/>
        <scheme val="minor"/>
      </rPr>
      <t>variable "Displace"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</si>
  <si>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From the above regression analysis, following can be determined:
Observing all the p-value from regression analysis, </t>
    </r>
    <r>
      <rPr>
        <b/>
        <sz val="12"/>
        <color theme="1"/>
        <rFont val="Calibri"/>
        <family val="2"/>
        <scheme val="minor"/>
      </rPr>
      <t>the p-value of "Trans" is significantly high</t>
    </r>
    <r>
      <rPr>
        <sz val="12"/>
        <color theme="1"/>
        <rFont val="Calibri"/>
        <family val="2"/>
        <scheme val="minor"/>
      </rPr>
      <t xml:space="preserve">. 
The </t>
    </r>
    <r>
      <rPr>
        <b/>
        <sz val="12"/>
        <color theme="1"/>
        <rFont val="Calibri"/>
        <family val="2"/>
        <scheme val="minor"/>
      </rPr>
      <t>p-value of Income 0.391 &gt; 0.05 (95% confidence interval)</t>
    </r>
    <r>
      <rPr>
        <sz val="12"/>
        <color theme="1"/>
        <rFont val="Calibri"/>
        <family val="2"/>
        <scheme val="minor"/>
      </rPr>
      <t xml:space="preserve">, therefore we can conclude that the </t>
    </r>
    <r>
      <rPr>
        <b/>
        <sz val="12"/>
        <color theme="1"/>
        <rFont val="Calibri"/>
        <family val="2"/>
        <scheme val="minor"/>
      </rPr>
      <t>variable "Trans"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</si>
  <si>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From the above regression analysis, following can be determined:
Observing all the p-value from regression analysis, </t>
    </r>
    <r>
      <rPr>
        <b/>
        <sz val="12"/>
        <color theme="1"/>
        <rFont val="Calibri"/>
        <family val="2"/>
        <scheme val="minor"/>
      </rPr>
      <t>the p-value of "HP" is significantly high</t>
    </r>
    <r>
      <rPr>
        <sz val="12"/>
        <color theme="1"/>
        <rFont val="Calibri"/>
        <family val="2"/>
        <scheme val="minor"/>
      </rPr>
      <t xml:space="preserve">. 
The </t>
    </r>
    <r>
      <rPr>
        <b/>
        <sz val="12"/>
        <color theme="1"/>
        <rFont val="Calibri"/>
        <family val="2"/>
        <scheme val="minor"/>
      </rPr>
      <t>p-value of Income 0.402 &gt; 0.05 (95% confidence interval)</t>
    </r>
    <r>
      <rPr>
        <sz val="12"/>
        <color theme="1"/>
        <rFont val="Calibri"/>
        <family val="2"/>
        <scheme val="minor"/>
      </rPr>
      <t xml:space="preserve">, therefore we can conclude that the </t>
    </r>
    <r>
      <rPr>
        <b/>
        <sz val="12"/>
        <color theme="1"/>
        <rFont val="Calibri"/>
        <family val="2"/>
        <scheme val="minor"/>
      </rPr>
      <t>variable "HP"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</si>
  <si>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From the above regression analysis, following can be determined:
Observing all the p-value from regression analysis, </t>
    </r>
    <r>
      <rPr>
        <b/>
        <sz val="12"/>
        <color theme="1"/>
        <rFont val="Calibri"/>
        <family val="2"/>
        <scheme val="minor"/>
      </rPr>
      <t>the p-value of "For/Dom" is significantly high</t>
    </r>
    <r>
      <rPr>
        <sz val="12"/>
        <color theme="1"/>
        <rFont val="Calibri"/>
        <family val="2"/>
        <scheme val="minor"/>
      </rPr>
      <t xml:space="preserve">. 
The </t>
    </r>
    <r>
      <rPr>
        <b/>
        <sz val="12"/>
        <color theme="1"/>
        <rFont val="Calibri"/>
        <family val="2"/>
        <scheme val="minor"/>
      </rPr>
      <t>p-value of Income 0.37 &gt; 0.05 (95% confidence interval)</t>
    </r>
    <r>
      <rPr>
        <sz val="12"/>
        <color theme="1"/>
        <rFont val="Calibri"/>
        <family val="2"/>
        <scheme val="minor"/>
      </rPr>
      <t xml:space="preserve">, therefore we can conclude that the </t>
    </r>
    <r>
      <rPr>
        <b/>
        <sz val="12"/>
        <color theme="1"/>
        <rFont val="Calibri"/>
        <family val="2"/>
        <scheme val="minor"/>
      </rPr>
      <t>variable "For/Dom"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</si>
  <si>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Relationship between </t>
    </r>
    <r>
      <rPr>
        <b/>
        <sz val="11"/>
        <color theme="1"/>
        <rFont val="Calibri"/>
        <family val="2"/>
        <scheme val="minor"/>
      </rPr>
      <t xml:space="preserve">Trip MPG vs Weight and Gears </t>
    </r>
    <r>
      <rPr>
        <sz val="11"/>
        <color theme="1"/>
        <rFont val="Calibri"/>
        <family val="2"/>
        <scheme val="minor"/>
      </rPr>
      <t>using regression analysis.</t>
    </r>
  </si>
  <si>
    <r>
      <t xml:space="preserve">Relationship between </t>
    </r>
    <r>
      <rPr>
        <b/>
        <sz val="11"/>
        <color theme="1"/>
        <rFont val="Calibri"/>
        <family val="2"/>
        <scheme val="minor"/>
      </rPr>
      <t xml:space="preserve">Trip MPG vs Weight, Gears and For/Dom </t>
    </r>
    <r>
      <rPr>
        <sz val="11"/>
        <color theme="1"/>
        <rFont val="Calibri"/>
        <family val="2"/>
        <scheme val="minor"/>
      </rPr>
      <t>using regression analysis.</t>
    </r>
  </si>
  <si>
    <r>
      <t xml:space="preserve">Relationship between </t>
    </r>
    <r>
      <rPr>
        <b/>
        <sz val="11"/>
        <color theme="1"/>
        <rFont val="Calibri"/>
        <family val="2"/>
        <scheme val="minor"/>
      </rPr>
      <t xml:space="preserve">Trip MPG vs Weight, Gears, For/Dom and Displace </t>
    </r>
    <r>
      <rPr>
        <sz val="11"/>
        <color theme="1"/>
        <rFont val="Calibri"/>
        <family val="2"/>
        <scheme val="minor"/>
      </rPr>
      <t>using regression analysis.</t>
    </r>
  </si>
  <si>
    <r>
      <t xml:space="preserve">Relationship between </t>
    </r>
    <r>
      <rPr>
        <b/>
        <sz val="11"/>
        <color theme="1"/>
        <rFont val="Calibri"/>
        <family val="2"/>
        <scheme val="minor"/>
      </rPr>
      <t xml:space="preserve">Trip MPG vs Weight, Gears, For/Dom, Displace and No Cyl </t>
    </r>
    <r>
      <rPr>
        <sz val="11"/>
        <color theme="1"/>
        <rFont val="Calibri"/>
        <family val="2"/>
        <scheme val="minor"/>
      </rPr>
      <t>using regression analysis.</t>
    </r>
  </si>
  <si>
    <r>
      <t xml:space="preserve">Relationship between </t>
    </r>
    <r>
      <rPr>
        <b/>
        <sz val="11"/>
        <color theme="1"/>
        <rFont val="Calibri"/>
        <family val="2"/>
        <scheme val="minor"/>
      </rPr>
      <t>Trip MPG vs Weight, Gears, For/Dom, Displace, No Cyl and Trans</t>
    </r>
    <r>
      <rPr>
        <sz val="11"/>
        <color theme="1"/>
        <rFont val="Calibri"/>
        <family val="2"/>
        <scheme val="minor"/>
      </rPr>
      <t xml:space="preserve"> using regression analysis.</t>
    </r>
  </si>
  <si>
    <r>
      <t xml:space="preserve">Relationship between </t>
    </r>
    <r>
      <rPr>
        <b/>
        <sz val="11"/>
        <color theme="1"/>
        <rFont val="Calibri"/>
        <family val="2"/>
        <scheme val="minor"/>
      </rPr>
      <t>Trip MPG vs Weight, Gears, For/Dom, Displace, No Cyl, Trans and HP</t>
    </r>
    <r>
      <rPr>
        <sz val="11"/>
        <color theme="1"/>
        <rFont val="Calibri"/>
        <family val="2"/>
        <scheme val="minor"/>
      </rPr>
      <t xml:space="preserve"> using regression analysis.</t>
    </r>
  </si>
  <si>
    <t>Trip MPG = 52.5017 -0.0098*(Weight) + 1.4019*(Gears)</t>
  </si>
  <si>
    <t>2.5 Liters</t>
  </si>
  <si>
    <t>Displacement (displace) =</t>
  </si>
  <si>
    <t>Cylinders =</t>
  </si>
  <si>
    <t>Horse Power =</t>
  </si>
  <si>
    <t>Manual Transmission =</t>
  </si>
  <si>
    <t>Gears =</t>
  </si>
  <si>
    <t>For/Dom =</t>
  </si>
  <si>
    <t>Given values:</t>
  </si>
  <si>
    <t>Average mpg of vehicle for 195-mile trip (Trip MPG) =</t>
  </si>
  <si>
    <t>52.5017 -0.0098*(Weight) + 1.4019*(Gears)</t>
  </si>
  <si>
    <t>Weight(Pounds) =</t>
  </si>
  <si>
    <t>Calculated Average mpg of vehicle + Standard error (Trip MPG)</t>
  </si>
  <si>
    <t>Calculated Average mpg of vehicle - Standard error (Trip MPG)</t>
  </si>
  <si>
    <t xml:space="preserve">Standard error (Trip MPG) = </t>
  </si>
  <si>
    <t>Interval estimate of the average mpg of the given vehicle</t>
  </si>
  <si>
    <t>This means, we can say with 95% confidence that the average mpg over a 195-mile trip for the given vehicle will be in between 27.47 MPG and 32.74 MPG</t>
  </si>
  <si>
    <t>Weeks SP</t>
  </si>
  <si>
    <t>Age</t>
  </si>
  <si>
    <t>Years</t>
  </si>
  <si>
    <t>Pay</t>
  </si>
  <si>
    <r>
      <t xml:space="preserve">Relationship between </t>
    </r>
    <r>
      <rPr>
        <b/>
        <sz val="11"/>
        <color theme="1"/>
        <rFont val="Calibri"/>
        <family val="2"/>
        <scheme val="minor"/>
      </rPr>
      <t xml:space="preserve">Weeks SP	vs Years, Pay, and Age </t>
    </r>
    <r>
      <rPr>
        <sz val="11"/>
        <color theme="1"/>
        <rFont val="Calibri"/>
        <family val="2"/>
        <scheme val="minor"/>
      </rPr>
      <t>using regression analysis.</t>
    </r>
  </si>
  <si>
    <r>
      <t xml:space="preserve">From the above regression analysis, following can be determined:
Observing all the p-value from regression analysis, </t>
    </r>
    <r>
      <rPr>
        <b/>
        <sz val="12"/>
        <color theme="1"/>
        <rFont val="Calibri"/>
        <family val="2"/>
        <scheme val="minor"/>
      </rPr>
      <t>the p-value of "Age" is significantly high</t>
    </r>
    <r>
      <rPr>
        <sz val="12"/>
        <color theme="1"/>
        <rFont val="Calibri"/>
        <family val="2"/>
        <scheme val="minor"/>
      </rPr>
      <t xml:space="preserve">. 
The </t>
    </r>
    <r>
      <rPr>
        <b/>
        <sz val="12"/>
        <color theme="1"/>
        <rFont val="Calibri"/>
        <family val="2"/>
        <scheme val="minor"/>
      </rPr>
      <t>p-value of Income 0.906 &gt; 0.05 (95% confidence interval)</t>
    </r>
    <r>
      <rPr>
        <sz val="12"/>
        <color theme="1"/>
        <rFont val="Calibri"/>
        <family val="2"/>
        <scheme val="minor"/>
      </rPr>
      <t xml:space="preserve">, therefore we can conclude that the </t>
    </r>
    <r>
      <rPr>
        <b/>
        <sz val="12"/>
        <color theme="1"/>
        <rFont val="Calibri"/>
        <family val="2"/>
        <scheme val="minor"/>
      </rPr>
      <t>variable "Age"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</si>
  <si>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From the above regression analysis, following can be determined:
Observing all the p-value from regression analysis, </t>
    </r>
    <r>
      <rPr>
        <b/>
        <sz val="12"/>
        <color theme="1"/>
        <rFont val="Calibri"/>
        <family val="2"/>
        <scheme val="minor"/>
      </rPr>
      <t>the p-value of "Pay" is significantly high</t>
    </r>
    <r>
      <rPr>
        <sz val="12"/>
        <color theme="1"/>
        <rFont val="Calibri"/>
        <family val="2"/>
        <scheme val="minor"/>
      </rPr>
      <t xml:space="preserve">. 
The </t>
    </r>
    <r>
      <rPr>
        <b/>
        <sz val="12"/>
        <color theme="1"/>
        <rFont val="Calibri"/>
        <family val="2"/>
        <scheme val="minor"/>
      </rPr>
      <t>p-value of Income 0.183 &gt; 0.05 (95% confidence interval)</t>
    </r>
    <r>
      <rPr>
        <sz val="12"/>
        <color theme="1"/>
        <rFont val="Calibri"/>
        <family val="2"/>
        <scheme val="minor"/>
      </rPr>
      <t xml:space="preserve">, therefore we can conclude that the </t>
    </r>
    <r>
      <rPr>
        <b/>
        <sz val="12"/>
        <color theme="1"/>
        <rFont val="Calibri"/>
        <family val="2"/>
        <scheme val="minor"/>
      </rPr>
      <t>variable "Pay" has high error</t>
    </r>
    <r>
      <rPr>
        <sz val="12"/>
        <color theme="1"/>
        <rFont val="Calibri"/>
        <family val="2"/>
        <scheme val="minor"/>
      </rPr>
      <t xml:space="preserve">, thus we can </t>
    </r>
    <r>
      <rPr>
        <b/>
        <sz val="12"/>
        <color theme="1"/>
        <rFont val="Calibri"/>
        <family val="2"/>
        <scheme val="minor"/>
      </rPr>
      <t>eliminate it from the regression</t>
    </r>
    <r>
      <rPr>
        <sz val="12"/>
        <color theme="1"/>
        <rFont val="Calibri"/>
        <family val="2"/>
        <scheme val="minor"/>
      </rPr>
      <t>.</t>
    </r>
  </si>
  <si>
    <r>
      <t xml:space="preserve">Relationship between </t>
    </r>
    <r>
      <rPr>
        <b/>
        <sz val="11"/>
        <color theme="1"/>
        <rFont val="Calibri"/>
        <family val="2"/>
        <scheme val="minor"/>
      </rPr>
      <t xml:space="preserve">Weeks SP vs Years and Pay </t>
    </r>
    <r>
      <rPr>
        <sz val="11"/>
        <color theme="1"/>
        <rFont val="Calibri"/>
        <family val="2"/>
        <scheme val="minor"/>
      </rPr>
      <t>using regression analysis.</t>
    </r>
  </si>
  <si>
    <t>From the above regression analysis, following can be determined:
Observing all the p-value from regression analysis, the p-value of Weight and Gears &lt; 0.05 (95% confidence interval), therefore we can conclude with 95% confidence that the regression Trip MPG vs Weight and Gears is a linear regression model with very low error. 
The model to predict average mpg(Trip MPG) over a 195-mile trip is:</t>
  </si>
  <si>
    <r>
      <t xml:space="preserve">Relationship between </t>
    </r>
    <r>
      <rPr>
        <b/>
        <sz val="11"/>
        <color theme="1"/>
        <rFont val="Calibri"/>
        <family val="2"/>
        <scheme val="minor"/>
      </rPr>
      <t xml:space="preserve">Weeks SP vs Years </t>
    </r>
    <r>
      <rPr>
        <sz val="11"/>
        <color theme="1"/>
        <rFont val="Calibri"/>
        <family val="2"/>
        <scheme val="minor"/>
      </rPr>
      <t>using regression analysis.</t>
    </r>
  </si>
  <si>
    <r>
      <rPr>
        <b/>
        <sz val="16"/>
        <color theme="1"/>
        <rFont val="Calibri (Body)"/>
      </rPr>
      <t xml:space="preserve">From the above regression analysis, following can be determined:
Observing all the regression analysis, all the p-value are less than 0.05 (95% confidence interval), therefore we can conclude with 95% confidence that the regression Weeks SP vs Years is a linear regression model with very low error. 
</t>
    </r>
    <r>
      <rPr>
        <b/>
        <sz val="16"/>
        <color theme="1"/>
        <rFont val="Calibri"/>
        <family val="2"/>
        <scheme val="minor"/>
      </rPr>
      <t xml:space="preserve"> Regression model: Weeks SP = 3.621 + 0.574* (Years)</t>
    </r>
  </si>
  <si>
    <t>Severance Pay Analysis for the Laurier Company</t>
  </si>
  <si>
    <r>
      <rPr>
        <b/>
        <sz val="12"/>
        <color theme="1"/>
        <rFont val="Calibri"/>
        <family val="2"/>
        <scheme val="minor"/>
      </rPr>
      <t>Errors made by Statistician:</t>
    </r>
    <r>
      <rPr>
        <sz val="12"/>
        <color theme="1"/>
        <rFont val="Calibri"/>
        <family val="2"/>
        <scheme val="minor"/>
      </rPr>
      <t xml:space="preserve">
1. After the step 1, variable Age has tobe removed from the model as the -p value of Age is higher than p-value of Pay.
2. Step 2 is wrong as the variable Age has to be omitted in the step1
</t>
    </r>
  </si>
  <si>
    <t>Minimum SP</t>
  </si>
  <si>
    <t>Calculated SP - Standard error (Weeks SP)</t>
  </si>
  <si>
    <t>Calculated SP + Standard error (Weeks SP)</t>
  </si>
  <si>
    <t xml:space="preserve">Weeks Severance pay for 10 years = </t>
  </si>
  <si>
    <t xml:space="preserve">
According to the regression model developed above the number of week of Severance Pay for employee who worked for 10 years un the company = 3.621 + 0.574*(10) = 9 (rounded to the nearest integer )</t>
  </si>
  <si>
    <r>
      <rPr>
        <b/>
        <sz val="20"/>
        <color theme="1"/>
        <rFont val="Calibri"/>
        <family val="2"/>
        <scheme val="minor"/>
      </rPr>
      <t>Recommendation:</t>
    </r>
    <r>
      <rPr>
        <sz val="20"/>
        <color theme="1"/>
        <rFont val="Calibri"/>
        <family val="2"/>
        <scheme val="minor"/>
      </rPr>
      <t xml:space="preserve"> 
Increase the severance pay for Mr. Smith from 5 weeks to a minimum of 9 weeks, not to exceed 11 weeks.  Mr. Smith’s original severance package does not appear to be in line with the Laurier Company’s severance pay practices.  This conclusion was based upon a statistical linear regression model developed from the Laurier Company’s past severance pay history.  Below are details of my assessment with supporting documentation. 
</t>
    </r>
    <r>
      <rPr>
        <b/>
        <sz val="20"/>
        <color theme="1"/>
        <rFont val="Calibri"/>
        <family val="2"/>
        <scheme val="minor"/>
      </rPr>
      <t xml:space="preserve">
Assessment: </t>
    </r>
    <r>
      <rPr>
        <sz val="20"/>
        <color theme="1"/>
        <rFont val="Calibri"/>
        <family val="2"/>
        <scheme val="minor"/>
      </rPr>
      <t xml:space="preserve">
A sample of 50 Laurier Company employees was utilized to develop a linear regression model.  The Laurier Company provided the age, length of service with the company, and pay (at end of service) as the factors used to determine severance packages.  At the 5% significance level, it was determined that the weeks of severance pay is statistically based only upon the years of service:
				</t>
    </r>
    <r>
      <rPr>
        <b/>
        <sz val="20"/>
        <color theme="1"/>
        <rFont val="Calibri"/>
        <family val="2"/>
        <scheme val="minor"/>
      </rPr>
      <t xml:space="preserve">Weeks SP = 3.62 + 0.57*Years </t>
    </r>
    <r>
      <rPr>
        <sz val="20"/>
        <color theme="1"/>
        <rFont val="Calibri"/>
        <family val="2"/>
        <scheme val="minor"/>
      </rPr>
      <t xml:space="preserve">
Using this relationship and knowing the Mr. Smith had worked for the Western Company for 10 years, his severance package was calculated to be within 7.4 and 11.3 weeks.  The recommendation of 9 (rounded to the nearest integer) weeks is near the mid-point of that range.  
The supporting excel documentation show the development of the model and any assumptions tested along the way.  </t>
    </r>
  </si>
  <si>
    <t>Mid point of range</t>
  </si>
  <si>
    <t xml:space="preserve">Calcuated severance package to be within </t>
  </si>
  <si>
    <t>The data has sample severance pay for the employees along with the years they worked in Laurier Company, their latest Pay and  Age of the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</si>
</sst>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22">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2"/>
      <color theme="1"/>
      <name val="Calibri"/>
      <family val="2"/>
      <scheme val="minor"/>
    </font>
    <font>
      <b/>
      <sz val="13"/>
      <color theme="1"/>
      <name val="Calibri"/>
      <family val="2"/>
      <scheme val="minor"/>
    </font>
    <font>
      <sz val="16"/>
      <color theme="1"/>
      <name val="Calibri"/>
      <family val="2"/>
      <scheme val="minor"/>
    </font>
    <font>
      <b/>
      <sz val="12"/>
      <color rgb="FF000000"/>
      <name val="Calibri"/>
      <family val="2"/>
      <scheme val="minor"/>
    </font>
    <font>
      <b/>
      <i/>
      <sz val="12"/>
      <color theme="1"/>
      <name val="Calibri"/>
      <family val="2"/>
      <scheme val="minor"/>
    </font>
    <font>
      <b/>
      <sz val="18"/>
      <color theme="1"/>
      <name val="Calibri"/>
      <family val="2"/>
      <scheme val="minor"/>
    </font>
    <font>
      <b/>
      <sz val="20"/>
      <color theme="1"/>
      <name val="Calibri"/>
      <family val="2"/>
      <scheme val="minor"/>
    </font>
    <font>
      <b/>
      <sz val="22"/>
      <color theme="1"/>
      <name val="Calibri"/>
      <family val="2"/>
      <scheme val="minor"/>
    </font>
    <font>
      <b/>
      <sz val="24"/>
      <color theme="1"/>
      <name val="Calibri"/>
      <family val="2"/>
      <scheme val="minor"/>
    </font>
    <font>
      <b/>
      <sz val="48"/>
      <color theme="1"/>
      <name val="Calibri"/>
      <family val="2"/>
      <scheme val="minor"/>
    </font>
    <font>
      <sz val="18"/>
      <color theme="1"/>
      <name val="Calibri"/>
      <family val="2"/>
      <scheme val="minor"/>
    </font>
    <font>
      <b/>
      <sz val="16"/>
      <name val="Arial"/>
      <family val="2"/>
    </font>
    <font>
      <b/>
      <sz val="16"/>
      <color theme="1"/>
      <name val="Calibri (Body)"/>
    </font>
    <font>
      <sz val="20"/>
      <color theme="1"/>
      <name val="Calibri"/>
      <family val="2"/>
      <scheme val="minor"/>
    </font>
    <font>
      <sz val="36"/>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55">
    <xf numFmtId="0" fontId="0" fillId="0" borderId="0" xfId="0"/>
    <xf numFmtId="0" fontId="0" fillId="0" borderId="1" xfId="0" applyBorder="1" applyAlignment="1">
      <alignment horizontal="center"/>
    </xf>
    <xf numFmtId="0" fontId="2" fillId="0" borderId="0" xfId="0" applyFont="1"/>
    <xf numFmtId="0" fontId="5" fillId="0" borderId="0" xfId="0" applyFont="1"/>
    <xf numFmtId="0" fontId="0" fillId="0" borderId="0" xfId="0" applyAlignment="1">
      <alignment horizontal="left"/>
    </xf>
    <xf numFmtId="0" fontId="0" fillId="0" borderId="0" xfId="0" quotePrefix="1" applyAlignment="1">
      <alignment horizontal="right"/>
    </xf>
    <xf numFmtId="0" fontId="0" fillId="0" borderId="0" xfId="0" applyAlignment="1">
      <alignment horizontal="right"/>
    </xf>
    <xf numFmtId="0" fontId="0" fillId="0" borderId="0" xfId="0" applyAlignment="1">
      <alignment horizontal="center"/>
    </xf>
    <xf numFmtId="0" fontId="0" fillId="0" borderId="0" xfId="0" applyAlignment="1">
      <alignment vertical="top" wrapText="1"/>
    </xf>
    <xf numFmtId="0" fontId="2" fillId="0" borderId="0" xfId="0" applyFont="1" applyAlignment="1">
      <alignment horizontal="left"/>
    </xf>
    <xf numFmtId="0" fontId="0" fillId="0" borderId="0" xfId="0" applyFont="1"/>
    <xf numFmtId="0" fontId="5" fillId="2" borderId="1" xfId="0" applyFont="1" applyFill="1" applyBorder="1" applyAlignment="1">
      <alignment horizontal="center"/>
    </xf>
    <xf numFmtId="0" fontId="5" fillId="2" borderId="1" xfId="0" applyFont="1" applyFill="1" applyBorder="1"/>
    <xf numFmtId="0" fontId="2" fillId="2" borderId="9"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0" fillId="0" borderId="0" xfId="0" applyAlignment="1">
      <alignment horizontal="right"/>
    </xf>
    <xf numFmtId="0" fontId="2" fillId="0" borderId="0" xfId="0" applyFont="1" applyAlignment="1">
      <alignment horizontal="right"/>
    </xf>
    <xf numFmtId="2" fontId="2" fillId="0" borderId="0" xfId="0" applyNumberFormat="1" applyFont="1" applyAlignment="1">
      <alignment horizontal="left"/>
    </xf>
    <xf numFmtId="0" fontId="2" fillId="0" borderId="8" xfId="0" applyFont="1" applyBorder="1" applyAlignment="1">
      <alignment horizontal="right"/>
    </xf>
    <xf numFmtId="0" fontId="2" fillId="0" borderId="0" xfId="0" applyFont="1" applyAlignment="1">
      <alignment horizontal="right"/>
    </xf>
    <xf numFmtId="0" fontId="0" fillId="0" borderId="1" xfId="0" applyBorder="1" applyAlignment="1">
      <alignment horizontal="left"/>
    </xf>
    <xf numFmtId="0" fontId="0" fillId="2" borderId="9"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0" xfId="0" applyFill="1" applyBorder="1" applyAlignment="1">
      <alignment horizontal="left" vertical="center" wrapText="1"/>
    </xf>
    <xf numFmtId="0" fontId="0" fillId="2" borderId="0" xfId="0" applyFill="1" applyBorder="1" applyAlignment="1">
      <alignment horizontal="left" vertical="center" wrapText="1"/>
    </xf>
    <xf numFmtId="0" fontId="0" fillId="2" borderId="5" xfId="0" applyFill="1" applyBorder="1" applyAlignment="1">
      <alignment horizontal="left" vertical="center" wrapText="1"/>
    </xf>
    <xf numFmtId="0" fontId="0" fillId="2" borderId="11"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2" fillId="2" borderId="12" xfId="0" applyFont="1" applyFill="1" applyBorder="1" applyAlignment="1">
      <alignment horizontal="right"/>
    </xf>
    <xf numFmtId="172" fontId="2" fillId="2" borderId="13" xfId="0" applyNumberFormat="1" applyFont="1" applyFill="1" applyBorder="1" applyAlignment="1">
      <alignment horizontal="left"/>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2" borderId="10" xfId="0" applyFont="1" applyFill="1" applyBorder="1" applyAlignment="1">
      <alignment horizontal="left" vertical="top"/>
    </xf>
    <xf numFmtId="0" fontId="2" fillId="2" borderId="0" xfId="0" applyFont="1" applyFill="1" applyBorder="1" applyAlignment="1">
      <alignment horizontal="left" vertical="top"/>
    </xf>
    <xf numFmtId="0" fontId="2" fillId="2" borderId="5" xfId="0" applyFont="1" applyFill="1" applyBorder="1" applyAlignment="1">
      <alignment horizontal="left" vertical="top"/>
    </xf>
    <xf numFmtId="0" fontId="2" fillId="2" borderId="11"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2" fillId="2" borderId="12"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6" fillId="0" borderId="0" xfId="0" applyFont="1"/>
    <xf numFmtId="0" fontId="2" fillId="2" borderId="9"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9" fontId="2" fillId="0" borderId="0" xfId="1" applyFont="1" applyAlignment="1">
      <alignment horizontal="left"/>
    </xf>
    <xf numFmtId="0" fontId="2" fillId="0" borderId="0" xfId="0" applyFont="1" applyAlignment="1"/>
    <xf numFmtId="0" fontId="3" fillId="0" borderId="0" xfId="0" applyFont="1" applyAlignment="1">
      <alignment horizontal="center"/>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2" fontId="0" fillId="0" borderId="1" xfId="0" applyNumberFormat="1" applyBorder="1" applyAlignment="1">
      <alignment horizontal="center"/>
    </xf>
    <xf numFmtId="0" fontId="0" fillId="0" borderId="15" xfId="0" applyBorder="1" applyAlignment="1">
      <alignment horizontal="center"/>
    </xf>
    <xf numFmtId="2" fontId="0" fillId="0" borderId="15" xfId="0" applyNumberFormat="1" applyBorder="1" applyAlignment="1">
      <alignment horizontal="center"/>
    </xf>
    <xf numFmtId="0" fontId="5" fillId="2" borderId="16" xfId="0" applyFont="1" applyFill="1" applyBorder="1" applyAlignment="1">
      <alignment horizontal="center"/>
    </xf>
    <xf numFmtId="2" fontId="5" fillId="2" borderId="17" xfId="0" applyNumberFormat="1" applyFont="1" applyFill="1" applyBorder="1" applyAlignment="1">
      <alignment horizontal="center"/>
    </xf>
    <xf numFmtId="2" fontId="5" fillId="2" borderId="18" xfId="0" applyNumberFormat="1" applyFont="1" applyFill="1" applyBorder="1" applyAlignment="1">
      <alignment horizontal="center"/>
    </xf>
    <xf numFmtId="0" fontId="0" fillId="2" borderId="9"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0" xfId="0" applyFill="1" applyBorder="1" applyAlignment="1"/>
    <xf numFmtId="0" fontId="0" fillId="0" borderId="6" xfId="0" applyFill="1" applyBorder="1" applyAlignment="1"/>
    <xf numFmtId="0" fontId="7" fillId="0" borderId="19" xfId="0" applyFont="1" applyFill="1" applyBorder="1" applyAlignment="1">
      <alignment horizontal="center"/>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2" borderId="0" xfId="0" applyFill="1" applyBorder="1" applyAlignment="1"/>
    <xf numFmtId="0" fontId="5" fillId="2" borderId="9"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9"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0"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10"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2" borderId="11"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7" xfId="0" applyFont="1" applyFill="1" applyBorder="1" applyAlignment="1">
      <alignment horizontal="center" vertical="top" wrapText="1"/>
    </xf>
    <xf numFmtId="172" fontId="0" fillId="0" borderId="0" xfId="0" applyNumberFormat="1" applyAlignment="1">
      <alignment horizontal="center"/>
    </xf>
    <xf numFmtId="172" fontId="0" fillId="0" borderId="1" xfId="0" applyNumberFormat="1" applyBorder="1" applyAlignment="1">
      <alignment horizontal="center"/>
    </xf>
    <xf numFmtId="172" fontId="0" fillId="0" borderId="15" xfId="0" applyNumberFormat="1" applyBorder="1" applyAlignment="1">
      <alignment horizontal="center"/>
    </xf>
    <xf numFmtId="0" fontId="5" fillId="2" borderId="18" xfId="0" applyFont="1" applyFill="1" applyBorder="1" applyAlignment="1">
      <alignment horizontal="center"/>
    </xf>
    <xf numFmtId="0" fontId="0" fillId="0" borderId="0" xfId="0" applyBorder="1" applyAlignment="1">
      <alignment vertical="top" wrapText="1"/>
    </xf>
    <xf numFmtId="0" fontId="0" fillId="0" borderId="13" xfId="0" applyBorder="1" applyAlignment="1">
      <alignment horizontal="center" vertical="top" wrapText="1"/>
    </xf>
    <xf numFmtId="2" fontId="2" fillId="0" borderId="0" xfId="0" applyNumberFormat="1" applyFont="1"/>
    <xf numFmtId="0" fontId="2" fillId="2" borderId="12" xfId="0" applyFont="1" applyFill="1" applyBorder="1" applyAlignment="1">
      <alignment horizontal="center" wrapText="1"/>
    </xf>
    <xf numFmtId="0" fontId="2" fillId="2" borderId="14" xfId="0" applyFont="1" applyFill="1" applyBorder="1" applyAlignment="1">
      <alignment horizontal="center" wrapText="1"/>
    </xf>
    <xf numFmtId="0" fontId="2" fillId="2" borderId="13" xfId="0" applyFont="1" applyFill="1" applyBorder="1" applyAlignment="1">
      <alignment horizontal="center" wrapText="1"/>
    </xf>
    <xf numFmtId="0" fontId="0" fillId="2" borderId="12" xfId="0" applyFill="1" applyBorder="1" applyAlignment="1"/>
    <xf numFmtId="0" fontId="0" fillId="2" borderId="13" xfId="0" applyFill="1" applyBorder="1" applyAlignment="1"/>
    <xf numFmtId="0" fontId="2" fillId="2" borderId="12" xfId="0" applyFont="1" applyFill="1" applyBorder="1" applyAlignment="1"/>
    <xf numFmtId="0" fontId="2" fillId="2" borderId="13" xfId="0" applyFont="1" applyFill="1" applyBorder="1" applyAlignment="1"/>
    <xf numFmtId="172" fontId="0" fillId="0" borderId="0" xfId="0" applyNumberFormat="1" applyAlignment="1">
      <alignment horizontal="left"/>
    </xf>
    <xf numFmtId="0" fontId="2" fillId="2"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2" borderId="2" xfId="0" applyFont="1"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0" fillId="0" borderId="0" xfId="0" applyFont="1"/>
    <xf numFmtId="0" fontId="2" fillId="2" borderId="2" xfId="0" applyFont="1" applyFill="1" applyBorder="1"/>
    <xf numFmtId="0" fontId="2" fillId="2" borderId="2" xfId="0" applyFont="1" applyFill="1" applyBorder="1" applyAlignment="1">
      <alignment horizontal="left"/>
    </xf>
    <xf numFmtId="0" fontId="2" fillId="0" borderId="12" xfId="0" applyFont="1"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0" fillId="0" borderId="9" xfId="0" applyBorder="1"/>
    <xf numFmtId="0" fontId="0" fillId="0" borderId="3" xfId="0" applyBorder="1"/>
    <xf numFmtId="0" fontId="0" fillId="0" borderId="4" xfId="0" applyBorder="1"/>
    <xf numFmtId="0" fontId="0" fillId="0" borderId="0" xfId="0" applyBorder="1" applyAlignment="1"/>
    <xf numFmtId="0" fontId="2" fillId="0" borderId="20" xfId="0" applyFont="1" applyBorder="1"/>
    <xf numFmtId="0" fontId="2" fillId="0" borderId="3" xfId="0" applyFont="1" applyBorder="1" applyAlignment="1">
      <alignment horizontal="center"/>
    </xf>
    <xf numFmtId="0" fontId="5" fillId="2" borderId="9"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9" fillId="2" borderId="9"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11" fillId="0" borderId="19" xfId="0" applyFont="1" applyFill="1" applyBorder="1" applyAlignment="1">
      <alignment horizontal="centerContinuous"/>
    </xf>
    <xf numFmtId="0" fontId="11" fillId="2" borderId="19" xfId="0" applyFont="1" applyFill="1" applyBorder="1" applyAlignment="1">
      <alignment horizontal="centerContinuous"/>
    </xf>
    <xf numFmtId="0" fontId="0" fillId="2" borderId="6" xfId="0" applyFill="1" applyBorder="1" applyAlignment="1"/>
    <xf numFmtId="0" fontId="2" fillId="2" borderId="6" xfId="0" applyFont="1" applyFill="1" applyBorder="1" applyAlignment="1"/>
    <xf numFmtId="0" fontId="6" fillId="2" borderId="12" xfId="0" applyFont="1" applyFill="1" applyBorder="1" applyAlignment="1">
      <alignment horizontal="center"/>
    </xf>
    <xf numFmtId="0" fontId="6" fillId="2" borderId="14" xfId="0" applyFont="1" applyFill="1" applyBorder="1" applyAlignment="1">
      <alignment horizontal="center"/>
    </xf>
    <xf numFmtId="0" fontId="6" fillId="2" borderId="13" xfId="0" applyFont="1" applyFill="1" applyBorder="1" applyAlignment="1">
      <alignment horizontal="center"/>
    </xf>
    <xf numFmtId="0" fontId="13" fillId="2" borderId="0"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0" fillId="0" borderId="6" xfId="0" applyFont="1" applyFill="1" applyBorder="1" applyAlignment="1"/>
    <xf numFmtId="0" fontId="14" fillId="2" borderId="0"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6" fillId="2" borderId="9"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1" fillId="2" borderId="19" xfId="0" applyFont="1" applyFill="1" applyBorder="1" applyAlignment="1">
      <alignment horizontal="center"/>
    </xf>
    <xf numFmtId="0" fontId="2" fillId="2" borderId="0" xfId="0" applyFont="1" applyFill="1" applyBorder="1" applyAlignment="1"/>
    <xf numFmtId="0" fontId="13" fillId="0" borderId="0" xfId="0" applyFont="1" applyAlignment="1">
      <alignment horizontal="center"/>
    </xf>
    <xf numFmtId="0" fontId="2" fillId="0" borderId="0" xfId="0" applyFont="1" applyBorder="1" applyAlignment="1">
      <alignment horizontal="center"/>
    </xf>
    <xf numFmtId="0" fontId="4" fillId="0" borderId="1" xfId="0" applyFont="1" applyBorder="1" applyAlignment="1">
      <alignment horizontal="center"/>
    </xf>
    <xf numFmtId="0" fontId="12" fillId="0" borderId="1" xfId="0" applyFont="1" applyBorder="1" applyAlignment="1">
      <alignment horizontal="center"/>
    </xf>
    <xf numFmtId="0" fontId="17" fillId="0" borderId="3" xfId="0" applyFont="1" applyBorder="1"/>
    <xf numFmtId="0" fontId="17" fillId="0" borderId="0" xfId="0" applyFont="1" applyBorder="1" applyAlignment="1"/>
    <xf numFmtId="0" fontId="12" fillId="2" borderId="1" xfId="0" applyFont="1" applyFill="1" applyBorder="1" applyAlignment="1">
      <alignment horizontal="center"/>
    </xf>
    <xf numFmtId="0" fontId="12" fillId="0" borderId="6" xfId="0" applyFont="1" applyBorder="1"/>
    <xf numFmtId="0" fontId="15" fillId="2" borderId="9"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3" fillId="2" borderId="1" xfId="0" applyFont="1" applyFill="1" applyBorder="1" applyAlignment="1">
      <alignment horizontal="center" vertical="center" wrapText="1"/>
    </xf>
    <xf numFmtId="0" fontId="12" fillId="2" borderId="12" xfId="0" applyFont="1" applyFill="1" applyBorder="1" applyAlignment="1">
      <alignment horizontal="right"/>
    </xf>
    <xf numFmtId="0" fontId="12" fillId="2" borderId="14" xfId="0" applyFont="1" applyFill="1" applyBorder="1" applyAlignment="1">
      <alignment horizontal="right"/>
    </xf>
    <xf numFmtId="0" fontId="12" fillId="2" borderId="13" xfId="0" applyFont="1" applyFill="1" applyBorder="1" applyAlignment="1">
      <alignment horizontal="right"/>
    </xf>
    <xf numFmtId="0" fontId="12" fillId="2" borderId="13" xfId="0" applyFont="1" applyFill="1" applyBorder="1" applyAlignment="1">
      <alignment horizontal="left"/>
    </xf>
    <xf numFmtId="0" fontId="18" fillId="2" borderId="1" xfId="0" applyFont="1" applyFill="1" applyBorder="1" applyAlignment="1">
      <alignment horizontal="center"/>
    </xf>
    <xf numFmtId="0" fontId="7" fillId="2" borderId="19" xfId="0" applyFont="1" applyFill="1" applyBorder="1" applyAlignment="1">
      <alignment horizontal="center"/>
    </xf>
    <xf numFmtId="0" fontId="20" fillId="0" borderId="0" xfId="0" applyFont="1" applyAlignment="1">
      <alignment horizontal="left" vertical="top" wrapText="1"/>
    </xf>
    <xf numFmtId="0" fontId="20" fillId="0" borderId="0" xfId="0" applyFont="1" applyAlignment="1">
      <alignment vertical="top" wrapText="1"/>
    </xf>
    <xf numFmtId="0" fontId="21" fillId="0" borderId="0" xfId="0" applyFont="1" applyAlignment="1">
      <alignment horizontal="center" vertical="top" wrapText="1"/>
    </xf>
    <xf numFmtId="0" fontId="2" fillId="2" borderId="9"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1" xfId="0" applyFont="1" applyBorder="1" applyAlignment="1">
      <alignment horizontal="center"/>
    </xf>
    <xf numFmtId="0" fontId="0" fillId="0" borderId="3" xfId="0" applyFont="1" applyBorder="1"/>
    <xf numFmtId="0" fontId="3" fillId="2" borderId="9"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2" fillId="0" borderId="21" xfId="0" applyFont="1" applyBorder="1" applyAlignment="1">
      <alignment horizontal="center"/>
    </xf>
    <xf numFmtId="1" fontId="2" fillId="2" borderId="16" xfId="0" applyNumberFormat="1" applyFont="1" applyFill="1" applyBorder="1" applyAlignment="1">
      <alignment horizontal="center"/>
    </xf>
    <xf numFmtId="1" fontId="2" fillId="2" borderId="17" xfId="0" applyNumberFormat="1" applyFont="1" applyFill="1" applyBorder="1" applyAlignment="1">
      <alignment horizontal="center"/>
    </xf>
    <xf numFmtId="1" fontId="2" fillId="2" borderId="18" xfId="0" applyNumberFormat="1" applyFont="1" applyFill="1" applyBorder="1" applyAlignment="1">
      <alignment horizontal="center"/>
    </xf>
    <xf numFmtId="0" fontId="2"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11</xdr:col>
      <xdr:colOff>12700</xdr:colOff>
      <xdr:row>1</xdr:row>
      <xdr:rowOff>34981</xdr:rowOff>
    </xdr:from>
    <xdr:to>
      <xdr:col>26</xdr:col>
      <xdr:colOff>12700</xdr:colOff>
      <xdr:row>31</xdr:row>
      <xdr:rowOff>62921</xdr:rowOff>
    </xdr:to>
    <xdr:pic>
      <xdr:nvPicPr>
        <xdr:cNvPr id="2" name="Picture 1">
          <a:extLst>
            <a:ext uri="{FF2B5EF4-FFF2-40B4-BE49-F238E27FC236}">
              <a16:creationId xmlns:a16="http://schemas.microsoft.com/office/drawing/2014/main" id="{9B47FDBC-0BEF-4246-B210-128720896908}"/>
            </a:ext>
          </a:extLst>
        </xdr:cNvPr>
        <xdr:cNvPicPr/>
      </xdr:nvPicPr>
      <xdr:blipFill>
        <a:blip xmlns:r="http://schemas.openxmlformats.org/officeDocument/2006/relationships" r:embed="rId1"/>
        <a:stretch>
          <a:fillRect/>
        </a:stretch>
      </xdr:blipFill>
      <xdr:spPr>
        <a:xfrm>
          <a:off x="10729718" y="235507"/>
          <a:ext cx="12365789" cy="6043730"/>
        </a:xfrm>
        <a:prstGeom prst="rect">
          <a:avLst/>
        </a:prstGeom>
      </xdr:spPr>
    </xdr:pic>
    <xdr:clientData/>
  </xdr:twoCellAnchor>
  <xdr:twoCellAnchor editAs="oneCell">
    <xdr:from>
      <xdr:col>11</xdr:col>
      <xdr:colOff>44561</xdr:colOff>
      <xdr:row>49</xdr:row>
      <xdr:rowOff>44406</xdr:rowOff>
    </xdr:from>
    <xdr:to>
      <xdr:col>26</xdr:col>
      <xdr:colOff>44561</xdr:colOff>
      <xdr:row>79</xdr:row>
      <xdr:rowOff>5036</xdr:rowOff>
    </xdr:to>
    <xdr:pic>
      <xdr:nvPicPr>
        <xdr:cNvPr id="3" name="Picture 2">
          <a:extLst>
            <a:ext uri="{FF2B5EF4-FFF2-40B4-BE49-F238E27FC236}">
              <a16:creationId xmlns:a16="http://schemas.microsoft.com/office/drawing/2014/main" id="{168B99FA-8296-6040-9D7D-C79221258D2E}"/>
            </a:ext>
          </a:extLst>
        </xdr:cNvPr>
        <xdr:cNvPicPr/>
      </xdr:nvPicPr>
      <xdr:blipFill>
        <a:blip xmlns:r="http://schemas.openxmlformats.org/officeDocument/2006/relationships" r:embed="rId1"/>
        <a:stretch>
          <a:fillRect/>
        </a:stretch>
      </xdr:blipFill>
      <xdr:spPr>
        <a:xfrm>
          <a:off x="10761579" y="9981599"/>
          <a:ext cx="12365789" cy="6154665"/>
        </a:xfrm>
        <a:prstGeom prst="rect">
          <a:avLst/>
        </a:prstGeom>
      </xdr:spPr>
    </xdr:pic>
    <xdr:clientData/>
  </xdr:twoCellAnchor>
  <xdr:twoCellAnchor editAs="oneCell">
    <xdr:from>
      <xdr:col>11</xdr:col>
      <xdr:colOff>22279</xdr:colOff>
      <xdr:row>84</xdr:row>
      <xdr:rowOff>0</xdr:rowOff>
    </xdr:from>
    <xdr:to>
      <xdr:col>26</xdr:col>
      <xdr:colOff>66841</xdr:colOff>
      <xdr:row>111</xdr:row>
      <xdr:rowOff>44562</xdr:rowOff>
    </xdr:to>
    <xdr:pic>
      <xdr:nvPicPr>
        <xdr:cNvPr id="4" name="Picture 3">
          <a:extLst>
            <a:ext uri="{FF2B5EF4-FFF2-40B4-BE49-F238E27FC236}">
              <a16:creationId xmlns:a16="http://schemas.microsoft.com/office/drawing/2014/main" id="{7992DAD3-F944-F640-AB13-714270ADE025}"/>
            </a:ext>
          </a:extLst>
        </xdr:cNvPr>
        <xdr:cNvPicPr/>
      </xdr:nvPicPr>
      <xdr:blipFill>
        <a:blip xmlns:r="http://schemas.openxmlformats.org/officeDocument/2006/relationships" r:embed="rId2"/>
        <a:stretch>
          <a:fillRect/>
        </a:stretch>
      </xdr:blipFill>
      <xdr:spPr>
        <a:xfrm>
          <a:off x="10739297" y="17178421"/>
          <a:ext cx="12410351" cy="5637018"/>
        </a:xfrm>
        <a:prstGeom prst="rect">
          <a:avLst/>
        </a:prstGeom>
      </xdr:spPr>
    </xdr:pic>
    <xdr:clientData/>
  </xdr:twoCellAnchor>
  <xdr:twoCellAnchor editAs="oneCell">
    <xdr:from>
      <xdr:col>11</xdr:col>
      <xdr:colOff>22280</xdr:colOff>
      <xdr:row>117</xdr:row>
      <xdr:rowOff>0</xdr:rowOff>
    </xdr:from>
    <xdr:to>
      <xdr:col>26</xdr:col>
      <xdr:colOff>0</xdr:colOff>
      <xdr:row>144</xdr:row>
      <xdr:rowOff>44560</xdr:rowOff>
    </xdr:to>
    <xdr:pic>
      <xdr:nvPicPr>
        <xdr:cNvPr id="5" name="Picture 4">
          <a:extLst>
            <a:ext uri="{FF2B5EF4-FFF2-40B4-BE49-F238E27FC236}">
              <a16:creationId xmlns:a16="http://schemas.microsoft.com/office/drawing/2014/main" id="{0CF98D13-F076-C84F-9257-CB33EA4E8494}"/>
            </a:ext>
          </a:extLst>
        </xdr:cNvPr>
        <xdr:cNvPicPr/>
      </xdr:nvPicPr>
      <xdr:blipFill>
        <a:blip xmlns:r="http://schemas.openxmlformats.org/officeDocument/2006/relationships" r:embed="rId3"/>
        <a:stretch>
          <a:fillRect/>
        </a:stretch>
      </xdr:blipFill>
      <xdr:spPr>
        <a:xfrm>
          <a:off x="10739298" y="24018596"/>
          <a:ext cx="12343509" cy="5637017"/>
        </a:xfrm>
        <a:prstGeom prst="rect">
          <a:avLst/>
        </a:prstGeom>
      </xdr:spPr>
    </xdr:pic>
    <xdr:clientData/>
  </xdr:twoCellAnchor>
  <xdr:twoCellAnchor editAs="oneCell">
    <xdr:from>
      <xdr:col>10</xdr:col>
      <xdr:colOff>812800</xdr:colOff>
      <xdr:row>148</xdr:row>
      <xdr:rowOff>152400</xdr:rowOff>
    </xdr:from>
    <xdr:to>
      <xdr:col>26</xdr:col>
      <xdr:colOff>50800</xdr:colOff>
      <xdr:row>176</xdr:row>
      <xdr:rowOff>25400</xdr:rowOff>
    </xdr:to>
    <xdr:pic>
      <xdr:nvPicPr>
        <xdr:cNvPr id="6" name="Picture 5">
          <a:extLst>
            <a:ext uri="{FF2B5EF4-FFF2-40B4-BE49-F238E27FC236}">
              <a16:creationId xmlns:a16="http://schemas.microsoft.com/office/drawing/2014/main" id="{AC9D88F6-9E39-D442-8BE3-425C94D30457}"/>
            </a:ext>
          </a:extLst>
        </xdr:cNvPr>
        <xdr:cNvPicPr/>
      </xdr:nvPicPr>
      <xdr:blipFill>
        <a:blip xmlns:r="http://schemas.openxmlformats.org/officeDocument/2006/relationships" r:embed="rId4"/>
        <a:stretch>
          <a:fillRect/>
        </a:stretch>
      </xdr:blipFill>
      <xdr:spPr>
        <a:xfrm>
          <a:off x="10693400" y="30670500"/>
          <a:ext cx="12446000" cy="5664200"/>
        </a:xfrm>
        <a:prstGeom prst="rect">
          <a:avLst/>
        </a:prstGeom>
      </xdr:spPr>
    </xdr:pic>
    <xdr:clientData/>
  </xdr:twoCellAnchor>
  <xdr:twoCellAnchor editAs="oneCell">
    <xdr:from>
      <xdr:col>11</xdr:col>
      <xdr:colOff>0</xdr:colOff>
      <xdr:row>181</xdr:row>
      <xdr:rowOff>0</xdr:rowOff>
    </xdr:from>
    <xdr:to>
      <xdr:col>26</xdr:col>
      <xdr:colOff>25400</xdr:colOff>
      <xdr:row>207</xdr:row>
      <xdr:rowOff>114300</xdr:rowOff>
    </xdr:to>
    <xdr:pic>
      <xdr:nvPicPr>
        <xdr:cNvPr id="7" name="Picture 6">
          <a:extLst>
            <a:ext uri="{FF2B5EF4-FFF2-40B4-BE49-F238E27FC236}">
              <a16:creationId xmlns:a16="http://schemas.microsoft.com/office/drawing/2014/main" id="{046AF890-DEC6-AF45-8ABB-24936C6214E0}"/>
            </a:ext>
          </a:extLst>
        </xdr:cNvPr>
        <xdr:cNvPicPr/>
      </xdr:nvPicPr>
      <xdr:blipFill>
        <a:blip xmlns:r="http://schemas.openxmlformats.org/officeDocument/2006/relationships" r:embed="rId5"/>
        <a:stretch>
          <a:fillRect/>
        </a:stretch>
      </xdr:blipFill>
      <xdr:spPr>
        <a:xfrm>
          <a:off x="10706100" y="37350700"/>
          <a:ext cx="12407900" cy="5499100"/>
        </a:xfrm>
        <a:prstGeom prst="rect">
          <a:avLst/>
        </a:prstGeom>
      </xdr:spPr>
    </xdr:pic>
    <xdr:clientData/>
  </xdr:twoCellAnchor>
  <xdr:twoCellAnchor editAs="oneCell">
    <xdr:from>
      <xdr:col>11</xdr:col>
      <xdr:colOff>25400</xdr:colOff>
      <xdr:row>212</xdr:row>
      <xdr:rowOff>38100</xdr:rowOff>
    </xdr:from>
    <xdr:to>
      <xdr:col>26</xdr:col>
      <xdr:colOff>101600</xdr:colOff>
      <xdr:row>238</xdr:row>
      <xdr:rowOff>3736</xdr:rowOff>
    </xdr:to>
    <xdr:pic>
      <xdr:nvPicPr>
        <xdr:cNvPr id="8" name="Picture 7">
          <a:extLst>
            <a:ext uri="{FF2B5EF4-FFF2-40B4-BE49-F238E27FC236}">
              <a16:creationId xmlns:a16="http://schemas.microsoft.com/office/drawing/2014/main" id="{1E8B0262-FC97-B848-B07D-3EA8063DEDD8}"/>
            </a:ext>
          </a:extLst>
        </xdr:cNvPr>
        <xdr:cNvPicPr/>
      </xdr:nvPicPr>
      <xdr:blipFill>
        <a:blip xmlns:r="http://schemas.openxmlformats.org/officeDocument/2006/relationships" r:embed="rId6"/>
        <a:stretch>
          <a:fillRect/>
        </a:stretch>
      </xdr:blipFill>
      <xdr:spPr>
        <a:xfrm>
          <a:off x="10731500" y="43815000"/>
          <a:ext cx="12458700" cy="5321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7E5B7-D980-574D-A14E-E627F4DD34A2}">
  <dimension ref="A1:I71"/>
  <sheetViews>
    <sheetView topLeftCell="A38" zoomScale="137" zoomScaleNormal="160" workbookViewId="0">
      <selection activeCell="E51" sqref="E51"/>
    </sheetView>
  </sheetViews>
  <sheetFormatPr baseColWidth="10" defaultRowHeight="16"/>
  <cols>
    <col min="1" max="1" width="13.6640625" customWidth="1"/>
    <col min="2" max="2" width="12.33203125" bestFit="1" customWidth="1"/>
    <col min="3" max="3" width="35.6640625" customWidth="1"/>
    <col min="4" max="4" width="31.83203125" customWidth="1"/>
    <col min="5" max="5" width="29.5" bestFit="1" customWidth="1"/>
    <col min="6" max="6" width="39.5" customWidth="1"/>
  </cols>
  <sheetData>
    <row r="1" spans="1:6" ht="21">
      <c r="A1" s="11" t="s">
        <v>0</v>
      </c>
      <c r="B1" s="12" t="s">
        <v>1</v>
      </c>
      <c r="C1" s="12" t="s">
        <v>6</v>
      </c>
      <c r="D1" s="12" t="s">
        <v>2</v>
      </c>
      <c r="E1" s="12" t="s">
        <v>3</v>
      </c>
      <c r="F1" s="12" t="s">
        <v>24</v>
      </c>
    </row>
    <row r="2" spans="1:6">
      <c r="A2" s="1">
        <v>39</v>
      </c>
      <c r="B2" s="1">
        <v>8</v>
      </c>
      <c r="C2" s="27">
        <f>A2*B2</f>
        <v>312</v>
      </c>
      <c r="D2" s="27">
        <f>A2-$D$24</f>
        <v>-6.8160000000000025</v>
      </c>
      <c r="E2" s="27">
        <f>D2*D2</f>
        <v>46.457856000000035</v>
      </c>
      <c r="F2" s="27">
        <f>E2*B2</f>
        <v>371.66284800000028</v>
      </c>
    </row>
    <row r="3" spans="1:6">
      <c r="A3" s="1">
        <v>40</v>
      </c>
      <c r="B3" s="1">
        <v>8</v>
      </c>
      <c r="C3" s="27">
        <f t="shared" ref="C3:C16" si="0">A3*B3</f>
        <v>320</v>
      </c>
      <c r="D3" s="27">
        <f>A3-$D$24</f>
        <v>-5.8160000000000025</v>
      </c>
      <c r="E3" s="27">
        <f t="shared" ref="E3:E16" si="1">D3*D3</f>
        <v>33.82585600000003</v>
      </c>
      <c r="F3" s="27">
        <f t="shared" ref="F3:F16" si="2">E3*B3</f>
        <v>270.60684800000024</v>
      </c>
    </row>
    <row r="4" spans="1:6">
      <c r="A4" s="1">
        <v>41</v>
      </c>
      <c r="B4" s="1">
        <v>24</v>
      </c>
      <c r="C4" s="27">
        <f t="shared" si="0"/>
        <v>984</v>
      </c>
      <c r="D4" s="27">
        <f>A4-$D$24</f>
        <v>-4.8160000000000025</v>
      </c>
      <c r="E4" s="27">
        <f t="shared" si="1"/>
        <v>23.193856000000025</v>
      </c>
      <c r="F4" s="27">
        <f t="shared" si="2"/>
        <v>556.6525440000006</v>
      </c>
    </row>
    <row r="5" spans="1:6">
      <c r="A5" s="1">
        <v>42</v>
      </c>
      <c r="B5" s="1">
        <v>24</v>
      </c>
      <c r="C5" s="27">
        <f t="shared" si="0"/>
        <v>1008</v>
      </c>
      <c r="D5" s="27">
        <f>A5-$D$24</f>
        <v>-3.8160000000000025</v>
      </c>
      <c r="E5" s="27">
        <f t="shared" si="1"/>
        <v>14.561856000000018</v>
      </c>
      <c r="F5" s="27">
        <f t="shared" si="2"/>
        <v>349.48454400000043</v>
      </c>
    </row>
    <row r="6" spans="1:6">
      <c r="A6" s="1">
        <v>43</v>
      </c>
      <c r="B6" s="1">
        <v>48</v>
      </c>
      <c r="C6" s="27">
        <f t="shared" si="0"/>
        <v>2064</v>
      </c>
      <c r="D6" s="27">
        <f>A6-$D$24</f>
        <v>-2.8160000000000025</v>
      </c>
      <c r="E6" s="27">
        <f t="shared" si="1"/>
        <v>7.9298560000000142</v>
      </c>
      <c r="F6" s="27">
        <f t="shared" si="2"/>
        <v>380.63308800000067</v>
      </c>
    </row>
    <row r="7" spans="1:6">
      <c r="A7" s="1">
        <v>44</v>
      </c>
      <c r="B7" s="1">
        <v>96</v>
      </c>
      <c r="C7" s="27">
        <f t="shared" si="0"/>
        <v>4224</v>
      </c>
      <c r="D7" s="27">
        <f>A7-$D$24</f>
        <v>-1.8160000000000025</v>
      </c>
      <c r="E7" s="27">
        <f t="shared" si="1"/>
        <v>3.2978560000000092</v>
      </c>
      <c r="F7" s="27">
        <f t="shared" si="2"/>
        <v>316.59417600000086</v>
      </c>
    </row>
    <row r="8" spans="1:6">
      <c r="A8" s="1">
        <v>45</v>
      </c>
      <c r="B8" s="1">
        <v>208</v>
      </c>
      <c r="C8" s="27">
        <f t="shared" si="0"/>
        <v>9360</v>
      </c>
      <c r="D8" s="27">
        <f>A8-$D$24</f>
        <v>-0.8160000000000025</v>
      </c>
      <c r="E8" s="27">
        <f t="shared" si="1"/>
        <v>0.66585600000000411</v>
      </c>
      <c r="F8" s="27">
        <f t="shared" si="2"/>
        <v>138.49804800000086</v>
      </c>
    </row>
    <row r="9" spans="1:6">
      <c r="A9" s="1">
        <v>46</v>
      </c>
      <c r="B9" s="1">
        <v>200</v>
      </c>
      <c r="C9" s="27">
        <f t="shared" si="0"/>
        <v>9200</v>
      </c>
      <c r="D9" s="27">
        <f>A9-$D$24</f>
        <v>0.1839999999999975</v>
      </c>
      <c r="E9" s="27">
        <f t="shared" si="1"/>
        <v>3.3855999999999081E-2</v>
      </c>
      <c r="F9" s="27">
        <f t="shared" si="2"/>
        <v>6.7711999999998165</v>
      </c>
    </row>
    <row r="10" spans="1:6">
      <c r="A10" s="1">
        <v>47</v>
      </c>
      <c r="B10" s="1">
        <v>200</v>
      </c>
      <c r="C10" s="27">
        <f t="shared" si="0"/>
        <v>9400</v>
      </c>
      <c r="D10" s="27">
        <f>A10-$D$24</f>
        <v>1.1839999999999975</v>
      </c>
      <c r="E10" s="27">
        <f t="shared" si="1"/>
        <v>1.401855999999994</v>
      </c>
      <c r="F10" s="27">
        <f t="shared" si="2"/>
        <v>280.37119999999879</v>
      </c>
    </row>
    <row r="11" spans="1:6">
      <c r="A11" s="1">
        <v>48</v>
      </c>
      <c r="B11" s="1">
        <v>136</v>
      </c>
      <c r="C11" s="27">
        <f t="shared" si="0"/>
        <v>6528</v>
      </c>
      <c r="D11" s="27">
        <f>A11-$D$24</f>
        <v>2.1839999999999975</v>
      </c>
      <c r="E11" s="27">
        <f t="shared" si="1"/>
        <v>4.7698559999999892</v>
      </c>
      <c r="F11" s="27">
        <f t="shared" si="2"/>
        <v>648.70041599999854</v>
      </c>
    </row>
    <row r="12" spans="1:6">
      <c r="A12" s="1">
        <v>49</v>
      </c>
      <c r="B12" s="1">
        <v>16</v>
      </c>
      <c r="C12" s="27">
        <f t="shared" si="0"/>
        <v>784</v>
      </c>
      <c r="D12" s="27">
        <f>A12-$D$24</f>
        <v>3.1839999999999975</v>
      </c>
      <c r="E12" s="27">
        <f t="shared" si="1"/>
        <v>10.137855999999983</v>
      </c>
      <c r="F12" s="27">
        <f t="shared" si="2"/>
        <v>162.20569599999973</v>
      </c>
    </row>
    <row r="13" spans="1:6">
      <c r="A13" s="1">
        <v>50</v>
      </c>
      <c r="B13" s="1">
        <v>16</v>
      </c>
      <c r="C13" s="27">
        <f t="shared" si="0"/>
        <v>800</v>
      </c>
      <c r="D13" s="27">
        <f>A13-$D$24</f>
        <v>4.1839999999999975</v>
      </c>
      <c r="E13" s="27">
        <f t="shared" si="1"/>
        <v>17.50585599999998</v>
      </c>
      <c r="F13" s="27">
        <f t="shared" si="2"/>
        <v>280.09369599999968</v>
      </c>
    </row>
    <row r="14" spans="1:6">
      <c r="A14" s="1">
        <v>51</v>
      </c>
      <c r="B14" s="1">
        <v>8</v>
      </c>
      <c r="C14" s="27">
        <f t="shared" si="0"/>
        <v>408</v>
      </c>
      <c r="D14" s="27">
        <f>A14-$D$24</f>
        <v>5.1839999999999975</v>
      </c>
      <c r="E14" s="27">
        <f t="shared" si="1"/>
        <v>26.873855999999975</v>
      </c>
      <c r="F14" s="27">
        <f t="shared" si="2"/>
        <v>214.9908479999998</v>
      </c>
    </row>
    <row r="15" spans="1:6">
      <c r="A15" s="1">
        <v>52</v>
      </c>
      <c r="B15" s="1">
        <v>0</v>
      </c>
      <c r="C15" s="27">
        <f t="shared" si="0"/>
        <v>0</v>
      </c>
      <c r="D15" s="27">
        <f>A15-$D$24</f>
        <v>6.1839999999999975</v>
      </c>
      <c r="E15" s="27">
        <f t="shared" si="1"/>
        <v>38.24185599999997</v>
      </c>
      <c r="F15" s="27">
        <f t="shared" si="2"/>
        <v>0</v>
      </c>
    </row>
    <row r="16" spans="1:6">
      <c r="A16" s="1">
        <v>53</v>
      </c>
      <c r="B16" s="1">
        <v>8</v>
      </c>
      <c r="C16" s="27">
        <f t="shared" si="0"/>
        <v>424</v>
      </c>
      <c r="D16" s="27">
        <f>A16-$D$24</f>
        <v>7.1839999999999975</v>
      </c>
      <c r="E16" s="27">
        <f t="shared" si="1"/>
        <v>51.609855999999965</v>
      </c>
      <c r="F16" s="27">
        <f t="shared" si="2"/>
        <v>412.87884799999972</v>
      </c>
    </row>
    <row r="17" spans="1:9">
      <c r="A17" s="25" t="s">
        <v>5</v>
      </c>
      <c r="B17" s="25"/>
      <c r="C17" s="9">
        <f>SUM(C2:C16)</f>
        <v>45816</v>
      </c>
      <c r="E17" s="26" t="s">
        <v>4</v>
      </c>
      <c r="F17" s="9">
        <f>SUM(F2:F16)</f>
        <v>4390.1439999999993</v>
      </c>
    </row>
    <row r="18" spans="1:9">
      <c r="A18" s="23" t="s">
        <v>7</v>
      </c>
      <c r="B18" s="23"/>
      <c r="C18" s="9">
        <f>SUM(B2:B17)</f>
        <v>1000</v>
      </c>
    </row>
    <row r="19" spans="1:9" ht="17" thickBot="1"/>
    <row r="20" spans="1:9" ht="16" customHeight="1">
      <c r="B20" s="13" t="s">
        <v>11</v>
      </c>
      <c r="C20" s="14"/>
      <c r="D20" s="14"/>
      <c r="E20" s="14"/>
      <c r="F20" s="15"/>
      <c r="G20" s="8"/>
      <c r="H20" s="8"/>
      <c r="I20" s="8"/>
    </row>
    <row r="21" spans="1:9">
      <c r="B21" s="16"/>
      <c r="C21" s="17"/>
      <c r="D21" s="17"/>
      <c r="E21" s="17"/>
      <c r="F21" s="18"/>
      <c r="G21" s="8"/>
      <c r="H21" s="8"/>
      <c r="I21" s="8"/>
    </row>
    <row r="22" spans="1:9" ht="17" thickBot="1">
      <c r="B22" s="19"/>
      <c r="C22" s="20"/>
      <c r="D22" s="20"/>
      <c r="E22" s="20"/>
      <c r="F22" s="21"/>
      <c r="G22" s="8"/>
      <c r="H22" s="8"/>
      <c r="I22" s="8"/>
    </row>
    <row r="23" spans="1:9">
      <c r="B23" s="8"/>
      <c r="C23" s="8"/>
      <c r="D23" s="8"/>
      <c r="E23" s="8"/>
      <c r="F23" s="8"/>
      <c r="G23" s="8"/>
      <c r="H23" s="8"/>
      <c r="I23" s="8"/>
    </row>
    <row r="24" spans="1:9">
      <c r="A24" s="23" t="s">
        <v>8</v>
      </c>
      <c r="B24" s="23"/>
      <c r="C24" s="23"/>
      <c r="D24" s="9">
        <f>C17/C18</f>
        <v>45.816000000000003</v>
      </c>
      <c r="E24" s="8"/>
      <c r="F24" s="8"/>
      <c r="G24" s="8"/>
      <c r="H24" s="8"/>
      <c r="I24" s="8"/>
    </row>
    <row r="25" spans="1:9">
      <c r="A25" s="22"/>
      <c r="B25" s="22"/>
      <c r="D25" s="8"/>
      <c r="E25" s="8"/>
      <c r="F25" s="8"/>
      <c r="G25" s="8"/>
      <c r="H25" s="8"/>
      <c r="I25" s="8"/>
    </row>
    <row r="26" spans="1:9">
      <c r="A26" s="23" t="s">
        <v>9</v>
      </c>
      <c r="B26" s="23"/>
      <c r="C26" s="23"/>
      <c r="D26" s="9">
        <f>F17/(C18-1)</f>
        <v>4.394538538538538</v>
      </c>
      <c r="E26" s="8"/>
      <c r="F26" s="8"/>
      <c r="G26" s="8"/>
      <c r="H26" s="8"/>
      <c r="I26" s="8"/>
    </row>
    <row r="27" spans="1:9">
      <c r="B27" s="5"/>
      <c r="D27" s="8"/>
      <c r="E27" s="8"/>
      <c r="F27" s="8"/>
      <c r="G27" s="8"/>
      <c r="H27" s="8"/>
      <c r="I27" s="8"/>
    </row>
    <row r="28" spans="1:9">
      <c r="B28" s="23" t="s">
        <v>10</v>
      </c>
      <c r="C28" s="23"/>
      <c r="D28" s="24">
        <f xml:space="preserve"> SQRT(D26)</f>
        <v>2.0963154673232123</v>
      </c>
      <c r="E28" s="8"/>
      <c r="F28" s="8"/>
      <c r="G28" s="8"/>
      <c r="H28" s="8"/>
      <c r="I28" s="8"/>
    </row>
    <row r="30" spans="1:9">
      <c r="A30" s="2" t="s">
        <v>12</v>
      </c>
    </row>
    <row r="32" spans="1:9" ht="17" thickBot="1"/>
    <row r="33" spans="1:6" ht="16" customHeight="1">
      <c r="B33" s="28" t="s">
        <v>16</v>
      </c>
      <c r="C33" s="29"/>
      <c r="D33" s="29"/>
      <c r="E33" s="29"/>
      <c r="F33" s="30"/>
    </row>
    <row r="34" spans="1:6">
      <c r="B34" s="31"/>
      <c r="C34" s="32"/>
      <c r="D34" s="32"/>
      <c r="E34" s="32"/>
      <c r="F34" s="33"/>
    </row>
    <row r="35" spans="1:6">
      <c r="B35" s="31"/>
      <c r="C35" s="32"/>
      <c r="D35" s="32"/>
      <c r="E35" s="32"/>
      <c r="F35" s="33"/>
    </row>
    <row r="36" spans="1:6">
      <c r="B36" s="31"/>
      <c r="C36" s="32"/>
      <c r="D36" s="32"/>
      <c r="E36" s="32"/>
      <c r="F36" s="33"/>
    </row>
    <row r="37" spans="1:6">
      <c r="B37" s="31"/>
      <c r="C37" s="32"/>
      <c r="D37" s="32"/>
      <c r="E37" s="32"/>
      <c r="F37" s="33"/>
    </row>
    <row r="38" spans="1:6">
      <c r="B38" s="31"/>
      <c r="C38" s="32"/>
      <c r="D38" s="32"/>
      <c r="E38" s="32"/>
      <c r="F38" s="33"/>
    </row>
    <row r="39" spans="1:6">
      <c r="B39" s="31"/>
      <c r="C39" s="32"/>
      <c r="D39" s="32"/>
      <c r="E39" s="32"/>
      <c r="F39" s="33"/>
    </row>
    <row r="40" spans="1:6">
      <c r="B40" s="31"/>
      <c r="C40" s="32"/>
      <c r="D40" s="32"/>
      <c r="E40" s="32"/>
      <c r="F40" s="33"/>
    </row>
    <row r="41" spans="1:6" ht="17" thickBot="1">
      <c r="B41" s="34"/>
      <c r="C41" s="35"/>
      <c r="D41" s="35"/>
      <c r="E41" s="35"/>
      <c r="F41" s="36"/>
    </row>
    <row r="42" spans="1:6" ht="17" thickBot="1"/>
    <row r="43" spans="1:6" ht="17" thickBot="1">
      <c r="A43" s="26" t="s">
        <v>14</v>
      </c>
      <c r="B43" s="9">
        <f>0.85</f>
        <v>0.85</v>
      </c>
      <c r="C43" s="37" t="s">
        <v>15</v>
      </c>
      <c r="D43" s="38">
        <f xml:space="preserve"> _xlfn.NORM.INV(B43,D24,D28)</f>
        <v>47.98869134524606</v>
      </c>
    </row>
    <row r="44" spans="1:6" ht="17" thickBot="1"/>
    <row r="45" spans="1:6">
      <c r="B45" s="13" t="s">
        <v>26</v>
      </c>
      <c r="C45" s="39"/>
      <c r="D45" s="39"/>
      <c r="E45" s="39"/>
      <c r="F45" s="40"/>
    </row>
    <row r="46" spans="1:6">
      <c r="B46" s="41"/>
      <c r="C46" s="42"/>
      <c r="D46" s="42"/>
      <c r="E46" s="42"/>
      <c r="F46" s="43"/>
    </row>
    <row r="47" spans="1:6" ht="17" thickBot="1">
      <c r="B47" s="44"/>
      <c r="C47" s="45"/>
      <c r="D47" s="45"/>
      <c r="E47" s="45"/>
      <c r="F47" s="46"/>
    </row>
    <row r="50" spans="1:5">
      <c r="A50" s="2" t="s">
        <v>13</v>
      </c>
    </row>
    <row r="52" spans="1:5" ht="17" thickBot="1">
      <c r="B52" t="s">
        <v>17</v>
      </c>
    </row>
    <row r="53" spans="1:5" ht="17" thickBot="1">
      <c r="B53" s="47" t="s">
        <v>22</v>
      </c>
      <c r="C53" s="48"/>
      <c r="D53" s="48"/>
      <c r="E53" s="49"/>
    </row>
    <row r="55" spans="1:5">
      <c r="A55" t="s">
        <v>18</v>
      </c>
    </row>
    <row r="56" spans="1:5" ht="21">
      <c r="A56" s="11" t="s">
        <v>0</v>
      </c>
      <c r="B56" s="12" t="s">
        <v>1</v>
      </c>
    </row>
    <row r="57" spans="1:5">
      <c r="A57" s="1">
        <v>40</v>
      </c>
      <c r="B57" s="1">
        <v>8</v>
      </c>
      <c r="C57" s="26" t="s">
        <v>23</v>
      </c>
      <c r="D57" s="9">
        <f>C18</f>
        <v>1000</v>
      </c>
    </row>
    <row r="58" spans="1:5">
      <c r="A58" s="1">
        <v>41</v>
      </c>
      <c r="B58" s="1">
        <v>24</v>
      </c>
      <c r="C58" s="26" t="s">
        <v>20</v>
      </c>
      <c r="D58" s="9">
        <f>SUM(B57:B67)</f>
        <v>976</v>
      </c>
    </row>
    <row r="59" spans="1:5">
      <c r="A59" s="1">
        <v>42</v>
      </c>
      <c r="B59" s="1">
        <v>24</v>
      </c>
      <c r="C59" s="50" t="s">
        <v>21</v>
      </c>
    </row>
    <row r="60" spans="1:5">
      <c r="A60" s="1">
        <v>43</v>
      </c>
      <c r="B60" s="1">
        <v>48</v>
      </c>
      <c r="C60" s="50" t="s">
        <v>19</v>
      </c>
      <c r="D60" s="5"/>
      <c r="E60" s="60">
        <f>D58/C18</f>
        <v>0.97599999999999998</v>
      </c>
    </row>
    <row r="61" spans="1:5">
      <c r="A61" s="1">
        <v>44</v>
      </c>
      <c r="B61" s="1">
        <v>96</v>
      </c>
    </row>
    <row r="62" spans="1:5">
      <c r="A62" s="1">
        <v>45</v>
      </c>
      <c r="B62" s="1">
        <v>208</v>
      </c>
    </row>
    <row r="63" spans="1:5">
      <c r="A63" s="1">
        <v>46</v>
      </c>
      <c r="B63" s="1">
        <v>200</v>
      </c>
    </row>
    <row r="64" spans="1:5">
      <c r="A64" s="1">
        <v>47</v>
      </c>
      <c r="B64" s="1">
        <v>200</v>
      </c>
    </row>
    <row r="65" spans="1:6" ht="16" customHeight="1">
      <c r="A65" s="1">
        <v>48</v>
      </c>
      <c r="B65" s="1">
        <v>136</v>
      </c>
    </row>
    <row r="66" spans="1:6" ht="16" customHeight="1">
      <c r="A66" s="1">
        <v>49</v>
      </c>
      <c r="B66" s="1">
        <v>16</v>
      </c>
    </row>
    <row r="67" spans="1:6">
      <c r="A67" s="1">
        <v>50</v>
      </c>
      <c r="B67" s="1">
        <v>16</v>
      </c>
    </row>
    <row r="68" spans="1:6" ht="17" thickBot="1">
      <c r="B68" s="8"/>
      <c r="C68" s="8"/>
      <c r="D68" s="8"/>
      <c r="E68" s="8"/>
      <c r="F68" s="8"/>
    </row>
    <row r="69" spans="1:6">
      <c r="B69" s="51" t="s">
        <v>25</v>
      </c>
      <c r="C69" s="52"/>
      <c r="D69" s="52"/>
      <c r="E69" s="52"/>
      <c r="F69" s="53"/>
    </row>
    <row r="70" spans="1:6">
      <c r="B70" s="54"/>
      <c r="C70" s="55"/>
      <c r="D70" s="55"/>
      <c r="E70" s="55"/>
      <c r="F70" s="56"/>
    </row>
    <row r="71" spans="1:6" ht="17" thickBot="1">
      <c r="B71" s="57"/>
      <c r="C71" s="58"/>
      <c r="D71" s="58"/>
      <c r="E71" s="58"/>
      <c r="F71" s="59"/>
    </row>
  </sheetData>
  <mergeCells count="11">
    <mergeCell ref="B33:F41"/>
    <mergeCell ref="B45:F47"/>
    <mergeCell ref="B53:E53"/>
    <mergeCell ref="B69:F71"/>
    <mergeCell ref="B20:F22"/>
    <mergeCell ref="A17:B17"/>
    <mergeCell ref="A25:B25"/>
    <mergeCell ref="A24:C24"/>
    <mergeCell ref="A26:C26"/>
    <mergeCell ref="B28:C28"/>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D7CF-C8DB-634F-97A4-FA6EDD6A5563}">
  <dimension ref="A1:M44"/>
  <sheetViews>
    <sheetView zoomScale="75" workbookViewId="0">
      <selection activeCell="E49" sqref="E49"/>
    </sheetView>
  </sheetViews>
  <sheetFormatPr baseColWidth="10" defaultRowHeight="16"/>
  <cols>
    <col min="1" max="1" width="9" bestFit="1" customWidth="1"/>
    <col min="2" max="2" width="20.6640625" bestFit="1" customWidth="1"/>
    <col min="3" max="3" width="22" bestFit="1" customWidth="1"/>
    <col min="5" max="5" width="26.83203125" customWidth="1"/>
    <col min="6" max="6" width="16.33203125" customWidth="1"/>
    <col min="7" max="7" width="19.33203125" customWidth="1"/>
  </cols>
  <sheetData>
    <row r="1" spans="1:13" ht="22" thickBot="1">
      <c r="A1" s="69" t="s">
        <v>27</v>
      </c>
      <c r="B1" s="70" t="s">
        <v>28</v>
      </c>
      <c r="C1" s="71" t="s">
        <v>29</v>
      </c>
    </row>
    <row r="2" spans="1:13" ht="17" customHeight="1" thickBot="1">
      <c r="A2" s="67">
        <v>1</v>
      </c>
      <c r="B2" s="68">
        <v>54.5</v>
      </c>
      <c r="C2" s="68">
        <v>78.3</v>
      </c>
      <c r="E2" s="63" t="s">
        <v>30</v>
      </c>
      <c r="F2" s="64"/>
      <c r="G2" s="64"/>
      <c r="H2" s="64"/>
      <c r="I2" s="64"/>
      <c r="J2" s="64"/>
      <c r="K2" s="64"/>
      <c r="L2" s="64"/>
      <c r="M2" s="65"/>
    </row>
    <row r="3" spans="1:13">
      <c r="A3" s="1">
        <v>2</v>
      </c>
      <c r="B3" s="66">
        <v>67</v>
      </c>
      <c r="C3" s="66">
        <v>79.8</v>
      </c>
    </row>
    <row r="4" spans="1:13">
      <c r="A4" s="1">
        <v>3</v>
      </c>
      <c r="B4" s="66">
        <v>41.7</v>
      </c>
      <c r="C4" s="66">
        <v>81.3</v>
      </c>
      <c r="E4" s="2" t="s">
        <v>31</v>
      </c>
      <c r="F4" s="111">
        <f>AVERAGE(B2:B26)</f>
        <v>70.748000000000019</v>
      </c>
    </row>
    <row r="5" spans="1:13">
      <c r="A5" s="1">
        <v>4</v>
      </c>
      <c r="B5" s="66">
        <v>64.5</v>
      </c>
      <c r="C5" s="66">
        <v>69.400000000000006</v>
      </c>
      <c r="E5" s="2" t="s">
        <v>32</v>
      </c>
      <c r="F5" s="111">
        <f>AVERAGE(C2:C26)</f>
        <v>79.727999999999994</v>
      </c>
    </row>
    <row r="6" spans="1:13" ht="17" thickBot="1">
      <c r="A6" s="1">
        <v>5</v>
      </c>
      <c r="B6" s="66">
        <v>86.8</v>
      </c>
      <c r="C6" s="66">
        <v>82.8</v>
      </c>
    </row>
    <row r="7" spans="1:13" ht="17" thickBot="1">
      <c r="A7" s="1">
        <v>6</v>
      </c>
      <c r="B7" s="66">
        <v>40.799999999999997</v>
      </c>
      <c r="C7" s="66">
        <v>82.3</v>
      </c>
      <c r="E7" s="112" t="s">
        <v>33</v>
      </c>
      <c r="F7" s="113"/>
      <c r="G7" s="113"/>
      <c r="H7" s="113"/>
      <c r="I7" s="113"/>
      <c r="J7" s="113"/>
      <c r="K7" s="113"/>
      <c r="L7" s="113"/>
      <c r="M7" s="114"/>
    </row>
    <row r="8" spans="1:13">
      <c r="A8" s="1">
        <v>7</v>
      </c>
      <c r="B8" s="66">
        <v>72.5</v>
      </c>
      <c r="C8" s="66">
        <v>62.5</v>
      </c>
    </row>
    <row r="9" spans="1:13" ht="17" thickBot="1">
      <c r="A9" s="1">
        <v>8</v>
      </c>
      <c r="B9" s="66">
        <v>76.900000000000006</v>
      </c>
      <c r="C9" s="66">
        <v>77.5</v>
      </c>
    </row>
    <row r="10" spans="1:13" ht="16" customHeight="1">
      <c r="A10" s="1">
        <v>9</v>
      </c>
      <c r="B10" s="66">
        <v>81</v>
      </c>
      <c r="C10" s="66">
        <v>85.3</v>
      </c>
      <c r="E10" s="72" t="s">
        <v>53</v>
      </c>
      <c r="F10" s="73"/>
      <c r="G10" s="73"/>
      <c r="H10" s="73"/>
      <c r="I10" s="73"/>
      <c r="J10" s="73"/>
      <c r="K10" s="73"/>
      <c r="L10" s="73"/>
      <c r="M10" s="74"/>
    </row>
    <row r="11" spans="1:13">
      <c r="A11" s="1">
        <v>10</v>
      </c>
      <c r="B11" s="66">
        <v>83.3</v>
      </c>
      <c r="C11" s="66">
        <v>85.3</v>
      </c>
      <c r="E11" s="75"/>
      <c r="F11" s="76"/>
      <c r="G11" s="76"/>
      <c r="H11" s="76"/>
      <c r="I11" s="76"/>
      <c r="J11" s="76"/>
      <c r="K11" s="76"/>
      <c r="L11" s="76"/>
      <c r="M11" s="77"/>
    </row>
    <row r="12" spans="1:13">
      <c r="A12" s="1">
        <v>11</v>
      </c>
      <c r="B12" s="66">
        <v>82</v>
      </c>
      <c r="C12" s="66">
        <v>86.1</v>
      </c>
      <c r="E12" s="75"/>
      <c r="F12" s="76"/>
      <c r="G12" s="76"/>
      <c r="H12" s="76"/>
      <c r="I12" s="76"/>
      <c r="J12" s="76"/>
      <c r="K12" s="76"/>
      <c r="L12" s="76"/>
      <c r="M12" s="77"/>
    </row>
    <row r="13" spans="1:13">
      <c r="A13" s="1">
        <v>12</v>
      </c>
      <c r="B13" s="66">
        <v>71.8</v>
      </c>
      <c r="C13" s="66">
        <v>41.1</v>
      </c>
      <c r="E13" s="75"/>
      <c r="F13" s="76"/>
      <c r="G13" s="76"/>
      <c r="H13" s="76"/>
      <c r="I13" s="76"/>
      <c r="J13" s="76"/>
      <c r="K13" s="76"/>
      <c r="L13" s="76"/>
      <c r="M13" s="77"/>
    </row>
    <row r="14" spans="1:13">
      <c r="A14" s="1">
        <v>13</v>
      </c>
      <c r="B14" s="66">
        <v>68.8</v>
      </c>
      <c r="C14" s="66">
        <v>112.3</v>
      </c>
      <c r="E14" s="75"/>
      <c r="F14" s="76"/>
      <c r="G14" s="76"/>
      <c r="H14" s="76"/>
      <c r="I14" s="76"/>
      <c r="J14" s="76"/>
      <c r="K14" s="76"/>
      <c r="L14" s="76"/>
      <c r="M14" s="77"/>
    </row>
    <row r="15" spans="1:13">
      <c r="A15" s="1">
        <v>14</v>
      </c>
      <c r="B15" s="66">
        <v>71</v>
      </c>
      <c r="C15" s="66">
        <v>103</v>
      </c>
      <c r="E15" s="75"/>
      <c r="F15" s="76"/>
      <c r="G15" s="76"/>
      <c r="H15" s="76"/>
      <c r="I15" s="76"/>
      <c r="J15" s="76"/>
      <c r="K15" s="76"/>
      <c r="L15" s="76"/>
      <c r="M15" s="77"/>
    </row>
    <row r="16" spans="1:13" ht="17" thickBot="1">
      <c r="A16" s="1">
        <v>15</v>
      </c>
      <c r="B16" s="66">
        <v>67.8</v>
      </c>
      <c r="C16" s="66">
        <v>95.4</v>
      </c>
      <c r="E16" s="78"/>
      <c r="F16" s="79"/>
      <c r="G16" s="79"/>
      <c r="H16" s="79"/>
      <c r="I16" s="79"/>
      <c r="J16" s="79"/>
      <c r="K16" s="79"/>
      <c r="L16" s="79"/>
      <c r="M16" s="80"/>
    </row>
    <row r="17" spans="1:7">
      <c r="A17" s="1">
        <v>16</v>
      </c>
      <c r="B17" s="66">
        <v>56.7</v>
      </c>
      <c r="C17" s="66">
        <v>91.1</v>
      </c>
    </row>
    <row r="18" spans="1:7" ht="17" thickBot="1">
      <c r="A18" s="1">
        <v>17</v>
      </c>
      <c r="B18" s="66">
        <v>69.7</v>
      </c>
      <c r="C18" s="66">
        <v>46.4</v>
      </c>
    </row>
    <row r="19" spans="1:7" ht="17" thickBot="1">
      <c r="A19" s="1">
        <v>18</v>
      </c>
      <c r="B19" s="66">
        <v>70.400000000000006</v>
      </c>
      <c r="C19" s="66">
        <v>87.3</v>
      </c>
      <c r="E19" s="47" t="s">
        <v>34</v>
      </c>
      <c r="F19" s="49"/>
    </row>
    <row r="20" spans="1:7" ht="17" thickBot="1">
      <c r="A20" s="1">
        <v>19</v>
      </c>
      <c r="B20" s="66">
        <v>74.900000000000006</v>
      </c>
      <c r="C20" s="66">
        <v>71.8</v>
      </c>
    </row>
    <row r="21" spans="1:7">
      <c r="A21" s="1">
        <v>20</v>
      </c>
      <c r="B21" s="66">
        <v>75.400000000000006</v>
      </c>
      <c r="C21" s="66">
        <v>83.2</v>
      </c>
      <c r="E21" s="83"/>
      <c r="F21" s="83" t="s">
        <v>28</v>
      </c>
      <c r="G21" s="83" t="s">
        <v>29</v>
      </c>
    </row>
    <row r="22" spans="1:7">
      <c r="A22" s="1">
        <v>21</v>
      </c>
      <c r="B22" s="66">
        <v>64.900000000000006</v>
      </c>
      <c r="C22" s="66">
        <v>85</v>
      </c>
      <c r="E22" s="81" t="s">
        <v>35</v>
      </c>
      <c r="F22" s="81">
        <v>70.748000000000019</v>
      </c>
      <c r="G22" s="81">
        <v>79.727999999999994</v>
      </c>
    </row>
    <row r="23" spans="1:7">
      <c r="A23" s="1">
        <v>22</v>
      </c>
      <c r="B23" s="66">
        <v>104.4</v>
      </c>
      <c r="C23" s="66">
        <v>74.3</v>
      </c>
      <c r="E23" s="81" t="s">
        <v>36</v>
      </c>
      <c r="F23" s="81">
        <v>195.78843333333012</v>
      </c>
      <c r="G23" s="81">
        <v>226.02960000000166</v>
      </c>
    </row>
    <row r="24" spans="1:7">
      <c r="A24" s="1">
        <v>23</v>
      </c>
      <c r="B24" s="66">
        <v>90.4</v>
      </c>
      <c r="C24" s="66">
        <v>85.5</v>
      </c>
      <c r="E24" s="81" t="s">
        <v>37</v>
      </c>
      <c r="F24" s="81">
        <v>25</v>
      </c>
      <c r="G24" s="81">
        <v>25</v>
      </c>
    </row>
    <row r="25" spans="1:7">
      <c r="A25" s="1">
        <v>24</v>
      </c>
      <c r="B25" s="66">
        <v>72.8</v>
      </c>
      <c r="C25" s="66">
        <v>72.099999999999994</v>
      </c>
      <c r="E25" s="81" t="s">
        <v>38</v>
      </c>
      <c r="F25" s="81">
        <v>-3.3196777463472021E-2</v>
      </c>
      <c r="G25" s="81"/>
    </row>
    <row r="26" spans="1:7">
      <c r="A26" s="1">
        <v>25</v>
      </c>
      <c r="B26" s="66">
        <v>58.7</v>
      </c>
      <c r="C26" s="66">
        <v>74.099999999999994</v>
      </c>
      <c r="E26" s="81" t="s">
        <v>39</v>
      </c>
      <c r="F26" s="81">
        <v>0</v>
      </c>
      <c r="G26" s="81"/>
    </row>
    <row r="27" spans="1:7">
      <c r="E27" s="81" t="s">
        <v>40</v>
      </c>
      <c r="F27" s="81">
        <v>24</v>
      </c>
      <c r="G27" s="81"/>
    </row>
    <row r="28" spans="1:7" ht="17" thickBot="1">
      <c r="E28" s="81" t="s">
        <v>41</v>
      </c>
      <c r="F28" s="81">
        <v>-2.1508503885969925</v>
      </c>
      <c r="G28" s="81"/>
    </row>
    <row r="29" spans="1:7" ht="17" thickBot="1">
      <c r="E29" s="115" t="s">
        <v>42</v>
      </c>
      <c r="F29" s="116">
        <v>2.0884929290410522E-2</v>
      </c>
      <c r="G29" s="81"/>
    </row>
    <row r="30" spans="1:7">
      <c r="E30" s="81" t="s">
        <v>43</v>
      </c>
      <c r="F30" s="81">
        <v>1.7108820799094284</v>
      </c>
      <c r="G30" s="81"/>
    </row>
    <row r="31" spans="1:7">
      <c r="E31" s="81" t="s">
        <v>44</v>
      </c>
      <c r="F31" s="81">
        <v>4.1769858580821044E-2</v>
      </c>
      <c r="G31" s="81"/>
    </row>
    <row r="32" spans="1:7" ht="17" thickBot="1">
      <c r="E32" s="82" t="s">
        <v>45</v>
      </c>
      <c r="F32" s="82">
        <v>2.0638985616280254</v>
      </c>
      <c r="G32" s="82"/>
    </row>
    <row r="34" spans="5:13" ht="17" thickBot="1"/>
    <row r="35" spans="5:13" ht="17" customHeight="1">
      <c r="E35" s="96" t="s">
        <v>46</v>
      </c>
      <c r="F35" s="97"/>
      <c r="G35" s="97"/>
      <c r="H35" s="97"/>
      <c r="I35" s="97"/>
      <c r="J35" s="97"/>
      <c r="K35" s="97"/>
      <c r="L35" s="97"/>
      <c r="M35" s="99"/>
    </row>
    <row r="36" spans="5:13">
      <c r="E36" s="100"/>
      <c r="F36" s="98"/>
      <c r="G36" s="98"/>
      <c r="H36" s="98"/>
      <c r="I36" s="98"/>
      <c r="J36" s="98"/>
      <c r="K36" s="98"/>
      <c r="L36" s="98"/>
      <c r="M36" s="101"/>
    </row>
    <row r="37" spans="5:13" ht="16" customHeight="1">
      <c r="E37" s="100"/>
      <c r="F37" s="98"/>
      <c r="G37" s="98"/>
      <c r="H37" s="98"/>
      <c r="I37" s="98"/>
      <c r="J37" s="98"/>
      <c r="K37" s="98"/>
      <c r="L37" s="98"/>
      <c r="M37" s="101"/>
    </row>
    <row r="38" spans="5:13" ht="16" customHeight="1">
      <c r="E38" s="100"/>
      <c r="F38" s="98"/>
      <c r="G38" s="98"/>
      <c r="H38" s="98"/>
      <c r="I38" s="98"/>
      <c r="J38" s="98"/>
      <c r="K38" s="98"/>
      <c r="L38" s="98"/>
      <c r="M38" s="101"/>
    </row>
    <row r="39" spans="5:13" ht="16" customHeight="1">
      <c r="E39" s="100"/>
      <c r="F39" s="98"/>
      <c r="G39" s="98"/>
      <c r="H39" s="98"/>
      <c r="I39" s="98"/>
      <c r="J39" s="98"/>
      <c r="K39" s="98"/>
      <c r="L39" s="98"/>
      <c r="M39" s="101"/>
    </row>
    <row r="40" spans="5:13" ht="17" customHeight="1">
      <c r="E40" s="100"/>
      <c r="F40" s="98"/>
      <c r="G40" s="98"/>
      <c r="H40" s="98"/>
      <c r="I40" s="98"/>
      <c r="J40" s="98"/>
      <c r="K40" s="98"/>
      <c r="L40" s="98"/>
      <c r="M40" s="101"/>
    </row>
    <row r="41" spans="5:13" ht="16" customHeight="1">
      <c r="E41" s="100"/>
      <c r="F41" s="98"/>
      <c r="G41" s="98"/>
      <c r="H41" s="98"/>
      <c r="I41" s="98"/>
      <c r="J41" s="98"/>
      <c r="K41" s="98"/>
      <c r="L41" s="98"/>
      <c r="M41" s="101"/>
    </row>
    <row r="42" spans="5:13" ht="16" customHeight="1" thickBot="1">
      <c r="E42" s="102"/>
      <c r="F42" s="103"/>
      <c r="G42" s="103"/>
      <c r="H42" s="103"/>
      <c r="I42" s="103"/>
      <c r="J42" s="103"/>
      <c r="K42" s="103"/>
      <c r="L42" s="103"/>
      <c r="M42" s="104"/>
    </row>
    <row r="43" spans="5:13" ht="16" customHeight="1"/>
    <row r="44" spans="5:13" ht="17" customHeight="1"/>
  </sheetData>
  <mergeCells count="5">
    <mergeCell ref="E35:M42"/>
    <mergeCell ref="E10:M16"/>
    <mergeCell ref="E7:M7"/>
    <mergeCell ref="E19:F19"/>
    <mergeCell ref="E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B581E-4E84-8643-A622-69A878622ED9}">
  <dimension ref="A1:L54"/>
  <sheetViews>
    <sheetView zoomScale="75" workbookViewId="0">
      <selection activeCell="J55" sqref="J55"/>
    </sheetView>
  </sheetViews>
  <sheetFormatPr baseColWidth="10" defaultRowHeight="16"/>
  <cols>
    <col min="1" max="1" width="19.33203125" bestFit="1" customWidth="1"/>
    <col min="2" max="2" width="25.33203125" customWidth="1"/>
    <col min="3" max="3" width="15" customWidth="1"/>
    <col min="4" max="4" width="14.5" customWidth="1"/>
    <col min="5" max="5" width="13" customWidth="1"/>
    <col min="6" max="6" width="26.5" customWidth="1"/>
    <col min="7" max="7" width="14" customWidth="1"/>
    <col min="8" max="8" width="16" customWidth="1"/>
  </cols>
  <sheetData>
    <row r="1" spans="1:12" ht="22" thickBot="1">
      <c r="A1" s="69" t="s">
        <v>47</v>
      </c>
      <c r="B1" s="108" t="s">
        <v>48</v>
      </c>
    </row>
    <row r="2" spans="1:12" ht="17" customHeight="1" thickBot="1">
      <c r="A2" s="107">
        <v>52.3</v>
      </c>
      <c r="B2" s="107">
        <v>58.1</v>
      </c>
      <c r="D2" s="84" t="s">
        <v>49</v>
      </c>
      <c r="E2" s="85"/>
      <c r="F2" s="85"/>
      <c r="G2" s="85"/>
      <c r="H2" s="110"/>
      <c r="I2" s="109"/>
      <c r="J2" s="109"/>
      <c r="K2" s="109"/>
      <c r="L2" s="109"/>
    </row>
    <row r="3" spans="1:12">
      <c r="A3" s="106">
        <v>53.5</v>
      </c>
      <c r="B3" s="106">
        <v>53</v>
      </c>
    </row>
    <row r="4" spans="1:12">
      <c r="A4" s="106">
        <v>53.6</v>
      </c>
      <c r="B4" s="106">
        <v>56.2</v>
      </c>
      <c r="D4" t="s">
        <v>50</v>
      </c>
      <c r="F4" s="119">
        <f>AVERAGE(A2:A23)</f>
        <v>54.404545454545456</v>
      </c>
    </row>
    <row r="5" spans="1:12">
      <c r="A5" s="106">
        <v>53</v>
      </c>
      <c r="B5" s="106">
        <v>54.2</v>
      </c>
      <c r="D5" t="s">
        <v>51</v>
      </c>
      <c r="F5" s="119">
        <f>AVERAGE(B2:B23)</f>
        <v>54.361111111111121</v>
      </c>
    </row>
    <row r="6" spans="1:12" ht="17" thickBot="1">
      <c r="A6" s="106">
        <v>56.9</v>
      </c>
      <c r="B6" s="106">
        <v>50.9</v>
      </c>
    </row>
    <row r="7" spans="1:12" ht="17" customHeight="1" thickBot="1">
      <c r="A7" s="106">
        <v>51.2</v>
      </c>
      <c r="B7" s="106">
        <v>54.4</v>
      </c>
      <c r="D7" s="112" t="s">
        <v>52</v>
      </c>
      <c r="E7" s="113"/>
      <c r="F7" s="113"/>
      <c r="G7" s="113"/>
      <c r="H7" s="113"/>
      <c r="I7" s="113"/>
      <c r="J7" s="113"/>
      <c r="K7" s="113"/>
      <c r="L7" s="114"/>
    </row>
    <row r="8" spans="1:12">
      <c r="A8" s="106">
        <v>48.6</v>
      </c>
      <c r="B8" s="106">
        <v>51.4</v>
      </c>
    </row>
    <row r="9" spans="1:12" ht="17" thickBot="1">
      <c r="A9" s="106">
        <v>51.3</v>
      </c>
      <c r="B9" s="106">
        <v>53.5</v>
      </c>
    </row>
    <row r="10" spans="1:12" ht="16" customHeight="1">
      <c r="A10" s="106">
        <v>53.9</v>
      </c>
      <c r="B10" s="106">
        <v>51</v>
      </c>
      <c r="D10" s="72" t="s">
        <v>65</v>
      </c>
      <c r="E10" s="73"/>
      <c r="F10" s="73"/>
      <c r="G10" s="73"/>
      <c r="H10" s="73"/>
      <c r="I10" s="73"/>
      <c r="J10" s="73"/>
      <c r="K10" s="73"/>
      <c r="L10" s="74"/>
    </row>
    <row r="11" spans="1:12">
      <c r="A11" s="106">
        <v>54</v>
      </c>
      <c r="B11" s="106">
        <v>59.7</v>
      </c>
      <c r="D11" s="75"/>
      <c r="E11" s="76"/>
      <c r="F11" s="76"/>
      <c r="G11" s="76"/>
      <c r="H11" s="76"/>
      <c r="I11" s="76"/>
      <c r="J11" s="76"/>
      <c r="K11" s="76"/>
      <c r="L11" s="77"/>
    </row>
    <row r="12" spans="1:12">
      <c r="A12" s="106">
        <v>57.5</v>
      </c>
      <c r="B12" s="106">
        <v>53.4</v>
      </c>
      <c r="D12" s="75"/>
      <c r="E12" s="76"/>
      <c r="F12" s="76"/>
      <c r="G12" s="76"/>
      <c r="H12" s="76"/>
      <c r="I12" s="76"/>
      <c r="J12" s="76"/>
      <c r="K12" s="76"/>
      <c r="L12" s="77"/>
    </row>
    <row r="13" spans="1:12">
      <c r="A13" s="106">
        <v>53.7</v>
      </c>
      <c r="B13" s="106">
        <v>49.2</v>
      </c>
      <c r="D13" s="75"/>
      <c r="E13" s="76"/>
      <c r="F13" s="76"/>
      <c r="G13" s="76"/>
      <c r="H13" s="76"/>
      <c r="I13" s="76"/>
      <c r="J13" s="76"/>
      <c r="K13" s="76"/>
      <c r="L13" s="77"/>
    </row>
    <row r="14" spans="1:12">
      <c r="A14" s="106">
        <v>55.7</v>
      </c>
      <c r="B14" s="106">
        <v>55.7</v>
      </c>
      <c r="D14" s="75"/>
      <c r="E14" s="76"/>
      <c r="F14" s="76"/>
      <c r="G14" s="76"/>
      <c r="H14" s="76"/>
      <c r="I14" s="76"/>
      <c r="J14" s="76"/>
      <c r="K14" s="76"/>
      <c r="L14" s="77"/>
    </row>
    <row r="15" spans="1:12">
      <c r="A15" s="106">
        <v>54.9</v>
      </c>
      <c r="B15" s="106">
        <v>55.1</v>
      </c>
      <c r="D15" s="75"/>
      <c r="E15" s="76"/>
      <c r="F15" s="76"/>
      <c r="G15" s="76"/>
      <c r="H15" s="76"/>
      <c r="I15" s="76"/>
      <c r="J15" s="76"/>
      <c r="K15" s="76"/>
      <c r="L15" s="77"/>
    </row>
    <row r="16" spans="1:12">
      <c r="A16" s="106">
        <v>57.9</v>
      </c>
      <c r="B16" s="106">
        <v>57.7</v>
      </c>
      <c r="D16" s="75"/>
      <c r="E16" s="76"/>
      <c r="F16" s="76"/>
      <c r="G16" s="76"/>
      <c r="H16" s="76"/>
      <c r="I16" s="76"/>
      <c r="J16" s="76"/>
      <c r="K16" s="76"/>
      <c r="L16" s="77"/>
    </row>
    <row r="17" spans="1:12">
      <c r="A17" s="106">
        <v>56.9</v>
      </c>
      <c r="B17" s="106">
        <v>57.7</v>
      </c>
      <c r="D17" s="75"/>
      <c r="E17" s="76"/>
      <c r="F17" s="76"/>
      <c r="G17" s="76"/>
      <c r="H17" s="76"/>
      <c r="I17" s="76"/>
      <c r="J17" s="76"/>
      <c r="K17" s="76"/>
      <c r="L17" s="77"/>
    </row>
    <row r="18" spans="1:12">
      <c r="A18" s="106">
        <v>59.9</v>
      </c>
      <c r="B18" s="106">
        <v>52.6</v>
      </c>
      <c r="D18" s="75"/>
      <c r="E18" s="76"/>
      <c r="F18" s="76"/>
      <c r="G18" s="76"/>
      <c r="H18" s="76"/>
      <c r="I18" s="76"/>
      <c r="J18" s="76"/>
      <c r="K18" s="76"/>
      <c r="L18" s="77"/>
    </row>
    <row r="19" spans="1:12">
      <c r="A19" s="106">
        <v>56.6</v>
      </c>
      <c r="B19" s="106">
        <v>54.7</v>
      </c>
      <c r="D19" s="75"/>
      <c r="E19" s="76"/>
      <c r="F19" s="76"/>
      <c r="G19" s="76"/>
      <c r="H19" s="76"/>
      <c r="I19" s="76"/>
      <c r="J19" s="76"/>
      <c r="K19" s="76"/>
      <c r="L19" s="77"/>
    </row>
    <row r="20" spans="1:12">
      <c r="A20" s="106">
        <v>54.6</v>
      </c>
      <c r="B20" s="1"/>
      <c r="D20" s="75"/>
      <c r="E20" s="76"/>
      <c r="F20" s="76"/>
      <c r="G20" s="76"/>
      <c r="H20" s="76"/>
      <c r="I20" s="76"/>
      <c r="J20" s="76"/>
      <c r="K20" s="76"/>
      <c r="L20" s="77"/>
    </row>
    <row r="21" spans="1:12">
      <c r="A21" s="106">
        <v>52.9</v>
      </c>
      <c r="B21" s="1"/>
      <c r="D21" s="75"/>
      <c r="E21" s="76"/>
      <c r="F21" s="76"/>
      <c r="G21" s="76"/>
      <c r="H21" s="76"/>
      <c r="I21" s="76"/>
      <c r="J21" s="76"/>
      <c r="K21" s="76"/>
      <c r="L21" s="77"/>
    </row>
    <row r="22" spans="1:12" ht="17" thickBot="1">
      <c r="A22" s="106">
        <v>52</v>
      </c>
      <c r="B22" s="1"/>
      <c r="D22" s="78"/>
      <c r="E22" s="79"/>
      <c r="F22" s="79"/>
      <c r="G22" s="79"/>
      <c r="H22" s="79"/>
      <c r="I22" s="79"/>
      <c r="J22" s="79"/>
      <c r="K22" s="79"/>
      <c r="L22" s="80"/>
    </row>
    <row r="23" spans="1:12">
      <c r="A23" s="106">
        <v>56</v>
      </c>
      <c r="B23" s="1"/>
    </row>
    <row r="26" spans="1:12" ht="17" thickBot="1"/>
    <row r="27" spans="1:12" ht="17" thickBot="1">
      <c r="B27" s="112" t="s">
        <v>56</v>
      </c>
      <c r="C27" s="114"/>
      <c r="F27" s="112" t="s">
        <v>54</v>
      </c>
      <c r="G27" s="114"/>
    </row>
    <row r="28" spans="1:12" ht="17" thickBot="1"/>
    <row r="29" spans="1:12">
      <c r="B29" s="83"/>
      <c r="C29" s="83" t="s">
        <v>47</v>
      </c>
      <c r="D29" s="83" t="s">
        <v>48</v>
      </c>
      <c r="F29" s="83"/>
      <c r="G29" s="83" t="s">
        <v>47</v>
      </c>
      <c r="H29" s="83" t="s">
        <v>48</v>
      </c>
    </row>
    <row r="30" spans="1:12">
      <c r="B30" s="81" t="s">
        <v>35</v>
      </c>
      <c r="C30" s="81">
        <v>54.404545454545456</v>
      </c>
      <c r="D30" s="81">
        <v>54.361111111111121</v>
      </c>
      <c r="F30" s="81" t="s">
        <v>35</v>
      </c>
      <c r="G30" s="81">
        <v>54.404545454545456</v>
      </c>
      <c r="H30" s="81">
        <v>54.361111111111121</v>
      </c>
    </row>
    <row r="31" spans="1:12">
      <c r="B31" s="81" t="s">
        <v>36</v>
      </c>
      <c r="C31" s="81">
        <v>6.8671212121212122</v>
      </c>
      <c r="D31" s="81">
        <v>7.99663398692811</v>
      </c>
      <c r="F31" s="81" t="s">
        <v>36</v>
      </c>
      <c r="G31" s="81">
        <v>6.8671212121212122</v>
      </c>
      <c r="H31" s="81">
        <v>7.99663398692811</v>
      </c>
    </row>
    <row r="32" spans="1:12">
      <c r="B32" s="81" t="s">
        <v>37</v>
      </c>
      <c r="C32" s="81">
        <v>22</v>
      </c>
      <c r="D32" s="81">
        <v>18</v>
      </c>
      <c r="F32" s="81" t="s">
        <v>37</v>
      </c>
      <c r="G32" s="81">
        <v>22</v>
      </c>
      <c r="H32" s="81">
        <v>18</v>
      </c>
    </row>
    <row r="33" spans="2:8">
      <c r="B33" s="81" t="s">
        <v>40</v>
      </c>
      <c r="C33" s="81">
        <v>21</v>
      </c>
      <c r="D33" s="81">
        <v>17</v>
      </c>
      <c r="F33" s="81" t="s">
        <v>55</v>
      </c>
      <c r="G33" s="81">
        <v>7.3724295587453508</v>
      </c>
      <c r="H33" s="81"/>
    </row>
    <row r="34" spans="2:8" ht="17" thickBot="1">
      <c r="B34" s="81" t="s">
        <v>57</v>
      </c>
      <c r="C34" s="81">
        <v>0.85875147260043627</v>
      </c>
      <c r="D34" s="81"/>
      <c r="F34" s="81" t="s">
        <v>39</v>
      </c>
      <c r="G34" s="81">
        <v>0</v>
      </c>
      <c r="H34" s="81"/>
    </row>
    <row r="35" spans="2:8" ht="17" thickBot="1">
      <c r="B35" s="117" t="s">
        <v>58</v>
      </c>
      <c r="C35" s="118">
        <v>0.36590357932356987</v>
      </c>
      <c r="D35" s="81"/>
      <c r="F35" s="81" t="s">
        <v>40</v>
      </c>
      <c r="G35" s="81">
        <v>38</v>
      </c>
      <c r="H35" s="81"/>
    </row>
    <row r="36" spans="2:8" ht="17" thickBot="1">
      <c r="B36" s="82" t="s">
        <v>59</v>
      </c>
      <c r="C36" s="82">
        <v>0.46753608725152518</v>
      </c>
      <c r="D36" s="82"/>
      <c r="F36" s="81" t="s">
        <v>41</v>
      </c>
      <c r="G36" s="81">
        <v>5.0332156978419113E-2</v>
      </c>
      <c r="H36" s="81"/>
    </row>
    <row r="37" spans="2:8">
      <c r="B37" s="81"/>
      <c r="C37" s="81"/>
      <c r="D37" s="81"/>
      <c r="F37" s="81" t="s">
        <v>42</v>
      </c>
      <c r="G37" s="81">
        <v>0.48006066913781303</v>
      </c>
      <c r="H37" s="81"/>
    </row>
    <row r="38" spans="2:8" ht="17" thickBot="1">
      <c r="F38" s="81" t="s">
        <v>43</v>
      </c>
      <c r="G38" s="81">
        <v>1.6859544601667387</v>
      </c>
      <c r="H38" s="81"/>
    </row>
    <row r="39" spans="2:8" ht="17" thickBot="1">
      <c r="F39" s="117" t="s">
        <v>44</v>
      </c>
      <c r="G39" s="118">
        <v>0.96012133827562607</v>
      </c>
      <c r="H39" s="81"/>
    </row>
    <row r="40" spans="2:8" ht="17" thickBot="1">
      <c r="F40" s="82" t="s">
        <v>45</v>
      </c>
      <c r="G40" s="82">
        <v>2.0243941639119702</v>
      </c>
      <c r="H40" s="82"/>
    </row>
    <row r="43" spans="2:8">
      <c r="B43" s="23" t="s">
        <v>63</v>
      </c>
      <c r="C43" s="23"/>
      <c r="D43" s="9">
        <f>2*C35</f>
        <v>0.73180715864713974</v>
      </c>
      <c r="F43" s="26" t="s">
        <v>62</v>
      </c>
      <c r="G43" s="9">
        <f>G39</f>
        <v>0.96012133827562607</v>
      </c>
    </row>
    <row r="44" spans="2:8">
      <c r="B44" s="23" t="s">
        <v>60</v>
      </c>
      <c r="C44" s="23"/>
      <c r="D44" s="9">
        <v>0.05</v>
      </c>
      <c r="F44" s="61" t="s">
        <v>60</v>
      </c>
      <c r="G44" s="9">
        <v>0.05</v>
      </c>
    </row>
    <row r="45" spans="2:8" ht="17" thickBot="1"/>
    <row r="46" spans="2:8" ht="17" thickBot="1">
      <c r="B46" s="112" t="s">
        <v>61</v>
      </c>
      <c r="C46" s="113"/>
      <c r="D46" s="114"/>
      <c r="F46" s="112" t="s">
        <v>64</v>
      </c>
      <c r="G46" s="113"/>
      <c r="H46" s="114"/>
    </row>
    <row r="48" spans="2:8" ht="17" thickBot="1"/>
    <row r="49" spans="4:12" ht="16" customHeight="1">
      <c r="D49" s="129" t="s">
        <v>66</v>
      </c>
      <c r="E49" s="130"/>
      <c r="F49" s="130"/>
      <c r="G49" s="130"/>
      <c r="H49" s="130"/>
      <c r="I49" s="130"/>
      <c r="J49" s="130"/>
      <c r="K49" s="130"/>
      <c r="L49" s="131"/>
    </row>
    <row r="50" spans="4:12" ht="16" customHeight="1">
      <c r="D50" s="132"/>
      <c r="E50" s="133"/>
      <c r="F50" s="133"/>
      <c r="G50" s="133"/>
      <c r="H50" s="133"/>
      <c r="I50" s="133"/>
      <c r="J50" s="133"/>
      <c r="K50" s="133"/>
      <c r="L50" s="134"/>
    </row>
    <row r="51" spans="4:12" ht="16" customHeight="1">
      <c r="D51" s="132"/>
      <c r="E51" s="133"/>
      <c r="F51" s="133"/>
      <c r="G51" s="133"/>
      <c r="H51" s="133"/>
      <c r="I51" s="133"/>
      <c r="J51" s="133"/>
      <c r="K51" s="133"/>
      <c r="L51" s="134"/>
    </row>
    <row r="52" spans="4:12" ht="17" customHeight="1" thickBot="1">
      <c r="D52" s="135"/>
      <c r="E52" s="136"/>
      <c r="F52" s="136"/>
      <c r="G52" s="136"/>
      <c r="H52" s="136"/>
      <c r="I52" s="136"/>
      <c r="J52" s="136"/>
      <c r="K52" s="136"/>
      <c r="L52" s="137"/>
    </row>
    <row r="54" spans="4:12" ht="16" customHeight="1"/>
  </sheetData>
  <mergeCells count="10">
    <mergeCell ref="F46:H46"/>
    <mergeCell ref="D7:L7"/>
    <mergeCell ref="D49:L52"/>
    <mergeCell ref="B43:C43"/>
    <mergeCell ref="D10:L22"/>
    <mergeCell ref="B44:C44"/>
    <mergeCell ref="B46:D46"/>
    <mergeCell ref="D2:H2"/>
    <mergeCell ref="B27:C27"/>
    <mergeCell ref="F27:G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18371-C240-5747-B0CE-4A566EE53458}">
  <dimension ref="A1:AM48"/>
  <sheetViews>
    <sheetView zoomScale="125" workbookViewId="0">
      <selection activeCell="C22" sqref="C22:K26"/>
    </sheetView>
  </sheetViews>
  <sheetFormatPr baseColWidth="10" defaultRowHeight="16"/>
  <cols>
    <col min="1" max="1" width="39.6640625" bestFit="1" customWidth="1"/>
    <col min="6" max="6" width="13.5" customWidth="1"/>
    <col min="7" max="7" width="10.83203125" customWidth="1"/>
    <col min="8" max="8" width="11.5" customWidth="1"/>
    <col min="10" max="10" width="10.83203125" customWidth="1"/>
    <col min="11" max="11" width="13" customWidth="1"/>
    <col min="39" max="39" width="39.6640625" bestFit="1" customWidth="1"/>
  </cols>
  <sheetData>
    <row r="1" spans="1:39" ht="22" thickBot="1">
      <c r="A1" s="138" t="s">
        <v>67</v>
      </c>
      <c r="AM1" s="138" t="s">
        <v>67</v>
      </c>
    </row>
    <row r="2" spans="1:39" ht="17" thickBot="1">
      <c r="A2" s="67">
        <v>53.1</v>
      </c>
      <c r="C2" s="139" t="s">
        <v>68</v>
      </c>
      <c r="D2" s="140"/>
      <c r="E2" s="140"/>
      <c r="F2" s="140"/>
      <c r="G2" s="140"/>
      <c r="H2" s="141"/>
      <c r="AM2" s="67">
        <v>53.1</v>
      </c>
    </row>
    <row r="3" spans="1:39">
      <c r="A3" s="1">
        <v>41.1</v>
      </c>
      <c r="AM3" s="1">
        <v>41.1</v>
      </c>
    </row>
    <row r="4" spans="1:39" ht="21">
      <c r="A4" s="1">
        <v>34.799999999999997</v>
      </c>
      <c r="C4" s="3" t="s">
        <v>82</v>
      </c>
      <c r="AM4" s="1">
        <v>34.799999999999997</v>
      </c>
    </row>
    <row r="5" spans="1:39" ht="17" thickBot="1">
      <c r="A5" s="1">
        <v>32.9</v>
      </c>
      <c r="AM5" s="1">
        <v>32.9</v>
      </c>
    </row>
    <row r="6" spans="1:39" ht="17" thickBot="1">
      <c r="A6" s="1">
        <v>32.799999999999997</v>
      </c>
      <c r="C6" s="23" t="s">
        <v>69</v>
      </c>
      <c r="D6" s="23"/>
      <c r="E6" s="23"/>
      <c r="F6" s="23"/>
      <c r="G6" s="23"/>
      <c r="H6" s="144">
        <f>AVERAGE(A2:A48)</f>
        <v>27.521276595744681</v>
      </c>
      <c r="AM6" s="1">
        <v>32.799999999999997</v>
      </c>
    </row>
    <row r="7" spans="1:39" ht="17" thickBot="1">
      <c r="A7" s="1">
        <v>32.700000000000003</v>
      </c>
      <c r="C7" s="142"/>
      <c r="D7" s="2"/>
      <c r="E7" s="2"/>
      <c r="F7" s="2"/>
      <c r="G7" s="2"/>
      <c r="H7" s="2"/>
      <c r="AM7" s="1">
        <v>32.700000000000003</v>
      </c>
    </row>
    <row r="8" spans="1:39" ht="17" thickBot="1">
      <c r="A8" s="1">
        <v>32.6</v>
      </c>
      <c r="C8" s="2"/>
      <c r="D8" s="23" t="s">
        <v>70</v>
      </c>
      <c r="E8" s="23"/>
      <c r="F8" s="23"/>
      <c r="G8" s="23"/>
      <c r="H8" s="144">
        <f>COUNT(A2:A48)</f>
        <v>47</v>
      </c>
      <c r="AM8" s="1">
        <v>32.6</v>
      </c>
    </row>
    <row r="9" spans="1:39" ht="17" thickBot="1">
      <c r="A9" s="1">
        <v>32.6</v>
      </c>
      <c r="C9" s="2"/>
      <c r="D9" s="2"/>
      <c r="E9" s="2"/>
      <c r="F9" s="2"/>
      <c r="G9" s="2"/>
      <c r="H9" s="2"/>
      <c r="AM9" s="1">
        <v>32.6</v>
      </c>
    </row>
    <row r="10" spans="1:39" ht="17" thickBot="1">
      <c r="A10" s="1">
        <v>32.6</v>
      </c>
      <c r="C10" s="2"/>
      <c r="D10" s="2"/>
      <c r="E10" s="23" t="s">
        <v>75</v>
      </c>
      <c r="F10" s="23"/>
      <c r="G10" s="23"/>
      <c r="H10" s="144">
        <f>0.05</f>
        <v>0.05</v>
      </c>
      <c r="AM10" s="1">
        <v>32.6</v>
      </c>
    </row>
    <row r="11" spans="1:39" ht="17" thickBot="1">
      <c r="A11" s="1">
        <v>32.4</v>
      </c>
      <c r="C11" s="2"/>
      <c r="D11" s="2"/>
      <c r="E11" s="2"/>
      <c r="F11" s="23" t="s">
        <v>71</v>
      </c>
      <c r="G11" s="23"/>
      <c r="H11" s="144">
        <f>95</f>
        <v>95</v>
      </c>
      <c r="AM11" s="1">
        <v>32.4</v>
      </c>
    </row>
    <row r="12" spans="1:39" ht="17" thickBot="1">
      <c r="A12" s="1">
        <v>32.299999999999997</v>
      </c>
      <c r="AM12" s="1">
        <v>32.299999999999997</v>
      </c>
    </row>
    <row r="13" spans="1:39" ht="16" customHeight="1">
      <c r="A13" s="1">
        <v>32.200000000000003</v>
      </c>
      <c r="C13" s="120" t="s">
        <v>72</v>
      </c>
      <c r="D13" s="121"/>
      <c r="E13" s="121"/>
      <c r="F13" s="121"/>
      <c r="G13" s="121"/>
      <c r="H13" s="121"/>
      <c r="I13" s="121"/>
      <c r="J13" s="121"/>
      <c r="K13" s="122"/>
      <c r="AM13" s="1">
        <v>32.200000000000003</v>
      </c>
    </row>
    <row r="14" spans="1:39">
      <c r="A14" s="1">
        <v>32.200000000000003</v>
      </c>
      <c r="C14" s="123"/>
      <c r="D14" s="124"/>
      <c r="E14" s="124"/>
      <c r="F14" s="124"/>
      <c r="G14" s="124"/>
      <c r="H14" s="124"/>
      <c r="I14" s="124"/>
      <c r="J14" s="124"/>
      <c r="K14" s="125"/>
      <c r="AM14" s="1">
        <v>32.200000000000003</v>
      </c>
    </row>
    <row r="15" spans="1:39" ht="17" thickBot="1">
      <c r="A15" s="1">
        <v>32</v>
      </c>
      <c r="C15" s="126"/>
      <c r="D15" s="127"/>
      <c r="E15" s="127"/>
      <c r="F15" s="127"/>
      <c r="G15" s="127"/>
      <c r="H15" s="127"/>
      <c r="I15" s="127"/>
      <c r="J15" s="127"/>
      <c r="K15" s="128"/>
      <c r="AM15" s="1">
        <v>32</v>
      </c>
    </row>
    <row r="16" spans="1:39" ht="17" thickBot="1">
      <c r="A16" s="1">
        <v>31.9</v>
      </c>
      <c r="AM16" s="1">
        <v>31.9</v>
      </c>
    </row>
    <row r="17" spans="1:39" ht="17" thickBot="1">
      <c r="A17" s="1">
        <v>31.8</v>
      </c>
      <c r="F17" s="26"/>
      <c r="G17" s="26" t="s">
        <v>73</v>
      </c>
      <c r="H17" s="143">
        <f>_xlfn.STDEV.S(A2:A48)</f>
        <v>6.6165121565280947</v>
      </c>
      <c r="AM17" s="1">
        <v>31.8</v>
      </c>
    </row>
    <row r="18" spans="1:39" ht="17" thickBot="1">
      <c r="A18" s="1">
        <v>30.1</v>
      </c>
      <c r="AM18" s="1">
        <v>30.1</v>
      </c>
    </row>
    <row r="19" spans="1:39" ht="17" thickBot="1">
      <c r="A19" s="1">
        <v>29.1</v>
      </c>
      <c r="F19" s="23" t="s">
        <v>74</v>
      </c>
      <c r="G19" s="23"/>
      <c r="H19" s="143">
        <f>_xlfn.CONFIDENCE.T(H10,H17,H8)</f>
        <v>1.9426807469695464</v>
      </c>
      <c r="AM19" s="1">
        <v>29.1</v>
      </c>
    </row>
    <row r="20" spans="1:39">
      <c r="A20" s="1">
        <v>28.5</v>
      </c>
      <c r="AM20" s="1">
        <v>28.5</v>
      </c>
    </row>
    <row r="21" spans="1:39" ht="17" thickBot="1">
      <c r="A21" s="1">
        <v>28.4</v>
      </c>
      <c r="AM21" s="1">
        <v>28.4</v>
      </c>
    </row>
    <row r="22" spans="1:39" ht="17" thickBot="1">
      <c r="A22" s="1">
        <v>28.1</v>
      </c>
      <c r="C22" s="145" t="s">
        <v>76</v>
      </c>
      <c r="D22" s="146"/>
      <c r="E22" s="146"/>
      <c r="F22" s="146"/>
      <c r="G22" s="146"/>
      <c r="H22" s="146"/>
      <c r="I22" s="146"/>
      <c r="J22" s="146"/>
      <c r="K22" s="147"/>
      <c r="AM22" s="1">
        <v>28.1</v>
      </c>
    </row>
    <row r="23" spans="1:39" ht="17" thickBot="1">
      <c r="A23" s="1">
        <v>28</v>
      </c>
      <c r="AM23" s="1">
        <v>28</v>
      </c>
    </row>
    <row r="24" spans="1:39" ht="17" thickBot="1">
      <c r="A24" s="1">
        <v>28</v>
      </c>
      <c r="C24" s="148"/>
      <c r="D24" s="153" t="s">
        <v>79</v>
      </c>
      <c r="E24" s="153"/>
      <c r="F24" s="150"/>
      <c r="G24" s="149"/>
      <c r="H24" s="148"/>
      <c r="I24" s="153" t="s">
        <v>80</v>
      </c>
      <c r="J24" s="153"/>
      <c r="K24" s="150"/>
      <c r="AM24" s="1">
        <v>28</v>
      </c>
    </row>
    <row r="25" spans="1:39" ht="17" thickBot="1">
      <c r="A25" s="1">
        <v>27.9</v>
      </c>
      <c r="C25" s="139" t="s">
        <v>77</v>
      </c>
      <c r="D25" s="140"/>
      <c r="E25" s="140"/>
      <c r="F25" s="141"/>
      <c r="G25" s="151"/>
      <c r="H25" s="139" t="s">
        <v>78</v>
      </c>
      <c r="I25" s="140"/>
      <c r="J25" s="140"/>
      <c r="K25" s="141"/>
      <c r="AM25" s="1">
        <v>27.9</v>
      </c>
    </row>
    <row r="26" spans="1:39" ht="17" thickBot="1">
      <c r="A26" s="1">
        <v>27.1</v>
      </c>
      <c r="C26" s="47">
        <f xml:space="preserve"> H6 - H19</f>
        <v>25.578595848775134</v>
      </c>
      <c r="D26" s="48"/>
      <c r="E26" s="48"/>
      <c r="F26" s="49"/>
      <c r="G26" s="152"/>
      <c r="H26" s="47">
        <f>H6+H19</f>
        <v>29.463957342714227</v>
      </c>
      <c r="I26" s="48"/>
      <c r="J26" s="48"/>
      <c r="K26" s="49"/>
      <c r="AM26" s="1">
        <v>27.1</v>
      </c>
    </row>
    <row r="27" spans="1:39">
      <c r="A27" s="1">
        <v>26.8</v>
      </c>
      <c r="AM27" s="1">
        <v>26.8</v>
      </c>
    </row>
    <row r="28" spans="1:39">
      <c r="A28" s="1">
        <v>25.7</v>
      </c>
      <c r="AM28" s="1">
        <v>25.7</v>
      </c>
    </row>
    <row r="29" spans="1:39">
      <c r="A29" s="1">
        <v>25.6</v>
      </c>
      <c r="AM29" s="1">
        <v>25.6</v>
      </c>
    </row>
    <row r="30" spans="1:39" ht="17" thickBot="1">
      <c r="A30" s="1">
        <v>25.3</v>
      </c>
      <c r="AM30" s="1">
        <v>25.3</v>
      </c>
    </row>
    <row r="31" spans="1:39">
      <c r="A31" s="1">
        <v>25</v>
      </c>
      <c r="C31" s="154" t="s">
        <v>81</v>
      </c>
      <c r="D31" s="155"/>
      <c r="E31" s="155"/>
      <c r="F31" s="155"/>
      <c r="G31" s="155"/>
      <c r="H31" s="155"/>
      <c r="I31" s="155"/>
      <c r="J31" s="155"/>
      <c r="K31" s="156"/>
      <c r="AM31" s="1">
        <v>25</v>
      </c>
    </row>
    <row r="32" spans="1:39">
      <c r="A32" s="1">
        <v>24</v>
      </c>
      <c r="C32" s="157"/>
      <c r="D32" s="158"/>
      <c r="E32" s="158"/>
      <c r="F32" s="158"/>
      <c r="G32" s="158"/>
      <c r="H32" s="158"/>
      <c r="I32" s="158"/>
      <c r="J32" s="158"/>
      <c r="K32" s="159"/>
      <c r="AM32" s="1">
        <v>24</v>
      </c>
    </row>
    <row r="33" spans="1:39" ht="17" thickBot="1">
      <c r="A33" s="1">
        <v>23.9</v>
      </c>
      <c r="C33" s="160"/>
      <c r="D33" s="161"/>
      <c r="E33" s="161"/>
      <c r="F33" s="161"/>
      <c r="G33" s="161"/>
      <c r="H33" s="161"/>
      <c r="I33" s="161"/>
      <c r="J33" s="161"/>
      <c r="K33" s="162"/>
      <c r="AM33" s="1">
        <v>23.9</v>
      </c>
    </row>
    <row r="34" spans="1:39">
      <c r="A34" s="1">
        <v>23.8</v>
      </c>
      <c r="AM34" s="1">
        <v>23.8</v>
      </c>
    </row>
    <row r="35" spans="1:39">
      <c r="A35" s="1">
        <v>23.7</v>
      </c>
      <c r="AM35" s="1">
        <v>23.7</v>
      </c>
    </row>
    <row r="36" spans="1:39" ht="21">
      <c r="A36" s="1">
        <v>23.2</v>
      </c>
      <c r="C36" s="3" t="s">
        <v>12</v>
      </c>
      <c r="AM36" s="1">
        <v>23.2</v>
      </c>
    </row>
    <row r="37" spans="1:39" ht="17" thickBot="1">
      <c r="A37" s="1">
        <v>22.6</v>
      </c>
      <c r="AM37" s="1">
        <v>22.6</v>
      </c>
    </row>
    <row r="38" spans="1:39">
      <c r="A38" s="1">
        <v>22</v>
      </c>
      <c r="C38" s="154" t="s">
        <v>83</v>
      </c>
      <c r="D38" s="155"/>
      <c r="E38" s="155"/>
      <c r="F38" s="155"/>
      <c r="G38" s="155"/>
      <c r="H38" s="155"/>
      <c r="I38" s="155"/>
      <c r="J38" s="155"/>
      <c r="K38" s="156"/>
      <c r="AM38" s="1">
        <v>22</v>
      </c>
    </row>
    <row r="39" spans="1:39">
      <c r="A39" s="1">
        <v>22</v>
      </c>
      <c r="C39" s="157"/>
      <c r="D39" s="158"/>
      <c r="E39" s="158"/>
      <c r="F39" s="158"/>
      <c r="G39" s="158"/>
      <c r="H39" s="158"/>
      <c r="I39" s="158"/>
      <c r="J39" s="158"/>
      <c r="K39" s="159"/>
      <c r="AM39" s="1">
        <v>22</v>
      </c>
    </row>
    <row r="40" spans="1:39">
      <c r="A40" s="1">
        <v>21.8</v>
      </c>
      <c r="C40" s="157"/>
      <c r="D40" s="158"/>
      <c r="E40" s="158"/>
      <c r="F40" s="158"/>
      <c r="G40" s="158"/>
      <c r="H40" s="158"/>
      <c r="I40" s="158"/>
      <c r="J40" s="158"/>
      <c r="K40" s="159"/>
      <c r="AM40" s="1">
        <v>21.8</v>
      </c>
    </row>
    <row r="41" spans="1:39">
      <c r="A41" s="1">
        <v>21.2</v>
      </c>
      <c r="C41" s="157"/>
      <c r="D41" s="158"/>
      <c r="E41" s="158"/>
      <c r="F41" s="158"/>
      <c r="G41" s="158"/>
      <c r="H41" s="158"/>
      <c r="I41" s="158"/>
      <c r="J41" s="158"/>
      <c r="K41" s="159"/>
      <c r="AM41" s="1">
        <v>21.2</v>
      </c>
    </row>
    <row r="42" spans="1:39">
      <c r="A42" s="1">
        <v>21.2</v>
      </c>
      <c r="C42" s="157"/>
      <c r="D42" s="158"/>
      <c r="E42" s="158"/>
      <c r="F42" s="158"/>
      <c r="G42" s="158"/>
      <c r="H42" s="158"/>
      <c r="I42" s="158"/>
      <c r="J42" s="158"/>
      <c r="K42" s="159"/>
      <c r="AM42" s="1">
        <v>21.2</v>
      </c>
    </row>
    <row r="43" spans="1:39" ht="17" thickBot="1">
      <c r="A43" s="1">
        <v>20.399999999999999</v>
      </c>
      <c r="C43" s="160"/>
      <c r="D43" s="161"/>
      <c r="E43" s="161"/>
      <c r="F43" s="161"/>
      <c r="G43" s="161"/>
      <c r="H43" s="161"/>
      <c r="I43" s="161"/>
      <c r="J43" s="161"/>
      <c r="K43" s="162"/>
      <c r="AM43" s="1">
        <v>20.399999999999999</v>
      </c>
    </row>
    <row r="44" spans="1:39">
      <c r="A44" s="1">
        <v>19.8</v>
      </c>
      <c r="AM44" s="1">
        <v>19.8</v>
      </c>
    </row>
    <row r="45" spans="1:39">
      <c r="A45" s="1">
        <v>19.600000000000001</v>
      </c>
      <c r="AM45" s="1">
        <v>19.600000000000001</v>
      </c>
    </row>
    <row r="46" spans="1:39">
      <c r="A46" s="1">
        <v>17.399999999999999</v>
      </c>
      <c r="AM46" s="1">
        <v>17.399999999999999</v>
      </c>
    </row>
    <row r="47" spans="1:39">
      <c r="A47" s="1">
        <v>16.8</v>
      </c>
      <c r="AM47" s="1">
        <v>16.8</v>
      </c>
    </row>
    <row r="48" spans="1:39">
      <c r="A48" s="1">
        <v>16.5</v>
      </c>
      <c r="AM48" s="1">
        <v>16.5</v>
      </c>
    </row>
  </sheetData>
  <mergeCells count="16">
    <mergeCell ref="C31:K33"/>
    <mergeCell ref="C38:K43"/>
    <mergeCell ref="H25:K25"/>
    <mergeCell ref="C25:F25"/>
    <mergeCell ref="D24:E24"/>
    <mergeCell ref="I24:J24"/>
    <mergeCell ref="C26:F26"/>
    <mergeCell ref="H26:K26"/>
    <mergeCell ref="C13:K15"/>
    <mergeCell ref="F19:G19"/>
    <mergeCell ref="C22:K22"/>
    <mergeCell ref="C2:H2"/>
    <mergeCell ref="C6:G6"/>
    <mergeCell ref="F11:G11"/>
    <mergeCell ref="D8:G8"/>
    <mergeCell ref="E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1E1F-027C-D943-93C1-1EFFC136F6BE}">
  <dimension ref="A1:Z286"/>
  <sheetViews>
    <sheetView topLeftCell="A20" workbookViewId="0">
      <selection activeCell="I53" sqref="I53"/>
    </sheetView>
  </sheetViews>
  <sheetFormatPr baseColWidth="10" defaultRowHeight="16"/>
  <cols>
    <col min="2" max="2" width="16" customWidth="1"/>
    <col min="3" max="3" width="12.83203125" bestFit="1" customWidth="1"/>
    <col min="4" max="4" width="13.5" bestFit="1" customWidth="1"/>
    <col min="5" max="5" width="12.83203125" bestFit="1" customWidth="1"/>
    <col min="6" max="6" width="12.1640625" bestFit="1" customWidth="1"/>
    <col min="7" max="7" width="13" bestFit="1" customWidth="1"/>
    <col min="8" max="10" width="12.83203125" bestFit="1" customWidth="1"/>
  </cols>
  <sheetData>
    <row r="1" spans="1:9">
      <c r="A1" s="62" t="s">
        <v>84</v>
      </c>
      <c r="B1" s="62" t="s">
        <v>85</v>
      </c>
      <c r="C1" s="62" t="s">
        <v>86</v>
      </c>
      <c r="D1" s="62" t="s">
        <v>91</v>
      </c>
      <c r="E1" s="62" t="s">
        <v>92</v>
      </c>
      <c r="F1" s="62" t="s">
        <v>87</v>
      </c>
      <c r="G1" s="62" t="s">
        <v>88</v>
      </c>
      <c r="H1" s="62" t="s">
        <v>90</v>
      </c>
      <c r="I1" s="62" t="s">
        <v>89</v>
      </c>
    </row>
    <row r="2" spans="1:9">
      <c r="A2" s="7">
        <v>1</v>
      </c>
      <c r="B2" s="7">
        <v>32</v>
      </c>
      <c r="C2" s="7">
        <v>2365</v>
      </c>
      <c r="D2" s="7">
        <v>5</v>
      </c>
      <c r="E2" s="7">
        <v>1</v>
      </c>
      <c r="F2" s="105">
        <v>1.6</v>
      </c>
      <c r="G2" s="7">
        <v>4</v>
      </c>
      <c r="H2" s="7">
        <v>0</v>
      </c>
      <c r="I2" s="7">
        <v>113</v>
      </c>
    </row>
    <row r="3" spans="1:9">
      <c r="A3" s="7">
        <v>2</v>
      </c>
      <c r="B3" s="7">
        <v>33</v>
      </c>
      <c r="C3" s="7">
        <v>2430</v>
      </c>
      <c r="D3" s="7">
        <v>5</v>
      </c>
      <c r="E3" s="7">
        <v>1</v>
      </c>
      <c r="F3" s="105">
        <v>1.6</v>
      </c>
      <c r="G3" s="7">
        <v>4</v>
      </c>
      <c r="H3" s="7">
        <v>0</v>
      </c>
      <c r="I3" s="7">
        <v>108</v>
      </c>
    </row>
    <row r="4" spans="1:9">
      <c r="A4" s="7">
        <v>3</v>
      </c>
      <c r="B4" s="7">
        <v>42</v>
      </c>
      <c r="C4" s="7">
        <v>1895</v>
      </c>
      <c r="D4" s="7">
        <v>4</v>
      </c>
      <c r="E4" s="7">
        <v>1</v>
      </c>
      <c r="F4" s="105">
        <v>1.3</v>
      </c>
      <c r="G4" s="7">
        <v>4</v>
      </c>
      <c r="H4" s="7">
        <v>0</v>
      </c>
      <c r="I4" s="7">
        <v>60</v>
      </c>
    </row>
    <row r="5" spans="1:9">
      <c r="A5" s="7">
        <v>4</v>
      </c>
      <c r="B5" s="7">
        <v>36</v>
      </c>
      <c r="C5" s="7">
        <v>2320</v>
      </c>
      <c r="D5" s="7">
        <v>3</v>
      </c>
      <c r="E5" s="7">
        <v>0</v>
      </c>
      <c r="F5" s="105">
        <v>1.6</v>
      </c>
      <c r="G5" s="7">
        <v>4</v>
      </c>
      <c r="H5" s="7">
        <v>1</v>
      </c>
      <c r="I5" s="7">
        <v>74</v>
      </c>
    </row>
    <row r="6" spans="1:9">
      <c r="A6" s="7">
        <v>5</v>
      </c>
      <c r="B6" s="7">
        <v>32</v>
      </c>
      <c r="C6" s="7">
        <v>2330</v>
      </c>
      <c r="D6" s="7">
        <v>3</v>
      </c>
      <c r="E6" s="7">
        <v>1</v>
      </c>
      <c r="F6" s="105">
        <v>1.6</v>
      </c>
      <c r="G6" s="7">
        <v>4</v>
      </c>
      <c r="H6" s="7">
        <v>1</v>
      </c>
      <c r="I6" s="7">
        <v>82</v>
      </c>
    </row>
    <row r="7" spans="1:9">
      <c r="A7" s="7">
        <v>6</v>
      </c>
      <c r="B7" s="7">
        <v>34</v>
      </c>
      <c r="C7" s="7">
        <v>2255</v>
      </c>
      <c r="D7" s="7">
        <v>3</v>
      </c>
      <c r="E7" s="7">
        <v>1</v>
      </c>
      <c r="F7" s="105">
        <v>1.5</v>
      </c>
      <c r="G7" s="7">
        <v>4</v>
      </c>
      <c r="H7" s="7">
        <v>1</v>
      </c>
      <c r="I7" s="7">
        <v>68</v>
      </c>
    </row>
    <row r="8" spans="1:9">
      <c r="A8" s="7">
        <v>7</v>
      </c>
      <c r="B8" s="7">
        <v>36</v>
      </c>
      <c r="C8" s="7">
        <v>2350</v>
      </c>
      <c r="D8" s="7">
        <v>3</v>
      </c>
      <c r="E8" s="7">
        <v>1</v>
      </c>
      <c r="F8" s="105">
        <v>1.6</v>
      </c>
      <c r="G8" s="7">
        <v>4</v>
      </c>
      <c r="H8" s="7">
        <v>1</v>
      </c>
      <c r="I8" s="7">
        <v>74</v>
      </c>
    </row>
    <row r="9" spans="1:9">
      <c r="A9" s="7">
        <v>8</v>
      </c>
      <c r="B9" s="7">
        <v>41</v>
      </c>
      <c r="C9" s="7">
        <v>1635</v>
      </c>
      <c r="D9" s="7">
        <v>4</v>
      </c>
      <c r="E9" s="7">
        <v>1</v>
      </c>
      <c r="F9" s="105">
        <v>1.3</v>
      </c>
      <c r="G9" s="7">
        <v>4</v>
      </c>
      <c r="H9" s="7">
        <v>0</v>
      </c>
      <c r="I9" s="7">
        <v>58</v>
      </c>
    </row>
    <row r="10" spans="1:9">
      <c r="A10" s="7">
        <v>9</v>
      </c>
      <c r="B10" s="7">
        <v>36</v>
      </c>
      <c r="C10" s="7">
        <v>2070</v>
      </c>
      <c r="D10" s="7">
        <v>4</v>
      </c>
      <c r="E10" s="7">
        <v>1</v>
      </c>
      <c r="F10" s="105">
        <v>1.6</v>
      </c>
      <c r="G10" s="7">
        <v>4</v>
      </c>
      <c r="H10" s="7">
        <v>0</v>
      </c>
      <c r="I10" s="7">
        <v>82</v>
      </c>
    </row>
    <row r="11" spans="1:9">
      <c r="A11" s="7">
        <v>10</v>
      </c>
      <c r="B11" s="7">
        <v>34</v>
      </c>
      <c r="C11" s="7">
        <v>2115</v>
      </c>
      <c r="D11" s="7">
        <v>4</v>
      </c>
      <c r="E11" s="7">
        <v>1</v>
      </c>
      <c r="F11" s="105">
        <v>1.5</v>
      </c>
      <c r="G11" s="7">
        <v>4</v>
      </c>
      <c r="H11" s="7">
        <v>0</v>
      </c>
      <c r="I11" s="7">
        <v>68</v>
      </c>
    </row>
    <row r="12" spans="1:9">
      <c r="A12" s="7">
        <v>11</v>
      </c>
      <c r="B12" s="7">
        <v>35</v>
      </c>
      <c r="C12" s="7">
        <v>1840</v>
      </c>
      <c r="D12" s="7">
        <v>4</v>
      </c>
      <c r="E12" s="7">
        <v>1</v>
      </c>
      <c r="F12" s="105">
        <v>1.1000000000000001</v>
      </c>
      <c r="G12" s="7">
        <v>4</v>
      </c>
      <c r="H12" s="7">
        <v>0</v>
      </c>
      <c r="I12" s="7">
        <v>52</v>
      </c>
    </row>
    <row r="13" spans="1:9">
      <c r="A13" s="7">
        <v>12</v>
      </c>
      <c r="B13" s="7">
        <v>43</v>
      </c>
      <c r="C13" s="7">
        <v>1970</v>
      </c>
      <c r="D13" s="7">
        <v>4</v>
      </c>
      <c r="E13" s="7">
        <v>1</v>
      </c>
      <c r="F13" s="105">
        <v>1.5</v>
      </c>
      <c r="G13" s="7">
        <v>4</v>
      </c>
      <c r="H13" s="7">
        <v>0</v>
      </c>
      <c r="I13" s="7">
        <v>78</v>
      </c>
    </row>
    <row r="14" spans="1:9">
      <c r="A14" s="7">
        <v>13</v>
      </c>
      <c r="B14" s="7">
        <v>51</v>
      </c>
      <c r="C14" s="7">
        <v>1575</v>
      </c>
      <c r="D14" s="7">
        <v>5</v>
      </c>
      <c r="E14" s="7">
        <v>1</v>
      </c>
      <c r="F14" s="105">
        <v>1</v>
      </c>
      <c r="G14" s="7">
        <v>3</v>
      </c>
      <c r="H14" s="7">
        <v>0</v>
      </c>
      <c r="I14" s="7">
        <v>48</v>
      </c>
    </row>
    <row r="15" spans="1:9">
      <c r="A15" s="7">
        <v>14</v>
      </c>
      <c r="B15" s="7">
        <v>37</v>
      </c>
      <c r="C15" s="7">
        <v>2185</v>
      </c>
      <c r="D15" s="7">
        <v>4</v>
      </c>
      <c r="E15" s="7">
        <v>1</v>
      </c>
      <c r="F15" s="105">
        <v>1.5</v>
      </c>
      <c r="G15" s="7">
        <v>4</v>
      </c>
      <c r="H15" s="7">
        <v>0</v>
      </c>
      <c r="I15" s="7">
        <v>68</v>
      </c>
    </row>
    <row r="16" spans="1:9">
      <c r="A16" s="7">
        <v>15</v>
      </c>
      <c r="B16" s="7">
        <v>36</v>
      </c>
      <c r="C16" s="7">
        <v>2115</v>
      </c>
      <c r="D16" s="7">
        <v>4</v>
      </c>
      <c r="E16" s="7">
        <v>1</v>
      </c>
      <c r="F16" s="105">
        <v>1.8</v>
      </c>
      <c r="G16" s="7">
        <v>4</v>
      </c>
      <c r="H16" s="7">
        <v>0</v>
      </c>
      <c r="I16" s="7">
        <v>81</v>
      </c>
    </row>
    <row r="17" spans="1:9">
      <c r="A17" s="7">
        <v>16</v>
      </c>
      <c r="B17" s="7">
        <v>28</v>
      </c>
      <c r="C17" s="7">
        <v>3040</v>
      </c>
      <c r="D17" s="7">
        <v>4</v>
      </c>
      <c r="E17" s="7">
        <v>1</v>
      </c>
      <c r="F17" s="105">
        <v>2.2000000000000002</v>
      </c>
      <c r="G17" s="7">
        <v>4</v>
      </c>
      <c r="H17" s="7">
        <v>1</v>
      </c>
      <c r="I17" s="7">
        <v>145</v>
      </c>
    </row>
    <row r="18" spans="1:9">
      <c r="A18" s="7">
        <v>17</v>
      </c>
      <c r="B18" s="7">
        <v>34</v>
      </c>
      <c r="C18" s="7">
        <v>2620</v>
      </c>
      <c r="D18" s="7">
        <v>3</v>
      </c>
      <c r="E18" s="7">
        <v>1</v>
      </c>
      <c r="F18" s="105">
        <v>2</v>
      </c>
      <c r="G18" s="7">
        <v>4</v>
      </c>
      <c r="H18" s="7">
        <v>1</v>
      </c>
      <c r="I18" s="7">
        <v>108</v>
      </c>
    </row>
    <row r="19" spans="1:9">
      <c r="A19" s="7">
        <v>18</v>
      </c>
      <c r="B19" s="7">
        <v>25</v>
      </c>
      <c r="C19" s="7">
        <v>3230</v>
      </c>
      <c r="D19" s="7">
        <v>4</v>
      </c>
      <c r="E19" s="7">
        <v>1</v>
      </c>
      <c r="F19" s="105">
        <v>3</v>
      </c>
      <c r="G19" s="7">
        <v>6</v>
      </c>
      <c r="H19" s="7">
        <v>1</v>
      </c>
      <c r="I19" s="7">
        <v>142</v>
      </c>
    </row>
    <row r="20" spans="1:9">
      <c r="A20" s="7">
        <v>19</v>
      </c>
      <c r="B20" s="7">
        <v>29</v>
      </c>
      <c r="C20" s="7">
        <v>2745</v>
      </c>
      <c r="D20" s="7">
        <v>4</v>
      </c>
      <c r="E20" s="7">
        <v>1</v>
      </c>
      <c r="F20" s="105">
        <v>2</v>
      </c>
      <c r="G20" s="7">
        <v>4</v>
      </c>
      <c r="H20" s="7">
        <v>1</v>
      </c>
      <c r="I20" s="7">
        <v>102</v>
      </c>
    </row>
    <row r="21" spans="1:9">
      <c r="A21" s="7">
        <v>20</v>
      </c>
      <c r="B21" s="7">
        <v>28</v>
      </c>
      <c r="C21" s="7">
        <v>2573</v>
      </c>
      <c r="D21" s="7">
        <v>4</v>
      </c>
      <c r="E21" s="7">
        <v>1</v>
      </c>
      <c r="F21" s="105">
        <v>1.9</v>
      </c>
      <c r="G21" s="7">
        <v>4</v>
      </c>
      <c r="H21" s="7">
        <v>1</v>
      </c>
      <c r="I21" s="7">
        <v>110</v>
      </c>
    </row>
    <row r="22" spans="1:9">
      <c r="A22" s="7">
        <v>21</v>
      </c>
      <c r="B22" s="7">
        <v>27</v>
      </c>
      <c r="C22" s="7">
        <v>2802</v>
      </c>
      <c r="D22" s="7">
        <v>3</v>
      </c>
      <c r="E22" s="7">
        <v>0</v>
      </c>
      <c r="F22" s="105">
        <v>2.2999999999999998</v>
      </c>
      <c r="G22" s="7">
        <v>4</v>
      </c>
      <c r="H22" s="7">
        <v>1</v>
      </c>
      <c r="I22" s="7">
        <v>100</v>
      </c>
    </row>
    <row r="23" spans="1:9">
      <c r="A23" s="7">
        <v>22</v>
      </c>
      <c r="B23" s="7">
        <v>31</v>
      </c>
      <c r="C23" s="7">
        <v>2699</v>
      </c>
      <c r="D23" s="7">
        <v>3</v>
      </c>
      <c r="E23" s="7">
        <v>0</v>
      </c>
      <c r="F23" s="105">
        <v>2</v>
      </c>
      <c r="G23" s="7">
        <v>4</v>
      </c>
      <c r="H23" s="7">
        <v>1</v>
      </c>
      <c r="I23" s="7">
        <v>90</v>
      </c>
    </row>
    <row r="24" spans="1:9">
      <c r="A24" s="7">
        <v>23</v>
      </c>
      <c r="B24" s="7">
        <v>36</v>
      </c>
      <c r="C24" s="7">
        <v>2695</v>
      </c>
      <c r="D24" s="7">
        <v>5</v>
      </c>
      <c r="E24" s="7">
        <v>0</v>
      </c>
      <c r="F24" s="105">
        <v>2.2000000000000002</v>
      </c>
      <c r="G24" s="7">
        <v>4</v>
      </c>
      <c r="H24" s="7">
        <v>0</v>
      </c>
      <c r="I24" s="7">
        <v>110</v>
      </c>
    </row>
    <row r="25" spans="1:9">
      <c r="A25" s="7">
        <v>24</v>
      </c>
      <c r="B25" s="7">
        <v>31</v>
      </c>
      <c r="C25" s="7">
        <v>2885</v>
      </c>
      <c r="D25" s="7">
        <v>5</v>
      </c>
      <c r="E25" s="7">
        <v>0</v>
      </c>
      <c r="F25" s="105">
        <v>2.5</v>
      </c>
      <c r="G25" s="7">
        <v>4</v>
      </c>
      <c r="H25" s="7">
        <v>0</v>
      </c>
      <c r="I25" s="7">
        <v>100</v>
      </c>
    </row>
    <row r="26" spans="1:9">
      <c r="A26" s="7">
        <v>25</v>
      </c>
      <c r="B26" s="7">
        <v>23</v>
      </c>
      <c r="C26" s="7">
        <v>3310</v>
      </c>
      <c r="D26" s="7">
        <v>4</v>
      </c>
      <c r="E26" s="7">
        <v>0</v>
      </c>
      <c r="F26" s="105">
        <v>5</v>
      </c>
      <c r="G26" s="7">
        <v>8</v>
      </c>
      <c r="H26" s="7">
        <v>1</v>
      </c>
      <c r="I26" s="7">
        <v>225</v>
      </c>
    </row>
    <row r="27" spans="1:9">
      <c r="A27" s="7">
        <v>26</v>
      </c>
      <c r="B27" s="7">
        <v>23</v>
      </c>
      <c r="C27" s="7">
        <v>3430</v>
      </c>
      <c r="D27" s="7">
        <v>4</v>
      </c>
      <c r="E27" s="7">
        <v>0</v>
      </c>
      <c r="F27" s="105">
        <v>5</v>
      </c>
      <c r="G27" s="7">
        <v>8</v>
      </c>
      <c r="H27" s="7">
        <v>1</v>
      </c>
      <c r="I27" s="7">
        <v>170</v>
      </c>
    </row>
    <row r="28" spans="1:9">
      <c r="A28" s="7">
        <v>27</v>
      </c>
      <c r="B28" s="7">
        <v>29</v>
      </c>
      <c r="C28" s="7">
        <v>2670</v>
      </c>
      <c r="D28" s="7">
        <v>3</v>
      </c>
      <c r="E28" s="7">
        <v>0</v>
      </c>
      <c r="F28" s="105">
        <v>2.2000000000000002</v>
      </c>
      <c r="G28" s="7">
        <v>4</v>
      </c>
      <c r="H28" s="7">
        <v>1</v>
      </c>
      <c r="I28" s="7">
        <v>97</v>
      </c>
    </row>
    <row r="29" spans="1:9">
      <c r="A29" s="7">
        <v>28</v>
      </c>
      <c r="B29" s="7">
        <v>35</v>
      </c>
      <c r="C29" s="7">
        <v>2925</v>
      </c>
      <c r="D29" s="7">
        <v>4</v>
      </c>
      <c r="E29" s="7">
        <v>1</v>
      </c>
      <c r="F29" s="105">
        <v>2</v>
      </c>
      <c r="G29" s="7">
        <v>4</v>
      </c>
      <c r="H29" s="7">
        <v>1</v>
      </c>
      <c r="I29" s="7">
        <v>115</v>
      </c>
    </row>
    <row r="30" spans="1:9">
      <c r="A30" s="7">
        <v>29</v>
      </c>
      <c r="B30" s="7">
        <v>28</v>
      </c>
      <c r="C30" s="7">
        <v>2735</v>
      </c>
      <c r="D30" s="7">
        <v>3</v>
      </c>
      <c r="E30" s="7">
        <v>0</v>
      </c>
      <c r="F30" s="105">
        <v>2.5</v>
      </c>
      <c r="G30" s="7">
        <v>4</v>
      </c>
      <c r="H30" s="7">
        <v>1</v>
      </c>
      <c r="I30" s="7">
        <v>98</v>
      </c>
    </row>
    <row r="31" spans="1:9">
      <c r="A31" s="7">
        <v>30</v>
      </c>
      <c r="B31" s="7">
        <v>29</v>
      </c>
      <c r="C31" s="7">
        <v>3155</v>
      </c>
      <c r="D31" s="7">
        <v>4</v>
      </c>
      <c r="E31" s="7">
        <v>0</v>
      </c>
      <c r="F31" s="105">
        <v>3</v>
      </c>
      <c r="G31" s="7">
        <v>6</v>
      </c>
      <c r="H31" s="7">
        <v>1</v>
      </c>
      <c r="I31" s="7">
        <v>140</v>
      </c>
    </row>
    <row r="32" spans="1:9">
      <c r="A32" s="7">
        <v>31</v>
      </c>
      <c r="B32" s="7">
        <v>30</v>
      </c>
      <c r="C32" s="7">
        <v>2995</v>
      </c>
      <c r="D32" s="7">
        <v>4</v>
      </c>
      <c r="E32" s="7">
        <v>0</v>
      </c>
      <c r="F32" s="105">
        <v>3</v>
      </c>
      <c r="G32" s="7">
        <v>6</v>
      </c>
      <c r="H32" s="7">
        <v>1</v>
      </c>
      <c r="I32" s="7">
        <v>150</v>
      </c>
    </row>
    <row r="33" spans="1:26" ht="17" thickBot="1">
      <c r="A33" s="7">
        <v>32</v>
      </c>
      <c r="B33" s="7">
        <v>27</v>
      </c>
      <c r="C33" s="7">
        <v>3150</v>
      </c>
      <c r="D33" s="7">
        <v>3</v>
      </c>
      <c r="E33" s="7">
        <v>0</v>
      </c>
      <c r="F33" s="105">
        <v>3</v>
      </c>
      <c r="G33" s="7">
        <v>6</v>
      </c>
      <c r="H33" s="7">
        <v>1</v>
      </c>
      <c r="I33" s="7">
        <v>136</v>
      </c>
    </row>
    <row r="34" spans="1:26" ht="16" customHeight="1">
      <c r="A34" s="7">
        <v>33</v>
      </c>
      <c r="B34" s="7">
        <v>29</v>
      </c>
      <c r="C34" s="7">
        <v>2950</v>
      </c>
      <c r="D34" s="7">
        <v>3</v>
      </c>
      <c r="E34" s="7">
        <v>0</v>
      </c>
      <c r="F34" s="105">
        <v>2.8</v>
      </c>
      <c r="G34" s="7">
        <v>6</v>
      </c>
      <c r="H34" s="7">
        <v>1</v>
      </c>
      <c r="I34" s="7">
        <v>125</v>
      </c>
      <c r="L34" s="163" t="s">
        <v>93</v>
      </c>
      <c r="M34" s="164"/>
      <c r="N34" s="164"/>
      <c r="O34" s="164"/>
      <c r="P34" s="164"/>
      <c r="Q34" s="164"/>
      <c r="R34" s="164"/>
      <c r="S34" s="164"/>
      <c r="T34" s="164"/>
      <c r="U34" s="164"/>
      <c r="V34" s="164"/>
      <c r="W34" s="164"/>
      <c r="X34" s="164"/>
      <c r="Y34" s="164"/>
      <c r="Z34" s="165"/>
    </row>
    <row r="35" spans="1:26">
      <c r="A35" s="7">
        <v>34</v>
      </c>
      <c r="B35" s="7">
        <v>26</v>
      </c>
      <c r="C35" s="7">
        <v>3295</v>
      </c>
      <c r="D35" s="7">
        <v>4</v>
      </c>
      <c r="E35" s="7">
        <v>0</v>
      </c>
      <c r="F35" s="105">
        <v>3.8</v>
      </c>
      <c r="G35" s="7">
        <v>6</v>
      </c>
      <c r="H35" s="7">
        <v>1</v>
      </c>
      <c r="I35" s="7">
        <v>140</v>
      </c>
      <c r="L35" s="166"/>
      <c r="M35" s="167"/>
      <c r="N35" s="167"/>
      <c r="O35" s="167"/>
      <c r="P35" s="167"/>
      <c r="Q35" s="167"/>
      <c r="R35" s="167"/>
      <c r="S35" s="167"/>
      <c r="T35" s="167"/>
      <c r="U35" s="167"/>
      <c r="V35" s="167"/>
      <c r="W35" s="167"/>
      <c r="X35" s="167"/>
      <c r="Y35" s="167"/>
      <c r="Z35" s="168"/>
    </row>
    <row r="36" spans="1:26">
      <c r="A36" s="7">
        <v>35</v>
      </c>
      <c r="B36" s="7">
        <v>28</v>
      </c>
      <c r="C36" s="7">
        <v>2915</v>
      </c>
      <c r="D36" s="7">
        <v>3</v>
      </c>
      <c r="E36" s="7">
        <v>0</v>
      </c>
      <c r="F36" s="105">
        <v>2.5</v>
      </c>
      <c r="G36" s="7">
        <v>4</v>
      </c>
      <c r="H36" s="7">
        <v>1</v>
      </c>
      <c r="I36" s="7">
        <v>100</v>
      </c>
      <c r="L36" s="166"/>
      <c r="M36" s="167"/>
      <c r="N36" s="167"/>
      <c r="O36" s="167"/>
      <c r="P36" s="167"/>
      <c r="Q36" s="167"/>
      <c r="R36" s="167"/>
      <c r="S36" s="167"/>
      <c r="T36" s="167"/>
      <c r="U36" s="167"/>
      <c r="V36" s="167"/>
      <c r="W36" s="167"/>
      <c r="X36" s="167"/>
      <c r="Y36" s="167"/>
      <c r="Z36" s="168"/>
    </row>
    <row r="37" spans="1:26">
      <c r="A37" s="7">
        <v>36</v>
      </c>
      <c r="B37" s="7">
        <v>29</v>
      </c>
      <c r="C37" s="7">
        <v>3220</v>
      </c>
      <c r="D37" s="7">
        <v>4</v>
      </c>
      <c r="E37" s="7">
        <v>0</v>
      </c>
      <c r="F37" s="105">
        <v>2.8</v>
      </c>
      <c r="G37" s="7">
        <v>6</v>
      </c>
      <c r="H37" s="7">
        <v>1</v>
      </c>
      <c r="I37" s="7">
        <v>125</v>
      </c>
      <c r="L37" s="166"/>
      <c r="M37" s="167"/>
      <c r="N37" s="167"/>
      <c r="O37" s="167"/>
      <c r="P37" s="167"/>
      <c r="Q37" s="167"/>
      <c r="R37" s="167"/>
      <c r="S37" s="167"/>
      <c r="T37" s="167"/>
      <c r="U37" s="167"/>
      <c r="V37" s="167"/>
      <c r="W37" s="167"/>
      <c r="X37" s="167"/>
      <c r="Y37" s="167"/>
      <c r="Z37" s="168"/>
    </row>
    <row r="38" spans="1:26">
      <c r="A38" s="7">
        <v>37</v>
      </c>
      <c r="B38" s="7">
        <v>26</v>
      </c>
      <c r="C38" s="7">
        <v>2900</v>
      </c>
      <c r="D38" s="7">
        <v>3</v>
      </c>
      <c r="E38" s="7">
        <v>0</v>
      </c>
      <c r="F38" s="105">
        <v>2.2000000000000002</v>
      </c>
      <c r="G38" s="7">
        <v>4</v>
      </c>
      <c r="H38" s="7">
        <v>1</v>
      </c>
      <c r="I38" s="7">
        <v>146</v>
      </c>
      <c r="L38" s="166"/>
      <c r="M38" s="167"/>
      <c r="N38" s="167"/>
      <c r="O38" s="167"/>
      <c r="P38" s="167"/>
      <c r="Q38" s="167"/>
      <c r="R38" s="167"/>
      <c r="S38" s="167"/>
      <c r="T38" s="167"/>
      <c r="U38" s="167"/>
      <c r="V38" s="167"/>
      <c r="W38" s="167"/>
      <c r="X38" s="167"/>
      <c r="Y38" s="167"/>
      <c r="Z38" s="168"/>
    </row>
    <row r="39" spans="1:26">
      <c r="A39" s="7">
        <v>38</v>
      </c>
      <c r="B39" s="7">
        <v>27</v>
      </c>
      <c r="C39" s="7">
        <v>3205</v>
      </c>
      <c r="D39" s="7">
        <v>4</v>
      </c>
      <c r="E39" s="7">
        <v>1</v>
      </c>
      <c r="F39" s="105">
        <v>2.5</v>
      </c>
      <c r="G39" s="7">
        <v>4</v>
      </c>
      <c r="H39" s="7">
        <v>1</v>
      </c>
      <c r="I39" s="7">
        <v>153</v>
      </c>
      <c r="L39" s="166"/>
      <c r="M39" s="167"/>
      <c r="N39" s="167"/>
      <c r="O39" s="167"/>
      <c r="P39" s="167"/>
      <c r="Q39" s="167"/>
      <c r="R39" s="167"/>
      <c r="S39" s="167"/>
      <c r="T39" s="167"/>
      <c r="U39" s="167"/>
      <c r="V39" s="167"/>
      <c r="W39" s="167"/>
      <c r="X39" s="167"/>
      <c r="Y39" s="167"/>
      <c r="Z39" s="168"/>
    </row>
    <row r="40" spans="1:26">
      <c r="A40" s="7">
        <v>39</v>
      </c>
      <c r="B40" s="7">
        <v>26</v>
      </c>
      <c r="C40" s="7">
        <v>2930</v>
      </c>
      <c r="D40" s="7">
        <v>3</v>
      </c>
      <c r="E40" s="7">
        <v>0</v>
      </c>
      <c r="F40" s="105">
        <v>2.2000000000000002</v>
      </c>
      <c r="G40" s="7">
        <v>4</v>
      </c>
      <c r="H40" s="7">
        <v>1</v>
      </c>
      <c r="I40" s="7">
        <v>103</v>
      </c>
      <c r="L40" s="166"/>
      <c r="M40" s="167"/>
      <c r="N40" s="167"/>
      <c r="O40" s="167"/>
      <c r="P40" s="167"/>
      <c r="Q40" s="167"/>
      <c r="R40" s="167"/>
      <c r="S40" s="167"/>
      <c r="T40" s="167"/>
      <c r="U40" s="167"/>
      <c r="V40" s="167"/>
      <c r="W40" s="167"/>
      <c r="X40" s="167"/>
      <c r="Y40" s="167"/>
      <c r="Z40" s="168"/>
    </row>
    <row r="41" spans="1:26">
      <c r="A41" s="7">
        <v>40</v>
      </c>
      <c r="B41" s="7">
        <v>25</v>
      </c>
      <c r="C41" s="7">
        <v>3320</v>
      </c>
      <c r="D41" s="7">
        <v>4</v>
      </c>
      <c r="E41" s="7">
        <v>1</v>
      </c>
      <c r="F41" s="105">
        <v>3</v>
      </c>
      <c r="G41" s="7">
        <v>6</v>
      </c>
      <c r="H41" s="7">
        <v>1</v>
      </c>
      <c r="I41" s="7">
        <v>157</v>
      </c>
      <c r="L41" s="166"/>
      <c r="M41" s="167"/>
      <c r="N41" s="167"/>
      <c r="O41" s="167"/>
      <c r="P41" s="167"/>
      <c r="Q41" s="167"/>
      <c r="R41" s="167"/>
      <c r="S41" s="167"/>
      <c r="T41" s="167"/>
      <c r="U41" s="167"/>
      <c r="V41" s="167"/>
      <c r="W41" s="167"/>
      <c r="X41" s="167"/>
      <c r="Y41" s="167"/>
      <c r="Z41" s="168"/>
    </row>
    <row r="42" spans="1:26" ht="17" thickBot="1">
      <c r="A42" s="7">
        <v>41</v>
      </c>
      <c r="B42" s="7">
        <v>26</v>
      </c>
      <c r="C42" s="7">
        <v>3080</v>
      </c>
      <c r="D42" s="7">
        <v>4</v>
      </c>
      <c r="E42" s="7">
        <v>1</v>
      </c>
      <c r="F42" s="105">
        <v>2.2999999999999998</v>
      </c>
      <c r="G42" s="7">
        <v>4</v>
      </c>
      <c r="H42" s="7">
        <v>1</v>
      </c>
      <c r="I42" s="7">
        <v>114</v>
      </c>
      <c r="L42" s="169"/>
      <c r="M42" s="170"/>
      <c r="N42" s="170"/>
      <c r="O42" s="170"/>
      <c r="P42" s="170"/>
      <c r="Q42" s="170"/>
      <c r="R42" s="170"/>
      <c r="S42" s="170"/>
      <c r="T42" s="170"/>
      <c r="U42" s="170"/>
      <c r="V42" s="170"/>
      <c r="W42" s="170"/>
      <c r="X42" s="170"/>
      <c r="Y42" s="170"/>
      <c r="Z42" s="171"/>
    </row>
    <row r="43" spans="1:26">
      <c r="A43" s="7">
        <v>42</v>
      </c>
      <c r="B43" s="7">
        <v>24</v>
      </c>
      <c r="C43" s="7">
        <v>3625</v>
      </c>
      <c r="D43" s="7">
        <v>3</v>
      </c>
      <c r="E43" s="7">
        <v>0</v>
      </c>
      <c r="F43" s="105">
        <v>3</v>
      </c>
      <c r="G43" s="7">
        <v>6</v>
      </c>
      <c r="H43" s="7">
        <v>1</v>
      </c>
      <c r="I43" s="7">
        <v>136</v>
      </c>
    </row>
    <row r="44" spans="1:26" ht="17" thickBot="1">
      <c r="A44" s="7">
        <v>43</v>
      </c>
      <c r="B44" s="7">
        <v>23</v>
      </c>
      <c r="C44" s="7">
        <v>3665</v>
      </c>
      <c r="D44" s="7">
        <v>4</v>
      </c>
      <c r="E44" s="7">
        <v>0</v>
      </c>
      <c r="F44" s="105">
        <v>3</v>
      </c>
      <c r="G44" s="7">
        <v>6</v>
      </c>
      <c r="H44" s="7">
        <v>1</v>
      </c>
      <c r="I44" s="7">
        <v>145</v>
      </c>
    </row>
    <row r="45" spans="1:26" ht="16" customHeight="1">
      <c r="A45" s="7">
        <v>44</v>
      </c>
      <c r="B45" s="7">
        <v>22</v>
      </c>
      <c r="C45" s="7">
        <v>3625</v>
      </c>
      <c r="D45" s="7">
        <v>4</v>
      </c>
      <c r="E45" s="7">
        <v>1</v>
      </c>
      <c r="F45" s="105">
        <v>2.4</v>
      </c>
      <c r="G45" s="7">
        <v>4</v>
      </c>
      <c r="H45" s="7">
        <v>1</v>
      </c>
      <c r="I45" s="7">
        <v>106</v>
      </c>
      <c r="L45" s="180" t="s">
        <v>114</v>
      </c>
      <c r="M45" s="181"/>
      <c r="N45" s="181"/>
      <c r="O45" s="181"/>
      <c r="P45" s="181"/>
      <c r="Q45" s="181"/>
      <c r="R45" s="181"/>
      <c r="S45" s="181"/>
      <c r="T45" s="181"/>
      <c r="U45" s="181"/>
      <c r="V45" s="181"/>
      <c r="W45" s="181"/>
      <c r="X45" s="181"/>
      <c r="Y45" s="181"/>
      <c r="Z45" s="182"/>
    </row>
    <row r="46" spans="1:26" ht="16" customHeight="1">
      <c r="A46" s="7">
        <v>45</v>
      </c>
      <c r="B46" s="7">
        <v>23</v>
      </c>
      <c r="C46" s="7">
        <v>3415</v>
      </c>
      <c r="D46" s="7">
        <v>4</v>
      </c>
      <c r="E46" s="7">
        <v>1</v>
      </c>
      <c r="F46" s="105">
        <v>2.4</v>
      </c>
      <c r="G46" s="7">
        <v>4</v>
      </c>
      <c r="H46" s="7">
        <v>1</v>
      </c>
      <c r="I46" s="7">
        <v>107</v>
      </c>
      <c r="L46" s="183"/>
      <c r="M46" s="179"/>
      <c r="N46" s="179"/>
      <c r="O46" s="179"/>
      <c r="P46" s="179"/>
      <c r="Q46" s="179"/>
      <c r="R46" s="179"/>
      <c r="S46" s="179"/>
      <c r="T46" s="179"/>
      <c r="U46" s="179"/>
      <c r="V46" s="179"/>
      <c r="W46" s="179"/>
      <c r="X46" s="179"/>
      <c r="Y46" s="179"/>
      <c r="Z46" s="184"/>
    </row>
    <row r="47" spans="1:26" ht="17" customHeight="1" thickBot="1">
      <c r="L47" s="185"/>
      <c r="M47" s="186"/>
      <c r="N47" s="186"/>
      <c r="O47" s="186"/>
      <c r="P47" s="186"/>
      <c r="Q47" s="186"/>
      <c r="R47" s="186"/>
      <c r="S47" s="186"/>
      <c r="T47" s="186"/>
      <c r="U47" s="186"/>
      <c r="V47" s="186"/>
      <c r="W47" s="186"/>
      <c r="X47" s="186"/>
      <c r="Y47" s="186"/>
      <c r="Z47" s="187"/>
    </row>
    <row r="48" spans="1:26" ht="17" thickBot="1">
      <c r="C48" s="176" t="s">
        <v>125</v>
      </c>
      <c r="D48" s="177"/>
      <c r="E48" s="177"/>
      <c r="F48" s="177"/>
      <c r="G48" s="177"/>
      <c r="H48" s="177"/>
      <c r="I48" s="178"/>
    </row>
    <row r="50" spans="2:7">
      <c r="B50" t="s">
        <v>94</v>
      </c>
    </row>
    <row r="51" spans="2:7" ht="17" thickBot="1"/>
    <row r="52" spans="2:7">
      <c r="B52" s="173" t="s">
        <v>95</v>
      </c>
      <c r="C52" s="173"/>
    </row>
    <row r="53" spans="2:7">
      <c r="B53" s="81" t="s">
        <v>96</v>
      </c>
      <c r="C53" s="81">
        <v>0.91699800491798</v>
      </c>
    </row>
    <row r="54" spans="2:7">
      <c r="B54" s="81" t="s">
        <v>97</v>
      </c>
      <c r="C54" s="81">
        <v>0.84088534102355561</v>
      </c>
    </row>
    <row r="55" spans="2:7">
      <c r="B55" s="81" t="s">
        <v>98</v>
      </c>
      <c r="C55" s="81">
        <v>0.81078256770368784</v>
      </c>
    </row>
    <row r="56" spans="2:7">
      <c r="B56" s="81" t="s">
        <v>99</v>
      </c>
      <c r="C56" s="81">
        <v>2.6652014670360966</v>
      </c>
    </row>
    <row r="57" spans="2:7" ht="17" thickBot="1">
      <c r="B57" s="82" t="s">
        <v>37</v>
      </c>
      <c r="C57" s="82">
        <v>45</v>
      </c>
    </row>
    <row r="59" spans="2:7" ht="17" thickBot="1">
      <c r="B59" t="s">
        <v>100</v>
      </c>
    </row>
    <row r="60" spans="2:7">
      <c r="B60" s="83"/>
      <c r="C60" s="83" t="s">
        <v>40</v>
      </c>
      <c r="D60" s="83" t="s">
        <v>105</v>
      </c>
      <c r="E60" s="83" t="s">
        <v>106</v>
      </c>
      <c r="F60" s="83" t="s">
        <v>57</v>
      </c>
      <c r="G60" s="83" t="s">
        <v>107</v>
      </c>
    </row>
    <row r="61" spans="2:7">
      <c r="B61" s="81" t="s">
        <v>101</v>
      </c>
      <c r="C61" s="81">
        <v>7</v>
      </c>
      <c r="D61" s="81">
        <v>1388.955719961798</v>
      </c>
      <c r="E61" s="81">
        <v>198.42224570882829</v>
      </c>
      <c r="F61" s="81">
        <v>27.933816332748666</v>
      </c>
      <c r="G61" s="81">
        <v>6.2797190298712447E-13</v>
      </c>
    </row>
    <row r="62" spans="2:7">
      <c r="B62" s="81" t="s">
        <v>102</v>
      </c>
      <c r="C62" s="81">
        <v>37</v>
      </c>
      <c r="D62" s="81">
        <v>262.82205781598037</v>
      </c>
      <c r="E62" s="81">
        <v>7.1032988598913613</v>
      </c>
      <c r="F62" s="81"/>
      <c r="G62" s="81"/>
    </row>
    <row r="63" spans="2:7" ht="17" thickBot="1">
      <c r="B63" s="82" t="s">
        <v>103</v>
      </c>
      <c r="C63" s="82">
        <v>44</v>
      </c>
      <c r="D63" s="82">
        <v>1651.7777777777783</v>
      </c>
      <c r="E63" s="82"/>
      <c r="F63" s="82"/>
      <c r="G63" s="82"/>
    </row>
    <row r="64" spans="2:7" ht="17" thickBot="1"/>
    <row r="65" spans="2:10">
      <c r="B65" s="83"/>
      <c r="C65" s="83" t="s">
        <v>108</v>
      </c>
      <c r="D65" s="83" t="s">
        <v>99</v>
      </c>
      <c r="E65" s="83" t="s">
        <v>41</v>
      </c>
      <c r="F65" s="83" t="s">
        <v>109</v>
      </c>
      <c r="G65" s="83" t="s">
        <v>110</v>
      </c>
      <c r="H65" s="83" t="s">
        <v>111</v>
      </c>
      <c r="I65" s="83" t="s">
        <v>112</v>
      </c>
      <c r="J65" s="83" t="s">
        <v>113</v>
      </c>
    </row>
    <row r="66" spans="2:10">
      <c r="B66" s="81" t="s">
        <v>104</v>
      </c>
      <c r="C66" s="81">
        <v>47.63430958967767</v>
      </c>
      <c r="D66" s="81">
        <v>4.7108921776418695</v>
      </c>
      <c r="E66" s="81">
        <v>10.111526180911653</v>
      </c>
      <c r="F66" s="81">
        <v>3.3881023818172513E-12</v>
      </c>
      <c r="G66" s="81">
        <v>38.089135365196917</v>
      </c>
      <c r="H66" s="81">
        <v>57.179483814158424</v>
      </c>
      <c r="I66" s="81">
        <v>38.089135365196917</v>
      </c>
      <c r="J66" s="81">
        <v>57.179483814158424</v>
      </c>
    </row>
    <row r="67" spans="2:10">
      <c r="B67" s="81" t="s">
        <v>86</v>
      </c>
      <c r="C67" s="81">
        <v>-9.5052014225628922E-3</v>
      </c>
      <c r="D67" s="81">
        <v>1.7066755205509829E-3</v>
      </c>
      <c r="E67" s="81">
        <v>-5.5694250653423767</v>
      </c>
      <c r="F67" s="81">
        <v>2.4049371891286162E-6</v>
      </c>
      <c r="G67" s="81">
        <v>-1.2963254499139579E-2</v>
      </c>
      <c r="H67" s="81">
        <v>-6.0471483459862054E-3</v>
      </c>
      <c r="I67" s="81">
        <v>-1.2963254499139579E-2</v>
      </c>
      <c r="J67" s="81">
        <v>-6.0471483459862054E-3</v>
      </c>
    </row>
    <row r="68" spans="2:10">
      <c r="B68" s="81" t="s">
        <v>91</v>
      </c>
      <c r="C68" s="81">
        <v>2.7430862658580653</v>
      </c>
      <c r="D68" s="81">
        <v>1.1287615333367707</v>
      </c>
      <c r="E68" s="81">
        <v>2.4301734111625279</v>
      </c>
      <c r="F68" s="81">
        <v>2.0060480600589528E-2</v>
      </c>
      <c r="G68" s="81">
        <v>0.45599815445391778</v>
      </c>
      <c r="H68" s="81">
        <v>5.0301743772622132</v>
      </c>
      <c r="I68" s="81">
        <v>0.45599815445391778</v>
      </c>
      <c r="J68" s="81">
        <v>5.0301743772622132</v>
      </c>
    </row>
    <row r="69" spans="2:10">
      <c r="B69" s="81" t="s">
        <v>92</v>
      </c>
      <c r="C69" s="81">
        <v>-1.5362007988666178</v>
      </c>
      <c r="D69" s="81">
        <v>1.1060929598791585</v>
      </c>
      <c r="E69" s="81">
        <v>-1.38885324704937</v>
      </c>
      <c r="F69" s="81">
        <v>0.17318128724555432</v>
      </c>
      <c r="G69" s="81">
        <v>-3.7773580175833295</v>
      </c>
      <c r="H69" s="81">
        <v>0.70495641985009394</v>
      </c>
      <c r="I69" s="81">
        <v>-3.7773580175833295</v>
      </c>
      <c r="J69" s="81">
        <v>0.70495641985009394</v>
      </c>
    </row>
    <row r="70" spans="2:10">
      <c r="B70" s="81" t="s">
        <v>87</v>
      </c>
      <c r="C70" s="81">
        <v>-1.6852543799592501</v>
      </c>
      <c r="D70" s="81">
        <v>1.6316437639239494</v>
      </c>
      <c r="E70" s="81">
        <v>-1.0328568142266374</v>
      </c>
      <c r="F70" s="81">
        <v>0.30837511225507908</v>
      </c>
      <c r="G70" s="81">
        <v>-4.9912786767704063</v>
      </c>
      <c r="H70" s="81">
        <v>1.6207699168519063</v>
      </c>
      <c r="I70" s="81">
        <v>-4.9912786767704063</v>
      </c>
      <c r="J70" s="81">
        <v>1.6207699168519063</v>
      </c>
    </row>
    <row r="71" spans="2:10">
      <c r="B71" s="81" t="s">
        <v>88</v>
      </c>
      <c r="C71" s="81">
        <v>1.000934353151345</v>
      </c>
      <c r="D71" s="81">
        <v>0.83568742295637621</v>
      </c>
      <c r="E71" s="81">
        <v>1.1977377254409092</v>
      </c>
      <c r="F71" s="81">
        <v>0.23863591200764461</v>
      </c>
      <c r="G71" s="81">
        <v>-0.69232920469108539</v>
      </c>
      <c r="H71" s="81">
        <v>2.6941979109937755</v>
      </c>
      <c r="I71" s="81">
        <v>-0.69232920469108539</v>
      </c>
      <c r="J71" s="81">
        <v>2.6941979109937755</v>
      </c>
    </row>
    <row r="72" spans="2:10">
      <c r="B72" s="81" t="s">
        <v>90</v>
      </c>
      <c r="C72" s="81">
        <v>2.0910250730688262</v>
      </c>
      <c r="D72" s="81">
        <v>2.0443095779654374</v>
      </c>
      <c r="E72" s="81">
        <v>1.0228514778812912</v>
      </c>
      <c r="F72" s="81">
        <v>0.31301947401597946</v>
      </c>
      <c r="G72" s="81">
        <v>-2.0511395859029657</v>
      </c>
      <c r="H72" s="81">
        <v>6.2331897320406178</v>
      </c>
      <c r="I72" s="81">
        <v>-2.0511395859029657</v>
      </c>
      <c r="J72" s="81">
        <v>6.2331897320406178</v>
      </c>
    </row>
    <row r="73" spans="2:10" ht="17" thickBot="1">
      <c r="B73" s="175" t="s">
        <v>89</v>
      </c>
      <c r="C73" s="82">
        <v>-2.3583528988358939E-2</v>
      </c>
      <c r="D73" s="82">
        <v>2.7862681058296774E-2</v>
      </c>
      <c r="E73" s="82">
        <v>-0.84641994569780943</v>
      </c>
      <c r="F73" s="175">
        <v>0.40275983862999165</v>
      </c>
      <c r="G73" s="82">
        <v>-8.003868334846384E-2</v>
      </c>
      <c r="H73" s="82">
        <v>3.2871625371745955E-2</v>
      </c>
      <c r="I73" s="82">
        <v>-8.003868334846384E-2</v>
      </c>
      <c r="J73" s="82">
        <v>3.2871625371745955E-2</v>
      </c>
    </row>
    <row r="74" spans="2:10" ht="17" thickBot="1"/>
    <row r="75" spans="2:10">
      <c r="B75" s="72" t="s">
        <v>118</v>
      </c>
      <c r="C75" s="73"/>
      <c r="D75" s="73"/>
      <c r="E75" s="73"/>
      <c r="F75" s="73"/>
      <c r="G75" s="73"/>
      <c r="H75" s="73"/>
      <c r="I75" s="73"/>
      <c r="J75" s="74"/>
    </row>
    <row r="76" spans="2:10">
      <c r="B76" s="75"/>
      <c r="C76" s="76"/>
      <c r="D76" s="76"/>
      <c r="E76" s="76"/>
      <c r="F76" s="76"/>
      <c r="G76" s="76"/>
      <c r="H76" s="76"/>
      <c r="I76" s="76"/>
      <c r="J76" s="77"/>
    </row>
    <row r="77" spans="2:10">
      <c r="B77" s="75"/>
      <c r="C77" s="76"/>
      <c r="D77" s="76"/>
      <c r="E77" s="76"/>
      <c r="F77" s="76"/>
      <c r="G77" s="76"/>
      <c r="H77" s="76"/>
      <c r="I77" s="76"/>
      <c r="J77" s="77"/>
    </row>
    <row r="78" spans="2:10" ht="17" thickBot="1">
      <c r="B78" s="78"/>
      <c r="C78" s="79"/>
      <c r="D78" s="79"/>
      <c r="E78" s="79"/>
      <c r="F78" s="79"/>
      <c r="G78" s="79"/>
      <c r="H78" s="79"/>
      <c r="I78" s="79"/>
      <c r="J78" s="80"/>
    </row>
    <row r="79" spans="2:10">
      <c r="B79" s="50"/>
    </row>
    <row r="80" spans="2:10" ht="17" thickBot="1">
      <c r="B80" s="50"/>
    </row>
    <row r="81" spans="2:9" ht="17" thickBot="1">
      <c r="B81" s="50"/>
      <c r="C81" s="176" t="s">
        <v>124</v>
      </c>
      <c r="D81" s="177"/>
      <c r="E81" s="177"/>
      <c r="F81" s="177"/>
      <c r="G81" s="177"/>
      <c r="H81" s="177"/>
      <c r="I81" s="178"/>
    </row>
    <row r="83" spans="2:9">
      <c r="B83" s="50"/>
    </row>
    <row r="84" spans="2:9">
      <c r="B84" t="s">
        <v>94</v>
      </c>
    </row>
    <row r="85" spans="2:9" ht="17" thickBot="1"/>
    <row r="86" spans="2:9">
      <c r="B86" s="173" t="s">
        <v>95</v>
      </c>
      <c r="C86" s="173"/>
    </row>
    <row r="87" spans="2:9">
      <c r="B87" s="81" t="s">
        <v>96</v>
      </c>
      <c r="C87" s="81">
        <v>0.91531656942734607</v>
      </c>
    </row>
    <row r="88" spans="2:9">
      <c r="B88" s="81" t="s">
        <v>97</v>
      </c>
      <c r="C88" s="81">
        <v>0.83780442226824559</v>
      </c>
    </row>
    <row r="89" spans="2:9">
      <c r="B89" s="81" t="s">
        <v>98</v>
      </c>
      <c r="C89" s="81">
        <v>0.81219459420533702</v>
      </c>
    </row>
    <row r="90" spans="2:9">
      <c r="B90" s="81" t="s">
        <v>99</v>
      </c>
      <c r="C90" s="81">
        <v>2.6552383724448707</v>
      </c>
    </row>
    <row r="91" spans="2:9" ht="17" thickBot="1">
      <c r="B91" s="82" t="s">
        <v>37</v>
      </c>
      <c r="C91" s="82">
        <v>45</v>
      </c>
    </row>
    <row r="93" spans="2:9" ht="17" thickBot="1">
      <c r="B93" t="s">
        <v>100</v>
      </c>
    </row>
    <row r="94" spans="2:9">
      <c r="B94" s="83"/>
      <c r="C94" s="83" t="s">
        <v>40</v>
      </c>
      <c r="D94" s="83" t="s">
        <v>105</v>
      </c>
      <c r="E94" s="83" t="s">
        <v>106</v>
      </c>
      <c r="F94" s="83" t="s">
        <v>57</v>
      </c>
      <c r="G94" s="83" t="s">
        <v>107</v>
      </c>
    </row>
    <row r="95" spans="2:9">
      <c r="B95" s="81" t="s">
        <v>101</v>
      </c>
      <c r="C95" s="81">
        <v>6</v>
      </c>
      <c r="D95" s="81">
        <v>1383.8667268266381</v>
      </c>
      <c r="E95" s="81">
        <v>230.64445447110634</v>
      </c>
      <c r="F95" s="81">
        <v>32.714175987837301</v>
      </c>
      <c r="G95" s="81">
        <v>1.4711237622171764E-13</v>
      </c>
    </row>
    <row r="96" spans="2:9">
      <c r="B96" s="81" t="s">
        <v>102</v>
      </c>
      <c r="C96" s="81">
        <v>38</v>
      </c>
      <c r="D96" s="81">
        <v>267.91105095114006</v>
      </c>
      <c r="E96" s="81">
        <v>7.0502908145036853</v>
      </c>
      <c r="F96" s="81"/>
      <c r="G96" s="81"/>
    </row>
    <row r="97" spans="2:10" ht="17" thickBot="1">
      <c r="B97" s="82" t="s">
        <v>103</v>
      </c>
      <c r="C97" s="82">
        <v>44</v>
      </c>
      <c r="D97" s="82">
        <v>1651.7777777777783</v>
      </c>
      <c r="E97" s="82"/>
      <c r="F97" s="82"/>
      <c r="G97" s="82"/>
    </row>
    <row r="98" spans="2:10" ht="17" thickBot="1"/>
    <row r="99" spans="2:10">
      <c r="B99" s="83"/>
      <c r="C99" s="83" t="s">
        <v>108</v>
      </c>
      <c r="D99" s="83" t="s">
        <v>99</v>
      </c>
      <c r="E99" s="83" t="s">
        <v>41</v>
      </c>
      <c r="F99" s="83" t="s">
        <v>109</v>
      </c>
      <c r="G99" s="83" t="s">
        <v>110</v>
      </c>
      <c r="H99" s="83" t="s">
        <v>111</v>
      </c>
      <c r="I99" s="83" t="s">
        <v>112</v>
      </c>
      <c r="J99" s="83" t="s">
        <v>113</v>
      </c>
    </row>
    <row r="100" spans="2:10">
      <c r="B100" s="81" t="s">
        <v>104</v>
      </c>
      <c r="C100" s="81">
        <v>48.897816701316209</v>
      </c>
      <c r="D100" s="81">
        <v>4.4514236483355329</v>
      </c>
      <c r="E100" s="81">
        <v>10.984759161173073</v>
      </c>
      <c r="F100" s="81">
        <v>2.3552317171007446E-13</v>
      </c>
      <c r="G100" s="81">
        <v>39.886380646526028</v>
      </c>
      <c r="H100" s="81">
        <v>57.90925275610639</v>
      </c>
      <c r="I100" s="81">
        <v>39.886380646526028</v>
      </c>
      <c r="J100" s="81">
        <v>57.90925275610639</v>
      </c>
    </row>
    <row r="101" spans="2:10">
      <c r="B101" s="81" t="s">
        <v>86</v>
      </c>
      <c r="C101" s="81">
        <v>-9.8462025423286768E-3</v>
      </c>
      <c r="D101" s="81">
        <v>1.6522434394832747E-3</v>
      </c>
      <c r="E101" s="81">
        <v>-5.9592928663151445</v>
      </c>
      <c r="F101" s="81">
        <v>6.4739514973997372E-7</v>
      </c>
      <c r="G101" s="81">
        <v>-1.3190994518580459E-2</v>
      </c>
      <c r="H101" s="81">
        <v>-6.5014105660768946E-3</v>
      </c>
      <c r="I101" s="81">
        <v>-1.3190994518580459E-2</v>
      </c>
      <c r="J101" s="81">
        <v>-6.5014105660768946E-3</v>
      </c>
    </row>
    <row r="102" spans="2:10">
      <c r="B102" s="81" t="s">
        <v>91</v>
      </c>
      <c r="C102" s="81">
        <v>2.4865916199062088</v>
      </c>
      <c r="D102" s="81">
        <v>1.0832589218907958</v>
      </c>
      <c r="E102" s="81">
        <v>2.2954730117209081</v>
      </c>
      <c r="F102" s="81">
        <v>2.7316566335706366E-2</v>
      </c>
      <c r="G102" s="81">
        <v>0.29364858042490916</v>
      </c>
      <c r="H102" s="81">
        <v>4.6795346593875085</v>
      </c>
      <c r="I102" s="81">
        <v>0.29364858042490916</v>
      </c>
      <c r="J102" s="81">
        <v>4.6795346593875085</v>
      </c>
    </row>
    <row r="103" spans="2:10">
      <c r="B103" s="81" t="s">
        <v>92</v>
      </c>
      <c r="C103" s="81">
        <v>-1.6439361161191761</v>
      </c>
      <c r="D103" s="81">
        <v>1.0946376393751442</v>
      </c>
      <c r="E103" s="81">
        <v>-1.5018085044632576</v>
      </c>
      <c r="F103" s="81">
        <v>0.14141147721789479</v>
      </c>
      <c r="G103" s="81">
        <v>-3.8599141648685942</v>
      </c>
      <c r="H103" s="81">
        <v>0.57204193263024194</v>
      </c>
      <c r="I103" s="81">
        <v>-3.8599141648685942</v>
      </c>
      <c r="J103" s="81">
        <v>0.57204193263024194</v>
      </c>
    </row>
    <row r="104" spans="2:10">
      <c r="B104" s="81" t="s">
        <v>87</v>
      </c>
      <c r="C104" s="81">
        <v>-2.2146301685142911</v>
      </c>
      <c r="D104" s="81">
        <v>1.5013832463758543</v>
      </c>
      <c r="E104" s="81">
        <v>-1.4750598648680295</v>
      </c>
      <c r="F104" s="81">
        <v>0.14843445863088839</v>
      </c>
      <c r="G104" s="81">
        <v>-5.2540216502727777</v>
      </c>
      <c r="H104" s="81">
        <v>0.82476131324419599</v>
      </c>
      <c r="I104" s="81">
        <v>-5.2540216502727777</v>
      </c>
      <c r="J104" s="81">
        <v>0.82476131324419599</v>
      </c>
    </row>
    <row r="105" spans="2:10">
      <c r="B105" s="81" t="s">
        <v>88</v>
      </c>
      <c r="C105" s="81">
        <v>0.91282650771114038</v>
      </c>
      <c r="D105" s="81">
        <v>0.82607931778869526</v>
      </c>
      <c r="E105" s="81">
        <v>1.1050107272442746</v>
      </c>
      <c r="F105" s="81">
        <v>0.27610255763983649</v>
      </c>
      <c r="G105" s="81">
        <v>-0.75948364214867614</v>
      </c>
      <c r="H105" s="81">
        <v>2.5851366575709571</v>
      </c>
      <c r="I105" s="81">
        <v>-0.75948364214867614</v>
      </c>
      <c r="J105" s="81">
        <v>2.5851366575709571</v>
      </c>
    </row>
    <row r="106" spans="2:10" ht="17" thickBot="1">
      <c r="B106" s="175" t="s">
        <v>90</v>
      </c>
      <c r="C106" s="82">
        <v>1.7271505730917449</v>
      </c>
      <c r="D106" s="82">
        <v>1.9911255988866621</v>
      </c>
      <c r="E106" s="82">
        <v>0.86742422178564782</v>
      </c>
      <c r="F106" s="175">
        <v>0.39115446316990188</v>
      </c>
      <c r="G106" s="188">
        <v>-2.3036724689101407</v>
      </c>
      <c r="H106" s="82">
        <v>5.75797361509363</v>
      </c>
      <c r="I106" s="82">
        <v>-2.3036724689101407</v>
      </c>
      <c r="J106" s="82">
        <v>5.75797361509363</v>
      </c>
    </row>
    <row r="107" spans="2:10" ht="17" thickBot="1"/>
    <row r="108" spans="2:10">
      <c r="B108" s="72" t="s">
        <v>117</v>
      </c>
      <c r="C108" s="73"/>
      <c r="D108" s="73"/>
      <c r="E108" s="73"/>
      <c r="F108" s="73"/>
      <c r="G108" s="73"/>
      <c r="H108" s="73"/>
      <c r="I108" s="73"/>
      <c r="J108" s="74"/>
    </row>
    <row r="109" spans="2:10">
      <c r="B109" s="75"/>
      <c r="C109" s="76"/>
      <c r="D109" s="76"/>
      <c r="E109" s="76"/>
      <c r="F109" s="76"/>
      <c r="G109" s="76"/>
      <c r="H109" s="76"/>
      <c r="I109" s="76"/>
      <c r="J109" s="77"/>
    </row>
    <row r="110" spans="2:10">
      <c r="B110" s="75"/>
      <c r="C110" s="76"/>
      <c r="D110" s="76"/>
      <c r="E110" s="76"/>
      <c r="F110" s="76"/>
      <c r="G110" s="76"/>
      <c r="H110" s="76"/>
      <c r="I110" s="76"/>
      <c r="J110" s="77"/>
    </row>
    <row r="111" spans="2:10" ht="17" thickBot="1">
      <c r="B111" s="78"/>
      <c r="C111" s="79"/>
      <c r="D111" s="79"/>
      <c r="E111" s="79"/>
      <c r="F111" s="79"/>
      <c r="G111" s="79"/>
      <c r="H111" s="79"/>
      <c r="I111" s="79"/>
      <c r="J111" s="80"/>
    </row>
    <row r="113" spans="2:9" ht="17" thickBot="1"/>
    <row r="114" spans="2:9" ht="17" thickBot="1">
      <c r="C114" s="176" t="s">
        <v>123</v>
      </c>
      <c r="D114" s="177"/>
      <c r="E114" s="177"/>
      <c r="F114" s="177"/>
      <c r="G114" s="177"/>
      <c r="H114" s="177"/>
      <c r="I114" s="178"/>
    </row>
    <row r="117" spans="2:9">
      <c r="B117" t="s">
        <v>94</v>
      </c>
    </row>
    <row r="118" spans="2:9" ht="17" thickBot="1"/>
    <row r="119" spans="2:9">
      <c r="B119" s="173" t="s">
        <v>95</v>
      </c>
      <c r="C119" s="173"/>
    </row>
    <row r="120" spans="2:9">
      <c r="B120" s="81" t="s">
        <v>96</v>
      </c>
      <c r="C120" s="81">
        <v>0.91356053114079994</v>
      </c>
    </row>
    <row r="121" spans="2:9">
      <c r="B121" s="81" t="s">
        <v>97</v>
      </c>
      <c r="C121" s="81">
        <v>0.8345928440582604</v>
      </c>
    </row>
    <row r="122" spans="2:9">
      <c r="B122" s="81" t="s">
        <v>98</v>
      </c>
      <c r="C122" s="81">
        <v>0.81338679842470407</v>
      </c>
    </row>
    <row r="123" spans="2:9">
      <c r="B123" s="81" t="s">
        <v>99</v>
      </c>
      <c r="C123" s="81">
        <v>2.6467971184830121</v>
      </c>
    </row>
    <row r="124" spans="2:9" ht="17" thickBot="1">
      <c r="B124" s="82" t="s">
        <v>37</v>
      </c>
      <c r="C124" s="82">
        <v>45</v>
      </c>
    </row>
    <row r="126" spans="2:9" ht="17" thickBot="1">
      <c r="B126" t="s">
        <v>100</v>
      </c>
    </row>
    <row r="127" spans="2:9">
      <c r="B127" s="83"/>
      <c r="C127" s="83" t="s">
        <v>40</v>
      </c>
      <c r="D127" s="83" t="s">
        <v>105</v>
      </c>
      <c r="E127" s="83" t="s">
        <v>106</v>
      </c>
      <c r="F127" s="83" t="s">
        <v>57</v>
      </c>
      <c r="G127" s="83" t="s">
        <v>107</v>
      </c>
    </row>
    <row r="128" spans="2:9">
      <c r="B128" s="81" t="s">
        <v>101</v>
      </c>
      <c r="C128" s="81">
        <v>5</v>
      </c>
      <c r="D128" s="81">
        <v>1378.5619133077892</v>
      </c>
      <c r="E128" s="81">
        <v>275.71238266155785</v>
      </c>
      <c r="F128" s="81">
        <v>39.356363674781697</v>
      </c>
      <c r="G128" s="81">
        <v>3.1777089326459841E-14</v>
      </c>
    </row>
    <row r="129" spans="2:10">
      <c r="B129" s="81" t="s">
        <v>102</v>
      </c>
      <c r="C129" s="81">
        <v>39</v>
      </c>
      <c r="D129" s="81">
        <v>273.21586446998907</v>
      </c>
      <c r="E129" s="81">
        <v>7.0055349864099759</v>
      </c>
      <c r="F129" s="81"/>
      <c r="G129" s="81"/>
    </row>
    <row r="130" spans="2:10" ht="17" thickBot="1">
      <c r="B130" s="82" t="s">
        <v>103</v>
      </c>
      <c r="C130" s="82">
        <v>44</v>
      </c>
      <c r="D130" s="82">
        <v>1651.7777777777783</v>
      </c>
      <c r="E130" s="82"/>
      <c r="F130" s="82"/>
      <c r="G130" s="82"/>
    </row>
    <row r="131" spans="2:10" ht="17" thickBot="1"/>
    <row r="132" spans="2:10">
      <c r="B132" s="83"/>
      <c r="C132" s="83" t="s">
        <v>108</v>
      </c>
      <c r="D132" s="83" t="s">
        <v>99</v>
      </c>
      <c r="E132" s="83" t="s">
        <v>41</v>
      </c>
      <c r="F132" s="83" t="s">
        <v>109</v>
      </c>
      <c r="G132" s="83" t="s">
        <v>110</v>
      </c>
      <c r="H132" s="83" t="s">
        <v>111</v>
      </c>
      <c r="I132" s="83" t="s">
        <v>112</v>
      </c>
      <c r="J132" s="83" t="s">
        <v>113</v>
      </c>
    </row>
    <row r="133" spans="2:10">
      <c r="B133" s="81" t="s">
        <v>104</v>
      </c>
      <c r="C133" s="81">
        <v>50.217202124271864</v>
      </c>
      <c r="D133" s="81">
        <v>4.1701934526016817</v>
      </c>
      <c r="E133" s="81">
        <v>12.04193587061113</v>
      </c>
      <c r="F133" s="81">
        <v>1.0327005735829387E-14</v>
      </c>
      <c r="G133" s="81">
        <v>41.782189692897695</v>
      </c>
      <c r="H133" s="81">
        <v>58.652214555646033</v>
      </c>
      <c r="I133" s="81">
        <v>41.782189692897695</v>
      </c>
      <c r="J133" s="81">
        <v>58.652214555646033</v>
      </c>
    </row>
    <row r="134" spans="2:10">
      <c r="B134" s="81" t="s">
        <v>86</v>
      </c>
      <c r="C134" s="81">
        <v>-8.9473219973397466E-3</v>
      </c>
      <c r="D134" s="81">
        <v>1.2827908421631812E-3</v>
      </c>
      <c r="E134" s="81">
        <v>-6.9748876459484235</v>
      </c>
      <c r="F134" s="81">
        <v>2.3201644371425271E-8</v>
      </c>
      <c r="G134" s="81">
        <v>-1.1542011386089521E-2</v>
      </c>
      <c r="H134" s="81">
        <v>-6.3526326085899722E-3</v>
      </c>
      <c r="I134" s="81">
        <v>-1.1542011386089521E-2</v>
      </c>
      <c r="J134" s="81">
        <v>-6.3526326085899722E-3</v>
      </c>
    </row>
    <row r="135" spans="2:10">
      <c r="B135" s="81" t="s">
        <v>91</v>
      </c>
      <c r="C135" s="81">
        <v>1.7577384345714064</v>
      </c>
      <c r="D135" s="81">
        <v>0.68151491471444359</v>
      </c>
      <c r="E135" s="81">
        <v>2.5791635613842776</v>
      </c>
      <c r="F135" s="81">
        <v>1.3790100988290754E-2</v>
      </c>
      <c r="G135" s="81">
        <v>0.37924440470887477</v>
      </c>
      <c r="H135" s="81">
        <v>3.1362324644339381</v>
      </c>
      <c r="I135" s="81">
        <v>0.37924440470887477</v>
      </c>
      <c r="J135" s="81">
        <v>3.1362324644339381</v>
      </c>
    </row>
    <row r="136" spans="2:10">
      <c r="B136" s="81" t="s">
        <v>92</v>
      </c>
      <c r="C136" s="81">
        <v>-1.3757738801372319</v>
      </c>
      <c r="D136" s="81">
        <v>1.0467375343467211</v>
      </c>
      <c r="E136" s="81">
        <v>-1.3143446518289472</v>
      </c>
      <c r="F136" s="81">
        <v>0.19640813592848289</v>
      </c>
      <c r="G136" s="81">
        <v>-3.4930003865220103</v>
      </c>
      <c r="H136" s="81">
        <v>0.74145262624754671</v>
      </c>
      <c r="I136" s="81">
        <v>-3.4930003865220103</v>
      </c>
      <c r="J136" s="81">
        <v>0.74145262624754671</v>
      </c>
    </row>
    <row r="137" spans="2:10">
      <c r="B137" s="81" t="s">
        <v>87</v>
      </c>
      <c r="C137" s="81">
        <v>-2.0032393519240359</v>
      </c>
      <c r="D137" s="81">
        <v>1.4767632486984656</v>
      </c>
      <c r="E137" s="81">
        <v>-1.3565067749956372</v>
      </c>
      <c r="F137" s="81">
        <v>0.18273912849157165</v>
      </c>
      <c r="G137" s="81">
        <v>-4.9902749661104089</v>
      </c>
      <c r="H137" s="81">
        <v>0.98379626226233752</v>
      </c>
      <c r="I137" s="81">
        <v>-4.9902749661104089</v>
      </c>
      <c r="J137" s="81">
        <v>0.98379626226233752</v>
      </c>
    </row>
    <row r="138" spans="2:10" ht="17" thickBot="1">
      <c r="B138" s="175" t="s">
        <v>88</v>
      </c>
      <c r="C138" s="82">
        <v>0.81899008875343859</v>
      </c>
      <c r="D138" s="82">
        <v>0.81636194285678387</v>
      </c>
      <c r="E138" s="82">
        <v>1.0032193390684747</v>
      </c>
      <c r="F138" s="175">
        <v>0.32193921164198436</v>
      </c>
      <c r="G138" s="82">
        <v>-0.83225780052654608</v>
      </c>
      <c r="H138" s="82">
        <v>2.4702379780334232</v>
      </c>
      <c r="I138" s="82">
        <v>-0.83225780052654608</v>
      </c>
      <c r="J138" s="82">
        <v>2.4702379780334232</v>
      </c>
    </row>
    <row r="140" spans="2:10" ht="17" thickBot="1"/>
    <row r="141" spans="2:10">
      <c r="B141" s="72" t="s">
        <v>115</v>
      </c>
      <c r="C141" s="73"/>
      <c r="D141" s="73"/>
      <c r="E141" s="73"/>
      <c r="F141" s="73"/>
      <c r="G141" s="73"/>
      <c r="H141" s="73"/>
      <c r="I141" s="73"/>
      <c r="J141" s="74"/>
    </row>
    <row r="142" spans="2:10">
      <c r="B142" s="75"/>
      <c r="C142" s="76"/>
      <c r="D142" s="76"/>
      <c r="E142" s="76"/>
      <c r="F142" s="76"/>
      <c r="G142" s="76"/>
      <c r="H142" s="76"/>
      <c r="I142" s="76"/>
      <c r="J142" s="77"/>
    </row>
    <row r="143" spans="2:10">
      <c r="B143" s="75"/>
      <c r="C143" s="76"/>
      <c r="D143" s="76"/>
      <c r="E143" s="76"/>
      <c r="F143" s="76"/>
      <c r="G143" s="76"/>
      <c r="H143" s="76"/>
      <c r="I143" s="76"/>
      <c r="J143" s="77"/>
    </row>
    <row r="144" spans="2:10" ht="17" thickBot="1">
      <c r="B144" s="78"/>
      <c r="C144" s="79"/>
      <c r="D144" s="79"/>
      <c r="E144" s="79"/>
      <c r="F144" s="79"/>
      <c r="G144" s="79"/>
      <c r="H144" s="79"/>
      <c r="I144" s="79"/>
      <c r="J144" s="80"/>
    </row>
    <row r="146" spans="2:9" ht="17" thickBot="1"/>
    <row r="147" spans="2:9" ht="17" thickBot="1">
      <c r="C147" s="176" t="s">
        <v>122</v>
      </c>
      <c r="D147" s="177"/>
      <c r="E147" s="177"/>
      <c r="F147" s="177"/>
      <c r="G147" s="177"/>
      <c r="H147" s="177"/>
      <c r="I147" s="178"/>
    </row>
    <row r="150" spans="2:9">
      <c r="B150" t="s">
        <v>94</v>
      </c>
    </row>
    <row r="151" spans="2:9" ht="17" thickBot="1"/>
    <row r="152" spans="2:9">
      <c r="B152" s="173" t="s">
        <v>95</v>
      </c>
      <c r="C152" s="173"/>
    </row>
    <row r="153" spans="2:9">
      <c r="B153" s="81" t="s">
        <v>96</v>
      </c>
      <c r="C153" s="81">
        <v>0.91122131405853779</v>
      </c>
    </row>
    <row r="154" spans="2:9">
      <c r="B154" s="81" t="s">
        <v>97</v>
      </c>
      <c r="C154" s="81">
        <v>0.83032428319456841</v>
      </c>
    </row>
    <row r="155" spans="2:9">
      <c r="B155" s="81" t="s">
        <v>98</v>
      </c>
      <c r="C155" s="81">
        <v>0.81335671151402522</v>
      </c>
    </row>
    <row r="156" spans="2:9">
      <c r="B156" s="81" t="s">
        <v>99</v>
      </c>
      <c r="C156" s="81">
        <v>2.6470104762152316</v>
      </c>
    </row>
    <row r="157" spans="2:9" ht="17" thickBot="1">
      <c r="B157" s="82" t="s">
        <v>37</v>
      </c>
      <c r="C157" s="82">
        <v>45</v>
      </c>
    </row>
    <row r="159" spans="2:9" ht="17" thickBot="1">
      <c r="B159" t="s">
        <v>100</v>
      </c>
    </row>
    <row r="160" spans="2:9">
      <c r="B160" s="83"/>
      <c r="C160" s="83" t="s">
        <v>40</v>
      </c>
      <c r="D160" s="83" t="s">
        <v>105</v>
      </c>
      <c r="E160" s="83" t="s">
        <v>106</v>
      </c>
      <c r="F160" s="83" t="s">
        <v>57</v>
      </c>
      <c r="G160" s="83" t="s">
        <v>107</v>
      </c>
    </row>
    <row r="161" spans="2:10">
      <c r="B161" s="81" t="s">
        <v>101</v>
      </c>
      <c r="C161" s="81">
        <v>4</v>
      </c>
      <c r="D161" s="81">
        <v>1371.5111993300509</v>
      </c>
      <c r="E161" s="81">
        <v>342.87779983251272</v>
      </c>
      <c r="F161" s="81">
        <v>48.935952582225269</v>
      </c>
      <c r="G161" s="81">
        <v>6.887577979195605E-15</v>
      </c>
    </row>
    <row r="162" spans="2:10">
      <c r="B162" s="81" t="s">
        <v>102</v>
      </c>
      <c r="C162" s="81">
        <v>40</v>
      </c>
      <c r="D162" s="81">
        <v>280.26657844772745</v>
      </c>
      <c r="E162" s="81">
        <v>7.0066644611931865</v>
      </c>
      <c r="F162" s="81"/>
      <c r="G162" s="81"/>
    </row>
    <row r="163" spans="2:10" ht="17" thickBot="1">
      <c r="B163" s="82" t="s">
        <v>103</v>
      </c>
      <c r="C163" s="82">
        <v>44</v>
      </c>
      <c r="D163" s="82">
        <v>1651.7777777777783</v>
      </c>
      <c r="E163" s="82"/>
      <c r="F163" s="82"/>
      <c r="G163" s="82"/>
    </row>
    <row r="164" spans="2:10" ht="17" thickBot="1"/>
    <row r="165" spans="2:10">
      <c r="B165" s="83"/>
      <c r="C165" s="83" t="s">
        <v>108</v>
      </c>
      <c r="D165" s="83" t="s">
        <v>99</v>
      </c>
      <c r="E165" s="83" t="s">
        <v>41</v>
      </c>
      <c r="F165" s="83" t="s">
        <v>109</v>
      </c>
      <c r="G165" s="83" t="s">
        <v>110</v>
      </c>
      <c r="H165" s="83" t="s">
        <v>111</v>
      </c>
      <c r="I165" s="83" t="s">
        <v>112</v>
      </c>
      <c r="J165" s="83" t="s">
        <v>113</v>
      </c>
    </row>
    <row r="166" spans="2:10">
      <c r="B166" s="81" t="s">
        <v>104</v>
      </c>
      <c r="C166" s="81">
        <v>52.452950043140454</v>
      </c>
      <c r="D166" s="81">
        <v>3.525049952257667</v>
      </c>
      <c r="E166" s="81">
        <v>14.880058652657173</v>
      </c>
      <c r="F166" s="81">
        <v>6.7136679351376625E-18</v>
      </c>
      <c r="G166" s="81">
        <v>45.328558335032177</v>
      </c>
      <c r="H166" s="81">
        <v>59.577341751248731</v>
      </c>
      <c r="I166" s="81">
        <v>45.328558335032177</v>
      </c>
      <c r="J166" s="81">
        <v>59.577341751248731</v>
      </c>
    </row>
    <row r="167" spans="2:10">
      <c r="B167" s="81" t="s">
        <v>86</v>
      </c>
      <c r="C167" s="81">
        <v>-9.3761933405048983E-3</v>
      </c>
      <c r="D167" s="81">
        <v>1.2095603056446269E-3</v>
      </c>
      <c r="E167" s="81">
        <v>-7.7517369714839637</v>
      </c>
      <c r="F167" s="81">
        <v>1.7210158075414685E-9</v>
      </c>
      <c r="G167" s="81">
        <v>-1.1820805907334588E-2</v>
      </c>
      <c r="H167" s="81">
        <v>-6.9315807736752087E-3</v>
      </c>
      <c r="I167" s="81">
        <v>-1.1820805907334588E-2</v>
      </c>
      <c r="J167" s="81">
        <v>-6.9315807736752087E-3</v>
      </c>
    </row>
    <row r="168" spans="2:10">
      <c r="B168" s="81" t="s">
        <v>91</v>
      </c>
      <c r="C168" s="81">
        <v>1.7238601452973557</v>
      </c>
      <c r="D168" s="81">
        <v>0.68073261600277513</v>
      </c>
      <c r="E168" s="81">
        <v>2.5323601437224625</v>
      </c>
      <c r="F168" s="81">
        <v>1.5358096528188028E-2</v>
      </c>
      <c r="G168" s="81">
        <v>0.34804820771533618</v>
      </c>
      <c r="H168" s="81">
        <v>3.0996720828793753</v>
      </c>
      <c r="I168" s="81">
        <v>0.34804820771533618</v>
      </c>
      <c r="J168" s="81">
        <v>3.0996720828793753</v>
      </c>
    </row>
    <row r="169" spans="2:10">
      <c r="B169" s="81" t="s">
        <v>92</v>
      </c>
      <c r="C169" s="81">
        <v>-1.2685174040942111</v>
      </c>
      <c r="D169" s="81">
        <v>1.0413472207894074</v>
      </c>
      <c r="E169" s="81">
        <v>-1.2181502756905562</v>
      </c>
      <c r="F169" s="81">
        <v>0.23030350919510581</v>
      </c>
      <c r="G169" s="81">
        <v>-3.3731586447955162</v>
      </c>
      <c r="H169" s="81">
        <v>0.836123836607094</v>
      </c>
      <c r="I169" s="81">
        <v>-3.3731586447955162</v>
      </c>
      <c r="J169" s="81">
        <v>0.836123836607094</v>
      </c>
    </row>
    <row r="170" spans="2:10" ht="17" thickBot="1">
      <c r="B170" s="175" t="s">
        <v>87</v>
      </c>
      <c r="C170" s="82">
        <v>-0.78864501506736417</v>
      </c>
      <c r="D170" s="82">
        <v>0.84567043946812837</v>
      </c>
      <c r="E170" s="82">
        <v>-0.93256779267745304</v>
      </c>
      <c r="F170" s="175">
        <v>0.35663836543711458</v>
      </c>
      <c r="G170" s="82">
        <v>-2.4978087285858899</v>
      </c>
      <c r="H170" s="82">
        <v>0.92051869845116141</v>
      </c>
      <c r="I170" s="82">
        <v>-2.4978087285858899</v>
      </c>
      <c r="J170" s="82">
        <v>0.92051869845116141</v>
      </c>
    </row>
    <row r="172" spans="2:10" ht="17" thickBot="1"/>
    <row r="173" spans="2:10">
      <c r="B173" s="72" t="s">
        <v>116</v>
      </c>
      <c r="C173" s="73"/>
      <c r="D173" s="73"/>
      <c r="E173" s="73"/>
      <c r="F173" s="73"/>
      <c r="G173" s="73"/>
      <c r="H173" s="73"/>
      <c r="I173" s="73"/>
      <c r="J173" s="74"/>
    </row>
    <row r="174" spans="2:10">
      <c r="B174" s="75"/>
      <c r="C174" s="76"/>
      <c r="D174" s="76"/>
      <c r="E174" s="76"/>
      <c r="F174" s="76"/>
      <c r="G174" s="76"/>
      <c r="H174" s="76"/>
      <c r="I174" s="76"/>
      <c r="J174" s="77"/>
    </row>
    <row r="175" spans="2:10">
      <c r="B175" s="75"/>
      <c r="C175" s="76"/>
      <c r="D175" s="76"/>
      <c r="E175" s="76"/>
      <c r="F175" s="76"/>
      <c r="G175" s="76"/>
      <c r="H175" s="76"/>
      <c r="I175" s="76"/>
      <c r="J175" s="77"/>
    </row>
    <row r="176" spans="2:10" ht="17" thickBot="1">
      <c r="B176" s="78"/>
      <c r="C176" s="79"/>
      <c r="D176" s="79"/>
      <c r="E176" s="79"/>
      <c r="F176" s="79"/>
      <c r="G176" s="79"/>
      <c r="H176" s="79"/>
      <c r="I176" s="79"/>
      <c r="J176" s="80"/>
    </row>
    <row r="178" spans="2:9" ht="17" thickBot="1"/>
    <row r="179" spans="2:9" ht="17" thickBot="1">
      <c r="C179" s="176" t="s">
        <v>121</v>
      </c>
      <c r="D179" s="177"/>
      <c r="E179" s="177"/>
      <c r="F179" s="177"/>
      <c r="G179" s="177"/>
      <c r="H179" s="177"/>
      <c r="I179" s="178"/>
    </row>
    <row r="182" spans="2:9">
      <c r="B182" t="s">
        <v>94</v>
      </c>
    </row>
    <row r="183" spans="2:9" ht="17" thickBot="1"/>
    <row r="184" spans="2:9">
      <c r="B184" s="173" t="s">
        <v>95</v>
      </c>
      <c r="C184" s="173"/>
    </row>
    <row r="185" spans="2:9">
      <c r="B185" s="81" t="s">
        <v>96</v>
      </c>
      <c r="C185" s="81">
        <v>0.9091947989060617</v>
      </c>
    </row>
    <row r="186" spans="2:9">
      <c r="B186" s="81" t="s">
        <v>97</v>
      </c>
      <c r="C186" s="81">
        <v>0.82663518235783406</v>
      </c>
    </row>
    <row r="187" spans="2:9">
      <c r="B187" s="81" t="s">
        <v>98</v>
      </c>
      <c r="C187" s="81">
        <v>0.81394995179865126</v>
      </c>
    </row>
    <row r="188" spans="2:9">
      <c r="B188" s="81" t="s">
        <v>99</v>
      </c>
      <c r="C188" s="81">
        <v>2.6428004051035119</v>
      </c>
    </row>
    <row r="189" spans="2:9" ht="17" thickBot="1">
      <c r="B189" s="82" t="s">
        <v>37</v>
      </c>
      <c r="C189" s="82">
        <v>45</v>
      </c>
    </row>
    <row r="191" spans="2:9" ht="17" thickBot="1">
      <c r="B191" t="s">
        <v>100</v>
      </c>
    </row>
    <row r="192" spans="2:9">
      <c r="B192" s="83"/>
      <c r="C192" s="83" t="s">
        <v>40</v>
      </c>
      <c r="D192" s="83" t="s">
        <v>105</v>
      </c>
      <c r="E192" s="83" t="s">
        <v>106</v>
      </c>
      <c r="F192" s="83" t="s">
        <v>57</v>
      </c>
      <c r="G192" s="83" t="s">
        <v>107</v>
      </c>
    </row>
    <row r="193" spans="2:10">
      <c r="B193" s="81" t="s">
        <v>101</v>
      </c>
      <c r="C193" s="81">
        <v>3</v>
      </c>
      <c r="D193" s="81">
        <v>1365.4176245479516</v>
      </c>
      <c r="E193" s="81">
        <v>455.13920818265052</v>
      </c>
      <c r="F193" s="81">
        <v>65.165168145834784</v>
      </c>
      <c r="G193" s="81">
        <v>1.1901717935982849E-15</v>
      </c>
    </row>
    <row r="194" spans="2:10">
      <c r="B194" s="81" t="s">
        <v>102</v>
      </c>
      <c r="C194" s="81">
        <v>41</v>
      </c>
      <c r="D194" s="81">
        <v>286.36015322982672</v>
      </c>
      <c r="E194" s="81">
        <v>6.9843939812152858</v>
      </c>
      <c r="F194" s="81"/>
      <c r="G194" s="81"/>
    </row>
    <row r="195" spans="2:10" ht="17" thickBot="1">
      <c r="B195" s="82" t="s">
        <v>103</v>
      </c>
      <c r="C195" s="82">
        <v>44</v>
      </c>
      <c r="D195" s="82">
        <v>1651.7777777777783</v>
      </c>
      <c r="E195" s="82"/>
      <c r="F195" s="82"/>
      <c r="G195" s="82"/>
    </row>
    <row r="196" spans="2:10" ht="17" thickBot="1"/>
    <row r="197" spans="2:10">
      <c r="B197" s="83"/>
      <c r="C197" s="83" t="s">
        <v>108</v>
      </c>
      <c r="D197" s="83" t="s">
        <v>99</v>
      </c>
      <c r="E197" s="83" t="s">
        <v>41</v>
      </c>
      <c r="F197" s="83" t="s">
        <v>109</v>
      </c>
      <c r="G197" s="83" t="s">
        <v>110</v>
      </c>
      <c r="H197" s="83" t="s">
        <v>111</v>
      </c>
      <c r="I197" s="83" t="s">
        <v>112</v>
      </c>
      <c r="J197" s="83" t="s">
        <v>113</v>
      </c>
    </row>
    <row r="198" spans="2:10">
      <c r="B198" s="81" t="s">
        <v>104</v>
      </c>
      <c r="C198" s="81">
        <v>53.205694795421593</v>
      </c>
      <c r="D198" s="81">
        <v>3.4259337533609897</v>
      </c>
      <c r="E198" s="81">
        <v>15.5302754302311</v>
      </c>
      <c r="F198" s="81">
        <v>8.9386812305635465E-19</v>
      </c>
      <c r="G198" s="81">
        <v>46.286881218491075</v>
      </c>
      <c r="H198" s="81">
        <v>60.124508372352111</v>
      </c>
      <c r="I198" s="81">
        <v>46.286881218491075</v>
      </c>
      <c r="J198" s="81">
        <v>60.124508372352111</v>
      </c>
    </row>
    <row r="199" spans="2:10">
      <c r="B199" s="81" t="s">
        <v>86</v>
      </c>
      <c r="C199" s="81">
        <v>-1.0200294717255016E-2</v>
      </c>
      <c r="D199" s="81">
        <v>8.245962434203269E-4</v>
      </c>
      <c r="E199" s="81">
        <v>-12.370047521615438</v>
      </c>
      <c r="F199" s="81">
        <v>2.0094941789741297E-15</v>
      </c>
      <c r="G199" s="81">
        <v>-1.1865600614914417E-2</v>
      </c>
      <c r="H199" s="81">
        <v>-8.5349888195956156E-3</v>
      </c>
      <c r="I199" s="81">
        <v>-1.1865600614914417E-2</v>
      </c>
      <c r="J199" s="81">
        <v>-8.5349888195956156E-3</v>
      </c>
    </row>
    <row r="200" spans="2:10">
      <c r="B200" s="81" t="s">
        <v>91</v>
      </c>
      <c r="C200" s="81">
        <v>1.5835646351977355</v>
      </c>
      <c r="D200" s="81">
        <v>0.66284518509416179</v>
      </c>
      <c r="E200" s="81">
        <v>2.3890414697253615</v>
      </c>
      <c r="F200" s="81">
        <v>2.1576706693788528E-2</v>
      </c>
      <c r="G200" s="81">
        <v>0.24492162684027807</v>
      </c>
      <c r="H200" s="81">
        <v>2.9222076435551929</v>
      </c>
      <c r="I200" s="81">
        <v>0.24492162684027807</v>
      </c>
      <c r="J200" s="81">
        <v>2.9222076435551929</v>
      </c>
    </row>
    <row r="201" spans="2:10" ht="17" thickBot="1">
      <c r="B201" s="175" t="s">
        <v>92</v>
      </c>
      <c r="C201" s="82">
        <v>-0.8494051478814898</v>
      </c>
      <c r="D201" s="82">
        <v>0.93788229638355636</v>
      </c>
      <c r="E201" s="82">
        <v>-0.90566284400160701</v>
      </c>
      <c r="F201" s="175">
        <v>0.37040601656073802</v>
      </c>
      <c r="G201" s="82">
        <v>-2.7434968708797243</v>
      </c>
      <c r="H201" s="82">
        <v>1.0446865751167445</v>
      </c>
      <c r="I201" s="82">
        <v>-2.7434968708797243</v>
      </c>
      <c r="J201" s="82">
        <v>1.0446865751167445</v>
      </c>
    </row>
    <row r="203" spans="2:10" ht="17" thickBot="1"/>
    <row r="204" spans="2:10">
      <c r="B204" s="72" t="s">
        <v>119</v>
      </c>
      <c r="C204" s="73"/>
      <c r="D204" s="73"/>
      <c r="E204" s="73"/>
      <c r="F204" s="73"/>
      <c r="G204" s="73"/>
      <c r="H204" s="73"/>
      <c r="I204" s="73"/>
      <c r="J204" s="74"/>
    </row>
    <row r="205" spans="2:10">
      <c r="B205" s="75"/>
      <c r="C205" s="76"/>
      <c r="D205" s="76"/>
      <c r="E205" s="76"/>
      <c r="F205" s="76"/>
      <c r="G205" s="76"/>
      <c r="H205" s="76"/>
      <c r="I205" s="76"/>
      <c r="J205" s="77"/>
    </row>
    <row r="206" spans="2:10">
      <c r="B206" s="75"/>
      <c r="C206" s="76"/>
      <c r="D206" s="76"/>
      <c r="E206" s="76"/>
      <c r="F206" s="76"/>
      <c r="G206" s="76"/>
      <c r="H206" s="76"/>
      <c r="I206" s="76"/>
      <c r="J206" s="77"/>
    </row>
    <row r="207" spans="2:10" ht="17" thickBot="1">
      <c r="B207" s="78"/>
      <c r="C207" s="79"/>
      <c r="D207" s="79"/>
      <c r="E207" s="79"/>
      <c r="F207" s="79"/>
      <c r="G207" s="79"/>
      <c r="H207" s="79"/>
      <c r="I207" s="79"/>
      <c r="J207" s="80"/>
    </row>
    <row r="209" spans="2:9" ht="17" thickBot="1"/>
    <row r="210" spans="2:9" ht="17" thickBot="1">
      <c r="C210" s="176" t="s">
        <v>120</v>
      </c>
      <c r="D210" s="177"/>
      <c r="E210" s="177"/>
      <c r="F210" s="177"/>
      <c r="G210" s="177"/>
      <c r="H210" s="177"/>
      <c r="I210" s="178"/>
    </row>
    <row r="213" spans="2:9">
      <c r="B213" t="s">
        <v>94</v>
      </c>
    </row>
    <row r="214" spans="2:9" ht="17" thickBot="1"/>
    <row r="215" spans="2:9">
      <c r="B215" s="172" t="s">
        <v>95</v>
      </c>
      <c r="C215" s="172"/>
    </row>
    <row r="216" spans="2:9">
      <c r="B216" s="81" t="s">
        <v>96</v>
      </c>
      <c r="C216" s="81">
        <v>0.90728547537253379</v>
      </c>
    </row>
    <row r="217" spans="2:9">
      <c r="B217" s="81" t="s">
        <v>97</v>
      </c>
      <c r="C217" s="81">
        <v>0.8231669338219646</v>
      </c>
    </row>
    <row r="218" spans="2:9">
      <c r="B218" s="81" t="s">
        <v>98</v>
      </c>
      <c r="C218" s="81">
        <v>0.81474631162301048</v>
      </c>
    </row>
    <row r="219" spans="2:9">
      <c r="B219" s="81" t="s">
        <v>99</v>
      </c>
      <c r="C219" s="81">
        <v>2.6371382807216031</v>
      </c>
    </row>
    <row r="220" spans="2:9" ht="17" thickBot="1">
      <c r="B220" s="82" t="s">
        <v>37</v>
      </c>
      <c r="C220" s="82">
        <v>45</v>
      </c>
    </row>
    <row r="222" spans="2:9" ht="17" thickBot="1">
      <c r="B222" t="s">
        <v>100</v>
      </c>
    </row>
    <row r="223" spans="2:9">
      <c r="B223" s="83"/>
      <c r="C223" s="83" t="s">
        <v>40</v>
      </c>
      <c r="D223" s="83" t="s">
        <v>105</v>
      </c>
      <c r="E223" s="83" t="s">
        <v>106</v>
      </c>
      <c r="F223" s="83" t="s">
        <v>57</v>
      </c>
      <c r="G223" s="83" t="s">
        <v>107</v>
      </c>
    </row>
    <row r="224" spans="2:9">
      <c r="B224" s="81" t="s">
        <v>101</v>
      </c>
      <c r="C224" s="81">
        <v>2</v>
      </c>
      <c r="D224" s="81">
        <v>1359.6888486885921</v>
      </c>
      <c r="E224" s="81">
        <v>679.84442434429604</v>
      </c>
      <c r="F224" s="81">
        <v>97.756070082827193</v>
      </c>
      <c r="G224" s="81">
        <v>1.5806402082983492E-16</v>
      </c>
    </row>
    <row r="225" spans="2:22">
      <c r="B225" s="81" t="s">
        <v>102</v>
      </c>
      <c r="C225" s="81">
        <v>42</v>
      </c>
      <c r="D225" s="81">
        <v>292.08892908918625</v>
      </c>
      <c r="E225" s="81">
        <v>6.954498311647292</v>
      </c>
      <c r="F225" s="81"/>
      <c r="G225" s="81"/>
    </row>
    <row r="226" spans="2:22" ht="17" thickBot="1">
      <c r="B226" s="82" t="s">
        <v>103</v>
      </c>
      <c r="C226" s="82">
        <v>44</v>
      </c>
      <c r="D226" s="82">
        <v>1651.7777777777783</v>
      </c>
      <c r="E226" s="82"/>
      <c r="F226" s="82"/>
      <c r="G226" s="82"/>
    </row>
    <row r="227" spans="2:22" ht="17" thickBot="1"/>
    <row r="228" spans="2:22">
      <c r="B228" s="83"/>
      <c r="C228" s="207" t="s">
        <v>108</v>
      </c>
      <c r="D228" s="83" t="s">
        <v>99</v>
      </c>
      <c r="E228" s="83" t="s">
        <v>41</v>
      </c>
      <c r="F228" s="207" t="s">
        <v>109</v>
      </c>
      <c r="G228" s="83" t="s">
        <v>110</v>
      </c>
      <c r="H228" s="83" t="s">
        <v>111</v>
      </c>
      <c r="I228" s="83" t="s">
        <v>112</v>
      </c>
      <c r="J228" s="83" t="s">
        <v>113</v>
      </c>
    </row>
    <row r="229" spans="2:22">
      <c r="B229" s="208" t="s">
        <v>104</v>
      </c>
      <c r="C229" s="208">
        <v>52.501765526251845</v>
      </c>
      <c r="D229" s="81">
        <v>3.3294514467447507</v>
      </c>
      <c r="E229" s="81">
        <v>15.768893574821019</v>
      </c>
      <c r="F229" s="208">
        <v>3.0003733413240054E-19</v>
      </c>
      <c r="G229" s="81">
        <v>45.782660481153862</v>
      </c>
      <c r="H229" s="81">
        <v>59.220870571349828</v>
      </c>
      <c r="I229" s="81">
        <v>45.782660481153862</v>
      </c>
      <c r="J229" s="81">
        <v>59.220870571349828</v>
      </c>
    </row>
    <row r="230" spans="2:22">
      <c r="B230" s="208" t="s">
        <v>86</v>
      </c>
      <c r="C230" s="208">
        <v>-9.8650733562795738E-3</v>
      </c>
      <c r="D230" s="81">
        <v>7.3527672442167812E-4</v>
      </c>
      <c r="E230" s="81">
        <v>-13.416817136485331</v>
      </c>
      <c r="F230" s="208">
        <v>8.8178989728891267E-17</v>
      </c>
      <c r="G230" s="81">
        <v>-1.1348921860343242E-2</v>
      </c>
      <c r="H230" s="81">
        <v>-8.3812248522159051E-3</v>
      </c>
      <c r="I230" s="81">
        <v>-1.1348921860343242E-2</v>
      </c>
      <c r="J230" s="81">
        <v>-8.3812248522159051E-3</v>
      </c>
    </row>
    <row r="231" spans="2:22" ht="17" thickBot="1">
      <c r="B231" s="175" t="s">
        <v>91</v>
      </c>
      <c r="C231" s="175">
        <v>1.4019429574914701</v>
      </c>
      <c r="D231" s="82">
        <v>0.63042757988093112</v>
      </c>
      <c r="E231" s="82">
        <v>2.223796994662345</v>
      </c>
      <c r="F231" s="175">
        <v>3.159503706941369E-2</v>
      </c>
      <c r="G231" s="82">
        <v>0.12968859358164875</v>
      </c>
      <c r="H231" s="82">
        <v>2.6741973214012917</v>
      </c>
      <c r="I231" s="82">
        <v>0.12968859358164875</v>
      </c>
      <c r="J231" s="82">
        <v>2.6741973214012917</v>
      </c>
    </row>
    <row r="234" spans="2:22" ht="16" customHeight="1"/>
    <row r="235" spans="2:22" ht="16" customHeight="1"/>
    <row r="236" spans="2:22" ht="16" customHeight="1"/>
    <row r="237" spans="2:22" ht="17" customHeight="1"/>
    <row r="239" spans="2:22" ht="17" thickBot="1"/>
    <row r="240" spans="2:22">
      <c r="C240" s="190" t="s">
        <v>151</v>
      </c>
      <c r="D240" s="191"/>
      <c r="E240" s="191"/>
      <c r="F240" s="191"/>
      <c r="G240" s="191"/>
      <c r="H240" s="191"/>
      <c r="I240" s="191"/>
      <c r="J240" s="191"/>
      <c r="K240" s="191"/>
      <c r="L240" s="191"/>
      <c r="M240" s="191"/>
      <c r="N240" s="191"/>
      <c r="O240" s="191"/>
      <c r="P240" s="191"/>
      <c r="Q240" s="191"/>
      <c r="R240" s="191"/>
      <c r="S240" s="191"/>
      <c r="T240" s="191"/>
      <c r="U240" s="191"/>
      <c r="V240" s="192"/>
    </row>
    <row r="241" spans="3:22">
      <c r="C241" s="193"/>
      <c r="D241" s="189"/>
      <c r="E241" s="189"/>
      <c r="F241" s="189"/>
      <c r="G241" s="189"/>
      <c r="H241" s="189"/>
      <c r="I241" s="189"/>
      <c r="J241" s="189"/>
      <c r="K241" s="189"/>
      <c r="L241" s="189"/>
      <c r="M241" s="189"/>
      <c r="N241" s="189"/>
      <c r="O241" s="189"/>
      <c r="P241" s="189"/>
      <c r="Q241" s="189"/>
      <c r="R241" s="189"/>
      <c r="S241" s="189"/>
      <c r="T241" s="189"/>
      <c r="U241" s="189"/>
      <c r="V241" s="194"/>
    </row>
    <row r="242" spans="3:22">
      <c r="C242" s="193"/>
      <c r="D242" s="189"/>
      <c r="E242" s="189"/>
      <c r="F242" s="189"/>
      <c r="G242" s="189"/>
      <c r="H242" s="189"/>
      <c r="I242" s="189"/>
      <c r="J242" s="189"/>
      <c r="K242" s="189"/>
      <c r="L242" s="189"/>
      <c r="M242" s="189"/>
      <c r="N242" s="189"/>
      <c r="O242" s="189"/>
      <c r="P242" s="189"/>
      <c r="Q242" s="189"/>
      <c r="R242" s="189"/>
      <c r="S242" s="189"/>
      <c r="T242" s="189"/>
      <c r="U242" s="189"/>
      <c r="V242" s="194"/>
    </row>
    <row r="243" spans="3:22">
      <c r="C243" s="193"/>
      <c r="D243" s="189"/>
      <c r="E243" s="189"/>
      <c r="F243" s="189"/>
      <c r="G243" s="189"/>
      <c r="H243" s="189"/>
      <c r="I243" s="189"/>
      <c r="J243" s="189"/>
      <c r="K243" s="189"/>
      <c r="L243" s="189"/>
      <c r="M243" s="189"/>
      <c r="N243" s="189"/>
      <c r="O243" s="189"/>
      <c r="P243" s="189"/>
      <c r="Q243" s="189"/>
      <c r="R243" s="189"/>
      <c r="S243" s="189"/>
      <c r="T243" s="189"/>
      <c r="U243" s="189"/>
      <c r="V243" s="194"/>
    </row>
    <row r="244" spans="3:22" ht="16" customHeight="1">
      <c r="C244" s="193"/>
      <c r="D244" s="189"/>
      <c r="E244" s="189"/>
      <c r="F244" s="189"/>
      <c r="G244" s="189"/>
      <c r="H244" s="189"/>
      <c r="I244" s="189"/>
      <c r="J244" s="189"/>
      <c r="K244" s="189"/>
      <c r="L244" s="189"/>
      <c r="M244" s="189"/>
      <c r="N244" s="189"/>
      <c r="O244" s="189"/>
      <c r="P244" s="189"/>
      <c r="Q244" s="189"/>
      <c r="R244" s="189"/>
      <c r="S244" s="189"/>
      <c r="T244" s="189"/>
      <c r="U244" s="189"/>
      <c r="V244" s="194"/>
    </row>
    <row r="245" spans="3:22" ht="16" customHeight="1">
      <c r="C245" s="193"/>
      <c r="D245" s="189"/>
      <c r="E245" s="189"/>
      <c r="F245" s="189"/>
      <c r="G245" s="189"/>
      <c r="H245" s="189"/>
      <c r="I245" s="189"/>
      <c r="J245" s="189"/>
      <c r="K245" s="189"/>
      <c r="L245" s="189"/>
      <c r="M245" s="189"/>
      <c r="N245" s="189"/>
      <c r="O245" s="189"/>
      <c r="P245" s="189"/>
      <c r="Q245" s="189"/>
      <c r="R245" s="189"/>
      <c r="S245" s="189"/>
      <c r="T245" s="189"/>
      <c r="U245" s="189"/>
      <c r="V245" s="194"/>
    </row>
    <row r="246" spans="3:22" ht="16" customHeight="1">
      <c r="C246" s="193"/>
      <c r="D246" s="189"/>
      <c r="E246" s="189"/>
      <c r="F246" s="189"/>
      <c r="G246" s="189"/>
      <c r="H246" s="189"/>
      <c r="I246" s="189"/>
      <c r="J246" s="189"/>
      <c r="K246" s="189"/>
      <c r="L246" s="189"/>
      <c r="M246" s="189"/>
      <c r="N246" s="189"/>
      <c r="O246" s="189"/>
      <c r="P246" s="189"/>
      <c r="Q246" s="189"/>
      <c r="R246" s="189"/>
      <c r="S246" s="189"/>
      <c r="T246" s="189"/>
      <c r="U246" s="189"/>
      <c r="V246" s="194"/>
    </row>
    <row r="247" spans="3:22" ht="16" customHeight="1" thickBot="1">
      <c r="C247" s="195"/>
      <c r="D247" s="196"/>
      <c r="E247" s="196"/>
      <c r="F247" s="196"/>
      <c r="G247" s="196"/>
      <c r="H247" s="196"/>
      <c r="I247" s="196"/>
      <c r="J247" s="196"/>
      <c r="K247" s="196"/>
      <c r="L247" s="196"/>
      <c r="M247" s="196"/>
      <c r="N247" s="196"/>
      <c r="O247" s="196"/>
      <c r="P247" s="196"/>
      <c r="Q247" s="196"/>
      <c r="R247" s="196"/>
      <c r="S247" s="196"/>
      <c r="T247" s="196"/>
      <c r="U247" s="196"/>
      <c r="V247" s="197"/>
    </row>
    <row r="248" spans="3:22" ht="16" customHeight="1">
      <c r="C248" s="198" t="s">
        <v>126</v>
      </c>
      <c r="D248" s="199"/>
      <c r="E248" s="199"/>
      <c r="F248" s="199"/>
      <c r="G248" s="199"/>
      <c r="H248" s="199"/>
      <c r="I248" s="199"/>
      <c r="J248" s="199"/>
      <c r="K248" s="199"/>
      <c r="L248" s="199"/>
      <c r="M248" s="199"/>
      <c r="N248" s="199"/>
      <c r="O248" s="199"/>
      <c r="P248" s="199"/>
      <c r="Q248" s="199"/>
      <c r="R248" s="199"/>
      <c r="S248" s="199"/>
      <c r="T248" s="199"/>
      <c r="U248" s="199"/>
      <c r="V248" s="200"/>
    </row>
    <row r="249" spans="3:22" ht="16" customHeight="1">
      <c r="C249" s="201"/>
      <c r="D249" s="202"/>
      <c r="E249" s="202"/>
      <c r="F249" s="202"/>
      <c r="G249" s="202"/>
      <c r="H249" s="202"/>
      <c r="I249" s="202"/>
      <c r="J249" s="202"/>
      <c r="K249" s="202"/>
      <c r="L249" s="202"/>
      <c r="M249" s="202"/>
      <c r="N249" s="202"/>
      <c r="O249" s="202"/>
      <c r="P249" s="202"/>
      <c r="Q249" s="202"/>
      <c r="R249" s="202"/>
      <c r="S249" s="202"/>
      <c r="T249" s="202"/>
      <c r="U249" s="202"/>
      <c r="V249" s="203"/>
    </row>
    <row r="250" spans="3:22" ht="16" customHeight="1">
      <c r="C250" s="201"/>
      <c r="D250" s="202"/>
      <c r="E250" s="202"/>
      <c r="F250" s="202"/>
      <c r="G250" s="202"/>
      <c r="H250" s="202"/>
      <c r="I250" s="202"/>
      <c r="J250" s="202"/>
      <c r="K250" s="202"/>
      <c r="L250" s="202"/>
      <c r="M250" s="202"/>
      <c r="N250" s="202"/>
      <c r="O250" s="202"/>
      <c r="P250" s="202"/>
      <c r="Q250" s="202"/>
      <c r="R250" s="202"/>
      <c r="S250" s="202"/>
      <c r="T250" s="202"/>
      <c r="U250" s="202"/>
      <c r="V250" s="203"/>
    </row>
    <row r="251" spans="3:22" ht="16" customHeight="1">
      <c r="C251" s="201"/>
      <c r="D251" s="202"/>
      <c r="E251" s="202"/>
      <c r="F251" s="202"/>
      <c r="G251" s="202"/>
      <c r="H251" s="202"/>
      <c r="I251" s="202"/>
      <c r="J251" s="202"/>
      <c r="K251" s="202"/>
      <c r="L251" s="202"/>
      <c r="M251" s="202"/>
      <c r="N251" s="202"/>
      <c r="O251" s="202"/>
      <c r="P251" s="202"/>
      <c r="Q251" s="202"/>
      <c r="R251" s="202"/>
      <c r="S251" s="202"/>
      <c r="T251" s="202"/>
      <c r="U251" s="202"/>
      <c r="V251" s="203"/>
    </row>
    <row r="252" spans="3:22" ht="16" customHeight="1">
      <c r="C252" s="201"/>
      <c r="D252" s="202"/>
      <c r="E252" s="202"/>
      <c r="F252" s="202"/>
      <c r="G252" s="202"/>
      <c r="H252" s="202"/>
      <c r="I252" s="202"/>
      <c r="J252" s="202"/>
      <c r="K252" s="202"/>
      <c r="L252" s="202"/>
      <c r="M252" s="202"/>
      <c r="N252" s="202"/>
      <c r="O252" s="202"/>
      <c r="P252" s="202"/>
      <c r="Q252" s="202"/>
      <c r="R252" s="202"/>
      <c r="S252" s="202"/>
      <c r="T252" s="202"/>
      <c r="U252" s="202"/>
      <c r="V252" s="203"/>
    </row>
    <row r="253" spans="3:22" ht="16" customHeight="1" thickBot="1">
      <c r="C253" s="204"/>
      <c r="D253" s="205"/>
      <c r="E253" s="205"/>
      <c r="F253" s="205"/>
      <c r="G253" s="205"/>
      <c r="H253" s="205"/>
      <c r="I253" s="205"/>
      <c r="J253" s="205"/>
      <c r="K253" s="205"/>
      <c r="L253" s="205"/>
      <c r="M253" s="205"/>
      <c r="N253" s="205"/>
      <c r="O253" s="205"/>
      <c r="P253" s="205"/>
      <c r="Q253" s="205"/>
      <c r="R253" s="205"/>
      <c r="S253" s="205"/>
      <c r="T253" s="205"/>
      <c r="U253" s="205"/>
      <c r="V253" s="206"/>
    </row>
    <row r="254" spans="3:22" ht="16" customHeight="1"/>
    <row r="255" spans="3:22" ht="16" customHeight="1"/>
    <row r="256" spans="3:22" ht="16" customHeight="1"/>
    <row r="257" spans="1:9" ht="17" customHeight="1">
      <c r="A257" s="209" t="s">
        <v>12</v>
      </c>
    </row>
    <row r="258" spans="1:9">
      <c r="A258" s="209"/>
    </row>
    <row r="259" spans="1:9">
      <c r="C259" s="2" t="s">
        <v>134</v>
      </c>
    </row>
    <row r="260" spans="1:9">
      <c r="C260" s="22" t="s">
        <v>137</v>
      </c>
      <c r="D260" s="22"/>
      <c r="E260" s="4">
        <v>3000</v>
      </c>
    </row>
    <row r="261" spans="1:9">
      <c r="C261" s="22" t="s">
        <v>128</v>
      </c>
      <c r="D261" s="22"/>
      <c r="E261" s="4" t="s">
        <v>127</v>
      </c>
    </row>
    <row r="262" spans="1:9">
      <c r="C262" s="6"/>
      <c r="D262" s="6" t="s">
        <v>129</v>
      </c>
      <c r="E262" s="4">
        <v>4</v>
      </c>
    </row>
    <row r="263" spans="1:9">
      <c r="C263" s="6"/>
      <c r="D263" s="6" t="s">
        <v>130</v>
      </c>
      <c r="E263" s="4">
        <v>150</v>
      </c>
    </row>
    <row r="264" spans="1:9">
      <c r="C264" s="22" t="s">
        <v>131</v>
      </c>
      <c r="D264" s="22"/>
      <c r="E264" s="4">
        <v>0</v>
      </c>
    </row>
    <row r="265" spans="1:9">
      <c r="C265" s="6"/>
      <c r="D265" s="6" t="s">
        <v>132</v>
      </c>
      <c r="E265" s="4">
        <v>5</v>
      </c>
    </row>
    <row r="266" spans="1:9">
      <c r="D266" s="6" t="s">
        <v>133</v>
      </c>
      <c r="E266" s="4">
        <v>0</v>
      </c>
    </row>
    <row r="267" spans="1:9">
      <c r="C267" s="22" t="s">
        <v>140</v>
      </c>
      <c r="D267" s="22"/>
      <c r="E267" s="4">
        <f>C219</f>
        <v>2.6371382807216031</v>
      </c>
    </row>
    <row r="269" spans="1:9" ht="17" thickBot="1">
      <c r="C269" s="23" t="s">
        <v>135</v>
      </c>
      <c r="D269" s="23"/>
      <c r="E269" s="23"/>
      <c r="F269" s="23"/>
      <c r="G269" s="2" t="s">
        <v>136</v>
      </c>
      <c r="H269" s="2"/>
      <c r="I269" s="2"/>
    </row>
    <row r="270" spans="1:9" ht="30" customHeight="1" thickBot="1">
      <c r="B270" s="224" t="s">
        <v>135</v>
      </c>
      <c r="C270" s="225"/>
      <c r="D270" s="225"/>
      <c r="E270" s="225"/>
      <c r="F270" s="226"/>
      <c r="G270" s="227">
        <f xml:space="preserve"> 52.5017 -0.0098*(E260) + 1.4019*(E265)</f>
        <v>30.1112</v>
      </c>
    </row>
    <row r="272" spans="1:9" ht="17" thickBot="1"/>
    <row r="273" spans="2:13" ht="16" customHeight="1">
      <c r="B273" s="217" t="s">
        <v>141</v>
      </c>
      <c r="C273" s="218"/>
      <c r="D273" s="218"/>
      <c r="E273" s="218"/>
      <c r="F273" s="218"/>
      <c r="G273" s="218"/>
      <c r="H273" s="218"/>
      <c r="I273" s="218"/>
      <c r="J273" s="218"/>
      <c r="K273" s="218"/>
      <c r="L273" s="218"/>
      <c r="M273" s="219"/>
    </row>
    <row r="274" spans="2:13" ht="16" customHeight="1" thickBot="1">
      <c r="B274" s="220"/>
      <c r="C274" s="221"/>
      <c r="D274" s="221"/>
      <c r="E274" s="221"/>
      <c r="F274" s="221"/>
      <c r="G274" s="221"/>
      <c r="H274" s="221"/>
      <c r="I274" s="221"/>
      <c r="J274" s="221"/>
      <c r="K274" s="221"/>
      <c r="L274" s="221"/>
      <c r="M274" s="222"/>
    </row>
    <row r="275" spans="2:13" ht="16" customHeight="1" thickBot="1"/>
    <row r="276" spans="2:13" ht="24">
      <c r="B276" s="212" t="s">
        <v>79</v>
      </c>
      <c r="C276" s="212"/>
      <c r="D276" s="212"/>
      <c r="E276" s="212"/>
      <c r="F276" s="212"/>
      <c r="G276" s="213"/>
      <c r="H276" s="212" t="s">
        <v>80</v>
      </c>
      <c r="I276" s="212"/>
      <c r="J276" s="212"/>
      <c r="K276" s="212"/>
      <c r="L276" s="212"/>
      <c r="M276" s="212"/>
    </row>
    <row r="277" spans="2:13" ht="24">
      <c r="B277" s="211" t="s">
        <v>139</v>
      </c>
      <c r="C277" s="211"/>
      <c r="D277" s="211"/>
      <c r="E277" s="211"/>
      <c r="F277" s="211"/>
      <c r="G277" s="214"/>
      <c r="H277" s="211" t="s">
        <v>138</v>
      </c>
      <c r="I277" s="211"/>
      <c r="J277" s="211"/>
      <c r="K277" s="211"/>
      <c r="L277" s="211"/>
      <c r="M277" s="211"/>
    </row>
    <row r="278" spans="2:13" ht="25" thickBot="1">
      <c r="B278" s="215">
        <f>G270-C219</f>
        <v>27.474061719278396</v>
      </c>
      <c r="C278" s="215"/>
      <c r="D278" s="215"/>
      <c r="E278" s="215"/>
      <c r="F278" s="215"/>
      <c r="G278" s="216"/>
      <c r="H278" s="215">
        <f>G270+C219</f>
        <v>32.748338280721605</v>
      </c>
      <c r="I278" s="215"/>
      <c r="J278" s="215"/>
      <c r="K278" s="215"/>
      <c r="L278" s="215"/>
      <c r="M278" s="215"/>
    </row>
    <row r="281" spans="2:13">
      <c r="B281" s="223" t="s">
        <v>142</v>
      </c>
      <c r="C281" s="223"/>
      <c r="D281" s="223"/>
      <c r="E281" s="223"/>
      <c r="F281" s="223"/>
      <c r="G281" s="223"/>
      <c r="H281" s="223"/>
      <c r="I281" s="223"/>
      <c r="J281" s="223"/>
      <c r="K281" s="223"/>
      <c r="L281" s="223"/>
      <c r="M281" s="223"/>
    </row>
    <row r="282" spans="2:13">
      <c r="B282" s="223"/>
      <c r="C282" s="223"/>
      <c r="D282" s="223"/>
      <c r="E282" s="223"/>
      <c r="F282" s="223"/>
      <c r="G282" s="223"/>
      <c r="H282" s="223"/>
      <c r="I282" s="223"/>
      <c r="J282" s="223"/>
      <c r="K282" s="223"/>
      <c r="L282" s="223"/>
      <c r="M282" s="223"/>
    </row>
    <row r="283" spans="2:13">
      <c r="B283" s="223"/>
      <c r="C283" s="223"/>
      <c r="D283" s="223"/>
      <c r="E283" s="223"/>
      <c r="F283" s="223"/>
      <c r="G283" s="223"/>
      <c r="H283" s="223"/>
      <c r="I283" s="223"/>
      <c r="J283" s="223"/>
      <c r="K283" s="223"/>
      <c r="L283" s="223"/>
      <c r="M283" s="223"/>
    </row>
    <row r="284" spans="2:13">
      <c r="B284" s="223"/>
      <c r="C284" s="223"/>
      <c r="D284" s="223"/>
      <c r="E284" s="223"/>
      <c r="F284" s="223"/>
      <c r="G284" s="223"/>
      <c r="H284" s="223"/>
      <c r="I284" s="223"/>
      <c r="J284" s="223"/>
      <c r="K284" s="223"/>
      <c r="L284" s="223"/>
      <c r="M284" s="223"/>
    </row>
    <row r="285" spans="2:13">
      <c r="B285" s="223"/>
      <c r="C285" s="223"/>
      <c r="D285" s="223"/>
      <c r="E285" s="223"/>
      <c r="F285" s="223"/>
      <c r="G285" s="223"/>
      <c r="H285" s="223"/>
      <c r="I285" s="223"/>
      <c r="J285" s="223"/>
      <c r="K285" s="223"/>
      <c r="L285" s="223"/>
      <c r="M285" s="223"/>
    </row>
    <row r="286" spans="2:13">
      <c r="B286" s="223"/>
      <c r="C286" s="223"/>
      <c r="D286" s="223"/>
      <c r="E286" s="223"/>
      <c r="F286" s="223"/>
      <c r="G286" s="223"/>
      <c r="H286" s="223"/>
      <c r="I286" s="223"/>
      <c r="J286" s="223"/>
      <c r="K286" s="223"/>
      <c r="L286" s="223"/>
      <c r="M286" s="223"/>
    </row>
  </sheetData>
  <mergeCells count="30">
    <mergeCell ref="B277:F277"/>
    <mergeCell ref="B276:F276"/>
    <mergeCell ref="B273:M274"/>
    <mergeCell ref="C267:D267"/>
    <mergeCell ref="B281:M286"/>
    <mergeCell ref="H277:M277"/>
    <mergeCell ref="H276:M276"/>
    <mergeCell ref="H278:M278"/>
    <mergeCell ref="B278:F278"/>
    <mergeCell ref="C261:D261"/>
    <mergeCell ref="C264:D264"/>
    <mergeCell ref="C269:F269"/>
    <mergeCell ref="B270:F270"/>
    <mergeCell ref="C240:V247"/>
    <mergeCell ref="C248:V253"/>
    <mergeCell ref="A257:A258"/>
    <mergeCell ref="C260:D260"/>
    <mergeCell ref="B173:J176"/>
    <mergeCell ref="C179:I179"/>
    <mergeCell ref="B204:J207"/>
    <mergeCell ref="C210:I210"/>
    <mergeCell ref="C81:I81"/>
    <mergeCell ref="B108:J111"/>
    <mergeCell ref="C114:I114"/>
    <mergeCell ref="B141:J144"/>
    <mergeCell ref="C147:I147"/>
    <mergeCell ref="L34:Z42"/>
    <mergeCell ref="B75:J78"/>
    <mergeCell ref="C48:I48"/>
    <mergeCell ref="L45:Z4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B19CD-1E30-6146-9708-293F9C5919E6}">
  <dimension ref="A1:AM49"/>
  <sheetViews>
    <sheetView zoomScale="89" workbookViewId="0">
      <selection activeCell="A5" sqref="A5:R43"/>
    </sheetView>
  </sheetViews>
  <sheetFormatPr baseColWidth="10" defaultRowHeight="16"/>
  <sheetData>
    <row r="1" spans="1:39" ht="16" customHeight="1">
      <c r="A1" s="232" t="s">
        <v>154</v>
      </c>
      <c r="B1" s="232"/>
      <c r="C1" s="232"/>
      <c r="D1" s="232"/>
      <c r="E1" s="232"/>
      <c r="F1" s="232"/>
      <c r="G1" s="232"/>
      <c r="H1" s="232"/>
      <c r="I1" s="232"/>
      <c r="J1" s="232"/>
      <c r="K1" s="232"/>
      <c r="L1" s="232"/>
      <c r="M1" s="232"/>
      <c r="N1" s="232"/>
      <c r="O1" s="232"/>
      <c r="P1" s="232"/>
      <c r="Q1" s="232"/>
      <c r="R1" s="232"/>
      <c r="S1" s="231"/>
      <c r="U1" s="231"/>
      <c r="V1" s="231"/>
      <c r="W1" s="231"/>
      <c r="X1" s="231"/>
      <c r="Y1" s="231"/>
      <c r="Z1" s="231"/>
      <c r="AA1" s="231"/>
      <c r="AB1" s="231"/>
      <c r="AC1" s="231"/>
      <c r="AD1" s="231"/>
      <c r="AE1" s="231"/>
      <c r="AF1" s="231"/>
      <c r="AG1" s="231"/>
      <c r="AH1" s="231"/>
      <c r="AI1" s="231"/>
      <c r="AJ1" s="231"/>
      <c r="AK1" s="231"/>
      <c r="AL1" s="231"/>
      <c r="AM1" s="231"/>
    </row>
    <row r="2" spans="1:39" ht="16" customHeight="1">
      <c r="A2" s="232"/>
      <c r="B2" s="232"/>
      <c r="C2" s="232"/>
      <c r="D2" s="232"/>
      <c r="E2" s="232"/>
      <c r="F2" s="232"/>
      <c r="G2" s="232"/>
      <c r="H2" s="232"/>
      <c r="I2" s="232"/>
      <c r="J2" s="232"/>
      <c r="K2" s="232"/>
      <c r="L2" s="232"/>
      <c r="M2" s="232"/>
      <c r="N2" s="232"/>
      <c r="O2" s="232"/>
      <c r="P2" s="232"/>
      <c r="Q2" s="232"/>
      <c r="R2" s="232"/>
      <c r="S2" s="231"/>
      <c r="U2" s="231"/>
      <c r="V2" s="231"/>
      <c r="W2" s="231"/>
      <c r="X2" s="231"/>
      <c r="Y2" s="231"/>
      <c r="Z2" s="231"/>
      <c r="AA2" s="231"/>
      <c r="AB2" s="231"/>
      <c r="AC2" s="231"/>
      <c r="AD2" s="231"/>
      <c r="AE2" s="231"/>
      <c r="AF2" s="231"/>
      <c r="AG2" s="231"/>
      <c r="AH2" s="231"/>
      <c r="AI2" s="231"/>
      <c r="AJ2" s="231"/>
      <c r="AK2" s="231"/>
      <c r="AL2" s="231"/>
      <c r="AM2" s="231"/>
    </row>
    <row r="3" spans="1:39" ht="16" customHeight="1">
      <c r="A3" s="232"/>
      <c r="B3" s="232"/>
      <c r="C3" s="232"/>
      <c r="D3" s="232"/>
      <c r="E3" s="232"/>
      <c r="F3" s="232"/>
      <c r="G3" s="232"/>
      <c r="H3" s="232"/>
      <c r="I3" s="232"/>
      <c r="J3" s="232"/>
      <c r="K3" s="232"/>
      <c r="L3" s="232"/>
      <c r="M3" s="232"/>
      <c r="N3" s="232"/>
      <c r="O3" s="232"/>
      <c r="P3" s="232"/>
      <c r="Q3" s="232"/>
      <c r="R3" s="232"/>
      <c r="S3" s="231"/>
      <c r="U3" s="231"/>
      <c r="V3" s="231"/>
      <c r="W3" s="231"/>
      <c r="X3" s="231"/>
      <c r="Y3" s="231"/>
      <c r="Z3" s="231"/>
      <c r="AA3" s="231"/>
      <c r="AB3" s="231"/>
      <c r="AC3" s="231"/>
      <c r="AD3" s="231"/>
      <c r="AE3" s="231"/>
      <c r="AF3" s="231"/>
      <c r="AG3" s="231"/>
      <c r="AH3" s="231"/>
      <c r="AI3" s="231"/>
      <c r="AJ3" s="231"/>
      <c r="AK3" s="231"/>
      <c r="AL3" s="231"/>
      <c r="AM3" s="231"/>
    </row>
    <row r="4" spans="1:39" ht="16" customHeight="1">
      <c r="A4" s="232"/>
      <c r="B4" s="232"/>
      <c r="C4" s="232"/>
      <c r="D4" s="232"/>
      <c r="E4" s="232"/>
      <c r="F4" s="232"/>
      <c r="G4" s="232"/>
      <c r="H4" s="232"/>
      <c r="I4" s="232"/>
      <c r="J4" s="232"/>
      <c r="K4" s="232"/>
      <c r="L4" s="232"/>
      <c r="M4" s="232"/>
      <c r="N4" s="232"/>
      <c r="O4" s="232"/>
      <c r="P4" s="232"/>
      <c r="Q4" s="232"/>
      <c r="R4" s="232"/>
      <c r="S4" s="231"/>
      <c r="U4" s="231"/>
      <c r="V4" s="231"/>
      <c r="W4" s="231"/>
      <c r="X4" s="231"/>
      <c r="Y4" s="231"/>
      <c r="Z4" s="231"/>
      <c r="AA4" s="231"/>
      <c r="AB4" s="231"/>
      <c r="AC4" s="231"/>
      <c r="AD4" s="231"/>
      <c r="AE4" s="231"/>
      <c r="AF4" s="231"/>
      <c r="AG4" s="231"/>
      <c r="AH4" s="231"/>
      <c r="AI4" s="231"/>
      <c r="AJ4" s="231"/>
      <c r="AK4" s="231"/>
      <c r="AL4" s="231"/>
      <c r="AM4" s="231"/>
    </row>
    <row r="5" spans="1:39" ht="16" customHeight="1">
      <c r="A5" s="230" t="s">
        <v>161</v>
      </c>
      <c r="B5" s="230"/>
      <c r="C5" s="230"/>
      <c r="D5" s="230"/>
      <c r="E5" s="230"/>
      <c r="F5" s="230"/>
      <c r="G5" s="230"/>
      <c r="H5" s="230"/>
      <c r="I5" s="230"/>
      <c r="J5" s="230"/>
      <c r="K5" s="230"/>
      <c r="L5" s="230"/>
      <c r="M5" s="230"/>
      <c r="N5" s="230"/>
      <c r="O5" s="230"/>
      <c r="P5" s="230"/>
      <c r="Q5" s="230"/>
      <c r="R5" s="230"/>
      <c r="S5" s="231"/>
      <c r="U5" s="231"/>
      <c r="V5" s="231"/>
      <c r="W5" s="231"/>
      <c r="X5" s="231"/>
      <c r="Y5" s="231"/>
      <c r="Z5" s="231"/>
      <c r="AA5" s="231"/>
      <c r="AB5" s="231"/>
      <c r="AC5" s="231"/>
      <c r="AD5" s="231"/>
      <c r="AE5" s="231"/>
      <c r="AF5" s="231"/>
      <c r="AG5" s="231"/>
      <c r="AH5" s="231"/>
      <c r="AI5" s="231"/>
      <c r="AJ5" s="231"/>
      <c r="AK5" s="231"/>
      <c r="AL5" s="231"/>
      <c r="AM5" s="231"/>
    </row>
    <row r="6" spans="1:39" ht="16" customHeight="1">
      <c r="A6" s="230"/>
      <c r="B6" s="230"/>
      <c r="C6" s="230"/>
      <c r="D6" s="230"/>
      <c r="E6" s="230"/>
      <c r="F6" s="230"/>
      <c r="G6" s="230"/>
      <c r="H6" s="230"/>
      <c r="I6" s="230"/>
      <c r="J6" s="230"/>
      <c r="K6" s="230"/>
      <c r="L6" s="230"/>
      <c r="M6" s="230"/>
      <c r="N6" s="230"/>
      <c r="O6" s="230"/>
      <c r="P6" s="230"/>
      <c r="Q6" s="230"/>
      <c r="R6" s="230"/>
      <c r="S6" s="231"/>
      <c r="U6" s="231"/>
      <c r="V6" s="231"/>
      <c r="W6" s="231"/>
      <c r="X6" s="231"/>
      <c r="Y6" s="231"/>
      <c r="Z6" s="231"/>
      <c r="AA6" s="231"/>
      <c r="AB6" s="231"/>
      <c r="AC6" s="231"/>
      <c r="AD6" s="231"/>
      <c r="AE6" s="231"/>
      <c r="AF6" s="231"/>
      <c r="AG6" s="231"/>
      <c r="AH6" s="231"/>
      <c r="AI6" s="231"/>
      <c r="AJ6" s="231"/>
      <c r="AK6" s="231"/>
      <c r="AL6" s="231"/>
      <c r="AM6" s="231"/>
    </row>
    <row r="7" spans="1:39" ht="16" customHeight="1">
      <c r="A7" s="230"/>
      <c r="B7" s="230"/>
      <c r="C7" s="230"/>
      <c r="D7" s="230"/>
      <c r="E7" s="230"/>
      <c r="F7" s="230"/>
      <c r="G7" s="230"/>
      <c r="H7" s="230"/>
      <c r="I7" s="230"/>
      <c r="J7" s="230"/>
      <c r="K7" s="230"/>
      <c r="L7" s="230"/>
      <c r="M7" s="230"/>
      <c r="N7" s="230"/>
      <c r="O7" s="230"/>
      <c r="P7" s="230"/>
      <c r="Q7" s="230"/>
      <c r="R7" s="230"/>
      <c r="S7" s="231"/>
      <c r="U7" s="231"/>
      <c r="V7" s="231"/>
      <c r="W7" s="231"/>
      <c r="X7" s="231"/>
      <c r="Y7" s="231"/>
      <c r="Z7" s="231"/>
      <c r="AA7" s="231"/>
      <c r="AB7" s="231"/>
      <c r="AC7" s="231"/>
      <c r="AD7" s="231"/>
      <c r="AE7" s="231"/>
      <c r="AF7" s="231"/>
      <c r="AG7" s="231"/>
      <c r="AH7" s="231"/>
      <c r="AI7" s="231"/>
      <c r="AJ7" s="231"/>
      <c r="AK7" s="231"/>
      <c r="AL7" s="231"/>
      <c r="AM7" s="231"/>
    </row>
    <row r="8" spans="1:39" ht="16" customHeight="1">
      <c r="A8" s="230"/>
      <c r="B8" s="230"/>
      <c r="C8" s="230"/>
      <c r="D8" s="230"/>
      <c r="E8" s="230"/>
      <c r="F8" s="230"/>
      <c r="G8" s="230"/>
      <c r="H8" s="230"/>
      <c r="I8" s="230"/>
      <c r="J8" s="230"/>
      <c r="K8" s="230"/>
      <c r="L8" s="230"/>
      <c r="M8" s="230"/>
      <c r="N8" s="230"/>
      <c r="O8" s="230"/>
      <c r="P8" s="230"/>
      <c r="Q8" s="230"/>
      <c r="R8" s="230"/>
      <c r="S8" s="231"/>
      <c r="U8" s="231"/>
      <c r="V8" s="231"/>
      <c r="W8" s="231"/>
      <c r="X8" s="231"/>
      <c r="Y8" s="231"/>
      <c r="Z8" s="231"/>
      <c r="AA8" s="231"/>
      <c r="AB8" s="231"/>
      <c r="AC8" s="231"/>
      <c r="AD8" s="231"/>
      <c r="AE8" s="231"/>
      <c r="AF8" s="231"/>
      <c r="AG8" s="231"/>
      <c r="AH8" s="231"/>
      <c r="AI8" s="231"/>
      <c r="AJ8" s="231"/>
      <c r="AK8" s="231"/>
      <c r="AL8" s="231"/>
      <c r="AM8" s="231"/>
    </row>
    <row r="9" spans="1:39" ht="16" customHeight="1">
      <c r="A9" s="230"/>
      <c r="B9" s="230"/>
      <c r="C9" s="230"/>
      <c r="D9" s="230"/>
      <c r="E9" s="230"/>
      <c r="F9" s="230"/>
      <c r="G9" s="230"/>
      <c r="H9" s="230"/>
      <c r="I9" s="230"/>
      <c r="J9" s="230"/>
      <c r="K9" s="230"/>
      <c r="L9" s="230"/>
      <c r="M9" s="230"/>
      <c r="N9" s="230"/>
      <c r="O9" s="230"/>
      <c r="P9" s="230"/>
      <c r="Q9" s="230"/>
      <c r="R9" s="230"/>
      <c r="S9" s="231"/>
      <c r="U9" s="231"/>
      <c r="V9" s="231"/>
      <c r="W9" s="231"/>
      <c r="X9" s="231"/>
      <c r="Y9" s="231"/>
      <c r="Z9" s="231"/>
      <c r="AA9" s="231"/>
      <c r="AB9" s="231"/>
      <c r="AC9" s="231"/>
      <c r="AD9" s="231"/>
      <c r="AE9" s="231"/>
      <c r="AF9" s="231"/>
      <c r="AG9" s="231"/>
      <c r="AH9" s="231"/>
      <c r="AI9" s="231"/>
      <c r="AJ9" s="231"/>
      <c r="AK9" s="231"/>
      <c r="AL9" s="231"/>
      <c r="AM9" s="231"/>
    </row>
    <row r="10" spans="1:39" ht="16" customHeight="1">
      <c r="A10" s="230"/>
      <c r="B10" s="230"/>
      <c r="C10" s="230"/>
      <c r="D10" s="230"/>
      <c r="E10" s="230"/>
      <c r="F10" s="230"/>
      <c r="G10" s="230"/>
      <c r="H10" s="230"/>
      <c r="I10" s="230"/>
      <c r="J10" s="230"/>
      <c r="K10" s="230"/>
      <c r="L10" s="230"/>
      <c r="M10" s="230"/>
      <c r="N10" s="230"/>
      <c r="O10" s="230"/>
      <c r="P10" s="230"/>
      <c r="Q10" s="230"/>
      <c r="R10" s="230"/>
      <c r="S10" s="231"/>
      <c r="U10" s="231"/>
      <c r="V10" s="231"/>
      <c r="W10" s="231"/>
      <c r="X10" s="231"/>
      <c r="Y10" s="231"/>
      <c r="Z10" s="231"/>
      <c r="AA10" s="231"/>
      <c r="AB10" s="231"/>
      <c r="AC10" s="231"/>
      <c r="AD10" s="231"/>
      <c r="AE10" s="231"/>
      <c r="AF10" s="231"/>
      <c r="AG10" s="231"/>
      <c r="AH10" s="231"/>
      <c r="AI10" s="231"/>
      <c r="AJ10" s="231"/>
      <c r="AK10" s="231"/>
      <c r="AL10" s="231"/>
      <c r="AM10" s="231"/>
    </row>
    <row r="11" spans="1:39" ht="16" customHeight="1">
      <c r="A11" s="230"/>
      <c r="B11" s="230"/>
      <c r="C11" s="230"/>
      <c r="D11" s="230"/>
      <c r="E11" s="230"/>
      <c r="F11" s="230"/>
      <c r="G11" s="230"/>
      <c r="H11" s="230"/>
      <c r="I11" s="230"/>
      <c r="J11" s="230"/>
      <c r="K11" s="230"/>
      <c r="L11" s="230"/>
      <c r="M11" s="230"/>
      <c r="N11" s="230"/>
      <c r="O11" s="230"/>
      <c r="P11" s="230"/>
      <c r="Q11" s="230"/>
      <c r="R11" s="230"/>
      <c r="S11" s="231"/>
      <c r="U11" s="231"/>
      <c r="V11" s="231"/>
      <c r="W11" s="231"/>
      <c r="X11" s="231"/>
      <c r="Y11" s="231"/>
      <c r="Z11" s="231"/>
      <c r="AA11" s="231"/>
      <c r="AB11" s="231"/>
      <c r="AC11" s="231"/>
      <c r="AD11" s="231"/>
      <c r="AE11" s="231"/>
      <c r="AF11" s="231"/>
      <c r="AG11" s="231"/>
      <c r="AH11" s="231"/>
      <c r="AI11" s="231"/>
      <c r="AJ11" s="231"/>
      <c r="AK11" s="231"/>
      <c r="AL11" s="231"/>
      <c r="AM11" s="231"/>
    </row>
    <row r="12" spans="1:39" ht="16" customHeight="1">
      <c r="A12" s="230"/>
      <c r="B12" s="230"/>
      <c r="C12" s="230"/>
      <c r="D12" s="230"/>
      <c r="E12" s="230"/>
      <c r="F12" s="230"/>
      <c r="G12" s="230"/>
      <c r="H12" s="230"/>
      <c r="I12" s="230"/>
      <c r="J12" s="230"/>
      <c r="K12" s="230"/>
      <c r="L12" s="230"/>
      <c r="M12" s="230"/>
      <c r="N12" s="230"/>
      <c r="O12" s="230"/>
      <c r="P12" s="230"/>
      <c r="Q12" s="230"/>
      <c r="R12" s="230"/>
      <c r="S12" s="231"/>
      <c r="U12" s="231"/>
      <c r="V12" s="231"/>
      <c r="W12" s="231"/>
      <c r="X12" s="231"/>
      <c r="Y12" s="231"/>
      <c r="Z12" s="231"/>
      <c r="AA12" s="231"/>
      <c r="AB12" s="231"/>
      <c r="AC12" s="231"/>
      <c r="AD12" s="231"/>
      <c r="AE12" s="231"/>
      <c r="AF12" s="231"/>
      <c r="AG12" s="231"/>
      <c r="AH12" s="231"/>
      <c r="AI12" s="231"/>
      <c r="AJ12" s="231"/>
      <c r="AK12" s="231"/>
      <c r="AL12" s="231"/>
      <c r="AM12" s="231"/>
    </row>
    <row r="13" spans="1:39" ht="16" customHeight="1">
      <c r="A13" s="230"/>
      <c r="B13" s="230"/>
      <c r="C13" s="230"/>
      <c r="D13" s="230"/>
      <c r="E13" s="230"/>
      <c r="F13" s="230"/>
      <c r="G13" s="230"/>
      <c r="H13" s="230"/>
      <c r="I13" s="230"/>
      <c r="J13" s="230"/>
      <c r="K13" s="230"/>
      <c r="L13" s="230"/>
      <c r="M13" s="230"/>
      <c r="N13" s="230"/>
      <c r="O13" s="230"/>
      <c r="P13" s="230"/>
      <c r="Q13" s="230"/>
      <c r="R13" s="230"/>
      <c r="S13" s="231"/>
      <c r="U13" s="231"/>
      <c r="V13" s="231"/>
      <c r="W13" s="231"/>
      <c r="X13" s="231"/>
      <c r="Y13" s="231"/>
      <c r="Z13" s="231"/>
      <c r="AA13" s="231"/>
      <c r="AB13" s="231"/>
      <c r="AC13" s="231"/>
      <c r="AD13" s="231"/>
      <c r="AE13" s="231"/>
      <c r="AF13" s="231"/>
      <c r="AG13" s="231"/>
      <c r="AH13" s="231"/>
      <c r="AI13" s="231"/>
      <c r="AJ13" s="231"/>
      <c r="AK13" s="231"/>
      <c r="AL13" s="231"/>
      <c r="AM13" s="231"/>
    </row>
    <row r="14" spans="1:39" ht="16" customHeight="1">
      <c r="A14" s="230"/>
      <c r="B14" s="230"/>
      <c r="C14" s="230"/>
      <c r="D14" s="230"/>
      <c r="E14" s="230"/>
      <c r="F14" s="230"/>
      <c r="G14" s="230"/>
      <c r="H14" s="230"/>
      <c r="I14" s="230"/>
      <c r="J14" s="230"/>
      <c r="K14" s="230"/>
      <c r="L14" s="230"/>
      <c r="M14" s="230"/>
      <c r="N14" s="230"/>
      <c r="O14" s="230"/>
      <c r="P14" s="230"/>
      <c r="Q14" s="230"/>
      <c r="R14" s="230"/>
      <c r="S14" s="231"/>
      <c r="U14" s="231"/>
      <c r="V14" s="231"/>
      <c r="W14" s="231"/>
      <c r="X14" s="231"/>
      <c r="Y14" s="231"/>
      <c r="Z14" s="231"/>
      <c r="AA14" s="231"/>
      <c r="AB14" s="231"/>
      <c r="AC14" s="231"/>
      <c r="AD14" s="231"/>
      <c r="AE14" s="231"/>
      <c r="AF14" s="231"/>
      <c r="AG14" s="231"/>
      <c r="AH14" s="231"/>
      <c r="AI14" s="231"/>
      <c r="AJ14" s="231"/>
      <c r="AK14" s="231"/>
      <c r="AL14" s="231"/>
      <c r="AM14" s="231"/>
    </row>
    <row r="15" spans="1:39" ht="16" customHeight="1">
      <c r="A15" s="230"/>
      <c r="B15" s="230"/>
      <c r="C15" s="230"/>
      <c r="D15" s="230"/>
      <c r="E15" s="230"/>
      <c r="F15" s="230"/>
      <c r="G15" s="230"/>
      <c r="H15" s="230"/>
      <c r="I15" s="230"/>
      <c r="J15" s="230"/>
      <c r="K15" s="230"/>
      <c r="L15" s="230"/>
      <c r="M15" s="230"/>
      <c r="N15" s="230"/>
      <c r="O15" s="230"/>
      <c r="P15" s="230"/>
      <c r="Q15" s="230"/>
      <c r="R15" s="230"/>
      <c r="S15" s="231"/>
      <c r="U15" s="231"/>
      <c r="V15" s="231"/>
      <c r="W15" s="231"/>
      <c r="X15" s="231"/>
      <c r="Y15" s="231"/>
      <c r="Z15" s="231"/>
      <c r="AA15" s="231"/>
      <c r="AB15" s="231"/>
      <c r="AC15" s="231"/>
      <c r="AD15" s="231"/>
      <c r="AE15" s="231"/>
      <c r="AF15" s="231"/>
      <c r="AG15" s="231"/>
      <c r="AH15" s="231"/>
      <c r="AI15" s="231"/>
      <c r="AJ15" s="231"/>
      <c r="AK15" s="231"/>
      <c r="AL15" s="231"/>
      <c r="AM15" s="231"/>
    </row>
    <row r="16" spans="1:39" ht="16" customHeight="1">
      <c r="A16" s="230"/>
      <c r="B16" s="230"/>
      <c r="C16" s="230"/>
      <c r="D16" s="230"/>
      <c r="E16" s="230"/>
      <c r="F16" s="230"/>
      <c r="G16" s="230"/>
      <c r="H16" s="230"/>
      <c r="I16" s="230"/>
      <c r="J16" s="230"/>
      <c r="K16" s="230"/>
      <c r="L16" s="230"/>
      <c r="M16" s="230"/>
      <c r="N16" s="230"/>
      <c r="O16" s="230"/>
      <c r="P16" s="230"/>
      <c r="Q16" s="230"/>
      <c r="R16" s="230"/>
      <c r="S16" s="231"/>
      <c r="U16" s="231"/>
      <c r="V16" s="231"/>
      <c r="W16" s="231"/>
      <c r="X16" s="231"/>
      <c r="Y16" s="231"/>
      <c r="Z16" s="231"/>
      <c r="AA16" s="231"/>
      <c r="AB16" s="231"/>
      <c r="AC16" s="231"/>
      <c r="AD16" s="231"/>
      <c r="AE16" s="231"/>
      <c r="AF16" s="231"/>
      <c r="AG16" s="231"/>
      <c r="AH16" s="231"/>
      <c r="AI16" s="231"/>
      <c r="AJ16" s="231"/>
      <c r="AK16" s="231"/>
      <c r="AL16" s="231"/>
      <c r="AM16" s="231"/>
    </row>
    <row r="17" spans="1:39" ht="16" customHeight="1">
      <c r="A17" s="230"/>
      <c r="B17" s="230"/>
      <c r="C17" s="230"/>
      <c r="D17" s="230"/>
      <c r="E17" s="230"/>
      <c r="F17" s="230"/>
      <c r="G17" s="230"/>
      <c r="H17" s="230"/>
      <c r="I17" s="230"/>
      <c r="J17" s="230"/>
      <c r="K17" s="230"/>
      <c r="L17" s="230"/>
      <c r="M17" s="230"/>
      <c r="N17" s="230"/>
      <c r="O17" s="230"/>
      <c r="P17" s="230"/>
      <c r="Q17" s="230"/>
      <c r="R17" s="230"/>
      <c r="S17" s="231"/>
      <c r="U17" s="231"/>
      <c r="V17" s="231"/>
      <c r="W17" s="231"/>
      <c r="X17" s="231"/>
      <c r="Y17" s="231"/>
      <c r="Z17" s="231"/>
      <c r="AA17" s="231"/>
      <c r="AB17" s="231"/>
      <c r="AC17" s="231"/>
      <c r="AD17" s="231"/>
      <c r="AE17" s="231"/>
      <c r="AF17" s="231"/>
      <c r="AG17" s="231"/>
      <c r="AH17" s="231"/>
      <c r="AI17" s="231"/>
      <c r="AJ17" s="231"/>
      <c r="AK17" s="231"/>
      <c r="AL17" s="231"/>
      <c r="AM17" s="231"/>
    </row>
    <row r="18" spans="1:39" ht="16" customHeight="1">
      <c r="A18" s="230"/>
      <c r="B18" s="230"/>
      <c r="C18" s="230"/>
      <c r="D18" s="230"/>
      <c r="E18" s="230"/>
      <c r="F18" s="230"/>
      <c r="G18" s="230"/>
      <c r="H18" s="230"/>
      <c r="I18" s="230"/>
      <c r="J18" s="230"/>
      <c r="K18" s="230"/>
      <c r="L18" s="230"/>
      <c r="M18" s="230"/>
      <c r="N18" s="230"/>
      <c r="O18" s="230"/>
      <c r="P18" s="230"/>
      <c r="Q18" s="230"/>
      <c r="R18" s="230"/>
      <c r="S18" s="231"/>
      <c r="U18" s="231"/>
      <c r="V18" s="231"/>
      <c r="W18" s="231"/>
      <c r="X18" s="231"/>
      <c r="Y18" s="231"/>
      <c r="Z18" s="231"/>
      <c r="AA18" s="231"/>
      <c r="AB18" s="231"/>
      <c r="AC18" s="231"/>
      <c r="AD18" s="231"/>
      <c r="AE18" s="231"/>
      <c r="AF18" s="231"/>
      <c r="AG18" s="231"/>
      <c r="AH18" s="231"/>
      <c r="AI18" s="231"/>
      <c r="AJ18" s="231"/>
      <c r="AK18" s="231"/>
      <c r="AL18" s="231"/>
      <c r="AM18" s="231"/>
    </row>
    <row r="19" spans="1:39" ht="16" customHeight="1">
      <c r="A19" s="230"/>
      <c r="B19" s="230"/>
      <c r="C19" s="230"/>
      <c r="D19" s="230"/>
      <c r="E19" s="230"/>
      <c r="F19" s="230"/>
      <c r="G19" s="230"/>
      <c r="H19" s="230"/>
      <c r="I19" s="230"/>
      <c r="J19" s="230"/>
      <c r="K19" s="230"/>
      <c r="L19" s="230"/>
      <c r="M19" s="230"/>
      <c r="N19" s="230"/>
      <c r="O19" s="230"/>
      <c r="P19" s="230"/>
      <c r="Q19" s="230"/>
      <c r="R19" s="230"/>
      <c r="S19" s="231"/>
      <c r="U19" s="231"/>
      <c r="V19" s="231"/>
      <c r="W19" s="231"/>
      <c r="X19" s="231"/>
      <c r="Y19" s="231"/>
      <c r="Z19" s="231"/>
      <c r="AA19" s="231"/>
      <c r="AB19" s="231"/>
      <c r="AC19" s="231"/>
      <c r="AD19" s="231"/>
      <c r="AE19" s="231"/>
      <c r="AF19" s="231"/>
      <c r="AG19" s="231"/>
      <c r="AH19" s="231"/>
      <c r="AI19" s="231"/>
      <c r="AJ19" s="231"/>
      <c r="AK19" s="231"/>
      <c r="AL19" s="231"/>
      <c r="AM19" s="231"/>
    </row>
    <row r="20" spans="1:39" ht="16" customHeight="1">
      <c r="A20" s="230"/>
      <c r="B20" s="230"/>
      <c r="C20" s="230"/>
      <c r="D20" s="230"/>
      <c r="E20" s="230"/>
      <c r="F20" s="230"/>
      <c r="G20" s="230"/>
      <c r="H20" s="230"/>
      <c r="I20" s="230"/>
      <c r="J20" s="230"/>
      <c r="K20" s="230"/>
      <c r="L20" s="230"/>
      <c r="M20" s="230"/>
      <c r="N20" s="230"/>
      <c r="O20" s="230"/>
      <c r="P20" s="230"/>
      <c r="Q20" s="230"/>
      <c r="R20" s="230"/>
      <c r="S20" s="231"/>
      <c r="U20" s="231"/>
      <c r="V20" s="231"/>
      <c r="W20" s="231"/>
      <c r="X20" s="231"/>
      <c r="Y20" s="231"/>
      <c r="Z20" s="231"/>
      <c r="AA20" s="231"/>
      <c r="AB20" s="231"/>
      <c r="AC20" s="231"/>
      <c r="AD20" s="231"/>
      <c r="AE20" s="231"/>
      <c r="AF20" s="231"/>
      <c r="AG20" s="231"/>
      <c r="AH20" s="231"/>
      <c r="AI20" s="231"/>
      <c r="AJ20" s="231"/>
      <c r="AK20" s="231"/>
      <c r="AL20" s="231"/>
      <c r="AM20" s="231"/>
    </row>
    <row r="21" spans="1:39" ht="16" customHeight="1">
      <c r="A21" s="230"/>
      <c r="B21" s="230"/>
      <c r="C21" s="230"/>
      <c r="D21" s="230"/>
      <c r="E21" s="230"/>
      <c r="F21" s="230"/>
      <c r="G21" s="230"/>
      <c r="H21" s="230"/>
      <c r="I21" s="230"/>
      <c r="J21" s="230"/>
      <c r="K21" s="230"/>
      <c r="L21" s="230"/>
      <c r="M21" s="230"/>
      <c r="N21" s="230"/>
      <c r="O21" s="230"/>
      <c r="P21" s="230"/>
      <c r="Q21" s="230"/>
      <c r="R21" s="230"/>
      <c r="S21" s="231"/>
      <c r="U21" s="231"/>
      <c r="V21" s="231"/>
      <c r="W21" s="231"/>
      <c r="X21" s="231"/>
      <c r="Y21" s="231"/>
      <c r="Z21" s="231"/>
      <c r="AA21" s="231"/>
      <c r="AB21" s="231"/>
      <c r="AC21" s="231"/>
      <c r="AD21" s="231"/>
      <c r="AE21" s="231"/>
      <c r="AF21" s="231"/>
      <c r="AG21" s="231"/>
      <c r="AH21" s="231"/>
      <c r="AI21" s="231"/>
      <c r="AJ21" s="231"/>
      <c r="AK21" s="231"/>
      <c r="AL21" s="231"/>
      <c r="AM21" s="231"/>
    </row>
    <row r="22" spans="1:39" ht="16" customHeight="1">
      <c r="A22" s="230"/>
      <c r="B22" s="230"/>
      <c r="C22" s="230"/>
      <c r="D22" s="230"/>
      <c r="E22" s="230"/>
      <c r="F22" s="230"/>
      <c r="G22" s="230"/>
      <c r="H22" s="230"/>
      <c r="I22" s="230"/>
      <c r="J22" s="230"/>
      <c r="K22" s="230"/>
      <c r="L22" s="230"/>
      <c r="M22" s="230"/>
      <c r="N22" s="230"/>
      <c r="O22" s="230"/>
      <c r="P22" s="230"/>
      <c r="Q22" s="230"/>
      <c r="R22" s="230"/>
      <c r="S22" s="231"/>
      <c r="U22" s="231"/>
      <c r="V22" s="231"/>
      <c r="W22" s="231"/>
      <c r="X22" s="231"/>
      <c r="Y22" s="231"/>
      <c r="Z22" s="231"/>
      <c r="AA22" s="231"/>
      <c r="AB22" s="231"/>
      <c r="AC22" s="231"/>
      <c r="AD22" s="231"/>
      <c r="AE22" s="231"/>
      <c r="AF22" s="231"/>
      <c r="AG22" s="231"/>
      <c r="AH22" s="231"/>
      <c r="AI22" s="231"/>
      <c r="AJ22" s="231"/>
      <c r="AK22" s="231"/>
      <c r="AL22" s="231"/>
      <c r="AM22" s="231"/>
    </row>
    <row r="23" spans="1:39" ht="16" customHeight="1">
      <c r="A23" s="230"/>
      <c r="B23" s="230"/>
      <c r="C23" s="230"/>
      <c r="D23" s="230"/>
      <c r="E23" s="230"/>
      <c r="F23" s="230"/>
      <c r="G23" s="230"/>
      <c r="H23" s="230"/>
      <c r="I23" s="230"/>
      <c r="J23" s="230"/>
      <c r="K23" s="230"/>
      <c r="L23" s="230"/>
      <c r="M23" s="230"/>
      <c r="N23" s="230"/>
      <c r="O23" s="230"/>
      <c r="P23" s="230"/>
      <c r="Q23" s="230"/>
      <c r="R23" s="230"/>
      <c r="S23" s="231"/>
      <c r="U23" s="231"/>
      <c r="V23" s="231"/>
      <c r="W23" s="231"/>
      <c r="X23" s="231"/>
      <c r="Y23" s="231"/>
      <c r="Z23" s="231"/>
      <c r="AA23" s="231"/>
      <c r="AB23" s="231"/>
      <c r="AC23" s="231"/>
      <c r="AD23" s="231"/>
      <c r="AE23" s="231"/>
      <c r="AF23" s="231"/>
      <c r="AG23" s="231"/>
      <c r="AH23" s="231"/>
      <c r="AI23" s="231"/>
      <c r="AJ23" s="231"/>
      <c r="AK23" s="231"/>
      <c r="AL23" s="231"/>
      <c r="AM23" s="231"/>
    </row>
    <row r="24" spans="1:39" ht="16" customHeight="1">
      <c r="A24" s="230"/>
      <c r="B24" s="230"/>
      <c r="C24" s="230"/>
      <c r="D24" s="230"/>
      <c r="E24" s="230"/>
      <c r="F24" s="230"/>
      <c r="G24" s="230"/>
      <c r="H24" s="230"/>
      <c r="I24" s="230"/>
      <c r="J24" s="230"/>
      <c r="K24" s="230"/>
      <c r="L24" s="230"/>
      <c r="M24" s="230"/>
      <c r="N24" s="230"/>
      <c r="O24" s="230"/>
      <c r="P24" s="230"/>
      <c r="Q24" s="230"/>
      <c r="R24" s="230"/>
      <c r="S24" s="231"/>
      <c r="U24" s="231"/>
      <c r="V24" s="231"/>
      <c r="W24" s="231"/>
      <c r="X24" s="231"/>
      <c r="Y24" s="231"/>
      <c r="Z24" s="231"/>
      <c r="AA24" s="231"/>
      <c r="AB24" s="231"/>
      <c r="AC24" s="231"/>
      <c r="AD24" s="231"/>
      <c r="AE24" s="231"/>
      <c r="AF24" s="231"/>
      <c r="AG24" s="231"/>
      <c r="AH24" s="231"/>
      <c r="AI24" s="231"/>
      <c r="AJ24" s="231"/>
      <c r="AK24" s="231"/>
      <c r="AL24" s="231"/>
      <c r="AM24" s="231"/>
    </row>
    <row r="25" spans="1:39" ht="16" customHeight="1">
      <c r="A25" s="230"/>
      <c r="B25" s="230"/>
      <c r="C25" s="230"/>
      <c r="D25" s="230"/>
      <c r="E25" s="230"/>
      <c r="F25" s="230"/>
      <c r="G25" s="230"/>
      <c r="H25" s="230"/>
      <c r="I25" s="230"/>
      <c r="J25" s="230"/>
      <c r="K25" s="230"/>
      <c r="L25" s="230"/>
      <c r="M25" s="230"/>
      <c r="N25" s="230"/>
      <c r="O25" s="230"/>
      <c r="P25" s="230"/>
      <c r="Q25" s="230"/>
      <c r="R25" s="230"/>
      <c r="S25" s="231"/>
      <c r="U25" s="231"/>
      <c r="V25" s="231"/>
      <c r="W25" s="231"/>
      <c r="X25" s="231"/>
      <c r="Y25" s="231"/>
      <c r="Z25" s="231"/>
      <c r="AA25" s="231"/>
      <c r="AB25" s="231"/>
      <c r="AC25" s="231"/>
      <c r="AD25" s="231"/>
      <c r="AE25" s="231"/>
      <c r="AF25" s="231"/>
      <c r="AG25" s="231"/>
      <c r="AH25" s="231"/>
      <c r="AI25" s="231"/>
      <c r="AJ25" s="231"/>
      <c r="AK25" s="231"/>
      <c r="AL25" s="231"/>
      <c r="AM25" s="231"/>
    </row>
    <row r="26" spans="1:39" ht="16" customHeight="1">
      <c r="A26" s="230"/>
      <c r="B26" s="230"/>
      <c r="C26" s="230"/>
      <c r="D26" s="230"/>
      <c r="E26" s="230"/>
      <c r="F26" s="230"/>
      <c r="G26" s="230"/>
      <c r="H26" s="230"/>
      <c r="I26" s="230"/>
      <c r="J26" s="230"/>
      <c r="K26" s="230"/>
      <c r="L26" s="230"/>
      <c r="M26" s="230"/>
      <c r="N26" s="230"/>
      <c r="O26" s="230"/>
      <c r="P26" s="230"/>
      <c r="Q26" s="230"/>
      <c r="R26" s="230"/>
      <c r="S26" s="231"/>
      <c r="U26" s="231"/>
      <c r="V26" s="231"/>
      <c r="W26" s="231"/>
      <c r="X26" s="231"/>
      <c r="Y26" s="231"/>
      <c r="Z26" s="231"/>
      <c r="AA26" s="231"/>
      <c r="AB26" s="231"/>
      <c r="AC26" s="231"/>
      <c r="AD26" s="231"/>
      <c r="AE26" s="231"/>
      <c r="AF26" s="231"/>
      <c r="AG26" s="231"/>
      <c r="AH26" s="231"/>
      <c r="AI26" s="231"/>
      <c r="AJ26" s="231"/>
      <c r="AK26" s="231"/>
      <c r="AL26" s="231"/>
      <c r="AM26" s="231"/>
    </row>
    <row r="27" spans="1:39" ht="16" customHeight="1">
      <c r="A27" s="230"/>
      <c r="B27" s="230"/>
      <c r="C27" s="230"/>
      <c r="D27" s="230"/>
      <c r="E27" s="230"/>
      <c r="F27" s="230"/>
      <c r="G27" s="230"/>
      <c r="H27" s="230"/>
      <c r="I27" s="230"/>
      <c r="J27" s="230"/>
      <c r="K27" s="230"/>
      <c r="L27" s="230"/>
      <c r="M27" s="230"/>
      <c r="N27" s="230"/>
      <c r="O27" s="230"/>
      <c r="P27" s="230"/>
      <c r="Q27" s="230"/>
      <c r="R27" s="230"/>
      <c r="S27" s="231"/>
      <c r="U27" s="231"/>
      <c r="V27" s="231"/>
      <c r="W27" s="231"/>
      <c r="X27" s="231"/>
      <c r="Y27" s="231"/>
      <c r="Z27" s="231"/>
      <c r="AA27" s="231"/>
      <c r="AB27" s="231"/>
      <c r="AC27" s="231"/>
      <c r="AD27" s="231"/>
      <c r="AE27" s="231"/>
      <c r="AF27" s="231"/>
      <c r="AG27" s="231"/>
      <c r="AH27" s="231"/>
      <c r="AI27" s="231"/>
      <c r="AJ27" s="231"/>
      <c r="AK27" s="231"/>
      <c r="AL27" s="231"/>
      <c r="AM27" s="231"/>
    </row>
    <row r="28" spans="1:39" ht="16" customHeight="1">
      <c r="A28" s="230"/>
      <c r="B28" s="230"/>
      <c r="C28" s="230"/>
      <c r="D28" s="230"/>
      <c r="E28" s="230"/>
      <c r="F28" s="230"/>
      <c r="G28" s="230"/>
      <c r="H28" s="230"/>
      <c r="I28" s="230"/>
      <c r="J28" s="230"/>
      <c r="K28" s="230"/>
      <c r="L28" s="230"/>
      <c r="M28" s="230"/>
      <c r="N28" s="230"/>
      <c r="O28" s="230"/>
      <c r="P28" s="230"/>
      <c r="Q28" s="230"/>
      <c r="R28" s="230"/>
      <c r="S28" s="231"/>
      <c r="U28" s="231"/>
      <c r="V28" s="231"/>
      <c r="W28" s="231"/>
      <c r="X28" s="231"/>
      <c r="Y28" s="231"/>
      <c r="Z28" s="231"/>
      <c r="AA28" s="231"/>
      <c r="AB28" s="231"/>
      <c r="AC28" s="231"/>
      <c r="AD28" s="231"/>
      <c r="AE28" s="231"/>
      <c r="AF28" s="231"/>
      <c r="AG28" s="231"/>
      <c r="AH28" s="231"/>
      <c r="AI28" s="231"/>
      <c r="AJ28" s="231"/>
      <c r="AK28" s="231"/>
      <c r="AL28" s="231"/>
      <c r="AM28" s="231"/>
    </row>
    <row r="29" spans="1:39" ht="16" customHeight="1">
      <c r="A29" s="230"/>
      <c r="B29" s="230"/>
      <c r="C29" s="230"/>
      <c r="D29" s="230"/>
      <c r="E29" s="230"/>
      <c r="F29" s="230"/>
      <c r="G29" s="230"/>
      <c r="H29" s="230"/>
      <c r="I29" s="230"/>
      <c r="J29" s="230"/>
      <c r="K29" s="230"/>
      <c r="L29" s="230"/>
      <c r="M29" s="230"/>
      <c r="N29" s="230"/>
      <c r="O29" s="230"/>
      <c r="P29" s="230"/>
      <c r="Q29" s="230"/>
      <c r="R29" s="230"/>
      <c r="S29" s="231"/>
      <c r="U29" s="231"/>
      <c r="V29" s="231"/>
      <c r="W29" s="231"/>
      <c r="X29" s="231"/>
      <c r="Y29" s="231"/>
      <c r="Z29" s="231"/>
      <c r="AA29" s="231"/>
      <c r="AB29" s="231"/>
      <c r="AC29" s="231"/>
      <c r="AD29" s="231"/>
      <c r="AE29" s="231"/>
      <c r="AF29" s="231"/>
      <c r="AG29" s="231"/>
      <c r="AH29" s="231"/>
      <c r="AI29" s="231"/>
      <c r="AJ29" s="231"/>
      <c r="AK29" s="231"/>
      <c r="AL29" s="231"/>
      <c r="AM29" s="231"/>
    </row>
    <row r="30" spans="1:39" ht="16" customHeight="1">
      <c r="A30" s="230"/>
      <c r="B30" s="230"/>
      <c r="C30" s="230"/>
      <c r="D30" s="230"/>
      <c r="E30" s="230"/>
      <c r="F30" s="230"/>
      <c r="G30" s="230"/>
      <c r="H30" s="230"/>
      <c r="I30" s="230"/>
      <c r="J30" s="230"/>
      <c r="K30" s="230"/>
      <c r="L30" s="230"/>
      <c r="M30" s="230"/>
      <c r="N30" s="230"/>
      <c r="O30" s="230"/>
      <c r="P30" s="230"/>
      <c r="Q30" s="230"/>
      <c r="R30" s="230"/>
      <c r="S30" s="231"/>
      <c r="U30" s="231"/>
      <c r="V30" s="231"/>
      <c r="W30" s="231"/>
      <c r="X30" s="231"/>
      <c r="Y30" s="231"/>
      <c r="Z30" s="231"/>
      <c r="AA30" s="231"/>
      <c r="AB30" s="231"/>
      <c r="AC30" s="231"/>
      <c r="AD30" s="231"/>
      <c r="AE30" s="231"/>
      <c r="AF30" s="231"/>
      <c r="AG30" s="231"/>
      <c r="AH30" s="231"/>
      <c r="AI30" s="231"/>
      <c r="AJ30" s="231"/>
      <c r="AK30" s="231"/>
      <c r="AL30" s="231"/>
      <c r="AM30" s="231"/>
    </row>
    <row r="31" spans="1:39" ht="16" customHeight="1">
      <c r="A31" s="230"/>
      <c r="B31" s="230"/>
      <c r="C31" s="230"/>
      <c r="D31" s="230"/>
      <c r="E31" s="230"/>
      <c r="F31" s="230"/>
      <c r="G31" s="230"/>
      <c r="H31" s="230"/>
      <c r="I31" s="230"/>
      <c r="J31" s="230"/>
      <c r="K31" s="230"/>
      <c r="L31" s="230"/>
      <c r="M31" s="230"/>
      <c r="N31" s="230"/>
      <c r="O31" s="230"/>
      <c r="P31" s="230"/>
      <c r="Q31" s="230"/>
      <c r="R31" s="230"/>
      <c r="S31" s="231"/>
      <c r="U31" s="231"/>
      <c r="V31" s="231"/>
      <c r="W31" s="231"/>
      <c r="X31" s="231"/>
      <c r="Y31" s="231"/>
      <c r="Z31" s="231"/>
      <c r="AA31" s="231"/>
      <c r="AB31" s="231"/>
      <c r="AC31" s="231"/>
      <c r="AD31" s="231"/>
      <c r="AE31" s="231"/>
      <c r="AF31" s="231"/>
      <c r="AG31" s="231"/>
      <c r="AH31" s="231"/>
      <c r="AI31" s="231"/>
      <c r="AJ31" s="231"/>
      <c r="AK31" s="231"/>
      <c r="AL31" s="231"/>
      <c r="AM31" s="231"/>
    </row>
    <row r="32" spans="1:39" ht="16" customHeight="1">
      <c r="A32" s="230"/>
      <c r="B32" s="230"/>
      <c r="C32" s="230"/>
      <c r="D32" s="230"/>
      <c r="E32" s="230"/>
      <c r="F32" s="230"/>
      <c r="G32" s="230"/>
      <c r="H32" s="230"/>
      <c r="I32" s="230"/>
      <c r="J32" s="230"/>
      <c r="K32" s="230"/>
      <c r="L32" s="230"/>
      <c r="M32" s="230"/>
      <c r="N32" s="230"/>
      <c r="O32" s="230"/>
      <c r="P32" s="230"/>
      <c r="Q32" s="230"/>
      <c r="R32" s="230"/>
      <c r="S32" s="231"/>
      <c r="U32" s="231"/>
      <c r="V32" s="231"/>
      <c r="W32" s="231"/>
      <c r="X32" s="231"/>
      <c r="Y32" s="231"/>
      <c r="Z32" s="231"/>
      <c r="AA32" s="231"/>
      <c r="AB32" s="231"/>
      <c r="AC32" s="231"/>
      <c r="AD32" s="231"/>
      <c r="AE32" s="231"/>
      <c r="AF32" s="231"/>
      <c r="AG32" s="231"/>
      <c r="AH32" s="231"/>
      <c r="AI32" s="231"/>
      <c r="AJ32" s="231"/>
      <c r="AK32" s="231"/>
      <c r="AL32" s="231"/>
      <c r="AM32" s="231"/>
    </row>
    <row r="33" spans="1:39" ht="16" customHeight="1">
      <c r="A33" s="230"/>
      <c r="B33" s="230"/>
      <c r="C33" s="230"/>
      <c r="D33" s="230"/>
      <c r="E33" s="230"/>
      <c r="F33" s="230"/>
      <c r="G33" s="230"/>
      <c r="H33" s="230"/>
      <c r="I33" s="230"/>
      <c r="J33" s="230"/>
      <c r="K33" s="230"/>
      <c r="L33" s="230"/>
      <c r="M33" s="230"/>
      <c r="N33" s="230"/>
      <c r="O33" s="230"/>
      <c r="P33" s="230"/>
      <c r="Q33" s="230"/>
      <c r="R33" s="230"/>
      <c r="S33" s="231"/>
      <c r="U33" s="231"/>
      <c r="V33" s="231"/>
      <c r="W33" s="231"/>
      <c r="X33" s="231"/>
      <c r="Y33" s="231"/>
      <c r="Z33" s="231"/>
      <c r="AA33" s="231"/>
      <c r="AB33" s="231"/>
      <c r="AC33" s="231"/>
      <c r="AD33" s="231"/>
      <c r="AE33" s="231"/>
      <c r="AF33" s="231"/>
      <c r="AG33" s="231"/>
      <c r="AH33" s="231"/>
      <c r="AI33" s="231"/>
      <c r="AJ33" s="231"/>
      <c r="AK33" s="231"/>
      <c r="AL33" s="231"/>
      <c r="AM33" s="231"/>
    </row>
    <row r="34" spans="1:39" ht="16" customHeight="1">
      <c r="A34" s="230"/>
      <c r="B34" s="230"/>
      <c r="C34" s="230"/>
      <c r="D34" s="230"/>
      <c r="E34" s="230"/>
      <c r="F34" s="230"/>
      <c r="G34" s="230"/>
      <c r="H34" s="230"/>
      <c r="I34" s="230"/>
      <c r="J34" s="230"/>
      <c r="K34" s="230"/>
      <c r="L34" s="230"/>
      <c r="M34" s="230"/>
      <c r="N34" s="230"/>
      <c r="O34" s="230"/>
      <c r="P34" s="230"/>
      <c r="Q34" s="230"/>
      <c r="R34" s="230"/>
      <c r="S34" s="231"/>
      <c r="U34" s="231"/>
      <c r="V34" s="231"/>
      <c r="W34" s="231"/>
      <c r="X34" s="231"/>
      <c r="Y34" s="231"/>
      <c r="Z34" s="231"/>
      <c r="AA34" s="231"/>
      <c r="AB34" s="231"/>
      <c r="AC34" s="231"/>
      <c r="AD34" s="231"/>
      <c r="AE34" s="231"/>
      <c r="AF34" s="231"/>
      <c r="AG34" s="231"/>
      <c r="AH34" s="231"/>
      <c r="AI34" s="231"/>
      <c r="AJ34" s="231"/>
      <c r="AK34" s="231"/>
      <c r="AL34" s="231"/>
      <c r="AM34" s="231"/>
    </row>
    <row r="35" spans="1:39" ht="16" customHeight="1">
      <c r="A35" s="230"/>
      <c r="B35" s="230"/>
      <c r="C35" s="230"/>
      <c r="D35" s="230"/>
      <c r="E35" s="230"/>
      <c r="F35" s="230"/>
      <c r="G35" s="230"/>
      <c r="H35" s="230"/>
      <c r="I35" s="230"/>
      <c r="J35" s="230"/>
      <c r="K35" s="230"/>
      <c r="L35" s="230"/>
      <c r="M35" s="230"/>
      <c r="N35" s="230"/>
      <c r="O35" s="230"/>
      <c r="P35" s="230"/>
      <c r="Q35" s="230"/>
      <c r="R35" s="230"/>
      <c r="S35" s="231"/>
      <c r="U35" s="231"/>
      <c r="V35" s="231"/>
      <c r="W35" s="231"/>
      <c r="X35" s="231"/>
      <c r="Y35" s="231"/>
      <c r="Z35" s="231"/>
      <c r="AA35" s="231"/>
      <c r="AB35" s="231"/>
      <c r="AC35" s="231"/>
      <c r="AD35" s="231"/>
      <c r="AE35" s="231"/>
      <c r="AF35" s="231"/>
      <c r="AG35" s="231"/>
      <c r="AH35" s="231"/>
      <c r="AI35" s="231"/>
      <c r="AJ35" s="231"/>
      <c r="AK35" s="231"/>
      <c r="AL35" s="231"/>
      <c r="AM35" s="231"/>
    </row>
    <row r="36" spans="1:39" ht="16" customHeight="1">
      <c r="A36" s="230"/>
      <c r="B36" s="230"/>
      <c r="C36" s="230"/>
      <c r="D36" s="230"/>
      <c r="E36" s="230"/>
      <c r="F36" s="230"/>
      <c r="G36" s="230"/>
      <c r="H36" s="230"/>
      <c r="I36" s="230"/>
      <c r="J36" s="230"/>
      <c r="K36" s="230"/>
      <c r="L36" s="230"/>
      <c r="M36" s="230"/>
      <c r="N36" s="230"/>
      <c r="O36" s="230"/>
      <c r="P36" s="230"/>
      <c r="Q36" s="230"/>
      <c r="R36" s="230"/>
      <c r="S36" s="231"/>
      <c r="U36" s="231"/>
      <c r="V36" s="231"/>
      <c r="W36" s="231"/>
      <c r="X36" s="231"/>
      <c r="Y36" s="231"/>
      <c r="Z36" s="231"/>
      <c r="AA36" s="231"/>
      <c r="AB36" s="231"/>
      <c r="AC36" s="231"/>
      <c r="AD36" s="231"/>
      <c r="AE36" s="231"/>
      <c r="AF36" s="231"/>
      <c r="AG36" s="231"/>
      <c r="AH36" s="231"/>
      <c r="AI36" s="231"/>
      <c r="AJ36" s="231"/>
      <c r="AK36" s="231"/>
      <c r="AL36" s="231"/>
      <c r="AM36" s="231"/>
    </row>
    <row r="37" spans="1:39" ht="16" customHeight="1">
      <c r="A37" s="230"/>
      <c r="B37" s="230"/>
      <c r="C37" s="230"/>
      <c r="D37" s="230"/>
      <c r="E37" s="230"/>
      <c r="F37" s="230"/>
      <c r="G37" s="230"/>
      <c r="H37" s="230"/>
      <c r="I37" s="230"/>
      <c r="J37" s="230"/>
      <c r="K37" s="230"/>
      <c r="L37" s="230"/>
      <c r="M37" s="230"/>
      <c r="N37" s="230"/>
      <c r="O37" s="230"/>
      <c r="P37" s="230"/>
      <c r="Q37" s="230"/>
      <c r="R37" s="230"/>
      <c r="S37" s="231"/>
      <c r="U37" s="231"/>
      <c r="V37" s="231"/>
      <c r="W37" s="231"/>
      <c r="X37" s="231"/>
      <c r="Y37" s="231"/>
      <c r="Z37" s="231"/>
      <c r="AA37" s="231"/>
      <c r="AB37" s="231"/>
      <c r="AC37" s="231"/>
      <c r="AD37" s="231"/>
      <c r="AE37" s="231"/>
      <c r="AF37" s="231"/>
      <c r="AG37" s="231"/>
      <c r="AH37" s="231"/>
      <c r="AI37" s="231"/>
      <c r="AJ37" s="231"/>
      <c r="AK37" s="231"/>
      <c r="AL37" s="231"/>
      <c r="AM37" s="231"/>
    </row>
    <row r="38" spans="1:39" ht="16" customHeight="1">
      <c r="A38" s="230"/>
      <c r="B38" s="230"/>
      <c r="C38" s="230"/>
      <c r="D38" s="230"/>
      <c r="E38" s="230"/>
      <c r="F38" s="230"/>
      <c r="G38" s="230"/>
      <c r="H38" s="230"/>
      <c r="I38" s="230"/>
      <c r="J38" s="230"/>
      <c r="K38" s="230"/>
      <c r="L38" s="230"/>
      <c r="M38" s="230"/>
      <c r="N38" s="230"/>
      <c r="O38" s="230"/>
      <c r="P38" s="230"/>
      <c r="Q38" s="230"/>
      <c r="R38" s="230"/>
      <c r="S38" s="231"/>
      <c r="U38" s="231"/>
      <c r="V38" s="231"/>
      <c r="W38" s="231"/>
      <c r="X38" s="231"/>
      <c r="Y38" s="231"/>
      <c r="Z38" s="231"/>
      <c r="AA38" s="231"/>
      <c r="AB38" s="231"/>
      <c r="AC38" s="231"/>
      <c r="AD38" s="231"/>
      <c r="AE38" s="231"/>
      <c r="AF38" s="231"/>
      <c r="AG38" s="231"/>
      <c r="AH38" s="231"/>
      <c r="AI38" s="231"/>
      <c r="AJ38" s="231"/>
      <c r="AK38" s="231"/>
      <c r="AL38" s="231"/>
      <c r="AM38" s="231"/>
    </row>
    <row r="39" spans="1:39" ht="16" customHeight="1">
      <c r="A39" s="230"/>
      <c r="B39" s="230"/>
      <c r="C39" s="230"/>
      <c r="D39" s="230"/>
      <c r="E39" s="230"/>
      <c r="F39" s="230"/>
      <c r="G39" s="230"/>
      <c r="H39" s="230"/>
      <c r="I39" s="230"/>
      <c r="J39" s="230"/>
      <c r="K39" s="230"/>
      <c r="L39" s="230"/>
      <c r="M39" s="230"/>
      <c r="N39" s="230"/>
      <c r="O39" s="230"/>
      <c r="P39" s="230"/>
      <c r="Q39" s="230"/>
      <c r="R39" s="230"/>
      <c r="S39" s="231"/>
      <c r="U39" s="231"/>
      <c r="V39" s="231"/>
      <c r="W39" s="231"/>
      <c r="X39" s="231"/>
      <c r="Y39" s="231"/>
      <c r="Z39" s="231"/>
      <c r="AA39" s="231"/>
      <c r="AB39" s="231"/>
      <c r="AC39" s="231"/>
      <c r="AD39" s="231"/>
      <c r="AE39" s="231"/>
      <c r="AF39" s="231"/>
      <c r="AG39" s="231"/>
      <c r="AH39" s="231"/>
      <c r="AI39" s="231"/>
      <c r="AJ39" s="231"/>
      <c r="AK39" s="231"/>
      <c r="AL39" s="231"/>
      <c r="AM39" s="231"/>
    </row>
    <row r="40" spans="1:39" ht="16" customHeight="1">
      <c r="A40" s="230"/>
      <c r="B40" s="230"/>
      <c r="C40" s="230"/>
      <c r="D40" s="230"/>
      <c r="E40" s="230"/>
      <c r="F40" s="230"/>
      <c r="G40" s="230"/>
      <c r="H40" s="230"/>
      <c r="I40" s="230"/>
      <c r="J40" s="230"/>
      <c r="K40" s="230"/>
      <c r="L40" s="230"/>
      <c r="M40" s="230"/>
      <c r="N40" s="230"/>
      <c r="O40" s="230"/>
      <c r="P40" s="230"/>
      <c r="Q40" s="230"/>
      <c r="R40" s="230"/>
      <c r="S40" s="231"/>
      <c r="U40" s="231"/>
      <c r="V40" s="231"/>
      <c r="W40" s="231"/>
      <c r="X40" s="231"/>
      <c r="Y40" s="231"/>
      <c r="Z40" s="231"/>
      <c r="AA40" s="231"/>
      <c r="AB40" s="231"/>
      <c r="AC40" s="231"/>
      <c r="AD40" s="231"/>
      <c r="AE40" s="231"/>
      <c r="AF40" s="231"/>
      <c r="AG40" s="231"/>
      <c r="AH40" s="231"/>
      <c r="AI40" s="231"/>
      <c r="AJ40" s="231"/>
      <c r="AK40" s="231"/>
      <c r="AL40" s="231"/>
      <c r="AM40" s="231"/>
    </row>
    <row r="41" spans="1:39" ht="16" customHeight="1">
      <c r="A41" s="230"/>
      <c r="B41" s="230"/>
      <c r="C41" s="230"/>
      <c r="D41" s="230"/>
      <c r="E41" s="230"/>
      <c r="F41" s="230"/>
      <c r="G41" s="230"/>
      <c r="H41" s="230"/>
      <c r="I41" s="230"/>
      <c r="J41" s="230"/>
      <c r="K41" s="230"/>
      <c r="L41" s="230"/>
      <c r="M41" s="230"/>
      <c r="N41" s="230"/>
      <c r="O41" s="230"/>
      <c r="P41" s="230"/>
      <c r="Q41" s="230"/>
      <c r="R41" s="230"/>
      <c r="S41" s="231"/>
      <c r="U41" s="231"/>
      <c r="V41" s="231"/>
      <c r="W41" s="231"/>
      <c r="X41" s="231"/>
      <c r="Y41" s="231"/>
      <c r="Z41" s="231"/>
      <c r="AA41" s="231"/>
      <c r="AB41" s="231"/>
      <c r="AC41" s="231"/>
      <c r="AD41" s="231"/>
      <c r="AE41" s="231"/>
      <c r="AF41" s="231"/>
      <c r="AG41" s="231"/>
      <c r="AH41" s="231"/>
      <c r="AI41" s="231"/>
      <c r="AJ41" s="231"/>
      <c r="AK41" s="231"/>
      <c r="AL41" s="231"/>
      <c r="AM41" s="231"/>
    </row>
    <row r="42" spans="1:39" ht="16" customHeight="1">
      <c r="A42" s="230"/>
      <c r="B42" s="230"/>
      <c r="C42" s="230"/>
      <c r="D42" s="230"/>
      <c r="E42" s="230"/>
      <c r="F42" s="230"/>
      <c r="G42" s="230"/>
      <c r="H42" s="230"/>
      <c r="I42" s="230"/>
      <c r="J42" s="230"/>
      <c r="K42" s="230"/>
      <c r="L42" s="230"/>
      <c r="M42" s="230"/>
      <c r="N42" s="230"/>
      <c r="O42" s="230"/>
      <c r="P42" s="230"/>
      <c r="Q42" s="230"/>
      <c r="R42" s="230"/>
      <c r="S42" s="231"/>
      <c r="U42" s="231"/>
      <c r="V42" s="231"/>
      <c r="W42" s="231"/>
      <c r="X42" s="231"/>
      <c r="Y42" s="231"/>
      <c r="Z42" s="231"/>
      <c r="AA42" s="231"/>
      <c r="AB42" s="231"/>
      <c r="AC42" s="231"/>
      <c r="AD42" s="231"/>
      <c r="AE42" s="231"/>
      <c r="AF42" s="231"/>
      <c r="AG42" s="231"/>
      <c r="AH42" s="231"/>
      <c r="AI42" s="231"/>
      <c r="AJ42" s="231"/>
      <c r="AK42" s="231"/>
      <c r="AL42" s="231"/>
      <c r="AM42" s="231"/>
    </row>
    <row r="43" spans="1:39" ht="16" customHeight="1">
      <c r="A43" s="230"/>
      <c r="B43" s="230"/>
      <c r="C43" s="230"/>
      <c r="D43" s="230"/>
      <c r="E43" s="230"/>
      <c r="F43" s="230"/>
      <c r="G43" s="230"/>
      <c r="H43" s="230"/>
      <c r="I43" s="230"/>
      <c r="J43" s="230"/>
      <c r="K43" s="230"/>
      <c r="L43" s="230"/>
      <c r="M43" s="230"/>
      <c r="N43" s="230"/>
      <c r="O43" s="230"/>
      <c r="P43" s="230"/>
      <c r="Q43" s="230"/>
      <c r="R43" s="230"/>
      <c r="S43" s="231"/>
      <c r="U43" s="231"/>
      <c r="V43" s="231"/>
      <c r="W43" s="231"/>
      <c r="X43" s="231"/>
      <c r="Y43" s="231"/>
      <c r="Z43" s="231"/>
      <c r="AA43" s="231"/>
      <c r="AB43" s="231"/>
      <c r="AC43" s="231"/>
      <c r="AD43" s="231"/>
      <c r="AE43" s="231"/>
      <c r="AF43" s="231"/>
      <c r="AG43" s="231"/>
      <c r="AH43" s="231"/>
      <c r="AI43" s="231"/>
      <c r="AJ43" s="231"/>
      <c r="AK43" s="231"/>
      <c r="AL43" s="231"/>
      <c r="AM43" s="231"/>
    </row>
    <row r="44" spans="1:39" ht="16" customHeight="1">
      <c r="A44" s="231"/>
      <c r="B44" s="231"/>
      <c r="C44" s="231"/>
      <c r="D44" s="231"/>
      <c r="E44" s="231"/>
      <c r="F44" s="231"/>
      <c r="G44" s="231"/>
      <c r="H44" s="231"/>
      <c r="I44" s="231"/>
      <c r="J44" s="231"/>
      <c r="K44" s="231"/>
      <c r="L44" s="231"/>
      <c r="M44" s="231"/>
      <c r="N44" s="231"/>
      <c r="O44" s="231"/>
      <c r="P44" s="231"/>
      <c r="Q44" s="231"/>
      <c r="R44" s="231"/>
      <c r="S44" s="231"/>
      <c r="U44" s="231"/>
      <c r="V44" s="231"/>
      <c r="W44" s="231"/>
      <c r="X44" s="231"/>
      <c r="Y44" s="231"/>
      <c r="Z44" s="231"/>
      <c r="AA44" s="231"/>
      <c r="AB44" s="231"/>
      <c r="AC44" s="231"/>
      <c r="AD44" s="231"/>
      <c r="AE44" s="231"/>
      <c r="AF44" s="231"/>
      <c r="AG44" s="231"/>
      <c r="AH44" s="231"/>
      <c r="AI44" s="231"/>
      <c r="AJ44" s="231"/>
      <c r="AK44" s="231"/>
      <c r="AL44" s="231"/>
      <c r="AM44" s="231"/>
    </row>
    <row r="45" spans="1:39" ht="16" customHeight="1">
      <c r="A45" s="231"/>
      <c r="B45" s="231"/>
      <c r="C45" s="231"/>
      <c r="D45" s="231"/>
      <c r="E45" s="231"/>
      <c r="F45" s="231"/>
      <c r="G45" s="231"/>
      <c r="H45" s="231"/>
      <c r="I45" s="231"/>
      <c r="J45" s="231"/>
      <c r="K45" s="231"/>
      <c r="L45" s="231"/>
      <c r="M45" s="231"/>
      <c r="N45" s="231"/>
      <c r="O45" s="231"/>
      <c r="P45" s="231"/>
      <c r="Q45" s="231"/>
      <c r="R45" s="231"/>
      <c r="S45" s="231"/>
      <c r="U45" s="231"/>
      <c r="V45" s="231"/>
      <c r="W45" s="231"/>
      <c r="X45" s="231"/>
      <c r="Y45" s="231"/>
      <c r="Z45" s="231"/>
      <c r="AA45" s="231"/>
      <c r="AB45" s="231"/>
      <c r="AC45" s="231"/>
      <c r="AD45" s="231"/>
      <c r="AE45" s="231"/>
      <c r="AF45" s="231"/>
      <c r="AG45" s="231"/>
      <c r="AH45" s="231"/>
      <c r="AI45" s="231"/>
      <c r="AJ45" s="231"/>
      <c r="AK45" s="231"/>
      <c r="AL45" s="231"/>
      <c r="AM45" s="231"/>
    </row>
    <row r="46" spans="1:39" ht="16" customHeight="1">
      <c r="A46" s="231"/>
      <c r="B46" s="231"/>
      <c r="C46" s="231"/>
      <c r="D46" s="231"/>
      <c r="E46" s="231"/>
      <c r="F46" s="231"/>
      <c r="G46" s="231"/>
      <c r="H46" s="231"/>
      <c r="I46" s="231"/>
      <c r="J46" s="231"/>
      <c r="K46" s="231"/>
      <c r="L46" s="231"/>
      <c r="M46" s="231"/>
      <c r="N46" s="231"/>
      <c r="O46" s="231"/>
      <c r="P46" s="231"/>
      <c r="Q46" s="231"/>
      <c r="R46" s="231"/>
      <c r="S46" s="231"/>
      <c r="U46" s="231"/>
      <c r="V46" s="231"/>
      <c r="W46" s="231"/>
      <c r="X46" s="231"/>
      <c r="Y46" s="231"/>
      <c r="Z46" s="231"/>
      <c r="AA46" s="231"/>
      <c r="AB46" s="231"/>
      <c r="AC46" s="231"/>
      <c r="AD46" s="231"/>
      <c r="AE46" s="231"/>
      <c r="AF46" s="231"/>
      <c r="AG46" s="231"/>
      <c r="AH46" s="231"/>
      <c r="AI46" s="231"/>
      <c r="AJ46" s="231"/>
      <c r="AK46" s="231"/>
      <c r="AL46" s="231"/>
      <c r="AM46" s="231"/>
    </row>
    <row r="47" spans="1:39" ht="16" customHeight="1">
      <c r="A47" s="231"/>
      <c r="B47" s="231"/>
      <c r="C47" s="231"/>
      <c r="D47" s="231"/>
      <c r="E47" s="231"/>
      <c r="F47" s="231"/>
      <c r="G47" s="231"/>
      <c r="H47" s="231"/>
      <c r="I47" s="231"/>
      <c r="J47" s="231"/>
      <c r="K47" s="231"/>
      <c r="L47" s="231"/>
      <c r="M47" s="231"/>
      <c r="N47" s="231"/>
      <c r="O47" s="231"/>
      <c r="P47" s="231"/>
      <c r="Q47" s="231"/>
      <c r="R47" s="231"/>
      <c r="S47" s="231"/>
      <c r="U47" s="231"/>
      <c r="V47" s="231"/>
      <c r="W47" s="231"/>
      <c r="X47" s="231"/>
      <c r="Y47" s="231"/>
      <c r="Z47" s="231"/>
      <c r="AA47" s="231"/>
      <c r="AB47" s="231"/>
      <c r="AC47" s="231"/>
      <c r="AD47" s="231"/>
      <c r="AE47" s="231"/>
      <c r="AF47" s="231"/>
      <c r="AG47" s="231"/>
      <c r="AH47" s="231"/>
      <c r="AI47" s="231"/>
      <c r="AJ47" s="231"/>
      <c r="AK47" s="231"/>
      <c r="AL47" s="231"/>
      <c r="AM47" s="231"/>
    </row>
    <row r="48" spans="1:39" ht="16" customHeight="1">
      <c r="A48" s="231"/>
      <c r="B48" s="231"/>
      <c r="C48" s="231"/>
      <c r="D48" s="231"/>
      <c r="E48" s="231"/>
      <c r="F48" s="231"/>
      <c r="G48" s="231"/>
      <c r="H48" s="231"/>
      <c r="I48" s="231"/>
      <c r="J48" s="231"/>
      <c r="K48" s="231"/>
      <c r="L48" s="231"/>
      <c r="M48" s="231"/>
      <c r="N48" s="231"/>
      <c r="O48" s="231"/>
      <c r="P48" s="231"/>
      <c r="Q48" s="231"/>
      <c r="R48" s="231"/>
      <c r="S48" s="231"/>
      <c r="U48" s="231"/>
      <c r="V48" s="231"/>
      <c r="W48" s="231"/>
      <c r="X48" s="231"/>
      <c r="Y48" s="231"/>
      <c r="Z48" s="231"/>
      <c r="AA48" s="231"/>
      <c r="AB48" s="231"/>
      <c r="AC48" s="231"/>
      <c r="AD48" s="231"/>
      <c r="AE48" s="231"/>
      <c r="AF48" s="231"/>
      <c r="AG48" s="231"/>
      <c r="AH48" s="231"/>
      <c r="AI48" s="231"/>
      <c r="AJ48" s="231"/>
      <c r="AK48" s="231"/>
      <c r="AL48" s="231"/>
      <c r="AM48" s="231"/>
    </row>
    <row r="49" spans="1:39" ht="16" customHeight="1">
      <c r="A49" s="231"/>
      <c r="B49" s="231"/>
      <c r="C49" s="231"/>
      <c r="D49" s="231"/>
      <c r="E49" s="231"/>
      <c r="F49" s="231"/>
      <c r="G49" s="231"/>
      <c r="H49" s="231"/>
      <c r="I49" s="231"/>
      <c r="J49" s="231"/>
      <c r="K49" s="231"/>
      <c r="L49" s="231"/>
      <c r="M49" s="231"/>
      <c r="N49" s="231"/>
      <c r="O49" s="231"/>
      <c r="P49" s="231"/>
      <c r="Q49" s="231"/>
      <c r="R49" s="231"/>
      <c r="S49" s="231"/>
      <c r="U49" s="231"/>
      <c r="V49" s="231"/>
      <c r="W49" s="231"/>
      <c r="X49" s="231"/>
      <c r="Y49" s="231"/>
      <c r="Z49" s="231"/>
      <c r="AA49" s="231"/>
      <c r="AB49" s="231"/>
      <c r="AC49" s="231"/>
      <c r="AD49" s="231"/>
      <c r="AE49" s="231"/>
      <c r="AF49" s="231"/>
      <c r="AG49" s="231"/>
      <c r="AH49" s="231"/>
      <c r="AI49" s="231"/>
      <c r="AJ49" s="231"/>
      <c r="AK49" s="231"/>
      <c r="AL49" s="231"/>
      <c r="AM49" s="231"/>
    </row>
  </sheetData>
  <mergeCells count="2">
    <mergeCell ref="A1:R4"/>
    <mergeCell ref="A5:R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C251-0E17-D248-A3B7-25BFDC7F36B1}">
  <dimension ref="A1:T125"/>
  <sheetViews>
    <sheetView tabSelected="1" zoomScale="125" workbookViewId="0">
      <selection activeCell="G2" sqref="G2"/>
    </sheetView>
  </sheetViews>
  <sheetFormatPr baseColWidth="10" defaultRowHeight="16"/>
  <cols>
    <col min="1" max="1" width="14.33203125" bestFit="1" customWidth="1"/>
    <col min="2" max="2" width="8.83203125" bestFit="1" customWidth="1"/>
    <col min="3" max="3" width="6.33203125" bestFit="1" customWidth="1"/>
    <col min="4" max="4" width="6.6640625" bestFit="1" customWidth="1"/>
    <col min="7" max="7" width="17.83203125" bestFit="1" customWidth="1"/>
    <col min="8" max="8" width="11" bestFit="1" customWidth="1"/>
    <col min="9" max="9" width="13.6640625" bestFit="1" customWidth="1"/>
    <col min="10" max="10" width="11" bestFit="1" customWidth="1"/>
    <col min="11" max="11" width="12.5" bestFit="1" customWidth="1"/>
    <col min="12" max="12" width="16.83203125" customWidth="1"/>
    <col min="13" max="15" width="11" bestFit="1" customWidth="1"/>
  </cols>
  <sheetData>
    <row r="1" spans="1:13" ht="20">
      <c r="A1" s="228" t="s">
        <v>143</v>
      </c>
      <c r="B1" s="228" t="s">
        <v>145</v>
      </c>
      <c r="C1" s="228" t="s">
        <v>146</v>
      </c>
      <c r="D1" s="228" t="s">
        <v>144</v>
      </c>
    </row>
    <row r="2" spans="1:13">
      <c r="A2" s="1">
        <v>13</v>
      </c>
      <c r="B2" s="1">
        <v>16</v>
      </c>
      <c r="C2" s="1">
        <v>46</v>
      </c>
      <c r="D2" s="1">
        <v>37</v>
      </c>
      <c r="G2" t="s">
        <v>164</v>
      </c>
    </row>
    <row r="3" spans="1:13" ht="17" thickBot="1">
      <c r="A3" s="1">
        <v>13</v>
      </c>
      <c r="B3" s="1">
        <v>19</v>
      </c>
      <c r="C3" s="1">
        <v>48</v>
      </c>
      <c r="D3" s="1">
        <v>53</v>
      </c>
    </row>
    <row r="4" spans="1:13" ht="17" thickBot="1">
      <c r="A4" s="1">
        <v>11</v>
      </c>
      <c r="B4" s="1">
        <v>8</v>
      </c>
      <c r="C4" s="1">
        <v>35</v>
      </c>
      <c r="D4" s="1">
        <v>36</v>
      </c>
      <c r="G4" s="176" t="s">
        <v>147</v>
      </c>
      <c r="H4" s="177"/>
      <c r="I4" s="177"/>
      <c r="J4" s="177"/>
      <c r="K4" s="177"/>
      <c r="L4" s="177"/>
      <c r="M4" s="178"/>
    </row>
    <row r="5" spans="1:13">
      <c r="A5" s="1">
        <v>14</v>
      </c>
      <c r="B5" s="1">
        <v>16</v>
      </c>
      <c r="C5" s="1">
        <v>33</v>
      </c>
      <c r="D5" s="1">
        <v>44</v>
      </c>
    </row>
    <row r="6" spans="1:13">
      <c r="A6" s="1">
        <v>3</v>
      </c>
      <c r="B6" s="1">
        <v>4</v>
      </c>
      <c r="C6" s="1">
        <v>40</v>
      </c>
      <c r="D6" s="1">
        <v>28</v>
      </c>
      <c r="G6" t="s">
        <v>94</v>
      </c>
    </row>
    <row r="7" spans="1:13" ht="17" thickBot="1">
      <c r="A7" s="1">
        <v>10</v>
      </c>
      <c r="B7" s="1">
        <v>9</v>
      </c>
      <c r="C7" s="1">
        <v>31</v>
      </c>
      <c r="D7" s="1">
        <v>43</v>
      </c>
    </row>
    <row r="8" spans="1:13">
      <c r="A8" s="1">
        <v>4</v>
      </c>
      <c r="B8" s="1">
        <v>3</v>
      </c>
      <c r="C8" s="1">
        <v>33</v>
      </c>
      <c r="D8" s="1">
        <v>29</v>
      </c>
      <c r="G8" s="173" t="s">
        <v>95</v>
      </c>
      <c r="H8" s="173"/>
    </row>
    <row r="9" spans="1:13">
      <c r="A9" s="1">
        <v>7</v>
      </c>
      <c r="B9" s="1">
        <v>2</v>
      </c>
      <c r="C9" s="1">
        <v>43</v>
      </c>
      <c r="D9" s="1">
        <v>31</v>
      </c>
      <c r="G9" s="81" t="s">
        <v>96</v>
      </c>
      <c r="H9" s="81">
        <v>0.83784078225987646</v>
      </c>
    </row>
    <row r="10" spans="1:13">
      <c r="A10" s="1">
        <v>12</v>
      </c>
      <c r="B10" s="1">
        <v>15</v>
      </c>
      <c r="C10" s="1">
        <v>40</v>
      </c>
      <c r="D10" s="1">
        <v>45</v>
      </c>
      <c r="G10" s="81" t="s">
        <v>97</v>
      </c>
      <c r="H10" s="81">
        <v>0.70197717641784174</v>
      </c>
    </row>
    <row r="11" spans="1:13">
      <c r="A11" s="1">
        <v>7</v>
      </c>
      <c r="B11" s="1">
        <v>15</v>
      </c>
      <c r="C11" s="1">
        <v>32</v>
      </c>
      <c r="D11" s="1">
        <v>44</v>
      </c>
      <c r="G11" s="81" t="s">
        <v>98</v>
      </c>
      <c r="H11" s="81">
        <v>0.68254090531465761</v>
      </c>
    </row>
    <row r="12" spans="1:13">
      <c r="A12" s="1">
        <v>8</v>
      </c>
      <c r="B12" s="1">
        <v>13</v>
      </c>
      <c r="C12" s="1">
        <v>42</v>
      </c>
      <c r="D12" s="1">
        <v>42</v>
      </c>
      <c r="G12" s="81" t="s">
        <v>99</v>
      </c>
      <c r="H12" s="81">
        <v>1.9210490836862901</v>
      </c>
    </row>
    <row r="13" spans="1:13" ht="17" thickBot="1">
      <c r="A13" s="1">
        <v>11</v>
      </c>
      <c r="B13" s="1">
        <v>10</v>
      </c>
      <c r="C13" s="1">
        <v>38</v>
      </c>
      <c r="D13" s="1">
        <v>41</v>
      </c>
      <c r="G13" s="82" t="s">
        <v>37</v>
      </c>
      <c r="H13" s="82">
        <v>50</v>
      </c>
    </row>
    <row r="14" spans="1:13">
      <c r="A14" s="1">
        <v>9</v>
      </c>
      <c r="B14" s="1">
        <v>5</v>
      </c>
      <c r="C14" s="1">
        <v>25</v>
      </c>
      <c r="D14" s="1">
        <v>32</v>
      </c>
    </row>
    <row r="15" spans="1:13" ht="17" thickBot="1">
      <c r="A15" s="1">
        <v>10</v>
      </c>
      <c r="B15" s="1">
        <v>13</v>
      </c>
      <c r="C15" s="1">
        <v>36</v>
      </c>
      <c r="D15" s="1">
        <v>45</v>
      </c>
      <c r="G15" t="s">
        <v>100</v>
      </c>
    </row>
    <row r="16" spans="1:13">
      <c r="A16" s="1">
        <v>18</v>
      </c>
      <c r="B16" s="1">
        <v>19</v>
      </c>
      <c r="C16" s="1">
        <v>40</v>
      </c>
      <c r="D16" s="1">
        <v>48</v>
      </c>
      <c r="G16" s="83"/>
      <c r="H16" s="83" t="s">
        <v>40</v>
      </c>
      <c r="I16" s="83" t="s">
        <v>105</v>
      </c>
      <c r="J16" s="83" t="s">
        <v>106</v>
      </c>
      <c r="K16" s="83" t="s">
        <v>57</v>
      </c>
      <c r="L16" s="83" t="s">
        <v>107</v>
      </c>
    </row>
    <row r="17" spans="1:15">
      <c r="A17" s="1">
        <v>17</v>
      </c>
      <c r="B17" s="1">
        <v>20</v>
      </c>
      <c r="C17" s="1">
        <v>34</v>
      </c>
      <c r="D17" s="1">
        <v>52</v>
      </c>
      <c r="G17" s="81" t="s">
        <v>101</v>
      </c>
      <c r="H17" s="81">
        <v>3</v>
      </c>
      <c r="I17" s="81">
        <v>399.860239231131</v>
      </c>
      <c r="J17" s="81">
        <v>133.28674641037699</v>
      </c>
      <c r="K17" s="81">
        <v>36.116864839513227</v>
      </c>
      <c r="L17" s="81">
        <v>3.7583068305079777E-12</v>
      </c>
    </row>
    <row r="18" spans="1:15">
      <c r="A18" s="1">
        <v>13</v>
      </c>
      <c r="B18" s="1">
        <v>11</v>
      </c>
      <c r="C18" s="1">
        <v>33</v>
      </c>
      <c r="D18" s="1">
        <v>42</v>
      </c>
      <c r="G18" s="81" t="s">
        <v>102</v>
      </c>
      <c r="H18" s="81">
        <v>46</v>
      </c>
      <c r="I18" s="81">
        <v>169.759760768869</v>
      </c>
      <c r="J18" s="81">
        <v>3.6904295819319346</v>
      </c>
      <c r="K18" s="81"/>
      <c r="L18" s="81"/>
    </row>
    <row r="19" spans="1:15" ht="17" thickBot="1">
      <c r="A19" s="1">
        <v>14</v>
      </c>
      <c r="B19" s="1">
        <v>19</v>
      </c>
      <c r="C19" s="1">
        <v>38</v>
      </c>
      <c r="D19" s="1">
        <v>42</v>
      </c>
      <c r="G19" s="82" t="s">
        <v>103</v>
      </c>
      <c r="H19" s="82">
        <v>49</v>
      </c>
      <c r="I19" s="82">
        <v>569.62</v>
      </c>
      <c r="J19" s="82"/>
      <c r="K19" s="82"/>
      <c r="L19" s="82"/>
    </row>
    <row r="20" spans="1:15" ht="17" thickBot="1">
      <c r="A20" s="1">
        <v>5</v>
      </c>
      <c r="B20" s="1">
        <v>2</v>
      </c>
      <c r="C20" s="1">
        <v>25</v>
      </c>
      <c r="D20" s="1">
        <v>27</v>
      </c>
    </row>
    <row r="21" spans="1:15">
      <c r="A21" s="1">
        <v>11</v>
      </c>
      <c r="B21" s="1">
        <v>15</v>
      </c>
      <c r="C21" s="1">
        <v>36</v>
      </c>
      <c r="D21" s="1">
        <v>50</v>
      </c>
      <c r="G21" s="83"/>
      <c r="H21" s="83" t="s">
        <v>108</v>
      </c>
      <c r="I21" s="83" t="s">
        <v>99</v>
      </c>
      <c r="J21" s="83" t="s">
        <v>41</v>
      </c>
      <c r="K21" s="83" t="s">
        <v>109</v>
      </c>
      <c r="L21" s="83" t="s">
        <v>110</v>
      </c>
      <c r="M21" s="83" t="s">
        <v>111</v>
      </c>
      <c r="N21" s="83" t="s">
        <v>112</v>
      </c>
      <c r="O21" s="83" t="s">
        <v>113</v>
      </c>
    </row>
    <row r="22" spans="1:15">
      <c r="A22" s="1">
        <v>10</v>
      </c>
      <c r="B22" s="1">
        <v>14</v>
      </c>
      <c r="C22" s="1">
        <v>36</v>
      </c>
      <c r="D22" s="1">
        <v>46</v>
      </c>
      <c r="G22" s="81" t="s">
        <v>104</v>
      </c>
      <c r="H22" s="81">
        <v>6.0611462529444191</v>
      </c>
      <c r="I22" s="81">
        <v>2.6040233749952564</v>
      </c>
      <c r="J22" s="81">
        <v>2.3276082354504442</v>
      </c>
      <c r="K22" s="81">
        <v>2.4387040080303225E-2</v>
      </c>
      <c r="L22" s="81">
        <v>0.81951906193314716</v>
      </c>
      <c r="M22" s="81">
        <v>11.30277344395569</v>
      </c>
      <c r="N22" s="81">
        <v>0.81951906193314716</v>
      </c>
      <c r="O22" s="81">
        <v>11.30277344395569</v>
      </c>
    </row>
    <row r="23" spans="1:15">
      <c r="A23" s="1">
        <v>8</v>
      </c>
      <c r="B23" s="1">
        <v>6</v>
      </c>
      <c r="C23" s="1">
        <v>22</v>
      </c>
      <c r="D23" s="1">
        <v>28</v>
      </c>
      <c r="G23" s="81" t="s">
        <v>145</v>
      </c>
      <c r="H23" s="81">
        <v>0.60348193770517311</v>
      </c>
      <c r="I23" s="81">
        <v>9.6560144246876076E-2</v>
      </c>
      <c r="J23" s="81">
        <v>6.2498036059499471</v>
      </c>
      <c r="K23" s="81">
        <v>1.2213650947841699E-7</v>
      </c>
      <c r="L23" s="81">
        <v>0.40911644831961091</v>
      </c>
      <c r="M23" s="81">
        <v>0.79784742709073531</v>
      </c>
      <c r="N23" s="81">
        <v>0.40911644831961091</v>
      </c>
      <c r="O23" s="81">
        <v>0.79784742709073531</v>
      </c>
    </row>
    <row r="24" spans="1:15">
      <c r="A24" s="1">
        <v>15</v>
      </c>
      <c r="B24" s="1">
        <v>16</v>
      </c>
      <c r="C24" s="1">
        <v>32</v>
      </c>
      <c r="D24" s="1">
        <v>44</v>
      </c>
      <c r="G24" s="81" t="s">
        <v>146</v>
      </c>
      <c r="H24" s="81">
        <v>-7.0245630779684265E-2</v>
      </c>
      <c r="I24" s="81">
        <v>5.237020580147992E-2</v>
      </c>
      <c r="J24" s="81">
        <v>-1.3413281407746389</v>
      </c>
      <c r="K24" s="81">
        <v>0.18639913496092678</v>
      </c>
      <c r="L24" s="81">
        <v>-0.17566138755198801</v>
      </c>
      <c r="M24" s="81">
        <v>3.5170125992619469E-2</v>
      </c>
      <c r="N24" s="81">
        <v>-0.17566138755198801</v>
      </c>
      <c r="O24" s="81">
        <v>3.5170125992619469E-2</v>
      </c>
    </row>
    <row r="25" spans="1:15" ht="17" thickBot="1">
      <c r="A25" s="1">
        <v>7</v>
      </c>
      <c r="B25" s="1">
        <v>6</v>
      </c>
      <c r="C25" s="1">
        <v>27</v>
      </c>
      <c r="D25" s="1">
        <v>40</v>
      </c>
      <c r="G25" s="175" t="s">
        <v>144</v>
      </c>
      <c r="H25" s="82">
        <v>-7.8061044679344606E-3</v>
      </c>
      <c r="I25" s="82">
        <v>6.6413795172209675E-2</v>
      </c>
      <c r="J25" s="82">
        <v>-0.11753739486944519</v>
      </c>
      <c r="K25" s="175">
        <v>0.90694593271320789</v>
      </c>
      <c r="L25" s="82">
        <v>-0.1414901404776118</v>
      </c>
      <c r="M25" s="82">
        <v>0.1258779315417429</v>
      </c>
      <c r="N25" s="82">
        <v>-0.1414901404776118</v>
      </c>
      <c r="O25" s="82">
        <v>0.1258779315417429</v>
      </c>
    </row>
    <row r="26" spans="1:15">
      <c r="A26" s="1">
        <v>9</v>
      </c>
      <c r="B26" s="1">
        <v>8</v>
      </c>
      <c r="C26" s="1">
        <v>37</v>
      </c>
      <c r="D26" s="1">
        <v>37</v>
      </c>
    </row>
    <row r="27" spans="1:15" ht="17" thickBot="1">
      <c r="A27" s="1">
        <v>11</v>
      </c>
      <c r="B27" s="1">
        <v>12</v>
      </c>
      <c r="C27" s="1">
        <v>35</v>
      </c>
      <c r="D27" s="1">
        <v>44</v>
      </c>
    </row>
    <row r="28" spans="1:15">
      <c r="A28" s="1">
        <v>10</v>
      </c>
      <c r="B28" s="1">
        <v>13</v>
      </c>
      <c r="C28" s="1">
        <v>32</v>
      </c>
      <c r="D28" s="1">
        <v>33</v>
      </c>
      <c r="G28" s="72" t="s">
        <v>148</v>
      </c>
      <c r="H28" s="73"/>
      <c r="I28" s="73"/>
      <c r="J28" s="73"/>
      <c r="K28" s="73"/>
      <c r="L28" s="73"/>
      <c r="M28" s="73"/>
      <c r="N28" s="73"/>
      <c r="O28" s="74"/>
    </row>
    <row r="29" spans="1:15">
      <c r="A29" s="1">
        <v>8</v>
      </c>
      <c r="B29" s="1">
        <v>14</v>
      </c>
      <c r="C29" s="1">
        <v>42</v>
      </c>
      <c r="D29" s="1">
        <v>41</v>
      </c>
      <c r="G29" s="75"/>
      <c r="H29" s="76"/>
      <c r="I29" s="76"/>
      <c r="J29" s="76"/>
      <c r="K29" s="76"/>
      <c r="L29" s="76"/>
      <c r="M29" s="76"/>
      <c r="N29" s="76"/>
      <c r="O29" s="77"/>
    </row>
    <row r="30" spans="1:15">
      <c r="A30" s="1">
        <v>5</v>
      </c>
      <c r="B30" s="1">
        <v>7</v>
      </c>
      <c r="C30" s="1">
        <v>37</v>
      </c>
      <c r="D30" s="1">
        <v>33</v>
      </c>
      <c r="G30" s="75"/>
      <c r="H30" s="76"/>
      <c r="I30" s="76"/>
      <c r="J30" s="76"/>
      <c r="K30" s="76"/>
      <c r="L30" s="76"/>
      <c r="M30" s="76"/>
      <c r="N30" s="76"/>
      <c r="O30" s="77"/>
    </row>
    <row r="31" spans="1:15" ht="17" thickBot="1">
      <c r="A31" s="1">
        <v>6</v>
      </c>
      <c r="B31" s="1">
        <v>4</v>
      </c>
      <c r="C31" s="1">
        <v>35</v>
      </c>
      <c r="D31" s="1">
        <v>27</v>
      </c>
      <c r="G31" s="78"/>
      <c r="H31" s="79"/>
      <c r="I31" s="79"/>
      <c r="J31" s="79"/>
      <c r="K31" s="79"/>
      <c r="L31" s="79"/>
      <c r="M31" s="79"/>
      <c r="N31" s="79"/>
      <c r="O31" s="80"/>
    </row>
    <row r="32" spans="1:15">
      <c r="A32" s="1">
        <v>14</v>
      </c>
      <c r="B32" s="1">
        <v>12</v>
      </c>
      <c r="C32" s="1">
        <v>36</v>
      </c>
      <c r="D32" s="1">
        <v>39</v>
      </c>
      <c r="G32" s="50"/>
    </row>
    <row r="33" spans="1:13" ht="17" thickBot="1">
      <c r="A33" s="1">
        <v>12</v>
      </c>
      <c r="B33" s="1">
        <v>17</v>
      </c>
      <c r="C33" s="1">
        <v>30</v>
      </c>
      <c r="D33" s="1">
        <v>50</v>
      </c>
      <c r="G33" s="50"/>
    </row>
    <row r="34" spans="1:13" ht="17" thickBot="1">
      <c r="A34" s="1">
        <v>10</v>
      </c>
      <c r="B34" s="1">
        <v>11</v>
      </c>
      <c r="C34" s="1">
        <v>29</v>
      </c>
      <c r="D34" s="1">
        <v>43</v>
      </c>
      <c r="G34" s="176" t="s">
        <v>150</v>
      </c>
      <c r="H34" s="177"/>
      <c r="I34" s="177"/>
      <c r="J34" s="177"/>
      <c r="K34" s="177"/>
      <c r="L34" s="177"/>
      <c r="M34" s="178"/>
    </row>
    <row r="35" spans="1:13">
      <c r="A35" s="1">
        <v>14</v>
      </c>
      <c r="B35" s="1">
        <v>14</v>
      </c>
      <c r="C35" s="1">
        <v>29</v>
      </c>
      <c r="D35" s="1">
        <v>49</v>
      </c>
    </row>
    <row r="36" spans="1:13">
      <c r="A36" s="1">
        <v>12</v>
      </c>
      <c r="B36" s="1">
        <v>17</v>
      </c>
      <c r="C36" s="1">
        <v>36</v>
      </c>
      <c r="D36" s="1">
        <v>48</v>
      </c>
    </row>
    <row r="37" spans="1:13">
      <c r="A37" s="1">
        <v>12</v>
      </c>
      <c r="B37" s="1">
        <v>17</v>
      </c>
      <c r="C37" s="1">
        <v>37</v>
      </c>
      <c r="D37" s="1">
        <v>41</v>
      </c>
      <c r="G37" t="s">
        <v>94</v>
      </c>
    </row>
    <row r="38" spans="1:13" ht="17" thickBot="1">
      <c r="A38" s="1">
        <v>8</v>
      </c>
      <c r="B38" s="1">
        <v>8</v>
      </c>
      <c r="C38" s="1">
        <v>36</v>
      </c>
      <c r="D38" s="1">
        <v>39</v>
      </c>
    </row>
    <row r="39" spans="1:13">
      <c r="A39" s="1">
        <v>12</v>
      </c>
      <c r="B39" s="1">
        <v>16</v>
      </c>
      <c r="C39" s="1">
        <v>28</v>
      </c>
      <c r="D39" s="1">
        <v>49</v>
      </c>
      <c r="G39" s="173" t="s">
        <v>95</v>
      </c>
      <c r="H39" s="173"/>
    </row>
    <row r="40" spans="1:13">
      <c r="A40" s="1">
        <v>10</v>
      </c>
      <c r="B40" s="1">
        <v>10</v>
      </c>
      <c r="C40" s="1">
        <v>35</v>
      </c>
      <c r="D40" s="1">
        <v>37</v>
      </c>
      <c r="G40" s="81" t="s">
        <v>96</v>
      </c>
      <c r="H40" s="81">
        <v>0.83778736689895938</v>
      </c>
    </row>
    <row r="41" spans="1:13">
      <c r="A41" s="1">
        <v>11</v>
      </c>
      <c r="B41" s="1">
        <v>13</v>
      </c>
      <c r="C41" s="1">
        <v>37</v>
      </c>
      <c r="D41" s="1">
        <v>37</v>
      </c>
      <c r="G41" s="81" t="s">
        <v>97</v>
      </c>
      <c r="H41" s="81">
        <v>0.70188767213549164</v>
      </c>
    </row>
    <row r="42" spans="1:13">
      <c r="A42" s="1">
        <v>15</v>
      </c>
      <c r="B42" s="1">
        <v>19</v>
      </c>
      <c r="C42" s="1">
        <v>33</v>
      </c>
      <c r="D42" s="1">
        <v>44</v>
      </c>
      <c r="G42" s="81" t="s">
        <v>98</v>
      </c>
      <c r="H42" s="81">
        <v>0.68920204116253392</v>
      </c>
    </row>
    <row r="43" spans="1:13">
      <c r="A43" s="1">
        <v>5</v>
      </c>
      <c r="B43" s="1">
        <v>6</v>
      </c>
      <c r="C43" s="1">
        <v>37</v>
      </c>
      <c r="D43" s="1">
        <v>31</v>
      </c>
      <c r="G43" s="81" t="s">
        <v>99</v>
      </c>
      <c r="H43" s="81">
        <v>1.9007878780674374</v>
      </c>
    </row>
    <row r="44" spans="1:13" ht="17" thickBot="1">
      <c r="A44" s="1">
        <v>8</v>
      </c>
      <c r="B44" s="1">
        <v>9</v>
      </c>
      <c r="C44" s="1">
        <v>36</v>
      </c>
      <c r="D44" s="1">
        <v>42</v>
      </c>
      <c r="G44" s="82" t="s">
        <v>37</v>
      </c>
      <c r="H44" s="82">
        <v>50</v>
      </c>
    </row>
    <row r="45" spans="1:13">
      <c r="A45" s="1">
        <v>11</v>
      </c>
      <c r="B45" s="1">
        <v>11</v>
      </c>
      <c r="C45" s="1">
        <v>32</v>
      </c>
      <c r="D45" s="1">
        <v>40</v>
      </c>
    </row>
    <row r="46" spans="1:13" ht="17" thickBot="1">
      <c r="A46" s="1">
        <v>15</v>
      </c>
      <c r="B46" s="1">
        <v>15</v>
      </c>
      <c r="C46" s="1">
        <v>30</v>
      </c>
      <c r="D46" s="1">
        <v>35</v>
      </c>
      <c r="G46" t="s">
        <v>100</v>
      </c>
    </row>
    <row r="47" spans="1:13">
      <c r="A47" s="1">
        <v>11</v>
      </c>
      <c r="B47" s="1">
        <v>13</v>
      </c>
      <c r="C47" s="1">
        <v>40</v>
      </c>
      <c r="D47" s="1">
        <v>46</v>
      </c>
      <c r="G47" s="83"/>
      <c r="H47" s="83" t="s">
        <v>40</v>
      </c>
      <c r="I47" s="83" t="s">
        <v>105</v>
      </c>
      <c r="J47" s="83" t="s">
        <v>106</v>
      </c>
      <c r="K47" s="83" t="s">
        <v>57</v>
      </c>
      <c r="L47" s="83" t="s">
        <v>107</v>
      </c>
    </row>
    <row r="48" spans="1:13">
      <c r="A48" s="1">
        <v>6</v>
      </c>
      <c r="B48" s="1">
        <v>5</v>
      </c>
      <c r="C48" s="1">
        <v>33</v>
      </c>
      <c r="D48" s="1">
        <v>25</v>
      </c>
      <c r="G48" s="81" t="s">
        <v>101</v>
      </c>
      <c r="H48" s="81">
        <v>2</v>
      </c>
      <c r="I48" s="81">
        <v>399.80925580181872</v>
      </c>
      <c r="J48" s="81">
        <v>199.90462790090936</v>
      </c>
      <c r="K48" s="81">
        <v>55.329346536385827</v>
      </c>
      <c r="L48" s="81">
        <v>4.4455806329225204E-13</v>
      </c>
    </row>
    <row r="49" spans="1:15">
      <c r="A49" s="1">
        <v>6</v>
      </c>
      <c r="B49" s="1">
        <v>7</v>
      </c>
      <c r="C49" s="1">
        <v>33</v>
      </c>
      <c r="D49" s="1">
        <v>40</v>
      </c>
      <c r="G49" s="81" t="s">
        <v>102</v>
      </c>
      <c r="H49" s="81">
        <v>47</v>
      </c>
      <c r="I49" s="81">
        <v>169.81074419818125</v>
      </c>
      <c r="J49" s="81">
        <v>3.6129945574081117</v>
      </c>
      <c r="K49" s="81"/>
      <c r="L49" s="81"/>
    </row>
    <row r="50" spans="1:15" ht="17" thickBot="1">
      <c r="A50" s="1">
        <v>13</v>
      </c>
      <c r="B50" s="1">
        <v>14</v>
      </c>
      <c r="C50" s="1">
        <v>48</v>
      </c>
      <c r="D50" s="1">
        <v>40</v>
      </c>
      <c r="G50" s="82" t="s">
        <v>103</v>
      </c>
      <c r="H50" s="82">
        <v>49</v>
      </c>
      <c r="I50" s="82">
        <v>569.62</v>
      </c>
      <c r="J50" s="82"/>
      <c r="K50" s="82"/>
      <c r="L50" s="82"/>
    </row>
    <row r="51" spans="1:15" ht="17" thickBot="1">
      <c r="A51" s="1">
        <v>9</v>
      </c>
      <c r="B51" s="1">
        <v>10</v>
      </c>
      <c r="C51" s="1">
        <v>37</v>
      </c>
      <c r="D51" s="1">
        <v>38</v>
      </c>
    </row>
    <row r="52" spans="1:15">
      <c r="G52" s="83"/>
      <c r="H52" s="83" t="s">
        <v>108</v>
      </c>
      <c r="I52" s="83" t="s">
        <v>99</v>
      </c>
      <c r="J52" s="83" t="s">
        <v>41</v>
      </c>
      <c r="K52" s="83" t="s">
        <v>109</v>
      </c>
      <c r="L52" s="83" t="s">
        <v>110</v>
      </c>
      <c r="M52" s="83" t="s">
        <v>111</v>
      </c>
      <c r="N52" s="83" t="s">
        <v>112</v>
      </c>
      <c r="O52" s="83" t="s">
        <v>113</v>
      </c>
    </row>
    <row r="53" spans="1:15">
      <c r="G53" s="81" t="s">
        <v>104</v>
      </c>
      <c r="H53" s="81">
        <v>5.8400821674895598</v>
      </c>
      <c r="I53" s="81">
        <v>1.7819873643081758</v>
      </c>
      <c r="J53" s="81">
        <v>3.2772859586223078</v>
      </c>
      <c r="K53" s="81">
        <v>1.9750049794572148E-3</v>
      </c>
      <c r="L53" s="81">
        <v>2.2551859917562771</v>
      </c>
      <c r="M53" s="81">
        <v>9.4249783432228433</v>
      </c>
      <c r="N53" s="81">
        <v>2.2551859917562771</v>
      </c>
      <c r="O53" s="81">
        <v>9.4249783432228433</v>
      </c>
    </row>
    <row r="54" spans="1:15">
      <c r="G54" s="81" t="s">
        <v>145</v>
      </c>
      <c r="H54" s="81">
        <v>0.59437564144488975</v>
      </c>
      <c r="I54" s="81">
        <v>5.7023508024532064E-2</v>
      </c>
      <c r="J54" s="81">
        <v>10.42334402136718</v>
      </c>
      <c r="K54" s="81">
        <v>8.2591928368350331E-14</v>
      </c>
      <c r="L54" s="81">
        <v>0.4796591401169441</v>
      </c>
      <c r="M54" s="81">
        <v>0.70909214277283539</v>
      </c>
      <c r="N54" s="81">
        <v>0.4796591401169441</v>
      </c>
      <c r="O54" s="81">
        <v>0.70909214277283539</v>
      </c>
    </row>
    <row r="55" spans="1:15" ht="17" thickBot="1">
      <c r="G55" s="175" t="s">
        <v>146</v>
      </c>
      <c r="H55" s="82">
        <v>-6.9830899788959705E-2</v>
      </c>
      <c r="I55" s="82">
        <v>5.1700111412931224E-2</v>
      </c>
      <c r="J55" s="82">
        <v>-1.350691475908379</v>
      </c>
      <c r="K55" s="175">
        <v>0.18326182907715116</v>
      </c>
      <c r="L55" s="82">
        <v>-0.17383810848269615</v>
      </c>
      <c r="M55" s="82">
        <v>3.4176308904776742E-2</v>
      </c>
      <c r="N55" s="82">
        <v>-0.17383810848269615</v>
      </c>
      <c r="O55" s="82">
        <v>3.4176308904776742E-2</v>
      </c>
    </row>
    <row r="57" spans="1:15" ht="17" thickBot="1"/>
    <row r="58" spans="1:15">
      <c r="G58" s="72" t="s">
        <v>149</v>
      </c>
      <c r="H58" s="73"/>
      <c r="I58" s="73"/>
      <c r="J58" s="73"/>
      <c r="K58" s="73"/>
      <c r="L58" s="73"/>
      <c r="M58" s="73"/>
      <c r="N58" s="73"/>
      <c r="O58" s="74"/>
    </row>
    <row r="59" spans="1:15">
      <c r="G59" s="75"/>
      <c r="H59" s="76"/>
      <c r="I59" s="76"/>
      <c r="J59" s="76"/>
      <c r="K59" s="76"/>
      <c r="L59" s="76"/>
      <c r="M59" s="76"/>
      <c r="N59" s="76"/>
      <c r="O59" s="77"/>
    </row>
    <row r="60" spans="1:15">
      <c r="G60" s="75"/>
      <c r="H60" s="76"/>
      <c r="I60" s="76"/>
      <c r="J60" s="76"/>
      <c r="K60" s="76"/>
      <c r="L60" s="76"/>
      <c r="M60" s="76"/>
      <c r="N60" s="76"/>
      <c r="O60" s="77"/>
    </row>
    <row r="61" spans="1:15" ht="17" thickBot="1">
      <c r="G61" s="78"/>
      <c r="H61" s="79"/>
      <c r="I61" s="79"/>
      <c r="J61" s="79"/>
      <c r="K61" s="79"/>
      <c r="L61" s="79"/>
      <c r="M61" s="79"/>
      <c r="N61" s="79"/>
      <c r="O61" s="80"/>
    </row>
    <row r="62" spans="1:15">
      <c r="G62" s="50"/>
    </row>
    <row r="63" spans="1:15" ht="17" thickBot="1">
      <c r="G63" s="50"/>
    </row>
    <row r="64" spans="1:15" ht="17" thickBot="1">
      <c r="G64" s="176" t="s">
        <v>152</v>
      </c>
      <c r="H64" s="177"/>
      <c r="I64" s="177"/>
      <c r="J64" s="177"/>
      <c r="K64" s="177"/>
      <c r="L64" s="177"/>
      <c r="M64" s="178"/>
    </row>
    <row r="67" spans="7:12">
      <c r="G67" t="s">
        <v>94</v>
      </c>
    </row>
    <row r="68" spans="7:12" ht="17" thickBot="1"/>
    <row r="69" spans="7:12">
      <c r="G69" s="173" t="s">
        <v>95</v>
      </c>
      <c r="H69" s="173"/>
    </row>
    <row r="70" spans="7:12">
      <c r="G70" s="81" t="s">
        <v>96</v>
      </c>
      <c r="H70" s="81">
        <v>0.83085260181187748</v>
      </c>
    </row>
    <row r="71" spans="7:12">
      <c r="G71" s="81" t="s">
        <v>97</v>
      </c>
      <c r="H71" s="81">
        <v>0.69031604593756624</v>
      </c>
    </row>
    <row r="72" spans="7:12">
      <c r="G72" s="81" t="s">
        <v>98</v>
      </c>
      <c r="H72" s="81">
        <v>0.68386429689459893</v>
      </c>
    </row>
    <row r="73" spans="7:12">
      <c r="G73" s="81" t="s">
        <v>99</v>
      </c>
      <c r="H73" s="81">
        <v>1.9170407637437115</v>
      </c>
    </row>
    <row r="74" spans="7:12" ht="17" thickBot="1">
      <c r="G74" s="82" t="s">
        <v>37</v>
      </c>
      <c r="H74" s="82">
        <v>50</v>
      </c>
    </row>
    <row r="76" spans="7:12" ht="17" thickBot="1">
      <c r="G76" t="s">
        <v>100</v>
      </c>
    </row>
    <row r="77" spans="7:12">
      <c r="G77" s="83"/>
      <c r="H77" s="83" t="s">
        <v>40</v>
      </c>
      <c r="I77" s="83" t="s">
        <v>105</v>
      </c>
      <c r="J77" s="83" t="s">
        <v>106</v>
      </c>
      <c r="K77" s="83" t="s">
        <v>57</v>
      </c>
      <c r="L77" s="83" t="s">
        <v>107</v>
      </c>
    </row>
    <row r="78" spans="7:12">
      <c r="G78" s="81" t="s">
        <v>101</v>
      </c>
      <c r="H78" s="81">
        <v>1</v>
      </c>
      <c r="I78" s="81">
        <v>393.21782608695651</v>
      </c>
      <c r="J78" s="81">
        <v>393.21782608695651</v>
      </c>
      <c r="K78" s="81">
        <v>106.99672931172593</v>
      </c>
      <c r="L78" s="81">
        <v>8.2749641666596309E-14</v>
      </c>
    </row>
    <row r="79" spans="7:12">
      <c r="G79" s="81" t="s">
        <v>102</v>
      </c>
      <c r="H79" s="81">
        <v>48</v>
      </c>
      <c r="I79" s="81">
        <v>176.40217391304347</v>
      </c>
      <c r="J79" s="81">
        <v>3.6750452898550723</v>
      </c>
      <c r="K79" s="81"/>
      <c r="L79" s="81"/>
    </row>
    <row r="80" spans="7:12" ht="17" thickBot="1">
      <c r="G80" s="82" t="s">
        <v>103</v>
      </c>
      <c r="H80" s="82">
        <v>49</v>
      </c>
      <c r="I80" s="82">
        <v>569.62</v>
      </c>
      <c r="J80" s="82"/>
      <c r="K80" s="82"/>
      <c r="L80" s="82"/>
    </row>
    <row r="81" spans="7:20" ht="17" thickBot="1"/>
    <row r="82" spans="7:20">
      <c r="G82" s="83"/>
      <c r="H82" s="229" t="s">
        <v>108</v>
      </c>
      <c r="I82" s="83" t="s">
        <v>99</v>
      </c>
      <c r="J82" s="83" t="s">
        <v>41</v>
      </c>
      <c r="K82" s="229" t="s">
        <v>109</v>
      </c>
      <c r="L82" s="83" t="s">
        <v>110</v>
      </c>
      <c r="M82" s="83" t="s">
        <v>111</v>
      </c>
      <c r="N82" s="83" t="s">
        <v>112</v>
      </c>
      <c r="O82" s="83" t="s">
        <v>113</v>
      </c>
    </row>
    <row r="83" spans="7:20">
      <c r="G83" s="86" t="s">
        <v>104</v>
      </c>
      <c r="H83" s="86">
        <v>3.6213768115942013</v>
      </c>
      <c r="I83" s="81">
        <v>0.69670292905608</v>
      </c>
      <c r="J83" s="81">
        <v>5.1978779772041177</v>
      </c>
      <c r="K83" s="86">
        <v>4.0958521401679383E-6</v>
      </c>
      <c r="L83" s="81">
        <v>2.2205616866954379</v>
      </c>
      <c r="M83" s="81">
        <v>5.0221919364929644</v>
      </c>
      <c r="N83" s="81">
        <v>2.2205616866954379</v>
      </c>
      <c r="O83" s="81">
        <v>5.0221919364929644</v>
      </c>
    </row>
    <row r="84" spans="7:20" ht="17" thickBot="1">
      <c r="G84" s="174" t="s">
        <v>145</v>
      </c>
      <c r="H84" s="174">
        <v>0.57427536231884069</v>
      </c>
      <c r="I84" s="82">
        <v>5.5518143274381544E-2</v>
      </c>
      <c r="J84" s="82">
        <v>10.343922336895513</v>
      </c>
      <c r="K84" s="174">
        <v>8.2749641666596006E-14</v>
      </c>
      <c r="L84" s="82">
        <v>0.46264865377260722</v>
      </c>
      <c r="M84" s="82">
        <v>0.68590207086507415</v>
      </c>
      <c r="N84" s="82">
        <v>0.46264865377260722</v>
      </c>
      <c r="O84" s="82">
        <v>0.68590207086507415</v>
      </c>
    </row>
    <row r="86" spans="7:20">
      <c r="G86" t="s">
        <v>159</v>
      </c>
      <c r="I86" s="4">
        <f>3.621 + 0.574* (10)</f>
        <v>9.3609999999999989</v>
      </c>
    </row>
    <row r="87" spans="7:20" ht="17" thickBot="1"/>
    <row r="88" spans="7:20">
      <c r="G88" s="87" t="s">
        <v>153</v>
      </c>
      <c r="H88" s="88"/>
      <c r="I88" s="88"/>
      <c r="J88" s="88"/>
      <c r="K88" s="88"/>
      <c r="L88" s="88"/>
      <c r="M88" s="88"/>
      <c r="N88" s="88"/>
      <c r="O88" s="88"/>
      <c r="P88" s="88"/>
      <c r="Q88" s="88"/>
      <c r="R88" s="88"/>
      <c r="S88" s="88"/>
      <c r="T88" s="89"/>
    </row>
    <row r="89" spans="7:20">
      <c r="G89" s="90"/>
      <c r="H89" s="91"/>
      <c r="I89" s="91"/>
      <c r="J89" s="91"/>
      <c r="K89" s="91"/>
      <c r="L89" s="91"/>
      <c r="M89" s="91"/>
      <c r="N89" s="91"/>
      <c r="O89" s="91"/>
      <c r="P89" s="91"/>
      <c r="Q89" s="91"/>
      <c r="R89" s="91"/>
      <c r="S89" s="91"/>
      <c r="T89" s="92"/>
    </row>
    <row r="90" spans="7:20">
      <c r="G90" s="90"/>
      <c r="H90" s="91"/>
      <c r="I90" s="91"/>
      <c r="J90" s="91"/>
      <c r="K90" s="91"/>
      <c r="L90" s="91"/>
      <c r="M90" s="91"/>
      <c r="N90" s="91"/>
      <c r="O90" s="91"/>
      <c r="P90" s="91"/>
      <c r="Q90" s="91"/>
      <c r="R90" s="91"/>
      <c r="S90" s="91"/>
      <c r="T90" s="92"/>
    </row>
    <row r="91" spans="7:20">
      <c r="G91" s="90"/>
      <c r="H91" s="91"/>
      <c r="I91" s="91"/>
      <c r="J91" s="91"/>
      <c r="K91" s="91"/>
      <c r="L91" s="91"/>
      <c r="M91" s="91"/>
      <c r="N91" s="91"/>
      <c r="O91" s="91"/>
      <c r="P91" s="91"/>
      <c r="Q91" s="91"/>
      <c r="R91" s="91"/>
      <c r="S91" s="91"/>
      <c r="T91" s="92"/>
    </row>
    <row r="92" spans="7:20">
      <c r="G92" s="90"/>
      <c r="H92" s="91"/>
      <c r="I92" s="91"/>
      <c r="J92" s="91"/>
      <c r="K92" s="91"/>
      <c r="L92" s="91"/>
      <c r="M92" s="91"/>
      <c r="N92" s="91"/>
      <c r="O92" s="91"/>
      <c r="P92" s="91"/>
      <c r="Q92" s="91"/>
      <c r="R92" s="91"/>
      <c r="S92" s="91"/>
      <c r="T92" s="92"/>
    </row>
    <row r="93" spans="7:20">
      <c r="G93" s="90"/>
      <c r="H93" s="91"/>
      <c r="I93" s="91"/>
      <c r="J93" s="91"/>
      <c r="K93" s="91"/>
      <c r="L93" s="91"/>
      <c r="M93" s="91"/>
      <c r="N93" s="91"/>
      <c r="O93" s="91"/>
      <c r="P93" s="91"/>
      <c r="Q93" s="91"/>
      <c r="R93" s="91"/>
      <c r="S93" s="91"/>
      <c r="T93" s="92"/>
    </row>
    <row r="94" spans="7:20">
      <c r="G94" s="90"/>
      <c r="H94" s="91"/>
      <c r="I94" s="91"/>
      <c r="J94" s="91"/>
      <c r="K94" s="91"/>
      <c r="L94" s="91"/>
      <c r="M94" s="91"/>
      <c r="N94" s="91"/>
      <c r="O94" s="91"/>
      <c r="P94" s="91"/>
      <c r="Q94" s="91"/>
      <c r="R94" s="91"/>
      <c r="S94" s="91"/>
      <c r="T94" s="92"/>
    </row>
    <row r="95" spans="7:20" ht="16" customHeight="1" thickBot="1">
      <c r="G95" s="93"/>
      <c r="H95" s="94"/>
      <c r="I95" s="94"/>
      <c r="J95" s="94"/>
      <c r="K95" s="94"/>
      <c r="L95" s="94"/>
      <c r="M95" s="94"/>
      <c r="N95" s="94"/>
      <c r="O95" s="94"/>
      <c r="P95" s="94"/>
      <c r="Q95" s="94"/>
      <c r="R95" s="94"/>
      <c r="S95" s="94"/>
      <c r="T95" s="95"/>
    </row>
    <row r="96" spans="7:20" ht="16" customHeight="1" thickBot="1"/>
    <row r="97" spans="7:20" ht="16" customHeight="1">
      <c r="G97" s="241" t="s">
        <v>160</v>
      </c>
      <c r="H97" s="242"/>
      <c r="I97" s="242"/>
      <c r="J97" s="242"/>
      <c r="K97" s="242"/>
      <c r="L97" s="242"/>
      <c r="M97" s="242"/>
      <c r="N97" s="242"/>
      <c r="O97" s="242"/>
      <c r="P97" s="242"/>
      <c r="Q97" s="242"/>
      <c r="R97" s="242"/>
      <c r="S97" s="242"/>
      <c r="T97" s="243"/>
    </row>
    <row r="98" spans="7:20" ht="16" customHeight="1">
      <c r="G98" s="244"/>
      <c r="H98" s="245"/>
      <c r="I98" s="245"/>
      <c r="J98" s="245"/>
      <c r="K98" s="245"/>
      <c r="L98" s="245"/>
      <c r="M98" s="245"/>
      <c r="N98" s="245"/>
      <c r="O98" s="245"/>
      <c r="P98" s="245"/>
      <c r="Q98" s="245"/>
      <c r="R98" s="245"/>
      <c r="S98" s="245"/>
      <c r="T98" s="246"/>
    </row>
    <row r="99" spans="7:20" ht="16" customHeight="1" thickBot="1">
      <c r="G99" s="247"/>
      <c r="H99" s="248"/>
      <c r="I99" s="248"/>
      <c r="J99" s="248"/>
      <c r="K99" s="248"/>
      <c r="L99" s="248"/>
      <c r="M99" s="248"/>
      <c r="N99" s="248"/>
      <c r="O99" s="248"/>
      <c r="P99" s="248"/>
      <c r="Q99" s="248"/>
      <c r="R99" s="248"/>
      <c r="S99" s="248"/>
      <c r="T99" s="249"/>
    </row>
    <row r="100" spans="7:20" ht="16" customHeight="1"/>
    <row r="101" spans="7:20" ht="16" customHeight="1"/>
    <row r="102" spans="7:20" ht="17" customHeight="1" thickBot="1"/>
    <row r="103" spans="7:20" ht="16" customHeight="1">
      <c r="G103" s="72" t="s">
        <v>155</v>
      </c>
      <c r="H103" s="73"/>
      <c r="I103" s="73"/>
      <c r="J103" s="73"/>
      <c r="K103" s="73"/>
      <c r="L103" s="73"/>
      <c r="M103" s="73"/>
      <c r="N103" s="73"/>
      <c r="O103" s="73"/>
      <c r="P103" s="73"/>
      <c r="Q103" s="73"/>
      <c r="R103" s="73"/>
      <c r="S103" s="73"/>
      <c r="T103" s="74"/>
    </row>
    <row r="104" spans="7:20" ht="16" customHeight="1">
      <c r="G104" s="75"/>
      <c r="H104" s="76"/>
      <c r="I104" s="76"/>
      <c r="J104" s="76"/>
      <c r="K104" s="76"/>
      <c r="L104" s="76"/>
      <c r="M104" s="76"/>
      <c r="N104" s="76"/>
      <c r="O104" s="76"/>
      <c r="P104" s="76"/>
      <c r="Q104" s="76"/>
      <c r="R104" s="76"/>
      <c r="S104" s="76"/>
      <c r="T104" s="77"/>
    </row>
    <row r="105" spans="7:20" ht="16" customHeight="1">
      <c r="G105" s="75"/>
      <c r="H105" s="76"/>
      <c r="I105" s="76"/>
      <c r="J105" s="76"/>
      <c r="K105" s="76"/>
      <c r="L105" s="76"/>
      <c r="M105" s="76"/>
      <c r="N105" s="76"/>
      <c r="O105" s="76"/>
      <c r="P105" s="76"/>
      <c r="Q105" s="76"/>
      <c r="R105" s="76"/>
      <c r="S105" s="76"/>
      <c r="T105" s="77"/>
    </row>
    <row r="106" spans="7:20" ht="17" customHeight="1">
      <c r="G106" s="75"/>
      <c r="H106" s="76"/>
      <c r="I106" s="76"/>
      <c r="J106" s="76"/>
      <c r="K106" s="76"/>
      <c r="L106" s="76"/>
      <c r="M106" s="76"/>
      <c r="N106" s="76"/>
      <c r="O106" s="76"/>
      <c r="P106" s="76"/>
      <c r="Q106" s="76"/>
      <c r="R106" s="76"/>
      <c r="S106" s="76"/>
      <c r="T106" s="77"/>
    </row>
    <row r="107" spans="7:20">
      <c r="G107" s="75"/>
      <c r="H107" s="76"/>
      <c r="I107" s="76"/>
      <c r="J107" s="76"/>
      <c r="K107" s="76"/>
      <c r="L107" s="76"/>
      <c r="M107" s="76"/>
      <c r="N107" s="76"/>
      <c r="O107" s="76"/>
      <c r="P107" s="76"/>
      <c r="Q107" s="76"/>
      <c r="R107" s="76"/>
      <c r="S107" s="76"/>
      <c r="T107" s="77"/>
    </row>
    <row r="108" spans="7:20" ht="17" thickBot="1">
      <c r="G108" s="78"/>
      <c r="H108" s="79"/>
      <c r="I108" s="79"/>
      <c r="J108" s="79"/>
      <c r="K108" s="79"/>
      <c r="L108" s="79"/>
      <c r="M108" s="79"/>
      <c r="N108" s="79"/>
      <c r="O108" s="79"/>
      <c r="P108" s="79"/>
      <c r="Q108" s="79"/>
      <c r="R108" s="79"/>
      <c r="S108" s="79"/>
      <c r="T108" s="80"/>
    </row>
    <row r="109" spans="7:20" ht="17" thickBot="1"/>
    <row r="110" spans="7:20" ht="16" customHeight="1">
      <c r="G110" s="233" t="s">
        <v>163</v>
      </c>
      <c r="H110" s="234"/>
      <c r="I110" s="234"/>
      <c r="J110" s="234"/>
      <c r="K110" s="234"/>
      <c r="L110" s="234"/>
      <c r="M110" s="234"/>
      <c r="N110" s="234"/>
      <c r="O110" s="234"/>
      <c r="P110" s="234"/>
      <c r="Q110" s="234"/>
      <c r="R110" s="235"/>
    </row>
    <row r="111" spans="7:20" ht="17" thickBot="1">
      <c r="G111" s="236"/>
      <c r="H111" s="237"/>
      <c r="I111" s="237"/>
      <c r="J111" s="237"/>
      <c r="K111" s="237"/>
      <c r="L111" s="237"/>
      <c r="M111" s="237"/>
      <c r="N111" s="237"/>
      <c r="O111" s="237"/>
      <c r="P111" s="237"/>
      <c r="Q111" s="237"/>
      <c r="R111" s="238"/>
    </row>
    <row r="112" spans="7:20" ht="17" thickBot="1">
      <c r="G112" s="10"/>
      <c r="H112" s="10"/>
      <c r="I112" s="10"/>
      <c r="J112" s="10"/>
      <c r="K112" s="10"/>
      <c r="L112" s="10"/>
      <c r="M112" s="10"/>
      <c r="N112" s="10"/>
      <c r="O112" s="10"/>
      <c r="P112" s="10"/>
      <c r="Q112" s="10"/>
      <c r="R112" s="10"/>
    </row>
    <row r="113" spans="7:18">
      <c r="G113" s="239" t="s">
        <v>156</v>
      </c>
      <c r="H113" s="239"/>
      <c r="I113" s="239"/>
      <c r="J113" s="239"/>
      <c r="K113" s="239"/>
      <c r="L113" s="240"/>
      <c r="M113" s="239" t="s">
        <v>156</v>
      </c>
      <c r="N113" s="239"/>
      <c r="O113" s="239"/>
      <c r="P113" s="239"/>
      <c r="Q113" s="239"/>
      <c r="R113" s="239"/>
    </row>
    <row r="114" spans="7:18" ht="17" thickBot="1">
      <c r="G114" s="250" t="s">
        <v>157</v>
      </c>
      <c r="H114" s="250"/>
      <c r="I114" s="250"/>
      <c r="J114" s="250"/>
      <c r="K114" s="250"/>
      <c r="L114" s="210" t="s">
        <v>162</v>
      </c>
      <c r="M114" s="250" t="s">
        <v>158</v>
      </c>
      <c r="N114" s="250"/>
      <c r="O114" s="250"/>
      <c r="P114" s="250"/>
      <c r="Q114" s="250"/>
      <c r="R114" s="250"/>
    </row>
    <row r="115" spans="7:18" ht="17" thickBot="1">
      <c r="G115" s="251">
        <f>I86-H73</f>
        <v>7.443959236256287</v>
      </c>
      <c r="H115" s="252"/>
      <c r="I115" s="252"/>
      <c r="J115" s="252"/>
      <c r="K115" s="253"/>
      <c r="L115" s="254">
        <f>(7+11)/2</f>
        <v>9</v>
      </c>
      <c r="M115" s="251">
        <f>I86+H73</f>
        <v>11.278040763743711</v>
      </c>
      <c r="N115" s="252"/>
      <c r="O115" s="252"/>
      <c r="P115" s="252"/>
      <c r="Q115" s="252"/>
      <c r="R115" s="253"/>
    </row>
    <row r="116" spans="7:18">
      <c r="G116" s="10"/>
      <c r="H116" s="10"/>
      <c r="I116" s="10"/>
      <c r="J116" s="10"/>
      <c r="K116" s="10"/>
      <c r="L116" s="10"/>
      <c r="M116" s="10"/>
      <c r="N116" s="10"/>
      <c r="O116" s="10"/>
      <c r="P116" s="10"/>
      <c r="Q116" s="10"/>
      <c r="R116" s="10"/>
    </row>
    <row r="125" spans="7:18" ht="16" customHeight="1"/>
  </sheetData>
  <mergeCells count="15">
    <mergeCell ref="M114:R114"/>
    <mergeCell ref="G115:K115"/>
    <mergeCell ref="M115:R115"/>
    <mergeCell ref="G97:T99"/>
    <mergeCell ref="G88:T95"/>
    <mergeCell ref="G103:T108"/>
    <mergeCell ref="G110:R111"/>
    <mergeCell ref="G113:K113"/>
    <mergeCell ref="M113:R113"/>
    <mergeCell ref="G114:K114"/>
    <mergeCell ref="G4:M4"/>
    <mergeCell ref="G28:O31"/>
    <mergeCell ref="G34:M34"/>
    <mergeCell ref="G58:O61"/>
    <mergeCell ref="G64:M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Recomendation</vt:lpstr>
      <vt:lpstr>Question 6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2020-03-06T06:46:17Z</dcterms:created>
  <dcterms:modified xsi:type="dcterms:W3CDTF">2020-03-09T04:55:23Z</dcterms:modified>
</cp:coreProperties>
</file>