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66e823e8b38533c/Desktop/mouatassim/"/>
    </mc:Choice>
  </mc:AlternateContent>
  <xr:revisionPtr revIDLastSave="0" documentId="8_{B1022335-0EA1-4FCA-95AB-E21EF07164D6}" xr6:coauthVersionLast="47" xr6:coauthVersionMax="47" xr10:uidLastSave="{00000000-0000-0000-0000-000000000000}"/>
  <bookViews>
    <workbookView xWindow="-120" yWindow="-120" windowWidth="20730" windowHeight="11040" activeTab="4" xr2:uid="{00000000-000D-0000-FFFF-FFFF00000000}"/>
  </bookViews>
  <sheets>
    <sheet name="Details RECAP" sheetId="2" r:id="rId1"/>
    <sheet name="Masi" sheetId="4" r:id="rId2"/>
    <sheet name="R-R MASI 20" sheetId="10" r:id="rId3"/>
    <sheet name="Masi 20" sheetId="3" r:id="rId4"/>
    <sheet name="R-R PF" sheetId="11" r:id="rId5"/>
    <sheet name="Beta" sheetId="5" r:id="rId6"/>
    <sheet name="Souscription" sheetId="6" r:id="rId7"/>
    <sheet name="Attribution" sheetId="7" r:id="rId8"/>
    <sheet name="Solution SOLVEUR-REBALENCEMENT" sheetId="8" r:id="rId9"/>
    <sheet name="Matrice de corrélation" sheetId="9" r:id="rId10"/>
    <sheet name="VAR-COVAR PF" sheetId="12" r:id="rId11"/>
    <sheet name="VAR-COVAR MASI 20" sheetId="13" r:id="rId12"/>
    <sheet name="La comparaison" sheetId="28" r:id="rId13"/>
    <sheet name="Comparaison PF-MASI 20" sheetId="14" r:id="rId14"/>
    <sheet name="Argumentaire Ciments du Maroc" sheetId="15" r:id="rId15"/>
    <sheet name="Argumentaire HPS" sheetId="16" r:id="rId16"/>
    <sheet name="Argumentaire Marsa Maroc" sheetId="17" r:id="rId17"/>
    <sheet name="Argumentaire Labelvie" sheetId="18" r:id="rId18"/>
    <sheet name="Argumentaire IAM" sheetId="19" r:id="rId19"/>
    <sheet name="Argumentaire SANLAM" sheetId="20" r:id="rId20"/>
    <sheet name="Argumentaire Sothema" sheetId="21" r:id="rId21"/>
    <sheet name="Argumentaire RISMA" sheetId="22" r:id="rId22"/>
    <sheet name="Argumentaire TGCC" sheetId="23" r:id="rId23"/>
    <sheet name="Argumentaire Sonasid" sheetId="24" r:id="rId24"/>
    <sheet name="Argumentaire ATW" sheetId="25" r:id="rId25"/>
  </sheets>
  <externalReferences>
    <externalReference r:id="rId26"/>
  </externalReferences>
  <definedNames>
    <definedName name="solver_eng" localSheetId="8">1</definedName>
    <definedName name="solver_neg" localSheetId="8">1</definedName>
    <definedName name="solver_num" localSheetId="8">0</definedName>
    <definedName name="solver_opt" localSheetId="8">'Solution SOLVEUR-REBALENCEMENT'!$M$17</definedName>
    <definedName name="solver_typ" localSheetId="8">1</definedName>
    <definedName name="solver_val" localSheetId="8">0</definedName>
    <definedName name="solver_ver" localSheetId="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1" roundtripDataChecksum="PDPzeTCkfh5hxuh31XhoXKU6hHnUVRGtL67xXjq5QO4="/>
    </ext>
  </extLst>
</workbook>
</file>

<file path=xl/calcChain.xml><?xml version="1.0" encoding="utf-8"?>
<calcChain xmlns="http://schemas.openxmlformats.org/spreadsheetml/2006/main">
  <c r="B11" i="21" l="1"/>
  <c r="G17" i="28"/>
  <c r="G18" i="28"/>
  <c r="G19" i="28"/>
  <c r="G20" i="28"/>
  <c r="G21" i="28"/>
  <c r="G22" i="28"/>
  <c r="G23" i="28"/>
  <c r="G24" i="28"/>
  <c r="G25" i="28"/>
  <c r="G26" i="28"/>
  <c r="G27" i="28"/>
  <c r="G28" i="28"/>
  <c r="G29" i="28"/>
  <c r="G30" i="28"/>
  <c r="G31" i="28"/>
  <c r="G32" i="28"/>
  <c r="G33" i="28"/>
  <c r="G34" i="28"/>
  <c r="G16" i="28"/>
  <c r="D4" i="5"/>
  <c r="P13" i="5" s="1"/>
  <c r="R13" i="5" s="1"/>
  <c r="T13" i="5" s="1"/>
  <c r="BS5" i="4"/>
  <c r="BS6" i="4"/>
  <c r="BS7" i="4"/>
  <c r="BS8" i="4"/>
  <c r="BS9" i="4"/>
  <c r="BS10" i="4"/>
  <c r="BS11" i="4"/>
  <c r="BS12" i="4"/>
  <c r="BS13" i="4"/>
  <c r="BS14" i="4"/>
  <c r="BS15" i="4"/>
  <c r="BS16" i="4"/>
  <c r="BS17" i="4"/>
  <c r="BS18" i="4"/>
  <c r="BS19" i="4"/>
  <c r="BS20" i="4"/>
  <c r="BS21" i="4"/>
  <c r="BS22" i="4"/>
  <c r="BS23" i="4"/>
  <c r="BS24" i="4"/>
  <c r="BS25" i="4"/>
  <c r="BS26" i="4"/>
  <c r="BS27" i="4"/>
  <c r="BS28" i="4"/>
  <c r="BS29" i="4"/>
  <c r="BS30" i="4"/>
  <c r="BS31" i="4"/>
  <c r="BS32" i="4"/>
  <c r="BS33" i="4"/>
  <c r="BS34" i="4"/>
  <c r="BS35" i="4"/>
  <c r="BS36" i="4"/>
  <c r="BS37" i="4"/>
  <c r="BS38" i="4"/>
  <c r="BS39" i="4"/>
  <c r="BS40" i="4"/>
  <c r="BS41" i="4"/>
  <c r="BS42" i="4"/>
  <c r="BS43" i="4"/>
  <c r="BS44" i="4"/>
  <c r="BS45" i="4"/>
  <c r="BS46" i="4"/>
  <c r="BS47" i="4"/>
  <c r="BS48" i="4"/>
  <c r="BS49" i="4"/>
  <c r="BS50" i="4"/>
  <c r="BS51" i="4"/>
  <c r="BS52" i="4"/>
  <c r="BS53" i="4"/>
  <c r="BS54" i="4"/>
  <c r="BS55" i="4"/>
  <c r="BS56" i="4"/>
  <c r="BS57" i="4"/>
  <c r="BS58" i="4"/>
  <c r="BS59" i="4"/>
  <c r="BS60" i="4"/>
  <c r="BS61" i="4"/>
  <c r="BS62" i="4"/>
  <c r="BS63" i="4"/>
  <c r="BS64" i="4"/>
  <c r="BS65" i="4"/>
  <c r="BS66" i="4"/>
  <c r="BS67" i="4"/>
  <c r="BS68" i="4"/>
  <c r="BS69" i="4"/>
  <c r="BS70" i="4"/>
  <c r="BS71" i="4"/>
  <c r="BS72" i="4"/>
  <c r="BS73" i="4"/>
  <c r="BS74" i="4"/>
  <c r="BS75" i="4"/>
  <c r="BS76" i="4"/>
  <c r="BS77" i="4"/>
  <c r="BS78" i="4"/>
  <c r="BS79" i="4"/>
  <c r="BS80" i="4"/>
  <c r="BS4" i="4"/>
  <c r="BQ5" i="4"/>
  <c r="BQ6" i="4"/>
  <c r="BQ7" i="4"/>
  <c r="BQ8" i="4"/>
  <c r="BQ9" i="4"/>
  <c r="BQ10" i="4"/>
  <c r="BQ11" i="4"/>
  <c r="BQ12" i="4"/>
  <c r="BQ13" i="4"/>
  <c r="BQ14" i="4"/>
  <c r="BQ15" i="4"/>
  <c r="BQ16" i="4"/>
  <c r="BQ17" i="4"/>
  <c r="BQ18" i="4"/>
  <c r="BQ19" i="4"/>
  <c r="BQ20" i="4"/>
  <c r="BQ21" i="4"/>
  <c r="BQ22" i="4"/>
  <c r="BQ23" i="4"/>
  <c r="BQ24" i="4"/>
  <c r="BQ25" i="4"/>
  <c r="BQ26" i="4"/>
  <c r="BQ27" i="4"/>
  <c r="BQ28" i="4"/>
  <c r="BQ29" i="4"/>
  <c r="BQ30" i="4"/>
  <c r="BQ31" i="4"/>
  <c r="BQ32" i="4"/>
  <c r="BQ33" i="4"/>
  <c r="BQ34" i="4"/>
  <c r="BQ35" i="4"/>
  <c r="BQ36" i="4"/>
  <c r="BQ37" i="4"/>
  <c r="BQ38" i="4"/>
  <c r="BQ39" i="4"/>
  <c r="BQ40" i="4"/>
  <c r="BQ41" i="4"/>
  <c r="BQ42" i="4"/>
  <c r="BQ43" i="4"/>
  <c r="BQ44" i="4"/>
  <c r="BQ45" i="4"/>
  <c r="BQ46" i="4"/>
  <c r="BQ47" i="4"/>
  <c r="BQ48" i="4"/>
  <c r="BQ49" i="4"/>
  <c r="BQ50" i="4"/>
  <c r="BQ51" i="4"/>
  <c r="BQ52" i="4"/>
  <c r="BQ53" i="4"/>
  <c r="BQ54" i="4"/>
  <c r="BQ55" i="4"/>
  <c r="BQ56" i="4"/>
  <c r="BQ57" i="4"/>
  <c r="BQ58" i="4"/>
  <c r="BQ59" i="4"/>
  <c r="BQ60" i="4"/>
  <c r="BQ61" i="4"/>
  <c r="BQ62" i="4"/>
  <c r="BQ63" i="4"/>
  <c r="BQ64" i="4"/>
  <c r="BQ65" i="4"/>
  <c r="BQ66" i="4"/>
  <c r="BQ67" i="4"/>
  <c r="BQ68" i="4"/>
  <c r="BQ69" i="4"/>
  <c r="BQ70" i="4"/>
  <c r="BQ71" i="4"/>
  <c r="BQ72" i="4"/>
  <c r="BQ73" i="4"/>
  <c r="BQ74" i="4"/>
  <c r="BQ75" i="4"/>
  <c r="BQ76" i="4"/>
  <c r="BQ77" i="4"/>
  <c r="BQ78" i="4"/>
  <c r="BQ79" i="4"/>
  <c r="BQ80" i="4"/>
  <c r="BQ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4"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BS16" i="3"/>
  <c r="BS17" i="3"/>
  <c r="BS18" i="3"/>
  <c r="BS19" i="3"/>
  <c r="BS20" i="3"/>
  <c r="BS21" i="3"/>
  <c r="BS22" i="3"/>
  <c r="BS23" i="3"/>
  <c r="BS5" i="3"/>
  <c r="BS6" i="3"/>
  <c r="BS7" i="3"/>
  <c r="BS8" i="3"/>
  <c r="BS9" i="3"/>
  <c r="BS10" i="3"/>
  <c r="BS11" i="3"/>
  <c r="BS12" i="3"/>
  <c r="BS13" i="3"/>
  <c r="BS14" i="3"/>
  <c r="BS15" i="3"/>
  <c r="BS4" i="3"/>
  <c r="BQ5" i="3"/>
  <c r="BQ6" i="3"/>
  <c r="BQ7" i="3"/>
  <c r="BQ8" i="3"/>
  <c r="BQ9" i="3"/>
  <c r="BQ10" i="3"/>
  <c r="BQ11" i="3"/>
  <c r="BQ12" i="3"/>
  <c r="BQ13" i="3"/>
  <c r="BQ14" i="3"/>
  <c r="BQ15" i="3"/>
  <c r="BQ16" i="3"/>
  <c r="BQ17" i="3"/>
  <c r="BQ18" i="3"/>
  <c r="BQ19" i="3"/>
  <c r="BQ20" i="3"/>
  <c r="BQ21" i="3"/>
  <c r="BQ22" i="3"/>
  <c r="BQ23" i="3"/>
  <c r="BQ4" i="3"/>
  <c r="BK4" i="3"/>
  <c r="S5" i="3"/>
  <c r="S6" i="3"/>
  <c r="S7" i="3"/>
  <c r="S8" i="3"/>
  <c r="S9" i="3"/>
  <c r="S10" i="3"/>
  <c r="S11" i="3"/>
  <c r="S12" i="3"/>
  <c r="S13" i="3"/>
  <c r="S14" i="3"/>
  <c r="S15" i="3"/>
  <c r="S16" i="3"/>
  <c r="S17" i="3"/>
  <c r="S18" i="3"/>
  <c r="S19" i="3"/>
  <c r="S20" i="3"/>
  <c r="S21" i="3"/>
  <c r="S22" i="3"/>
  <c r="S23" i="3"/>
  <c r="S4" i="3"/>
  <c r="K5" i="3"/>
  <c r="K6" i="3"/>
  <c r="K7" i="3"/>
  <c r="K8" i="3"/>
  <c r="K9" i="3"/>
  <c r="K10" i="3"/>
  <c r="K11" i="3"/>
  <c r="K12" i="3"/>
  <c r="K13" i="3"/>
  <c r="K14" i="3"/>
  <c r="K15" i="3"/>
  <c r="K16" i="3"/>
  <c r="K17" i="3"/>
  <c r="K18" i="3"/>
  <c r="K19" i="3"/>
  <c r="K20" i="3"/>
  <c r="K21" i="3"/>
  <c r="K22" i="3"/>
  <c r="K23" i="3"/>
  <c r="K4" i="3"/>
  <c r="AD4" i="3"/>
  <c r="BC4" i="3" s="1"/>
  <c r="AD5" i="3"/>
  <c r="BO5" i="3" s="1"/>
  <c r="AD6" i="3"/>
  <c r="AE6" i="3" s="1"/>
  <c r="AD7" i="3"/>
  <c r="BI7" i="3" s="1"/>
  <c r="AD8" i="3"/>
  <c r="BC8" i="3" s="1"/>
  <c r="AD9" i="3"/>
  <c r="BO9" i="3" s="1"/>
  <c r="AD10" i="3"/>
  <c r="BC10" i="3" s="1"/>
  <c r="AD11" i="3"/>
  <c r="BO11" i="3" s="1"/>
  <c r="AD12" i="3"/>
  <c r="BC12" i="3" s="1"/>
  <c r="AD13" i="3"/>
  <c r="AW13" i="3" s="1"/>
  <c r="AD14" i="3"/>
  <c r="AQ14" i="3" s="1"/>
  <c r="AD15" i="3"/>
  <c r="BI15" i="3" s="1"/>
  <c r="AD16" i="3"/>
  <c r="AE16" i="3" s="1"/>
  <c r="AD17" i="3"/>
  <c r="AW17" i="3" s="1"/>
  <c r="AD18" i="3"/>
  <c r="AQ18" i="3" s="1"/>
  <c r="AD19" i="3"/>
  <c r="BI19" i="3" s="1"/>
  <c r="AD20" i="3"/>
  <c r="AQ20" i="3" s="1"/>
  <c r="AD21" i="3"/>
  <c r="AW21" i="3" s="1"/>
  <c r="AD22" i="3"/>
  <c r="AQ22" i="3" s="1"/>
  <c r="AD23" i="3"/>
  <c r="BI23" i="3" s="1"/>
  <c r="B38" i="21"/>
  <c r="B37" i="21"/>
  <c r="B36" i="21"/>
  <c r="B14" i="21"/>
  <c r="B13" i="21"/>
  <c r="B12" i="21"/>
  <c r="B14" i="20"/>
  <c r="B13" i="20"/>
  <c r="B12" i="20"/>
  <c r="G85" i="15"/>
  <c r="G84" i="15"/>
  <c r="G83" i="15"/>
  <c r="L58" i="15"/>
  <c r="G52" i="15" s="1"/>
  <c r="L56" i="15"/>
  <c r="G50" i="15" s="1"/>
  <c r="G53" i="15"/>
  <c r="G51" i="15"/>
  <c r="D30" i="13" a="1"/>
  <c r="D30" i="13" s="1"/>
  <c r="D31" i="13" s="1"/>
  <c r="D32" i="13" s="1"/>
  <c r="D29" i="13"/>
  <c r="P12" i="12" a="1"/>
  <c r="P12" i="12"/>
  <c r="P13" i="12" s="1"/>
  <c r="P14" i="12" s="1"/>
  <c r="P11" i="12"/>
  <c r="W692" i="11"/>
  <c r="V692" i="11"/>
  <c r="U692" i="11"/>
  <c r="T692" i="11"/>
  <c r="S692" i="11"/>
  <c r="R692" i="11"/>
  <c r="Q692" i="11"/>
  <c r="P692" i="11"/>
  <c r="O692" i="11"/>
  <c r="N692" i="11"/>
  <c r="M692" i="11"/>
  <c r="W691" i="11"/>
  <c r="V691" i="11"/>
  <c r="U691" i="11"/>
  <c r="T691" i="11"/>
  <c r="S691" i="11"/>
  <c r="R691" i="11"/>
  <c r="Q691" i="11"/>
  <c r="P691" i="11"/>
  <c r="O691" i="11"/>
  <c r="N691" i="11"/>
  <c r="M691" i="11"/>
  <c r="W690" i="11"/>
  <c r="V690" i="11"/>
  <c r="U690" i="11"/>
  <c r="T690" i="11"/>
  <c r="S690" i="11"/>
  <c r="R690" i="11"/>
  <c r="Q690" i="11"/>
  <c r="P690" i="11"/>
  <c r="O690" i="11"/>
  <c r="N690" i="11"/>
  <c r="M690" i="11"/>
  <c r="W689" i="11"/>
  <c r="V689" i="11"/>
  <c r="U689" i="11"/>
  <c r="T689" i="11"/>
  <c r="S689" i="11"/>
  <c r="R689" i="11"/>
  <c r="Q689" i="11"/>
  <c r="P689" i="11"/>
  <c r="O689" i="11"/>
  <c r="N689" i="11"/>
  <c r="M689" i="11"/>
  <c r="W688" i="11"/>
  <c r="V688" i="11"/>
  <c r="U688" i="11"/>
  <c r="T688" i="11"/>
  <c r="S688" i="11"/>
  <c r="R688" i="11"/>
  <c r="Q688" i="11"/>
  <c r="P688" i="11"/>
  <c r="O688" i="11"/>
  <c r="N688" i="11"/>
  <c r="M688" i="11"/>
  <c r="W687" i="11"/>
  <c r="V687" i="11"/>
  <c r="U687" i="11"/>
  <c r="T687" i="11"/>
  <c r="S687" i="11"/>
  <c r="R687" i="11"/>
  <c r="Q687" i="11"/>
  <c r="P687" i="11"/>
  <c r="O687" i="11"/>
  <c r="N687" i="11"/>
  <c r="M687" i="11"/>
  <c r="W686" i="11"/>
  <c r="V686" i="11"/>
  <c r="U686" i="11"/>
  <c r="T686" i="11"/>
  <c r="S686" i="11"/>
  <c r="R686" i="11"/>
  <c r="Q686" i="11"/>
  <c r="P686" i="11"/>
  <c r="O686" i="11"/>
  <c r="N686" i="11"/>
  <c r="M686" i="11"/>
  <c r="W685" i="11"/>
  <c r="V685" i="11"/>
  <c r="U685" i="11"/>
  <c r="T685" i="11"/>
  <c r="S685" i="11"/>
  <c r="R685" i="11"/>
  <c r="Q685" i="11"/>
  <c r="P685" i="11"/>
  <c r="O685" i="11"/>
  <c r="N685" i="11"/>
  <c r="M685" i="11"/>
  <c r="W684" i="11"/>
  <c r="V684" i="11"/>
  <c r="U684" i="11"/>
  <c r="T684" i="11"/>
  <c r="S684" i="11"/>
  <c r="R684" i="11"/>
  <c r="Q684" i="11"/>
  <c r="P684" i="11"/>
  <c r="O684" i="11"/>
  <c r="N684" i="11"/>
  <c r="M684" i="11"/>
  <c r="W683" i="11"/>
  <c r="V683" i="11"/>
  <c r="U683" i="11"/>
  <c r="T683" i="11"/>
  <c r="S683" i="11"/>
  <c r="R683" i="11"/>
  <c r="Q683" i="11"/>
  <c r="P683" i="11"/>
  <c r="O683" i="11"/>
  <c r="N683" i="11"/>
  <c r="M683" i="11"/>
  <c r="W682" i="11"/>
  <c r="V682" i="11"/>
  <c r="U682" i="11"/>
  <c r="T682" i="11"/>
  <c r="S682" i="11"/>
  <c r="R682" i="11"/>
  <c r="Q682" i="11"/>
  <c r="P682" i="11"/>
  <c r="O682" i="11"/>
  <c r="N682" i="11"/>
  <c r="M682" i="11"/>
  <c r="W681" i="11"/>
  <c r="V681" i="11"/>
  <c r="U681" i="11"/>
  <c r="T681" i="11"/>
  <c r="S681" i="11"/>
  <c r="R681" i="11"/>
  <c r="Q681" i="11"/>
  <c r="P681" i="11"/>
  <c r="O681" i="11"/>
  <c r="N681" i="11"/>
  <c r="M681" i="11"/>
  <c r="W680" i="11"/>
  <c r="V680" i="11"/>
  <c r="U680" i="11"/>
  <c r="T680" i="11"/>
  <c r="S680" i="11"/>
  <c r="R680" i="11"/>
  <c r="Q680" i="11"/>
  <c r="P680" i="11"/>
  <c r="O680" i="11"/>
  <c r="N680" i="11"/>
  <c r="M680" i="11"/>
  <c r="W679" i="11"/>
  <c r="V679" i="11"/>
  <c r="U679" i="11"/>
  <c r="T679" i="11"/>
  <c r="S679" i="11"/>
  <c r="R679" i="11"/>
  <c r="Q679" i="11"/>
  <c r="P679" i="11"/>
  <c r="O679" i="11"/>
  <c r="N679" i="11"/>
  <c r="M679" i="11"/>
  <c r="W678" i="11"/>
  <c r="V678" i="11"/>
  <c r="U678" i="11"/>
  <c r="T678" i="11"/>
  <c r="S678" i="11"/>
  <c r="R678" i="11"/>
  <c r="Q678" i="11"/>
  <c r="P678" i="11"/>
  <c r="O678" i="11"/>
  <c r="N678" i="11"/>
  <c r="M678" i="11"/>
  <c r="W677" i="11"/>
  <c r="V677" i="11"/>
  <c r="U677" i="11"/>
  <c r="T677" i="11"/>
  <c r="S677" i="11"/>
  <c r="R677" i="11"/>
  <c r="Q677" i="11"/>
  <c r="P677" i="11"/>
  <c r="O677" i="11"/>
  <c r="N677" i="11"/>
  <c r="M677" i="11"/>
  <c r="W676" i="11"/>
  <c r="V676" i="11"/>
  <c r="U676" i="11"/>
  <c r="T676" i="11"/>
  <c r="S676" i="11"/>
  <c r="R676" i="11"/>
  <c r="Q676" i="11"/>
  <c r="P676" i="11"/>
  <c r="O676" i="11"/>
  <c r="N676" i="11"/>
  <c r="M676" i="11"/>
  <c r="W675" i="11"/>
  <c r="V675" i="11"/>
  <c r="U675" i="11"/>
  <c r="T675" i="11"/>
  <c r="S675" i="11"/>
  <c r="R675" i="11"/>
  <c r="Q675" i="11"/>
  <c r="P675" i="11"/>
  <c r="O675" i="11"/>
  <c r="N675" i="11"/>
  <c r="M675" i="11"/>
  <c r="W674" i="11"/>
  <c r="V674" i="11"/>
  <c r="U674" i="11"/>
  <c r="T674" i="11"/>
  <c r="S674" i="11"/>
  <c r="R674" i="11"/>
  <c r="Q674" i="11"/>
  <c r="P674" i="11"/>
  <c r="O674" i="11"/>
  <c r="N674" i="11"/>
  <c r="M674" i="11"/>
  <c r="W673" i="11"/>
  <c r="V673" i="11"/>
  <c r="U673" i="11"/>
  <c r="T673" i="11"/>
  <c r="S673" i="11"/>
  <c r="R673" i="11"/>
  <c r="Q673" i="11"/>
  <c r="P673" i="11"/>
  <c r="O673" i="11"/>
  <c r="N673" i="11"/>
  <c r="M673" i="11"/>
  <c r="W672" i="11"/>
  <c r="V672" i="11"/>
  <c r="U672" i="11"/>
  <c r="T672" i="11"/>
  <c r="S672" i="11"/>
  <c r="R672" i="11"/>
  <c r="Q672" i="11"/>
  <c r="P672" i="11"/>
  <c r="O672" i="11"/>
  <c r="N672" i="11"/>
  <c r="M672" i="11"/>
  <c r="W671" i="11"/>
  <c r="V671" i="11"/>
  <c r="U671" i="11"/>
  <c r="T671" i="11"/>
  <c r="S671" i="11"/>
  <c r="R671" i="11"/>
  <c r="Q671" i="11"/>
  <c r="P671" i="11"/>
  <c r="O671" i="11"/>
  <c r="N671" i="11"/>
  <c r="M671" i="11"/>
  <c r="W670" i="11"/>
  <c r="V670" i="11"/>
  <c r="U670" i="11"/>
  <c r="T670" i="11"/>
  <c r="S670" i="11"/>
  <c r="R670" i="11"/>
  <c r="Q670" i="11"/>
  <c r="P670" i="11"/>
  <c r="O670" i="11"/>
  <c r="N670" i="11"/>
  <c r="M670" i="11"/>
  <c r="W669" i="11"/>
  <c r="V669" i="11"/>
  <c r="U669" i="11"/>
  <c r="T669" i="11"/>
  <c r="S669" i="11"/>
  <c r="R669" i="11"/>
  <c r="Q669" i="11"/>
  <c r="P669" i="11"/>
  <c r="O669" i="11"/>
  <c r="N669" i="11"/>
  <c r="M669" i="11"/>
  <c r="W668" i="11"/>
  <c r="V668" i="11"/>
  <c r="U668" i="11"/>
  <c r="T668" i="11"/>
  <c r="S668" i="11"/>
  <c r="R668" i="11"/>
  <c r="Q668" i="11"/>
  <c r="P668" i="11"/>
  <c r="O668" i="11"/>
  <c r="N668" i="11"/>
  <c r="M668" i="11"/>
  <c r="W667" i="11"/>
  <c r="V667" i="11"/>
  <c r="U667" i="11"/>
  <c r="T667" i="11"/>
  <c r="S667" i="11"/>
  <c r="R667" i="11"/>
  <c r="Q667" i="11"/>
  <c r="P667" i="11"/>
  <c r="O667" i="11"/>
  <c r="N667" i="11"/>
  <c r="M667" i="11"/>
  <c r="W666" i="11"/>
  <c r="V666" i="11"/>
  <c r="U666" i="11"/>
  <c r="T666" i="11"/>
  <c r="S666" i="11"/>
  <c r="R666" i="11"/>
  <c r="Q666" i="11"/>
  <c r="P666" i="11"/>
  <c r="O666" i="11"/>
  <c r="N666" i="11"/>
  <c r="M666" i="11"/>
  <c r="W665" i="11"/>
  <c r="V665" i="11"/>
  <c r="U665" i="11"/>
  <c r="T665" i="11"/>
  <c r="S665" i="11"/>
  <c r="R665" i="11"/>
  <c r="Q665" i="11"/>
  <c r="P665" i="11"/>
  <c r="O665" i="11"/>
  <c r="N665" i="11"/>
  <c r="M665" i="11"/>
  <c r="W664" i="11"/>
  <c r="V664" i="11"/>
  <c r="U664" i="11"/>
  <c r="T664" i="11"/>
  <c r="S664" i="11"/>
  <c r="R664" i="11"/>
  <c r="Q664" i="11"/>
  <c r="P664" i="11"/>
  <c r="O664" i="11"/>
  <c r="N664" i="11"/>
  <c r="M664" i="11"/>
  <c r="W663" i="11"/>
  <c r="V663" i="11"/>
  <c r="U663" i="11"/>
  <c r="T663" i="11"/>
  <c r="S663" i="11"/>
  <c r="R663" i="11"/>
  <c r="Q663" i="11"/>
  <c r="P663" i="11"/>
  <c r="O663" i="11"/>
  <c r="N663" i="11"/>
  <c r="M663" i="11"/>
  <c r="W662" i="11"/>
  <c r="V662" i="11"/>
  <c r="U662" i="11"/>
  <c r="T662" i="11"/>
  <c r="S662" i="11"/>
  <c r="R662" i="11"/>
  <c r="Q662" i="11"/>
  <c r="P662" i="11"/>
  <c r="O662" i="11"/>
  <c r="N662" i="11"/>
  <c r="M662" i="11"/>
  <c r="W661" i="11"/>
  <c r="V661" i="11"/>
  <c r="U661" i="11"/>
  <c r="T661" i="11"/>
  <c r="S661" i="11"/>
  <c r="R661" i="11"/>
  <c r="Q661" i="11"/>
  <c r="P661" i="11"/>
  <c r="O661" i="11"/>
  <c r="N661" i="11"/>
  <c r="M661" i="11"/>
  <c r="W660" i="11"/>
  <c r="V660" i="11"/>
  <c r="U660" i="11"/>
  <c r="T660" i="11"/>
  <c r="S660" i="11"/>
  <c r="R660" i="11"/>
  <c r="Q660" i="11"/>
  <c r="P660" i="11"/>
  <c r="O660" i="11"/>
  <c r="N660" i="11"/>
  <c r="M660" i="11"/>
  <c r="W659" i="11"/>
  <c r="V659" i="11"/>
  <c r="U659" i="11"/>
  <c r="T659" i="11"/>
  <c r="S659" i="11"/>
  <c r="R659" i="11"/>
  <c r="Q659" i="11"/>
  <c r="P659" i="11"/>
  <c r="O659" i="11"/>
  <c r="N659" i="11"/>
  <c r="M659" i="11"/>
  <c r="W658" i="11"/>
  <c r="V658" i="11"/>
  <c r="U658" i="11"/>
  <c r="T658" i="11"/>
  <c r="S658" i="11"/>
  <c r="R658" i="11"/>
  <c r="Q658" i="11"/>
  <c r="P658" i="11"/>
  <c r="O658" i="11"/>
  <c r="N658" i="11"/>
  <c r="M658" i="11"/>
  <c r="W657" i="11"/>
  <c r="V657" i="11"/>
  <c r="U657" i="11"/>
  <c r="T657" i="11"/>
  <c r="S657" i="11"/>
  <c r="R657" i="11"/>
  <c r="Q657" i="11"/>
  <c r="P657" i="11"/>
  <c r="O657" i="11"/>
  <c r="N657" i="11"/>
  <c r="M657" i="11"/>
  <c r="W656" i="11"/>
  <c r="V656" i="11"/>
  <c r="U656" i="11"/>
  <c r="T656" i="11"/>
  <c r="S656" i="11"/>
  <c r="R656" i="11"/>
  <c r="Q656" i="11"/>
  <c r="P656" i="11"/>
  <c r="O656" i="11"/>
  <c r="N656" i="11"/>
  <c r="M656" i="11"/>
  <c r="W655" i="11"/>
  <c r="V655" i="11"/>
  <c r="U655" i="11"/>
  <c r="T655" i="11"/>
  <c r="S655" i="11"/>
  <c r="R655" i="11"/>
  <c r="Q655" i="11"/>
  <c r="P655" i="11"/>
  <c r="O655" i="11"/>
  <c r="N655" i="11"/>
  <c r="M655" i="11"/>
  <c r="W654" i="11"/>
  <c r="V654" i="11"/>
  <c r="U654" i="11"/>
  <c r="T654" i="11"/>
  <c r="S654" i="11"/>
  <c r="R654" i="11"/>
  <c r="Q654" i="11"/>
  <c r="P654" i="11"/>
  <c r="O654" i="11"/>
  <c r="N654" i="11"/>
  <c r="M654" i="11"/>
  <c r="W653" i="11"/>
  <c r="V653" i="11"/>
  <c r="U653" i="11"/>
  <c r="T653" i="11"/>
  <c r="S653" i="11"/>
  <c r="R653" i="11"/>
  <c r="Q653" i="11"/>
  <c r="P653" i="11"/>
  <c r="O653" i="11"/>
  <c r="N653" i="11"/>
  <c r="M653" i="11"/>
  <c r="W652" i="11"/>
  <c r="V652" i="11"/>
  <c r="U652" i="11"/>
  <c r="T652" i="11"/>
  <c r="S652" i="11"/>
  <c r="R652" i="11"/>
  <c r="Q652" i="11"/>
  <c r="P652" i="11"/>
  <c r="O652" i="11"/>
  <c r="N652" i="11"/>
  <c r="M652" i="11"/>
  <c r="W651" i="11"/>
  <c r="V651" i="11"/>
  <c r="U651" i="11"/>
  <c r="T651" i="11"/>
  <c r="S651" i="11"/>
  <c r="R651" i="11"/>
  <c r="Q651" i="11"/>
  <c r="P651" i="11"/>
  <c r="O651" i="11"/>
  <c r="N651" i="11"/>
  <c r="M651" i="11"/>
  <c r="W650" i="11"/>
  <c r="V650" i="11"/>
  <c r="U650" i="11"/>
  <c r="T650" i="11"/>
  <c r="S650" i="11"/>
  <c r="R650" i="11"/>
  <c r="Q650" i="11"/>
  <c r="P650" i="11"/>
  <c r="O650" i="11"/>
  <c r="N650" i="11"/>
  <c r="M650" i="11"/>
  <c r="W649" i="11"/>
  <c r="V649" i="11"/>
  <c r="U649" i="11"/>
  <c r="T649" i="11"/>
  <c r="S649" i="11"/>
  <c r="R649" i="11"/>
  <c r="Q649" i="11"/>
  <c r="P649" i="11"/>
  <c r="O649" i="11"/>
  <c r="N649" i="11"/>
  <c r="M649" i="11"/>
  <c r="W648" i="11"/>
  <c r="V648" i="11"/>
  <c r="U648" i="11"/>
  <c r="T648" i="11"/>
  <c r="S648" i="11"/>
  <c r="R648" i="11"/>
  <c r="Q648" i="11"/>
  <c r="P648" i="11"/>
  <c r="O648" i="11"/>
  <c r="N648" i="11"/>
  <c r="M648" i="11"/>
  <c r="W647" i="11"/>
  <c r="V647" i="11"/>
  <c r="U647" i="11"/>
  <c r="T647" i="11"/>
  <c r="S647" i="11"/>
  <c r="R647" i="11"/>
  <c r="Q647" i="11"/>
  <c r="P647" i="11"/>
  <c r="O647" i="11"/>
  <c r="N647" i="11"/>
  <c r="M647" i="11"/>
  <c r="W646" i="11"/>
  <c r="V646" i="11"/>
  <c r="U646" i="11"/>
  <c r="T646" i="11"/>
  <c r="S646" i="11"/>
  <c r="R646" i="11"/>
  <c r="Q646" i="11"/>
  <c r="P646" i="11"/>
  <c r="O646" i="11"/>
  <c r="N646" i="11"/>
  <c r="M646" i="11"/>
  <c r="W645" i="11"/>
  <c r="V645" i="11"/>
  <c r="U645" i="11"/>
  <c r="T645" i="11"/>
  <c r="S645" i="11"/>
  <c r="R645" i="11"/>
  <c r="Q645" i="11"/>
  <c r="P645" i="11"/>
  <c r="O645" i="11"/>
  <c r="N645" i="11"/>
  <c r="M645" i="11"/>
  <c r="W644" i="11"/>
  <c r="V644" i="11"/>
  <c r="U644" i="11"/>
  <c r="T644" i="11"/>
  <c r="S644" i="11"/>
  <c r="R644" i="11"/>
  <c r="Q644" i="11"/>
  <c r="P644" i="11"/>
  <c r="O644" i="11"/>
  <c r="N644" i="11"/>
  <c r="M644" i="11"/>
  <c r="W643" i="11"/>
  <c r="V643" i="11"/>
  <c r="U643" i="11"/>
  <c r="T643" i="11"/>
  <c r="S643" i="11"/>
  <c r="R643" i="11"/>
  <c r="Q643" i="11"/>
  <c r="P643" i="11"/>
  <c r="O643" i="11"/>
  <c r="N643" i="11"/>
  <c r="M643" i="11"/>
  <c r="W642" i="11"/>
  <c r="V642" i="11"/>
  <c r="U642" i="11"/>
  <c r="T642" i="11"/>
  <c r="S642" i="11"/>
  <c r="R642" i="11"/>
  <c r="Q642" i="11"/>
  <c r="P642" i="11"/>
  <c r="O642" i="11"/>
  <c r="N642" i="11"/>
  <c r="M642" i="11"/>
  <c r="W641" i="11"/>
  <c r="V641" i="11"/>
  <c r="U641" i="11"/>
  <c r="T641" i="11"/>
  <c r="S641" i="11"/>
  <c r="R641" i="11"/>
  <c r="Q641" i="11"/>
  <c r="P641" i="11"/>
  <c r="O641" i="11"/>
  <c r="N641" i="11"/>
  <c r="M641" i="11"/>
  <c r="W640" i="11"/>
  <c r="V640" i="11"/>
  <c r="U640" i="11"/>
  <c r="T640" i="11"/>
  <c r="S640" i="11"/>
  <c r="R640" i="11"/>
  <c r="Q640" i="11"/>
  <c r="P640" i="11"/>
  <c r="O640" i="11"/>
  <c r="N640" i="11"/>
  <c r="M640" i="11"/>
  <c r="W639" i="11"/>
  <c r="V639" i="11"/>
  <c r="U639" i="11"/>
  <c r="T639" i="11"/>
  <c r="S639" i="11"/>
  <c r="R639" i="11"/>
  <c r="Q639" i="11"/>
  <c r="P639" i="11"/>
  <c r="O639" i="11"/>
  <c r="N639" i="11"/>
  <c r="M639" i="11"/>
  <c r="W638" i="11"/>
  <c r="V638" i="11"/>
  <c r="U638" i="11"/>
  <c r="T638" i="11"/>
  <c r="S638" i="11"/>
  <c r="R638" i="11"/>
  <c r="Q638" i="11"/>
  <c r="P638" i="11"/>
  <c r="O638" i="11"/>
  <c r="N638" i="11"/>
  <c r="M638" i="11"/>
  <c r="W637" i="11"/>
  <c r="V637" i="11"/>
  <c r="U637" i="11"/>
  <c r="T637" i="11"/>
  <c r="S637" i="11"/>
  <c r="R637" i="11"/>
  <c r="Q637" i="11"/>
  <c r="P637" i="11"/>
  <c r="O637" i="11"/>
  <c r="N637" i="11"/>
  <c r="M637" i="11"/>
  <c r="W636" i="11"/>
  <c r="V636" i="11"/>
  <c r="U636" i="11"/>
  <c r="T636" i="11"/>
  <c r="S636" i="11"/>
  <c r="R636" i="11"/>
  <c r="Q636" i="11"/>
  <c r="P636" i="11"/>
  <c r="O636" i="11"/>
  <c r="N636" i="11"/>
  <c r="M636" i="11"/>
  <c r="W635" i="11"/>
  <c r="V635" i="11"/>
  <c r="U635" i="11"/>
  <c r="T635" i="11"/>
  <c r="S635" i="11"/>
  <c r="R635" i="11"/>
  <c r="Q635" i="11"/>
  <c r="P635" i="11"/>
  <c r="O635" i="11"/>
  <c r="N635" i="11"/>
  <c r="M635" i="11"/>
  <c r="W634" i="11"/>
  <c r="V634" i="11"/>
  <c r="U634" i="11"/>
  <c r="T634" i="11"/>
  <c r="S634" i="11"/>
  <c r="R634" i="11"/>
  <c r="Q634" i="11"/>
  <c r="P634" i="11"/>
  <c r="O634" i="11"/>
  <c r="N634" i="11"/>
  <c r="M634" i="11"/>
  <c r="W633" i="11"/>
  <c r="V633" i="11"/>
  <c r="U633" i="11"/>
  <c r="T633" i="11"/>
  <c r="S633" i="11"/>
  <c r="R633" i="11"/>
  <c r="Q633" i="11"/>
  <c r="P633" i="11"/>
  <c r="O633" i="11"/>
  <c r="N633" i="11"/>
  <c r="M633" i="11"/>
  <c r="W632" i="11"/>
  <c r="V632" i="11"/>
  <c r="U632" i="11"/>
  <c r="T632" i="11"/>
  <c r="S632" i="11"/>
  <c r="R632" i="11"/>
  <c r="Q632" i="11"/>
  <c r="P632" i="11"/>
  <c r="O632" i="11"/>
  <c r="N632" i="11"/>
  <c r="M632" i="11"/>
  <c r="W631" i="11"/>
  <c r="V631" i="11"/>
  <c r="U631" i="11"/>
  <c r="T631" i="11"/>
  <c r="S631" i="11"/>
  <c r="R631" i="11"/>
  <c r="Q631" i="11"/>
  <c r="P631" i="11"/>
  <c r="O631" i="11"/>
  <c r="N631" i="11"/>
  <c r="M631" i="11"/>
  <c r="W630" i="11"/>
  <c r="V630" i="11"/>
  <c r="U630" i="11"/>
  <c r="T630" i="11"/>
  <c r="S630" i="11"/>
  <c r="R630" i="11"/>
  <c r="Q630" i="11"/>
  <c r="P630" i="11"/>
  <c r="O630" i="11"/>
  <c r="N630" i="11"/>
  <c r="M630" i="11"/>
  <c r="W629" i="11"/>
  <c r="V629" i="11"/>
  <c r="U629" i="11"/>
  <c r="T629" i="11"/>
  <c r="S629" i="11"/>
  <c r="R629" i="11"/>
  <c r="Q629" i="11"/>
  <c r="P629" i="11"/>
  <c r="O629" i="11"/>
  <c r="N629" i="11"/>
  <c r="M629" i="11"/>
  <c r="W628" i="11"/>
  <c r="V628" i="11"/>
  <c r="U628" i="11"/>
  <c r="T628" i="11"/>
  <c r="S628" i="11"/>
  <c r="R628" i="11"/>
  <c r="Q628" i="11"/>
  <c r="P628" i="11"/>
  <c r="O628" i="11"/>
  <c r="N628" i="11"/>
  <c r="M628" i="11"/>
  <c r="W627" i="11"/>
  <c r="V627" i="11"/>
  <c r="U627" i="11"/>
  <c r="T627" i="11"/>
  <c r="S627" i="11"/>
  <c r="R627" i="11"/>
  <c r="Q627" i="11"/>
  <c r="P627" i="11"/>
  <c r="O627" i="11"/>
  <c r="N627" i="11"/>
  <c r="M627" i="11"/>
  <c r="W626" i="11"/>
  <c r="V626" i="11"/>
  <c r="U626" i="11"/>
  <c r="T626" i="11"/>
  <c r="S626" i="11"/>
  <c r="R626" i="11"/>
  <c r="Q626" i="11"/>
  <c r="P626" i="11"/>
  <c r="O626" i="11"/>
  <c r="N626" i="11"/>
  <c r="M626" i="11"/>
  <c r="W625" i="11"/>
  <c r="V625" i="11"/>
  <c r="U625" i="11"/>
  <c r="T625" i="11"/>
  <c r="S625" i="11"/>
  <c r="R625" i="11"/>
  <c r="Q625" i="11"/>
  <c r="P625" i="11"/>
  <c r="O625" i="11"/>
  <c r="N625" i="11"/>
  <c r="M625" i="11"/>
  <c r="W624" i="11"/>
  <c r="V624" i="11"/>
  <c r="U624" i="11"/>
  <c r="T624" i="11"/>
  <c r="S624" i="11"/>
  <c r="R624" i="11"/>
  <c r="Q624" i="11"/>
  <c r="P624" i="11"/>
  <c r="O624" i="11"/>
  <c r="N624" i="11"/>
  <c r="M624" i="11"/>
  <c r="W623" i="11"/>
  <c r="V623" i="11"/>
  <c r="U623" i="11"/>
  <c r="T623" i="11"/>
  <c r="S623" i="11"/>
  <c r="R623" i="11"/>
  <c r="Q623" i="11"/>
  <c r="P623" i="11"/>
  <c r="O623" i="11"/>
  <c r="N623" i="11"/>
  <c r="M623" i="11"/>
  <c r="W622" i="11"/>
  <c r="V622" i="11"/>
  <c r="U622" i="11"/>
  <c r="T622" i="11"/>
  <c r="S622" i="11"/>
  <c r="R622" i="11"/>
  <c r="Q622" i="11"/>
  <c r="P622" i="11"/>
  <c r="O622" i="11"/>
  <c r="N622" i="11"/>
  <c r="M622" i="11"/>
  <c r="W621" i="11"/>
  <c r="V621" i="11"/>
  <c r="U621" i="11"/>
  <c r="T621" i="11"/>
  <c r="S621" i="11"/>
  <c r="R621" i="11"/>
  <c r="Q621" i="11"/>
  <c r="P621" i="11"/>
  <c r="O621" i="11"/>
  <c r="N621" i="11"/>
  <c r="M621" i="11"/>
  <c r="W620" i="11"/>
  <c r="V620" i="11"/>
  <c r="U620" i="11"/>
  <c r="T620" i="11"/>
  <c r="S620" i="11"/>
  <c r="R620" i="11"/>
  <c r="Q620" i="11"/>
  <c r="P620" i="11"/>
  <c r="O620" i="11"/>
  <c r="N620" i="11"/>
  <c r="M620" i="11"/>
  <c r="W619" i="11"/>
  <c r="V619" i="11"/>
  <c r="U619" i="11"/>
  <c r="T619" i="11"/>
  <c r="S619" i="11"/>
  <c r="R619" i="11"/>
  <c r="Q619" i="11"/>
  <c r="P619" i="11"/>
  <c r="O619" i="11"/>
  <c r="N619" i="11"/>
  <c r="M619" i="11"/>
  <c r="W618" i="11"/>
  <c r="V618" i="11"/>
  <c r="U618" i="11"/>
  <c r="T618" i="11"/>
  <c r="S618" i="11"/>
  <c r="R618" i="11"/>
  <c r="Q618" i="11"/>
  <c r="P618" i="11"/>
  <c r="O618" i="11"/>
  <c r="N618" i="11"/>
  <c r="M618" i="11"/>
  <c r="W617" i="11"/>
  <c r="V617" i="11"/>
  <c r="U617" i="11"/>
  <c r="T617" i="11"/>
  <c r="S617" i="11"/>
  <c r="R617" i="11"/>
  <c r="Q617" i="11"/>
  <c r="P617" i="11"/>
  <c r="O617" i="11"/>
  <c r="N617" i="11"/>
  <c r="M617" i="11"/>
  <c r="W616" i="11"/>
  <c r="V616" i="11"/>
  <c r="U616" i="11"/>
  <c r="T616" i="11"/>
  <c r="S616" i="11"/>
  <c r="R616" i="11"/>
  <c r="Q616" i="11"/>
  <c r="P616" i="11"/>
  <c r="O616" i="11"/>
  <c r="N616" i="11"/>
  <c r="M616" i="11"/>
  <c r="W615" i="11"/>
  <c r="V615" i="11"/>
  <c r="U615" i="11"/>
  <c r="T615" i="11"/>
  <c r="S615" i="11"/>
  <c r="R615" i="11"/>
  <c r="Q615" i="11"/>
  <c r="P615" i="11"/>
  <c r="O615" i="11"/>
  <c r="N615" i="11"/>
  <c r="M615" i="11"/>
  <c r="W614" i="11"/>
  <c r="V614" i="11"/>
  <c r="U614" i="11"/>
  <c r="T614" i="11"/>
  <c r="S614" i="11"/>
  <c r="R614" i="11"/>
  <c r="Q614" i="11"/>
  <c r="P614" i="11"/>
  <c r="O614" i="11"/>
  <c r="N614" i="11"/>
  <c r="M614" i="11"/>
  <c r="W613" i="11"/>
  <c r="V613" i="11"/>
  <c r="U613" i="11"/>
  <c r="T613" i="11"/>
  <c r="S613" i="11"/>
  <c r="R613" i="11"/>
  <c r="Q613" i="11"/>
  <c r="P613" i="11"/>
  <c r="O613" i="11"/>
  <c r="N613" i="11"/>
  <c r="M613" i="11"/>
  <c r="W612" i="11"/>
  <c r="V612" i="11"/>
  <c r="U612" i="11"/>
  <c r="T612" i="11"/>
  <c r="S612" i="11"/>
  <c r="R612" i="11"/>
  <c r="Q612" i="11"/>
  <c r="P612" i="11"/>
  <c r="O612" i="11"/>
  <c r="N612" i="11"/>
  <c r="M612" i="11"/>
  <c r="W611" i="11"/>
  <c r="V611" i="11"/>
  <c r="U611" i="11"/>
  <c r="T611" i="11"/>
  <c r="S611" i="11"/>
  <c r="R611" i="11"/>
  <c r="Q611" i="11"/>
  <c r="P611" i="11"/>
  <c r="O611" i="11"/>
  <c r="N611" i="11"/>
  <c r="M611" i="11"/>
  <c r="W610" i="11"/>
  <c r="V610" i="11"/>
  <c r="U610" i="11"/>
  <c r="T610" i="11"/>
  <c r="S610" i="11"/>
  <c r="R610" i="11"/>
  <c r="Q610" i="11"/>
  <c r="P610" i="11"/>
  <c r="O610" i="11"/>
  <c r="N610" i="11"/>
  <c r="M610" i="11"/>
  <c r="W609" i="11"/>
  <c r="V609" i="11"/>
  <c r="U609" i="11"/>
  <c r="T609" i="11"/>
  <c r="S609" i="11"/>
  <c r="R609" i="11"/>
  <c r="Q609" i="11"/>
  <c r="P609" i="11"/>
  <c r="O609" i="11"/>
  <c r="N609" i="11"/>
  <c r="M609" i="11"/>
  <c r="W608" i="11"/>
  <c r="V608" i="11"/>
  <c r="U608" i="11"/>
  <c r="T608" i="11"/>
  <c r="S608" i="11"/>
  <c r="R608" i="11"/>
  <c r="Q608" i="11"/>
  <c r="P608" i="11"/>
  <c r="O608" i="11"/>
  <c r="N608" i="11"/>
  <c r="M608" i="11"/>
  <c r="W607" i="11"/>
  <c r="V607" i="11"/>
  <c r="U607" i="11"/>
  <c r="T607" i="11"/>
  <c r="S607" i="11"/>
  <c r="R607" i="11"/>
  <c r="Q607" i="11"/>
  <c r="P607" i="11"/>
  <c r="O607" i="11"/>
  <c r="N607" i="11"/>
  <c r="M607" i="11"/>
  <c r="W606" i="11"/>
  <c r="V606" i="11"/>
  <c r="U606" i="11"/>
  <c r="T606" i="11"/>
  <c r="S606" i="11"/>
  <c r="R606" i="11"/>
  <c r="Q606" i="11"/>
  <c r="P606" i="11"/>
  <c r="O606" i="11"/>
  <c r="N606" i="11"/>
  <c r="M606" i="11"/>
  <c r="W605" i="11"/>
  <c r="V605" i="11"/>
  <c r="U605" i="11"/>
  <c r="T605" i="11"/>
  <c r="S605" i="11"/>
  <c r="R605" i="11"/>
  <c r="Q605" i="11"/>
  <c r="P605" i="11"/>
  <c r="O605" i="11"/>
  <c r="N605" i="11"/>
  <c r="M605" i="11"/>
  <c r="W604" i="11"/>
  <c r="V604" i="11"/>
  <c r="U604" i="11"/>
  <c r="T604" i="11"/>
  <c r="S604" i="11"/>
  <c r="R604" i="11"/>
  <c r="Q604" i="11"/>
  <c r="P604" i="11"/>
  <c r="O604" i="11"/>
  <c r="N604" i="11"/>
  <c r="M604" i="11"/>
  <c r="W603" i="11"/>
  <c r="V603" i="11"/>
  <c r="U603" i="11"/>
  <c r="T603" i="11"/>
  <c r="S603" i="11"/>
  <c r="R603" i="11"/>
  <c r="Q603" i="11"/>
  <c r="P603" i="11"/>
  <c r="O603" i="11"/>
  <c r="N603" i="11"/>
  <c r="M603" i="11"/>
  <c r="W602" i="11"/>
  <c r="V602" i="11"/>
  <c r="U602" i="11"/>
  <c r="T602" i="11"/>
  <c r="S602" i="11"/>
  <c r="R602" i="11"/>
  <c r="Q602" i="11"/>
  <c r="P602" i="11"/>
  <c r="O602" i="11"/>
  <c r="N602" i="11"/>
  <c r="M602" i="11"/>
  <c r="W601" i="11"/>
  <c r="V601" i="11"/>
  <c r="U601" i="11"/>
  <c r="T601" i="11"/>
  <c r="S601" i="11"/>
  <c r="R601" i="11"/>
  <c r="Q601" i="11"/>
  <c r="P601" i="11"/>
  <c r="O601" i="11"/>
  <c r="N601" i="11"/>
  <c r="M601" i="11"/>
  <c r="W600" i="11"/>
  <c r="V600" i="11"/>
  <c r="U600" i="11"/>
  <c r="T600" i="11"/>
  <c r="S600" i="11"/>
  <c r="R600" i="11"/>
  <c r="Q600" i="11"/>
  <c r="P600" i="11"/>
  <c r="O600" i="11"/>
  <c r="N600" i="11"/>
  <c r="M600" i="11"/>
  <c r="W599" i="11"/>
  <c r="V599" i="11"/>
  <c r="U599" i="11"/>
  <c r="T599" i="11"/>
  <c r="S599" i="11"/>
  <c r="R599" i="11"/>
  <c r="Q599" i="11"/>
  <c r="P599" i="11"/>
  <c r="O599" i="11"/>
  <c r="N599" i="11"/>
  <c r="M599" i="11"/>
  <c r="W598" i="11"/>
  <c r="V598" i="11"/>
  <c r="U598" i="11"/>
  <c r="T598" i="11"/>
  <c r="S598" i="11"/>
  <c r="R598" i="11"/>
  <c r="Q598" i="11"/>
  <c r="P598" i="11"/>
  <c r="O598" i="11"/>
  <c r="N598" i="11"/>
  <c r="M598" i="11"/>
  <c r="W597" i="11"/>
  <c r="V597" i="11"/>
  <c r="U597" i="11"/>
  <c r="T597" i="11"/>
  <c r="S597" i="11"/>
  <c r="R597" i="11"/>
  <c r="Q597" i="11"/>
  <c r="P597" i="11"/>
  <c r="O597" i="11"/>
  <c r="N597" i="11"/>
  <c r="M597" i="11"/>
  <c r="W596" i="11"/>
  <c r="V596" i="11"/>
  <c r="U596" i="11"/>
  <c r="T596" i="11"/>
  <c r="S596" i="11"/>
  <c r="R596" i="11"/>
  <c r="Q596" i="11"/>
  <c r="P596" i="11"/>
  <c r="O596" i="11"/>
  <c r="N596" i="11"/>
  <c r="M596" i="11"/>
  <c r="W595" i="11"/>
  <c r="V595" i="11"/>
  <c r="U595" i="11"/>
  <c r="T595" i="11"/>
  <c r="S595" i="11"/>
  <c r="R595" i="11"/>
  <c r="Q595" i="11"/>
  <c r="P595" i="11"/>
  <c r="O595" i="11"/>
  <c r="N595" i="11"/>
  <c r="M595" i="11"/>
  <c r="W594" i="11"/>
  <c r="V594" i="11"/>
  <c r="U594" i="11"/>
  <c r="T594" i="11"/>
  <c r="S594" i="11"/>
  <c r="R594" i="11"/>
  <c r="Q594" i="11"/>
  <c r="P594" i="11"/>
  <c r="O594" i="11"/>
  <c r="N594" i="11"/>
  <c r="M594" i="11"/>
  <c r="W593" i="11"/>
  <c r="V593" i="11"/>
  <c r="U593" i="11"/>
  <c r="T593" i="11"/>
  <c r="S593" i="11"/>
  <c r="R593" i="11"/>
  <c r="Q593" i="11"/>
  <c r="P593" i="11"/>
  <c r="O593" i="11"/>
  <c r="N593" i="11"/>
  <c r="M593" i="11"/>
  <c r="W592" i="11"/>
  <c r="V592" i="11"/>
  <c r="U592" i="11"/>
  <c r="T592" i="11"/>
  <c r="S592" i="11"/>
  <c r="R592" i="11"/>
  <c r="Q592" i="11"/>
  <c r="P592" i="11"/>
  <c r="O592" i="11"/>
  <c r="N592" i="11"/>
  <c r="M592" i="11"/>
  <c r="W591" i="11"/>
  <c r="V591" i="11"/>
  <c r="U591" i="11"/>
  <c r="T591" i="11"/>
  <c r="S591" i="11"/>
  <c r="R591" i="11"/>
  <c r="Q591" i="11"/>
  <c r="P591" i="11"/>
  <c r="O591" i="11"/>
  <c r="N591" i="11"/>
  <c r="M591" i="11"/>
  <c r="W590" i="11"/>
  <c r="V590" i="11"/>
  <c r="U590" i="11"/>
  <c r="T590" i="11"/>
  <c r="S590" i="11"/>
  <c r="R590" i="11"/>
  <c r="Q590" i="11"/>
  <c r="P590" i="11"/>
  <c r="O590" i="11"/>
  <c r="N590" i="11"/>
  <c r="M590" i="11"/>
  <c r="W589" i="11"/>
  <c r="V589" i="11"/>
  <c r="U589" i="11"/>
  <c r="T589" i="11"/>
  <c r="S589" i="11"/>
  <c r="R589" i="11"/>
  <c r="Q589" i="11"/>
  <c r="P589" i="11"/>
  <c r="O589" i="11"/>
  <c r="N589" i="11"/>
  <c r="M589" i="11"/>
  <c r="W588" i="11"/>
  <c r="V588" i="11"/>
  <c r="U588" i="11"/>
  <c r="T588" i="11"/>
  <c r="S588" i="11"/>
  <c r="R588" i="11"/>
  <c r="Q588" i="11"/>
  <c r="P588" i="11"/>
  <c r="O588" i="11"/>
  <c r="N588" i="11"/>
  <c r="M588" i="11"/>
  <c r="W587" i="11"/>
  <c r="V587" i="11"/>
  <c r="U587" i="11"/>
  <c r="T587" i="11"/>
  <c r="S587" i="11"/>
  <c r="R587" i="11"/>
  <c r="Q587" i="11"/>
  <c r="P587" i="11"/>
  <c r="O587" i="11"/>
  <c r="N587" i="11"/>
  <c r="M587" i="11"/>
  <c r="W586" i="11"/>
  <c r="V586" i="11"/>
  <c r="U586" i="11"/>
  <c r="T586" i="11"/>
  <c r="S586" i="11"/>
  <c r="R586" i="11"/>
  <c r="Q586" i="11"/>
  <c r="P586" i="11"/>
  <c r="O586" i="11"/>
  <c r="N586" i="11"/>
  <c r="M586" i="11"/>
  <c r="W585" i="11"/>
  <c r="V585" i="11"/>
  <c r="U585" i="11"/>
  <c r="T585" i="11"/>
  <c r="S585" i="11"/>
  <c r="R585" i="11"/>
  <c r="Q585" i="11"/>
  <c r="P585" i="11"/>
  <c r="O585" i="11"/>
  <c r="N585" i="11"/>
  <c r="M585" i="11"/>
  <c r="W584" i="11"/>
  <c r="V584" i="11"/>
  <c r="U584" i="11"/>
  <c r="T584" i="11"/>
  <c r="S584" i="11"/>
  <c r="R584" i="11"/>
  <c r="Q584" i="11"/>
  <c r="P584" i="11"/>
  <c r="O584" i="11"/>
  <c r="N584" i="11"/>
  <c r="M584" i="11"/>
  <c r="W583" i="11"/>
  <c r="V583" i="11"/>
  <c r="U583" i="11"/>
  <c r="T583" i="11"/>
  <c r="S583" i="11"/>
  <c r="R583" i="11"/>
  <c r="Q583" i="11"/>
  <c r="P583" i="11"/>
  <c r="O583" i="11"/>
  <c r="N583" i="11"/>
  <c r="M583" i="11"/>
  <c r="W582" i="11"/>
  <c r="V582" i="11"/>
  <c r="U582" i="11"/>
  <c r="T582" i="11"/>
  <c r="S582" i="11"/>
  <c r="R582" i="11"/>
  <c r="Q582" i="11"/>
  <c r="P582" i="11"/>
  <c r="O582" i="11"/>
  <c r="N582" i="11"/>
  <c r="M582" i="11"/>
  <c r="W581" i="11"/>
  <c r="V581" i="11"/>
  <c r="U581" i="11"/>
  <c r="T581" i="11"/>
  <c r="S581" i="11"/>
  <c r="R581" i="11"/>
  <c r="Q581" i="11"/>
  <c r="P581" i="11"/>
  <c r="O581" i="11"/>
  <c r="N581" i="11"/>
  <c r="M581" i="11"/>
  <c r="W580" i="11"/>
  <c r="V580" i="11"/>
  <c r="U580" i="11"/>
  <c r="T580" i="11"/>
  <c r="S580" i="11"/>
  <c r="R580" i="11"/>
  <c r="Q580" i="11"/>
  <c r="P580" i="11"/>
  <c r="O580" i="11"/>
  <c r="N580" i="11"/>
  <c r="M580" i="11"/>
  <c r="W579" i="11"/>
  <c r="V579" i="11"/>
  <c r="U579" i="11"/>
  <c r="T579" i="11"/>
  <c r="S579" i="11"/>
  <c r="R579" i="11"/>
  <c r="Q579" i="11"/>
  <c r="P579" i="11"/>
  <c r="O579" i="11"/>
  <c r="N579" i="11"/>
  <c r="M579" i="11"/>
  <c r="W578" i="11"/>
  <c r="V578" i="11"/>
  <c r="U578" i="11"/>
  <c r="T578" i="11"/>
  <c r="S578" i="11"/>
  <c r="R578" i="11"/>
  <c r="Q578" i="11"/>
  <c r="P578" i="11"/>
  <c r="O578" i="11"/>
  <c r="N578" i="11"/>
  <c r="M578" i="11"/>
  <c r="W577" i="11"/>
  <c r="V577" i="11"/>
  <c r="U577" i="11"/>
  <c r="T577" i="11"/>
  <c r="S577" i="11"/>
  <c r="R577" i="11"/>
  <c r="Q577" i="11"/>
  <c r="P577" i="11"/>
  <c r="O577" i="11"/>
  <c r="N577" i="11"/>
  <c r="M577" i="11"/>
  <c r="W576" i="11"/>
  <c r="V576" i="11"/>
  <c r="U576" i="11"/>
  <c r="T576" i="11"/>
  <c r="S576" i="11"/>
  <c r="R576" i="11"/>
  <c r="Q576" i="11"/>
  <c r="P576" i="11"/>
  <c r="O576" i="11"/>
  <c r="N576" i="11"/>
  <c r="M576" i="11"/>
  <c r="W575" i="11"/>
  <c r="V575" i="11"/>
  <c r="U575" i="11"/>
  <c r="T575" i="11"/>
  <c r="S575" i="11"/>
  <c r="R575" i="11"/>
  <c r="Q575" i="11"/>
  <c r="P575" i="11"/>
  <c r="O575" i="11"/>
  <c r="N575" i="11"/>
  <c r="M575" i="11"/>
  <c r="W574" i="11"/>
  <c r="V574" i="11"/>
  <c r="U574" i="11"/>
  <c r="T574" i="11"/>
  <c r="S574" i="11"/>
  <c r="R574" i="11"/>
  <c r="Q574" i="11"/>
  <c r="P574" i="11"/>
  <c r="O574" i="11"/>
  <c r="N574" i="11"/>
  <c r="M574" i="11"/>
  <c r="W573" i="11"/>
  <c r="V573" i="11"/>
  <c r="U573" i="11"/>
  <c r="T573" i="11"/>
  <c r="S573" i="11"/>
  <c r="R573" i="11"/>
  <c r="Q573" i="11"/>
  <c r="P573" i="11"/>
  <c r="O573" i="11"/>
  <c r="N573" i="11"/>
  <c r="M573" i="11"/>
  <c r="W572" i="11"/>
  <c r="V572" i="11"/>
  <c r="U572" i="11"/>
  <c r="T572" i="11"/>
  <c r="S572" i="11"/>
  <c r="R572" i="11"/>
  <c r="Q572" i="11"/>
  <c r="P572" i="11"/>
  <c r="O572" i="11"/>
  <c r="N572" i="11"/>
  <c r="M572" i="11"/>
  <c r="W571" i="11"/>
  <c r="V571" i="11"/>
  <c r="U571" i="11"/>
  <c r="T571" i="11"/>
  <c r="S571" i="11"/>
  <c r="R571" i="11"/>
  <c r="Q571" i="11"/>
  <c r="P571" i="11"/>
  <c r="O571" i="11"/>
  <c r="N571" i="11"/>
  <c r="M571" i="11"/>
  <c r="W570" i="11"/>
  <c r="V570" i="11"/>
  <c r="U570" i="11"/>
  <c r="T570" i="11"/>
  <c r="S570" i="11"/>
  <c r="R570" i="11"/>
  <c r="Q570" i="11"/>
  <c r="P570" i="11"/>
  <c r="O570" i="11"/>
  <c r="N570" i="11"/>
  <c r="M570" i="11"/>
  <c r="W569" i="11"/>
  <c r="V569" i="11"/>
  <c r="U569" i="11"/>
  <c r="T569" i="11"/>
  <c r="S569" i="11"/>
  <c r="R569" i="11"/>
  <c r="Q569" i="11"/>
  <c r="P569" i="11"/>
  <c r="O569" i="11"/>
  <c r="N569" i="11"/>
  <c r="M569" i="11"/>
  <c r="W568" i="11"/>
  <c r="V568" i="11"/>
  <c r="U568" i="11"/>
  <c r="T568" i="11"/>
  <c r="S568" i="11"/>
  <c r="R568" i="11"/>
  <c r="Q568" i="11"/>
  <c r="P568" i="11"/>
  <c r="O568" i="11"/>
  <c r="N568" i="11"/>
  <c r="M568" i="11"/>
  <c r="W567" i="11"/>
  <c r="V567" i="11"/>
  <c r="U567" i="11"/>
  <c r="T567" i="11"/>
  <c r="S567" i="11"/>
  <c r="R567" i="11"/>
  <c r="Q567" i="11"/>
  <c r="P567" i="11"/>
  <c r="O567" i="11"/>
  <c r="N567" i="11"/>
  <c r="M567" i="11"/>
  <c r="W566" i="11"/>
  <c r="V566" i="11"/>
  <c r="U566" i="11"/>
  <c r="T566" i="11"/>
  <c r="S566" i="11"/>
  <c r="R566" i="11"/>
  <c r="Q566" i="11"/>
  <c r="P566" i="11"/>
  <c r="O566" i="11"/>
  <c r="N566" i="11"/>
  <c r="M566" i="11"/>
  <c r="W565" i="11"/>
  <c r="V565" i="11"/>
  <c r="U565" i="11"/>
  <c r="T565" i="11"/>
  <c r="S565" i="11"/>
  <c r="R565" i="11"/>
  <c r="Q565" i="11"/>
  <c r="P565" i="11"/>
  <c r="O565" i="11"/>
  <c r="N565" i="11"/>
  <c r="M565" i="11"/>
  <c r="W564" i="11"/>
  <c r="V564" i="11"/>
  <c r="U564" i="11"/>
  <c r="T564" i="11"/>
  <c r="S564" i="11"/>
  <c r="R564" i="11"/>
  <c r="Q564" i="11"/>
  <c r="P564" i="11"/>
  <c r="O564" i="11"/>
  <c r="N564" i="11"/>
  <c r="M564" i="11"/>
  <c r="W563" i="11"/>
  <c r="V563" i="11"/>
  <c r="U563" i="11"/>
  <c r="T563" i="11"/>
  <c r="S563" i="11"/>
  <c r="R563" i="11"/>
  <c r="Q563" i="11"/>
  <c r="P563" i="11"/>
  <c r="O563" i="11"/>
  <c r="N563" i="11"/>
  <c r="M563" i="11"/>
  <c r="W562" i="11"/>
  <c r="V562" i="11"/>
  <c r="U562" i="11"/>
  <c r="T562" i="11"/>
  <c r="S562" i="11"/>
  <c r="R562" i="11"/>
  <c r="Q562" i="11"/>
  <c r="P562" i="11"/>
  <c r="O562" i="11"/>
  <c r="N562" i="11"/>
  <c r="M562" i="11"/>
  <c r="W561" i="11"/>
  <c r="V561" i="11"/>
  <c r="U561" i="11"/>
  <c r="T561" i="11"/>
  <c r="S561" i="11"/>
  <c r="R561" i="11"/>
  <c r="Q561" i="11"/>
  <c r="P561" i="11"/>
  <c r="O561" i="11"/>
  <c r="N561" i="11"/>
  <c r="M561" i="11"/>
  <c r="W560" i="11"/>
  <c r="V560" i="11"/>
  <c r="U560" i="11"/>
  <c r="T560" i="11"/>
  <c r="S560" i="11"/>
  <c r="R560" i="11"/>
  <c r="Q560" i="11"/>
  <c r="P560" i="11"/>
  <c r="O560" i="11"/>
  <c r="N560" i="11"/>
  <c r="M560" i="11"/>
  <c r="W559" i="11"/>
  <c r="V559" i="11"/>
  <c r="U559" i="11"/>
  <c r="T559" i="11"/>
  <c r="S559" i="11"/>
  <c r="R559" i="11"/>
  <c r="Q559" i="11"/>
  <c r="P559" i="11"/>
  <c r="O559" i="11"/>
  <c r="N559" i="11"/>
  <c r="M559" i="11"/>
  <c r="W558" i="11"/>
  <c r="V558" i="11"/>
  <c r="U558" i="11"/>
  <c r="T558" i="11"/>
  <c r="S558" i="11"/>
  <c r="R558" i="11"/>
  <c r="Q558" i="11"/>
  <c r="P558" i="11"/>
  <c r="O558" i="11"/>
  <c r="N558" i="11"/>
  <c r="M558" i="11"/>
  <c r="W557" i="11"/>
  <c r="V557" i="11"/>
  <c r="U557" i="11"/>
  <c r="T557" i="11"/>
  <c r="S557" i="11"/>
  <c r="R557" i="11"/>
  <c r="Q557" i="11"/>
  <c r="P557" i="11"/>
  <c r="O557" i="11"/>
  <c r="N557" i="11"/>
  <c r="M557" i="11"/>
  <c r="W556" i="11"/>
  <c r="V556" i="11"/>
  <c r="U556" i="11"/>
  <c r="T556" i="11"/>
  <c r="S556" i="11"/>
  <c r="R556" i="11"/>
  <c r="Q556" i="11"/>
  <c r="P556" i="11"/>
  <c r="O556" i="11"/>
  <c r="N556" i="11"/>
  <c r="M556" i="11"/>
  <c r="W555" i="11"/>
  <c r="V555" i="11"/>
  <c r="U555" i="11"/>
  <c r="T555" i="11"/>
  <c r="S555" i="11"/>
  <c r="R555" i="11"/>
  <c r="Q555" i="11"/>
  <c r="P555" i="11"/>
  <c r="O555" i="11"/>
  <c r="N555" i="11"/>
  <c r="M555" i="11"/>
  <c r="W554" i="11"/>
  <c r="V554" i="11"/>
  <c r="U554" i="11"/>
  <c r="T554" i="11"/>
  <c r="S554" i="11"/>
  <c r="R554" i="11"/>
  <c r="Q554" i="11"/>
  <c r="P554" i="11"/>
  <c r="O554" i="11"/>
  <c r="N554" i="11"/>
  <c r="M554" i="11"/>
  <c r="W553" i="11"/>
  <c r="V553" i="11"/>
  <c r="U553" i="11"/>
  <c r="T553" i="11"/>
  <c r="S553" i="11"/>
  <c r="R553" i="11"/>
  <c r="Q553" i="11"/>
  <c r="P553" i="11"/>
  <c r="O553" i="11"/>
  <c r="N553" i="11"/>
  <c r="M553" i="11"/>
  <c r="W552" i="11"/>
  <c r="V552" i="11"/>
  <c r="U552" i="11"/>
  <c r="T552" i="11"/>
  <c r="S552" i="11"/>
  <c r="R552" i="11"/>
  <c r="Q552" i="11"/>
  <c r="P552" i="11"/>
  <c r="O552" i="11"/>
  <c r="N552" i="11"/>
  <c r="M552" i="11"/>
  <c r="W551" i="11"/>
  <c r="V551" i="11"/>
  <c r="U551" i="11"/>
  <c r="T551" i="11"/>
  <c r="S551" i="11"/>
  <c r="R551" i="11"/>
  <c r="Q551" i="11"/>
  <c r="P551" i="11"/>
  <c r="O551" i="11"/>
  <c r="N551" i="11"/>
  <c r="M551" i="11"/>
  <c r="W550" i="11"/>
  <c r="V550" i="11"/>
  <c r="U550" i="11"/>
  <c r="T550" i="11"/>
  <c r="S550" i="11"/>
  <c r="R550" i="11"/>
  <c r="Q550" i="11"/>
  <c r="P550" i="11"/>
  <c r="O550" i="11"/>
  <c r="N550" i="11"/>
  <c r="M550" i="11"/>
  <c r="W549" i="11"/>
  <c r="V549" i="11"/>
  <c r="U549" i="11"/>
  <c r="T549" i="11"/>
  <c r="S549" i="11"/>
  <c r="R549" i="11"/>
  <c r="Q549" i="11"/>
  <c r="P549" i="11"/>
  <c r="O549" i="11"/>
  <c r="N549" i="11"/>
  <c r="M549" i="11"/>
  <c r="W548" i="11"/>
  <c r="V548" i="11"/>
  <c r="U548" i="11"/>
  <c r="T548" i="11"/>
  <c r="S548" i="11"/>
  <c r="R548" i="11"/>
  <c r="Q548" i="11"/>
  <c r="P548" i="11"/>
  <c r="O548" i="11"/>
  <c r="N548" i="11"/>
  <c r="M548" i="11"/>
  <c r="W547" i="11"/>
  <c r="V547" i="11"/>
  <c r="U547" i="11"/>
  <c r="T547" i="11"/>
  <c r="S547" i="11"/>
  <c r="R547" i="11"/>
  <c r="Q547" i="11"/>
  <c r="P547" i="11"/>
  <c r="O547" i="11"/>
  <c r="N547" i="11"/>
  <c r="M547" i="11"/>
  <c r="W546" i="11"/>
  <c r="V546" i="11"/>
  <c r="U546" i="11"/>
  <c r="T546" i="11"/>
  <c r="S546" i="11"/>
  <c r="R546" i="11"/>
  <c r="Q546" i="11"/>
  <c r="P546" i="11"/>
  <c r="O546" i="11"/>
  <c r="N546" i="11"/>
  <c r="M546" i="11"/>
  <c r="W545" i="11"/>
  <c r="V545" i="11"/>
  <c r="U545" i="11"/>
  <c r="T545" i="11"/>
  <c r="S545" i="11"/>
  <c r="R545" i="11"/>
  <c r="Q545" i="11"/>
  <c r="P545" i="11"/>
  <c r="O545" i="11"/>
  <c r="N545" i="11"/>
  <c r="M545" i="11"/>
  <c r="W544" i="11"/>
  <c r="V544" i="11"/>
  <c r="U544" i="11"/>
  <c r="T544" i="11"/>
  <c r="S544" i="11"/>
  <c r="R544" i="11"/>
  <c r="Q544" i="11"/>
  <c r="P544" i="11"/>
  <c r="O544" i="11"/>
  <c r="N544" i="11"/>
  <c r="M544" i="11"/>
  <c r="W543" i="11"/>
  <c r="V543" i="11"/>
  <c r="U543" i="11"/>
  <c r="T543" i="11"/>
  <c r="S543" i="11"/>
  <c r="R543" i="11"/>
  <c r="Q543" i="11"/>
  <c r="P543" i="11"/>
  <c r="O543" i="11"/>
  <c r="N543" i="11"/>
  <c r="M543" i="11"/>
  <c r="W542" i="11"/>
  <c r="V542" i="11"/>
  <c r="U542" i="11"/>
  <c r="T542" i="11"/>
  <c r="S542" i="11"/>
  <c r="R542" i="11"/>
  <c r="Q542" i="11"/>
  <c r="P542" i="11"/>
  <c r="O542" i="11"/>
  <c r="N542" i="11"/>
  <c r="M542" i="11"/>
  <c r="W541" i="11"/>
  <c r="V541" i="11"/>
  <c r="U541" i="11"/>
  <c r="T541" i="11"/>
  <c r="S541" i="11"/>
  <c r="R541" i="11"/>
  <c r="Q541" i="11"/>
  <c r="P541" i="11"/>
  <c r="O541" i="11"/>
  <c r="N541" i="11"/>
  <c r="M541" i="11"/>
  <c r="W540" i="11"/>
  <c r="V540" i="11"/>
  <c r="U540" i="11"/>
  <c r="T540" i="11"/>
  <c r="S540" i="11"/>
  <c r="R540" i="11"/>
  <c r="Q540" i="11"/>
  <c r="P540" i="11"/>
  <c r="O540" i="11"/>
  <c r="N540" i="11"/>
  <c r="M540" i="11"/>
  <c r="W539" i="11"/>
  <c r="V539" i="11"/>
  <c r="U539" i="11"/>
  <c r="T539" i="11"/>
  <c r="S539" i="11"/>
  <c r="R539" i="11"/>
  <c r="Q539" i="11"/>
  <c r="P539" i="11"/>
  <c r="O539" i="11"/>
  <c r="N539" i="11"/>
  <c r="M539" i="11"/>
  <c r="W538" i="11"/>
  <c r="V538" i="11"/>
  <c r="U538" i="11"/>
  <c r="T538" i="11"/>
  <c r="S538" i="11"/>
  <c r="R538" i="11"/>
  <c r="Q538" i="11"/>
  <c r="P538" i="11"/>
  <c r="O538" i="11"/>
  <c r="N538" i="11"/>
  <c r="M538" i="11"/>
  <c r="W537" i="11"/>
  <c r="V537" i="11"/>
  <c r="U537" i="11"/>
  <c r="T537" i="11"/>
  <c r="S537" i="11"/>
  <c r="R537" i="11"/>
  <c r="Q537" i="11"/>
  <c r="P537" i="11"/>
  <c r="O537" i="11"/>
  <c r="N537" i="11"/>
  <c r="M537" i="11"/>
  <c r="W536" i="11"/>
  <c r="V536" i="11"/>
  <c r="U536" i="11"/>
  <c r="T536" i="11"/>
  <c r="S536" i="11"/>
  <c r="R536" i="11"/>
  <c r="Q536" i="11"/>
  <c r="P536" i="11"/>
  <c r="O536" i="11"/>
  <c r="N536" i="11"/>
  <c r="M536" i="11"/>
  <c r="W535" i="11"/>
  <c r="V535" i="11"/>
  <c r="U535" i="11"/>
  <c r="T535" i="11"/>
  <c r="S535" i="11"/>
  <c r="R535" i="11"/>
  <c r="Q535" i="11"/>
  <c r="P535" i="11"/>
  <c r="O535" i="11"/>
  <c r="N535" i="11"/>
  <c r="M535" i="11"/>
  <c r="W534" i="11"/>
  <c r="V534" i="11"/>
  <c r="U534" i="11"/>
  <c r="T534" i="11"/>
  <c r="S534" i="11"/>
  <c r="R534" i="11"/>
  <c r="Q534" i="11"/>
  <c r="P534" i="11"/>
  <c r="O534" i="11"/>
  <c r="N534" i="11"/>
  <c r="M534" i="11"/>
  <c r="W533" i="11"/>
  <c r="V533" i="11"/>
  <c r="U533" i="11"/>
  <c r="T533" i="11"/>
  <c r="S533" i="11"/>
  <c r="R533" i="11"/>
  <c r="Q533" i="11"/>
  <c r="P533" i="11"/>
  <c r="O533" i="11"/>
  <c r="N533" i="11"/>
  <c r="M533" i="11"/>
  <c r="W532" i="11"/>
  <c r="V532" i="11"/>
  <c r="U532" i="11"/>
  <c r="T532" i="11"/>
  <c r="S532" i="11"/>
  <c r="R532" i="11"/>
  <c r="Q532" i="11"/>
  <c r="P532" i="11"/>
  <c r="O532" i="11"/>
  <c r="N532" i="11"/>
  <c r="M532" i="11"/>
  <c r="W531" i="11"/>
  <c r="V531" i="11"/>
  <c r="U531" i="11"/>
  <c r="T531" i="11"/>
  <c r="S531" i="11"/>
  <c r="R531" i="11"/>
  <c r="Q531" i="11"/>
  <c r="P531" i="11"/>
  <c r="O531" i="11"/>
  <c r="N531" i="11"/>
  <c r="M531" i="11"/>
  <c r="W530" i="11"/>
  <c r="V530" i="11"/>
  <c r="U530" i="11"/>
  <c r="T530" i="11"/>
  <c r="S530" i="11"/>
  <c r="R530" i="11"/>
  <c r="Q530" i="11"/>
  <c r="P530" i="11"/>
  <c r="O530" i="11"/>
  <c r="N530" i="11"/>
  <c r="M530" i="11"/>
  <c r="W529" i="11"/>
  <c r="V529" i="11"/>
  <c r="U529" i="11"/>
  <c r="T529" i="11"/>
  <c r="S529" i="11"/>
  <c r="R529" i="11"/>
  <c r="Q529" i="11"/>
  <c r="P529" i="11"/>
  <c r="O529" i="11"/>
  <c r="N529" i="11"/>
  <c r="M529" i="11"/>
  <c r="W528" i="11"/>
  <c r="V528" i="11"/>
  <c r="U528" i="11"/>
  <c r="T528" i="11"/>
  <c r="S528" i="11"/>
  <c r="R528" i="11"/>
  <c r="Q528" i="11"/>
  <c r="P528" i="11"/>
  <c r="O528" i="11"/>
  <c r="N528" i="11"/>
  <c r="M528" i="11"/>
  <c r="W527" i="11"/>
  <c r="V527" i="11"/>
  <c r="U527" i="11"/>
  <c r="T527" i="11"/>
  <c r="S527" i="11"/>
  <c r="R527" i="11"/>
  <c r="Q527" i="11"/>
  <c r="P527" i="11"/>
  <c r="O527" i="11"/>
  <c r="N527" i="11"/>
  <c r="M527" i="11"/>
  <c r="W526" i="11"/>
  <c r="V526" i="11"/>
  <c r="U526" i="11"/>
  <c r="T526" i="11"/>
  <c r="S526" i="11"/>
  <c r="R526" i="11"/>
  <c r="Q526" i="11"/>
  <c r="P526" i="11"/>
  <c r="O526" i="11"/>
  <c r="N526" i="11"/>
  <c r="M526" i="11"/>
  <c r="W525" i="11"/>
  <c r="V525" i="11"/>
  <c r="U525" i="11"/>
  <c r="T525" i="11"/>
  <c r="S525" i="11"/>
  <c r="R525" i="11"/>
  <c r="Q525" i="11"/>
  <c r="P525" i="11"/>
  <c r="O525" i="11"/>
  <c r="N525" i="11"/>
  <c r="M525" i="11"/>
  <c r="W524" i="11"/>
  <c r="V524" i="11"/>
  <c r="U524" i="11"/>
  <c r="T524" i="11"/>
  <c r="S524" i="11"/>
  <c r="R524" i="11"/>
  <c r="Q524" i="11"/>
  <c r="P524" i="11"/>
  <c r="O524" i="11"/>
  <c r="N524" i="11"/>
  <c r="M524" i="11"/>
  <c r="W523" i="11"/>
  <c r="V523" i="11"/>
  <c r="U523" i="11"/>
  <c r="T523" i="11"/>
  <c r="S523" i="11"/>
  <c r="R523" i="11"/>
  <c r="Q523" i="11"/>
  <c r="P523" i="11"/>
  <c r="O523" i="11"/>
  <c r="N523" i="11"/>
  <c r="M523" i="11"/>
  <c r="W522" i="11"/>
  <c r="V522" i="11"/>
  <c r="U522" i="11"/>
  <c r="T522" i="11"/>
  <c r="S522" i="11"/>
  <c r="R522" i="11"/>
  <c r="Q522" i="11"/>
  <c r="P522" i="11"/>
  <c r="O522" i="11"/>
  <c r="N522" i="11"/>
  <c r="M522" i="11"/>
  <c r="W521" i="11"/>
  <c r="V521" i="11"/>
  <c r="U521" i="11"/>
  <c r="T521" i="11"/>
  <c r="S521" i="11"/>
  <c r="R521" i="11"/>
  <c r="Q521" i="11"/>
  <c r="P521" i="11"/>
  <c r="O521" i="11"/>
  <c r="N521" i="11"/>
  <c r="M521" i="11"/>
  <c r="W520" i="11"/>
  <c r="V520" i="11"/>
  <c r="U520" i="11"/>
  <c r="T520" i="11"/>
  <c r="S520" i="11"/>
  <c r="R520" i="11"/>
  <c r="Q520" i="11"/>
  <c r="P520" i="11"/>
  <c r="O520" i="11"/>
  <c r="N520" i="11"/>
  <c r="M520" i="11"/>
  <c r="W519" i="11"/>
  <c r="V519" i="11"/>
  <c r="U519" i="11"/>
  <c r="T519" i="11"/>
  <c r="S519" i="11"/>
  <c r="R519" i="11"/>
  <c r="Q519" i="11"/>
  <c r="P519" i="11"/>
  <c r="O519" i="11"/>
  <c r="N519" i="11"/>
  <c r="M519" i="11"/>
  <c r="W518" i="11"/>
  <c r="V518" i="11"/>
  <c r="U518" i="11"/>
  <c r="T518" i="11"/>
  <c r="S518" i="11"/>
  <c r="R518" i="11"/>
  <c r="Q518" i="11"/>
  <c r="P518" i="11"/>
  <c r="O518" i="11"/>
  <c r="N518" i="11"/>
  <c r="M518" i="11"/>
  <c r="W517" i="11"/>
  <c r="V517" i="11"/>
  <c r="U517" i="11"/>
  <c r="T517" i="11"/>
  <c r="S517" i="11"/>
  <c r="R517" i="11"/>
  <c r="Q517" i="11"/>
  <c r="P517" i="11"/>
  <c r="O517" i="11"/>
  <c r="N517" i="11"/>
  <c r="M517" i="11"/>
  <c r="W516" i="11"/>
  <c r="V516" i="11"/>
  <c r="U516" i="11"/>
  <c r="T516" i="11"/>
  <c r="S516" i="11"/>
  <c r="R516" i="11"/>
  <c r="Q516" i="11"/>
  <c r="P516" i="11"/>
  <c r="O516" i="11"/>
  <c r="N516" i="11"/>
  <c r="M516" i="11"/>
  <c r="W515" i="11"/>
  <c r="V515" i="11"/>
  <c r="U515" i="11"/>
  <c r="T515" i="11"/>
  <c r="S515" i="11"/>
  <c r="R515" i="11"/>
  <c r="Q515" i="11"/>
  <c r="P515" i="11"/>
  <c r="O515" i="11"/>
  <c r="N515" i="11"/>
  <c r="M515" i="11"/>
  <c r="W514" i="11"/>
  <c r="V514" i="11"/>
  <c r="U514" i="11"/>
  <c r="T514" i="11"/>
  <c r="S514" i="11"/>
  <c r="R514" i="11"/>
  <c r="Q514" i="11"/>
  <c r="P514" i="11"/>
  <c r="O514" i="11"/>
  <c r="N514" i="11"/>
  <c r="M514" i="11"/>
  <c r="W513" i="11"/>
  <c r="V513" i="11"/>
  <c r="U513" i="11"/>
  <c r="T513" i="11"/>
  <c r="S513" i="11"/>
  <c r="R513" i="11"/>
  <c r="Q513" i="11"/>
  <c r="P513" i="11"/>
  <c r="O513" i="11"/>
  <c r="N513" i="11"/>
  <c r="M513" i="11"/>
  <c r="W512" i="11"/>
  <c r="V512" i="11"/>
  <c r="U512" i="11"/>
  <c r="T512" i="11"/>
  <c r="S512" i="11"/>
  <c r="R512" i="11"/>
  <c r="Q512" i="11"/>
  <c r="P512" i="11"/>
  <c r="O512" i="11"/>
  <c r="N512" i="11"/>
  <c r="M512" i="11"/>
  <c r="W511" i="11"/>
  <c r="V511" i="11"/>
  <c r="U511" i="11"/>
  <c r="T511" i="11"/>
  <c r="S511" i="11"/>
  <c r="R511" i="11"/>
  <c r="Q511" i="11"/>
  <c r="P511" i="11"/>
  <c r="O511" i="11"/>
  <c r="N511" i="11"/>
  <c r="M511" i="11"/>
  <c r="W510" i="11"/>
  <c r="V510" i="11"/>
  <c r="U510" i="11"/>
  <c r="T510" i="11"/>
  <c r="S510" i="11"/>
  <c r="R510" i="11"/>
  <c r="Q510" i="11"/>
  <c r="P510" i="11"/>
  <c r="O510" i="11"/>
  <c r="N510" i="11"/>
  <c r="M510" i="11"/>
  <c r="W509" i="11"/>
  <c r="V509" i="11"/>
  <c r="U509" i="11"/>
  <c r="T509" i="11"/>
  <c r="S509" i="11"/>
  <c r="R509" i="11"/>
  <c r="Q509" i="11"/>
  <c r="P509" i="11"/>
  <c r="O509" i="11"/>
  <c r="N509" i="11"/>
  <c r="M509" i="11"/>
  <c r="W508" i="11"/>
  <c r="V508" i="11"/>
  <c r="U508" i="11"/>
  <c r="T508" i="11"/>
  <c r="S508" i="11"/>
  <c r="R508" i="11"/>
  <c r="Q508" i="11"/>
  <c r="P508" i="11"/>
  <c r="O508" i="11"/>
  <c r="N508" i="11"/>
  <c r="M508" i="11"/>
  <c r="W507" i="11"/>
  <c r="V507" i="11"/>
  <c r="U507" i="11"/>
  <c r="T507" i="11"/>
  <c r="S507" i="11"/>
  <c r="R507" i="11"/>
  <c r="Q507" i="11"/>
  <c r="P507" i="11"/>
  <c r="O507" i="11"/>
  <c r="N507" i="11"/>
  <c r="M507" i="11"/>
  <c r="W506" i="11"/>
  <c r="V506" i="11"/>
  <c r="U506" i="11"/>
  <c r="T506" i="11"/>
  <c r="S506" i="11"/>
  <c r="R506" i="11"/>
  <c r="Q506" i="11"/>
  <c r="P506" i="11"/>
  <c r="O506" i="11"/>
  <c r="N506" i="11"/>
  <c r="M506" i="11"/>
  <c r="W505" i="11"/>
  <c r="V505" i="11"/>
  <c r="U505" i="11"/>
  <c r="T505" i="11"/>
  <c r="S505" i="11"/>
  <c r="R505" i="11"/>
  <c r="Q505" i="11"/>
  <c r="P505" i="11"/>
  <c r="O505" i="11"/>
  <c r="N505" i="11"/>
  <c r="M505" i="11"/>
  <c r="W504" i="11"/>
  <c r="V504" i="11"/>
  <c r="U504" i="11"/>
  <c r="T504" i="11"/>
  <c r="S504" i="11"/>
  <c r="R504" i="11"/>
  <c r="Q504" i="11"/>
  <c r="P504" i="11"/>
  <c r="O504" i="11"/>
  <c r="N504" i="11"/>
  <c r="M504" i="11"/>
  <c r="W503" i="11"/>
  <c r="V503" i="11"/>
  <c r="U503" i="11"/>
  <c r="T503" i="11"/>
  <c r="S503" i="11"/>
  <c r="R503" i="11"/>
  <c r="Q503" i="11"/>
  <c r="P503" i="11"/>
  <c r="O503" i="11"/>
  <c r="N503" i="11"/>
  <c r="M503" i="11"/>
  <c r="W502" i="11"/>
  <c r="V502" i="11"/>
  <c r="U502" i="11"/>
  <c r="T502" i="11"/>
  <c r="S502" i="11"/>
  <c r="R502" i="11"/>
  <c r="Q502" i="11"/>
  <c r="P502" i="11"/>
  <c r="O502" i="11"/>
  <c r="N502" i="11"/>
  <c r="M502" i="11"/>
  <c r="W501" i="11"/>
  <c r="V501" i="11"/>
  <c r="U501" i="11"/>
  <c r="T501" i="11"/>
  <c r="S501" i="11"/>
  <c r="R501" i="11"/>
  <c r="Q501" i="11"/>
  <c r="P501" i="11"/>
  <c r="O501" i="11"/>
  <c r="N501" i="11"/>
  <c r="M501" i="11"/>
  <c r="W500" i="11"/>
  <c r="V500" i="11"/>
  <c r="U500" i="11"/>
  <c r="T500" i="11"/>
  <c r="S500" i="11"/>
  <c r="R500" i="11"/>
  <c r="Q500" i="11"/>
  <c r="P500" i="11"/>
  <c r="O500" i="11"/>
  <c r="N500" i="11"/>
  <c r="M500" i="11"/>
  <c r="W499" i="11"/>
  <c r="V499" i="11"/>
  <c r="U499" i="11"/>
  <c r="T499" i="11"/>
  <c r="S499" i="11"/>
  <c r="R499" i="11"/>
  <c r="Q499" i="11"/>
  <c r="P499" i="11"/>
  <c r="O499" i="11"/>
  <c r="N499" i="11"/>
  <c r="M499" i="11"/>
  <c r="W498" i="11"/>
  <c r="V498" i="11"/>
  <c r="U498" i="11"/>
  <c r="T498" i="11"/>
  <c r="S498" i="11"/>
  <c r="R498" i="11"/>
  <c r="Q498" i="11"/>
  <c r="P498" i="11"/>
  <c r="O498" i="11"/>
  <c r="N498" i="11"/>
  <c r="M498" i="11"/>
  <c r="W497" i="11"/>
  <c r="V497" i="11"/>
  <c r="U497" i="11"/>
  <c r="T497" i="11"/>
  <c r="S497" i="11"/>
  <c r="R497" i="11"/>
  <c r="Q497" i="11"/>
  <c r="P497" i="11"/>
  <c r="O497" i="11"/>
  <c r="N497" i="11"/>
  <c r="M497" i="11"/>
  <c r="W496" i="11"/>
  <c r="V496" i="11"/>
  <c r="U496" i="11"/>
  <c r="T496" i="11"/>
  <c r="S496" i="11"/>
  <c r="R496" i="11"/>
  <c r="Q496" i="11"/>
  <c r="P496" i="11"/>
  <c r="O496" i="11"/>
  <c r="N496" i="11"/>
  <c r="M496" i="11"/>
  <c r="W495" i="11"/>
  <c r="V495" i="11"/>
  <c r="U495" i="11"/>
  <c r="T495" i="11"/>
  <c r="S495" i="11"/>
  <c r="R495" i="11"/>
  <c r="Q495" i="11"/>
  <c r="P495" i="11"/>
  <c r="O495" i="11"/>
  <c r="N495" i="11"/>
  <c r="M495" i="11"/>
  <c r="W494" i="11"/>
  <c r="V494" i="11"/>
  <c r="U494" i="11"/>
  <c r="T494" i="11"/>
  <c r="S494" i="11"/>
  <c r="R494" i="11"/>
  <c r="Q494" i="11"/>
  <c r="P494" i="11"/>
  <c r="O494" i="11"/>
  <c r="N494" i="11"/>
  <c r="M494" i="11"/>
  <c r="W493" i="11"/>
  <c r="V493" i="11"/>
  <c r="U493" i="11"/>
  <c r="T493" i="11"/>
  <c r="S493" i="11"/>
  <c r="R493" i="11"/>
  <c r="Q493" i="11"/>
  <c r="P493" i="11"/>
  <c r="O493" i="11"/>
  <c r="N493" i="11"/>
  <c r="M493" i="11"/>
  <c r="W492" i="11"/>
  <c r="V492" i="11"/>
  <c r="U492" i="11"/>
  <c r="T492" i="11"/>
  <c r="S492" i="11"/>
  <c r="R492" i="11"/>
  <c r="Q492" i="11"/>
  <c r="P492" i="11"/>
  <c r="O492" i="11"/>
  <c r="N492" i="11"/>
  <c r="M492" i="11"/>
  <c r="W491" i="11"/>
  <c r="V491" i="11"/>
  <c r="U491" i="11"/>
  <c r="T491" i="11"/>
  <c r="S491" i="11"/>
  <c r="R491" i="11"/>
  <c r="Q491" i="11"/>
  <c r="P491" i="11"/>
  <c r="O491" i="11"/>
  <c r="N491" i="11"/>
  <c r="M491" i="11"/>
  <c r="W490" i="11"/>
  <c r="V490" i="11"/>
  <c r="U490" i="11"/>
  <c r="T490" i="11"/>
  <c r="S490" i="11"/>
  <c r="R490" i="11"/>
  <c r="Q490" i="11"/>
  <c r="P490" i="11"/>
  <c r="O490" i="11"/>
  <c r="N490" i="11"/>
  <c r="M490" i="11"/>
  <c r="W489" i="11"/>
  <c r="V489" i="11"/>
  <c r="U489" i="11"/>
  <c r="T489" i="11"/>
  <c r="S489" i="11"/>
  <c r="R489" i="11"/>
  <c r="Q489" i="11"/>
  <c r="P489" i="11"/>
  <c r="O489" i="11"/>
  <c r="N489" i="11"/>
  <c r="M489" i="11"/>
  <c r="W488" i="11"/>
  <c r="V488" i="11"/>
  <c r="U488" i="11"/>
  <c r="T488" i="11"/>
  <c r="S488" i="11"/>
  <c r="R488" i="11"/>
  <c r="Q488" i="11"/>
  <c r="P488" i="11"/>
  <c r="O488" i="11"/>
  <c r="N488" i="11"/>
  <c r="M488" i="11"/>
  <c r="W487" i="11"/>
  <c r="V487" i="11"/>
  <c r="U487" i="11"/>
  <c r="T487" i="11"/>
  <c r="S487" i="11"/>
  <c r="R487" i="11"/>
  <c r="Q487" i="11"/>
  <c r="P487" i="11"/>
  <c r="O487" i="11"/>
  <c r="N487" i="11"/>
  <c r="M487" i="11"/>
  <c r="W486" i="11"/>
  <c r="V486" i="11"/>
  <c r="U486" i="11"/>
  <c r="T486" i="11"/>
  <c r="S486" i="11"/>
  <c r="R486" i="11"/>
  <c r="Q486" i="11"/>
  <c r="P486" i="11"/>
  <c r="O486" i="11"/>
  <c r="N486" i="11"/>
  <c r="M486" i="11"/>
  <c r="W485" i="11"/>
  <c r="V485" i="11"/>
  <c r="U485" i="11"/>
  <c r="T485" i="11"/>
  <c r="S485" i="11"/>
  <c r="R485" i="11"/>
  <c r="Q485" i="11"/>
  <c r="P485" i="11"/>
  <c r="O485" i="11"/>
  <c r="N485" i="11"/>
  <c r="M485" i="11"/>
  <c r="W484" i="11"/>
  <c r="V484" i="11"/>
  <c r="U484" i="11"/>
  <c r="T484" i="11"/>
  <c r="S484" i="11"/>
  <c r="R484" i="11"/>
  <c r="Q484" i="11"/>
  <c r="P484" i="11"/>
  <c r="O484" i="11"/>
  <c r="N484" i="11"/>
  <c r="M484" i="11"/>
  <c r="W483" i="11"/>
  <c r="V483" i="11"/>
  <c r="U483" i="11"/>
  <c r="T483" i="11"/>
  <c r="S483" i="11"/>
  <c r="R483" i="11"/>
  <c r="Q483" i="11"/>
  <c r="P483" i="11"/>
  <c r="O483" i="11"/>
  <c r="N483" i="11"/>
  <c r="M483" i="11"/>
  <c r="W482" i="11"/>
  <c r="V482" i="11"/>
  <c r="U482" i="11"/>
  <c r="T482" i="11"/>
  <c r="S482" i="11"/>
  <c r="R482" i="11"/>
  <c r="Q482" i="11"/>
  <c r="P482" i="11"/>
  <c r="O482" i="11"/>
  <c r="N482" i="11"/>
  <c r="M482" i="11"/>
  <c r="W481" i="11"/>
  <c r="V481" i="11"/>
  <c r="U481" i="11"/>
  <c r="T481" i="11"/>
  <c r="S481" i="11"/>
  <c r="R481" i="11"/>
  <c r="Q481" i="11"/>
  <c r="P481" i="11"/>
  <c r="O481" i="11"/>
  <c r="N481" i="11"/>
  <c r="M481" i="11"/>
  <c r="W480" i="11"/>
  <c r="V480" i="11"/>
  <c r="U480" i="11"/>
  <c r="T480" i="11"/>
  <c r="S480" i="11"/>
  <c r="R480" i="11"/>
  <c r="Q480" i="11"/>
  <c r="P480" i="11"/>
  <c r="O480" i="11"/>
  <c r="N480" i="11"/>
  <c r="M480" i="11"/>
  <c r="W479" i="11"/>
  <c r="V479" i="11"/>
  <c r="U479" i="11"/>
  <c r="T479" i="11"/>
  <c r="S479" i="11"/>
  <c r="R479" i="11"/>
  <c r="Q479" i="11"/>
  <c r="P479" i="11"/>
  <c r="O479" i="11"/>
  <c r="N479" i="11"/>
  <c r="M479" i="11"/>
  <c r="W478" i="11"/>
  <c r="V478" i="11"/>
  <c r="U478" i="11"/>
  <c r="T478" i="11"/>
  <c r="S478" i="11"/>
  <c r="R478" i="11"/>
  <c r="Q478" i="11"/>
  <c r="P478" i="11"/>
  <c r="O478" i="11"/>
  <c r="N478" i="11"/>
  <c r="M478" i="11"/>
  <c r="W477" i="11"/>
  <c r="V477" i="11"/>
  <c r="U477" i="11"/>
  <c r="T477" i="11"/>
  <c r="S477" i="11"/>
  <c r="R477" i="11"/>
  <c r="Q477" i="11"/>
  <c r="P477" i="11"/>
  <c r="O477" i="11"/>
  <c r="N477" i="11"/>
  <c r="M477" i="11"/>
  <c r="W476" i="11"/>
  <c r="V476" i="11"/>
  <c r="U476" i="11"/>
  <c r="T476" i="11"/>
  <c r="S476" i="11"/>
  <c r="R476" i="11"/>
  <c r="Q476" i="11"/>
  <c r="P476" i="11"/>
  <c r="O476" i="11"/>
  <c r="N476" i="11"/>
  <c r="M476" i="11"/>
  <c r="W475" i="11"/>
  <c r="V475" i="11"/>
  <c r="U475" i="11"/>
  <c r="T475" i="11"/>
  <c r="S475" i="11"/>
  <c r="R475" i="11"/>
  <c r="Q475" i="11"/>
  <c r="P475" i="11"/>
  <c r="O475" i="11"/>
  <c r="N475" i="11"/>
  <c r="M475" i="11"/>
  <c r="W474" i="11"/>
  <c r="V474" i="11"/>
  <c r="U474" i="11"/>
  <c r="T474" i="11"/>
  <c r="S474" i="11"/>
  <c r="R474" i="11"/>
  <c r="Q474" i="11"/>
  <c r="P474" i="11"/>
  <c r="O474" i="11"/>
  <c r="N474" i="11"/>
  <c r="M474" i="11"/>
  <c r="W473" i="11"/>
  <c r="V473" i="11"/>
  <c r="U473" i="11"/>
  <c r="T473" i="11"/>
  <c r="S473" i="11"/>
  <c r="R473" i="11"/>
  <c r="Q473" i="11"/>
  <c r="P473" i="11"/>
  <c r="O473" i="11"/>
  <c r="N473" i="11"/>
  <c r="M473" i="11"/>
  <c r="W472" i="11"/>
  <c r="V472" i="11"/>
  <c r="U472" i="11"/>
  <c r="T472" i="11"/>
  <c r="S472" i="11"/>
  <c r="R472" i="11"/>
  <c r="Q472" i="11"/>
  <c r="P472" i="11"/>
  <c r="O472" i="11"/>
  <c r="N472" i="11"/>
  <c r="M472" i="11"/>
  <c r="W471" i="11"/>
  <c r="V471" i="11"/>
  <c r="U471" i="11"/>
  <c r="T471" i="11"/>
  <c r="S471" i="11"/>
  <c r="R471" i="11"/>
  <c r="Q471" i="11"/>
  <c r="P471" i="11"/>
  <c r="O471" i="11"/>
  <c r="N471" i="11"/>
  <c r="M471" i="11"/>
  <c r="W470" i="11"/>
  <c r="V470" i="11"/>
  <c r="U470" i="11"/>
  <c r="T470" i="11"/>
  <c r="S470" i="11"/>
  <c r="R470" i="11"/>
  <c r="Q470" i="11"/>
  <c r="P470" i="11"/>
  <c r="O470" i="11"/>
  <c r="N470" i="11"/>
  <c r="M470" i="11"/>
  <c r="W469" i="11"/>
  <c r="V469" i="11"/>
  <c r="U469" i="11"/>
  <c r="T469" i="11"/>
  <c r="S469" i="11"/>
  <c r="R469" i="11"/>
  <c r="Q469" i="11"/>
  <c r="P469" i="11"/>
  <c r="O469" i="11"/>
  <c r="N469" i="11"/>
  <c r="M469" i="11"/>
  <c r="W468" i="11"/>
  <c r="V468" i="11"/>
  <c r="U468" i="11"/>
  <c r="T468" i="11"/>
  <c r="S468" i="11"/>
  <c r="R468" i="11"/>
  <c r="Q468" i="11"/>
  <c r="P468" i="11"/>
  <c r="O468" i="11"/>
  <c r="N468" i="11"/>
  <c r="M468" i="11"/>
  <c r="W467" i="11"/>
  <c r="V467" i="11"/>
  <c r="U467" i="11"/>
  <c r="T467" i="11"/>
  <c r="S467" i="11"/>
  <c r="R467" i="11"/>
  <c r="Q467" i="11"/>
  <c r="P467" i="11"/>
  <c r="O467" i="11"/>
  <c r="N467" i="11"/>
  <c r="M467" i="11"/>
  <c r="W466" i="11"/>
  <c r="V466" i="11"/>
  <c r="U466" i="11"/>
  <c r="T466" i="11"/>
  <c r="S466" i="11"/>
  <c r="R466" i="11"/>
  <c r="Q466" i="11"/>
  <c r="P466" i="11"/>
  <c r="O466" i="11"/>
  <c r="N466" i="11"/>
  <c r="M466" i="11"/>
  <c r="W465" i="11"/>
  <c r="V465" i="11"/>
  <c r="U465" i="11"/>
  <c r="T465" i="11"/>
  <c r="S465" i="11"/>
  <c r="R465" i="11"/>
  <c r="Q465" i="11"/>
  <c r="P465" i="11"/>
  <c r="O465" i="11"/>
  <c r="N465" i="11"/>
  <c r="M465" i="11"/>
  <c r="W464" i="11"/>
  <c r="V464" i="11"/>
  <c r="U464" i="11"/>
  <c r="T464" i="11"/>
  <c r="S464" i="11"/>
  <c r="R464" i="11"/>
  <c r="Q464" i="11"/>
  <c r="P464" i="11"/>
  <c r="O464" i="11"/>
  <c r="N464" i="11"/>
  <c r="M464" i="11"/>
  <c r="W463" i="11"/>
  <c r="V463" i="11"/>
  <c r="U463" i="11"/>
  <c r="T463" i="11"/>
  <c r="S463" i="11"/>
  <c r="R463" i="11"/>
  <c r="Q463" i="11"/>
  <c r="P463" i="11"/>
  <c r="O463" i="11"/>
  <c r="N463" i="11"/>
  <c r="M463" i="11"/>
  <c r="W462" i="11"/>
  <c r="V462" i="11"/>
  <c r="U462" i="11"/>
  <c r="T462" i="11"/>
  <c r="S462" i="11"/>
  <c r="R462" i="11"/>
  <c r="Q462" i="11"/>
  <c r="P462" i="11"/>
  <c r="O462" i="11"/>
  <c r="N462" i="11"/>
  <c r="M462" i="11"/>
  <c r="W461" i="11"/>
  <c r="V461" i="11"/>
  <c r="U461" i="11"/>
  <c r="T461" i="11"/>
  <c r="S461" i="11"/>
  <c r="R461" i="11"/>
  <c r="Q461" i="11"/>
  <c r="P461" i="11"/>
  <c r="O461" i="11"/>
  <c r="N461" i="11"/>
  <c r="M461" i="11"/>
  <c r="W460" i="11"/>
  <c r="V460" i="11"/>
  <c r="U460" i="11"/>
  <c r="T460" i="11"/>
  <c r="S460" i="11"/>
  <c r="R460" i="11"/>
  <c r="Q460" i="11"/>
  <c r="P460" i="11"/>
  <c r="O460" i="11"/>
  <c r="N460" i="11"/>
  <c r="M460" i="11"/>
  <c r="W459" i="11"/>
  <c r="V459" i="11"/>
  <c r="U459" i="11"/>
  <c r="T459" i="11"/>
  <c r="S459" i="11"/>
  <c r="R459" i="11"/>
  <c r="Q459" i="11"/>
  <c r="P459" i="11"/>
  <c r="O459" i="11"/>
  <c r="N459" i="11"/>
  <c r="M459" i="11"/>
  <c r="W458" i="11"/>
  <c r="V458" i="11"/>
  <c r="U458" i="11"/>
  <c r="T458" i="11"/>
  <c r="S458" i="11"/>
  <c r="R458" i="11"/>
  <c r="Q458" i="11"/>
  <c r="P458" i="11"/>
  <c r="O458" i="11"/>
  <c r="N458" i="11"/>
  <c r="M458" i="11"/>
  <c r="W457" i="11"/>
  <c r="V457" i="11"/>
  <c r="U457" i="11"/>
  <c r="T457" i="11"/>
  <c r="S457" i="11"/>
  <c r="R457" i="11"/>
  <c r="Q457" i="11"/>
  <c r="P457" i="11"/>
  <c r="O457" i="11"/>
  <c r="N457" i="11"/>
  <c r="M457" i="11"/>
  <c r="W456" i="11"/>
  <c r="V456" i="11"/>
  <c r="U456" i="11"/>
  <c r="T456" i="11"/>
  <c r="S456" i="11"/>
  <c r="R456" i="11"/>
  <c r="Q456" i="11"/>
  <c r="P456" i="11"/>
  <c r="O456" i="11"/>
  <c r="N456" i="11"/>
  <c r="M456" i="11"/>
  <c r="W455" i="11"/>
  <c r="V455" i="11"/>
  <c r="U455" i="11"/>
  <c r="T455" i="11"/>
  <c r="S455" i="11"/>
  <c r="R455" i="11"/>
  <c r="Q455" i="11"/>
  <c r="P455" i="11"/>
  <c r="O455" i="11"/>
  <c r="N455" i="11"/>
  <c r="M455" i="11"/>
  <c r="W454" i="11"/>
  <c r="V454" i="11"/>
  <c r="U454" i="11"/>
  <c r="T454" i="11"/>
  <c r="S454" i="11"/>
  <c r="R454" i="11"/>
  <c r="Q454" i="11"/>
  <c r="P454" i="11"/>
  <c r="O454" i="11"/>
  <c r="N454" i="11"/>
  <c r="M454" i="11"/>
  <c r="W453" i="11"/>
  <c r="V453" i="11"/>
  <c r="U453" i="11"/>
  <c r="T453" i="11"/>
  <c r="S453" i="11"/>
  <c r="R453" i="11"/>
  <c r="Q453" i="11"/>
  <c r="P453" i="11"/>
  <c r="O453" i="11"/>
  <c r="N453" i="11"/>
  <c r="M453" i="11"/>
  <c r="W452" i="11"/>
  <c r="V452" i="11"/>
  <c r="U452" i="11"/>
  <c r="T452" i="11"/>
  <c r="S452" i="11"/>
  <c r="R452" i="11"/>
  <c r="Q452" i="11"/>
  <c r="P452" i="11"/>
  <c r="O452" i="11"/>
  <c r="N452" i="11"/>
  <c r="M452" i="11"/>
  <c r="W451" i="11"/>
  <c r="V451" i="11"/>
  <c r="U451" i="11"/>
  <c r="T451" i="11"/>
  <c r="S451" i="11"/>
  <c r="R451" i="11"/>
  <c r="Q451" i="11"/>
  <c r="P451" i="11"/>
  <c r="O451" i="11"/>
  <c r="N451" i="11"/>
  <c r="M451" i="11"/>
  <c r="W450" i="11"/>
  <c r="V450" i="11"/>
  <c r="U450" i="11"/>
  <c r="T450" i="11"/>
  <c r="S450" i="11"/>
  <c r="R450" i="11"/>
  <c r="Q450" i="11"/>
  <c r="P450" i="11"/>
  <c r="O450" i="11"/>
  <c r="N450" i="11"/>
  <c r="M450" i="11"/>
  <c r="W449" i="11"/>
  <c r="V449" i="11"/>
  <c r="U449" i="11"/>
  <c r="T449" i="11"/>
  <c r="S449" i="11"/>
  <c r="R449" i="11"/>
  <c r="Q449" i="11"/>
  <c r="P449" i="11"/>
  <c r="O449" i="11"/>
  <c r="N449" i="11"/>
  <c r="M449" i="11"/>
  <c r="W448" i="11"/>
  <c r="V448" i="11"/>
  <c r="U448" i="11"/>
  <c r="T448" i="11"/>
  <c r="S448" i="11"/>
  <c r="R448" i="11"/>
  <c r="Q448" i="11"/>
  <c r="P448" i="11"/>
  <c r="O448" i="11"/>
  <c r="N448" i="11"/>
  <c r="M448" i="11"/>
  <c r="W447" i="11"/>
  <c r="V447" i="11"/>
  <c r="U447" i="11"/>
  <c r="T447" i="11"/>
  <c r="S447" i="11"/>
  <c r="R447" i="11"/>
  <c r="Q447" i="11"/>
  <c r="P447" i="11"/>
  <c r="O447" i="11"/>
  <c r="N447" i="11"/>
  <c r="M447" i="11"/>
  <c r="W446" i="11"/>
  <c r="V446" i="11"/>
  <c r="U446" i="11"/>
  <c r="T446" i="11"/>
  <c r="S446" i="11"/>
  <c r="R446" i="11"/>
  <c r="Q446" i="11"/>
  <c r="P446" i="11"/>
  <c r="O446" i="11"/>
  <c r="N446" i="11"/>
  <c r="M446" i="11"/>
  <c r="W445" i="11"/>
  <c r="V445" i="11"/>
  <c r="U445" i="11"/>
  <c r="T445" i="11"/>
  <c r="S445" i="11"/>
  <c r="R445" i="11"/>
  <c r="Q445" i="11"/>
  <c r="P445" i="11"/>
  <c r="O445" i="11"/>
  <c r="N445" i="11"/>
  <c r="M445" i="11"/>
  <c r="W444" i="11"/>
  <c r="V444" i="11"/>
  <c r="U444" i="11"/>
  <c r="T444" i="11"/>
  <c r="S444" i="11"/>
  <c r="R444" i="11"/>
  <c r="Q444" i="11"/>
  <c r="P444" i="11"/>
  <c r="O444" i="11"/>
  <c r="N444" i="11"/>
  <c r="M444" i="11"/>
  <c r="W443" i="11"/>
  <c r="V443" i="11"/>
  <c r="U443" i="11"/>
  <c r="T443" i="11"/>
  <c r="S443" i="11"/>
  <c r="R443" i="11"/>
  <c r="Q443" i="11"/>
  <c r="P443" i="11"/>
  <c r="O443" i="11"/>
  <c r="N443" i="11"/>
  <c r="M443" i="11"/>
  <c r="W442" i="11"/>
  <c r="V442" i="11"/>
  <c r="U442" i="11"/>
  <c r="T442" i="11"/>
  <c r="S442" i="11"/>
  <c r="R442" i="11"/>
  <c r="Q442" i="11"/>
  <c r="P442" i="11"/>
  <c r="O442" i="11"/>
  <c r="N442" i="11"/>
  <c r="M442" i="11"/>
  <c r="W441" i="11"/>
  <c r="V441" i="11"/>
  <c r="U441" i="11"/>
  <c r="T441" i="11"/>
  <c r="S441" i="11"/>
  <c r="R441" i="11"/>
  <c r="Q441" i="11"/>
  <c r="P441" i="11"/>
  <c r="O441" i="11"/>
  <c r="N441" i="11"/>
  <c r="M441" i="11"/>
  <c r="W440" i="11"/>
  <c r="V440" i="11"/>
  <c r="U440" i="11"/>
  <c r="T440" i="11"/>
  <c r="S440" i="11"/>
  <c r="R440" i="11"/>
  <c r="Q440" i="11"/>
  <c r="P440" i="11"/>
  <c r="O440" i="11"/>
  <c r="N440" i="11"/>
  <c r="M440" i="11"/>
  <c r="W439" i="11"/>
  <c r="V439" i="11"/>
  <c r="U439" i="11"/>
  <c r="T439" i="11"/>
  <c r="S439" i="11"/>
  <c r="R439" i="11"/>
  <c r="Q439" i="11"/>
  <c r="P439" i="11"/>
  <c r="O439" i="11"/>
  <c r="N439" i="11"/>
  <c r="M439" i="11"/>
  <c r="W438" i="11"/>
  <c r="V438" i="11"/>
  <c r="U438" i="11"/>
  <c r="T438" i="11"/>
  <c r="S438" i="11"/>
  <c r="R438" i="11"/>
  <c r="Q438" i="11"/>
  <c r="P438" i="11"/>
  <c r="O438" i="11"/>
  <c r="N438" i="11"/>
  <c r="M438" i="11"/>
  <c r="W437" i="11"/>
  <c r="V437" i="11"/>
  <c r="U437" i="11"/>
  <c r="T437" i="11"/>
  <c r="S437" i="11"/>
  <c r="R437" i="11"/>
  <c r="Q437" i="11"/>
  <c r="P437" i="11"/>
  <c r="O437" i="11"/>
  <c r="N437" i="11"/>
  <c r="M437" i="11"/>
  <c r="W436" i="11"/>
  <c r="V436" i="11"/>
  <c r="U436" i="11"/>
  <c r="T436" i="11"/>
  <c r="S436" i="11"/>
  <c r="R436" i="11"/>
  <c r="Q436" i="11"/>
  <c r="P436" i="11"/>
  <c r="O436" i="11"/>
  <c r="N436" i="11"/>
  <c r="M436" i="11"/>
  <c r="W435" i="11"/>
  <c r="V435" i="11"/>
  <c r="U435" i="11"/>
  <c r="T435" i="11"/>
  <c r="S435" i="11"/>
  <c r="R435" i="11"/>
  <c r="Q435" i="11"/>
  <c r="P435" i="11"/>
  <c r="O435" i="11"/>
  <c r="N435" i="11"/>
  <c r="M435" i="11"/>
  <c r="W434" i="11"/>
  <c r="V434" i="11"/>
  <c r="U434" i="11"/>
  <c r="T434" i="11"/>
  <c r="S434" i="11"/>
  <c r="R434" i="11"/>
  <c r="Q434" i="11"/>
  <c r="P434" i="11"/>
  <c r="O434" i="11"/>
  <c r="N434" i="11"/>
  <c r="M434" i="11"/>
  <c r="W433" i="11"/>
  <c r="V433" i="11"/>
  <c r="U433" i="11"/>
  <c r="T433" i="11"/>
  <c r="S433" i="11"/>
  <c r="R433" i="11"/>
  <c r="Q433" i="11"/>
  <c r="P433" i="11"/>
  <c r="O433" i="11"/>
  <c r="N433" i="11"/>
  <c r="M433" i="11"/>
  <c r="W432" i="11"/>
  <c r="V432" i="11"/>
  <c r="U432" i="11"/>
  <c r="T432" i="11"/>
  <c r="S432" i="11"/>
  <c r="R432" i="11"/>
  <c r="Q432" i="11"/>
  <c r="P432" i="11"/>
  <c r="O432" i="11"/>
  <c r="N432" i="11"/>
  <c r="M432" i="11"/>
  <c r="W431" i="11"/>
  <c r="V431" i="11"/>
  <c r="U431" i="11"/>
  <c r="T431" i="11"/>
  <c r="S431" i="11"/>
  <c r="R431" i="11"/>
  <c r="Q431" i="11"/>
  <c r="P431" i="11"/>
  <c r="O431" i="11"/>
  <c r="N431" i="11"/>
  <c r="M431" i="11"/>
  <c r="W430" i="11"/>
  <c r="V430" i="11"/>
  <c r="U430" i="11"/>
  <c r="T430" i="11"/>
  <c r="S430" i="11"/>
  <c r="R430" i="11"/>
  <c r="Q430" i="11"/>
  <c r="P430" i="11"/>
  <c r="O430" i="11"/>
  <c r="N430" i="11"/>
  <c r="M430" i="11"/>
  <c r="W429" i="11"/>
  <c r="V429" i="11"/>
  <c r="U429" i="11"/>
  <c r="T429" i="11"/>
  <c r="S429" i="11"/>
  <c r="R429" i="11"/>
  <c r="Q429" i="11"/>
  <c r="P429" i="11"/>
  <c r="O429" i="11"/>
  <c r="N429" i="11"/>
  <c r="M429" i="11"/>
  <c r="W428" i="11"/>
  <c r="V428" i="11"/>
  <c r="U428" i="11"/>
  <c r="T428" i="11"/>
  <c r="S428" i="11"/>
  <c r="R428" i="11"/>
  <c r="Q428" i="11"/>
  <c r="P428" i="11"/>
  <c r="O428" i="11"/>
  <c r="N428" i="11"/>
  <c r="M428" i="11"/>
  <c r="W427" i="11"/>
  <c r="V427" i="11"/>
  <c r="U427" i="11"/>
  <c r="T427" i="11"/>
  <c r="S427" i="11"/>
  <c r="R427" i="11"/>
  <c r="Q427" i="11"/>
  <c r="P427" i="11"/>
  <c r="O427" i="11"/>
  <c r="N427" i="11"/>
  <c r="M427" i="11"/>
  <c r="W426" i="11"/>
  <c r="V426" i="11"/>
  <c r="U426" i="11"/>
  <c r="T426" i="11"/>
  <c r="S426" i="11"/>
  <c r="R426" i="11"/>
  <c r="Q426" i="11"/>
  <c r="P426" i="11"/>
  <c r="O426" i="11"/>
  <c r="N426" i="11"/>
  <c r="M426" i="11"/>
  <c r="W425" i="11"/>
  <c r="V425" i="11"/>
  <c r="U425" i="11"/>
  <c r="T425" i="11"/>
  <c r="S425" i="11"/>
  <c r="R425" i="11"/>
  <c r="Q425" i="11"/>
  <c r="P425" i="11"/>
  <c r="O425" i="11"/>
  <c r="N425" i="11"/>
  <c r="M425" i="11"/>
  <c r="W424" i="11"/>
  <c r="V424" i="11"/>
  <c r="U424" i="11"/>
  <c r="T424" i="11"/>
  <c r="S424" i="11"/>
  <c r="R424" i="11"/>
  <c r="Q424" i="11"/>
  <c r="P424" i="11"/>
  <c r="O424" i="11"/>
  <c r="N424" i="11"/>
  <c r="M424" i="11"/>
  <c r="W423" i="11"/>
  <c r="V423" i="11"/>
  <c r="U423" i="11"/>
  <c r="T423" i="11"/>
  <c r="S423" i="11"/>
  <c r="R423" i="11"/>
  <c r="Q423" i="11"/>
  <c r="P423" i="11"/>
  <c r="O423" i="11"/>
  <c r="N423" i="11"/>
  <c r="M423" i="11"/>
  <c r="W422" i="11"/>
  <c r="V422" i="11"/>
  <c r="U422" i="11"/>
  <c r="T422" i="11"/>
  <c r="S422" i="11"/>
  <c r="R422" i="11"/>
  <c r="Q422" i="11"/>
  <c r="P422" i="11"/>
  <c r="O422" i="11"/>
  <c r="N422" i="11"/>
  <c r="M422" i="11"/>
  <c r="W421" i="11"/>
  <c r="V421" i="11"/>
  <c r="U421" i="11"/>
  <c r="T421" i="11"/>
  <c r="S421" i="11"/>
  <c r="R421" i="11"/>
  <c r="Q421" i="11"/>
  <c r="P421" i="11"/>
  <c r="O421" i="11"/>
  <c r="N421" i="11"/>
  <c r="M421" i="11"/>
  <c r="W420" i="11"/>
  <c r="V420" i="11"/>
  <c r="U420" i="11"/>
  <c r="T420" i="11"/>
  <c r="S420" i="11"/>
  <c r="R420" i="11"/>
  <c r="Q420" i="11"/>
  <c r="P420" i="11"/>
  <c r="O420" i="11"/>
  <c r="N420" i="11"/>
  <c r="M420" i="11"/>
  <c r="W419" i="11"/>
  <c r="V419" i="11"/>
  <c r="U419" i="11"/>
  <c r="T419" i="11"/>
  <c r="S419" i="11"/>
  <c r="R419" i="11"/>
  <c r="Q419" i="11"/>
  <c r="P419" i="11"/>
  <c r="O419" i="11"/>
  <c r="N419" i="11"/>
  <c r="M419" i="11"/>
  <c r="W418" i="11"/>
  <c r="V418" i="11"/>
  <c r="U418" i="11"/>
  <c r="T418" i="11"/>
  <c r="S418" i="11"/>
  <c r="R418" i="11"/>
  <c r="Q418" i="11"/>
  <c r="P418" i="11"/>
  <c r="O418" i="11"/>
  <c r="N418" i="11"/>
  <c r="M418" i="11"/>
  <c r="W417" i="11"/>
  <c r="V417" i="11"/>
  <c r="U417" i="11"/>
  <c r="T417" i="11"/>
  <c r="S417" i="11"/>
  <c r="R417" i="11"/>
  <c r="Q417" i="11"/>
  <c r="P417" i="11"/>
  <c r="O417" i="11"/>
  <c r="N417" i="11"/>
  <c r="M417" i="11"/>
  <c r="W416" i="11"/>
  <c r="V416" i="11"/>
  <c r="U416" i="11"/>
  <c r="T416" i="11"/>
  <c r="S416" i="11"/>
  <c r="R416" i="11"/>
  <c r="Q416" i="11"/>
  <c r="P416" i="11"/>
  <c r="O416" i="11"/>
  <c r="N416" i="11"/>
  <c r="M416" i="11"/>
  <c r="W415" i="11"/>
  <c r="V415" i="11"/>
  <c r="U415" i="11"/>
  <c r="T415" i="11"/>
  <c r="S415" i="11"/>
  <c r="R415" i="11"/>
  <c r="Q415" i="11"/>
  <c r="P415" i="11"/>
  <c r="O415" i="11"/>
  <c r="N415" i="11"/>
  <c r="M415" i="11"/>
  <c r="W414" i="11"/>
  <c r="V414" i="11"/>
  <c r="U414" i="11"/>
  <c r="T414" i="11"/>
  <c r="S414" i="11"/>
  <c r="R414" i="11"/>
  <c r="Q414" i="11"/>
  <c r="P414" i="11"/>
  <c r="O414" i="11"/>
  <c r="N414" i="11"/>
  <c r="M414" i="11"/>
  <c r="W413" i="11"/>
  <c r="V413" i="11"/>
  <c r="U413" i="11"/>
  <c r="T413" i="11"/>
  <c r="S413" i="11"/>
  <c r="R413" i="11"/>
  <c r="Q413" i="11"/>
  <c r="P413" i="11"/>
  <c r="O413" i="11"/>
  <c r="N413" i="11"/>
  <c r="M413" i="11"/>
  <c r="W412" i="11"/>
  <c r="V412" i="11"/>
  <c r="U412" i="11"/>
  <c r="T412" i="11"/>
  <c r="S412" i="11"/>
  <c r="R412" i="11"/>
  <c r="Q412" i="11"/>
  <c r="P412" i="11"/>
  <c r="O412" i="11"/>
  <c r="N412" i="11"/>
  <c r="M412" i="11"/>
  <c r="W411" i="11"/>
  <c r="V411" i="11"/>
  <c r="U411" i="11"/>
  <c r="T411" i="11"/>
  <c r="S411" i="11"/>
  <c r="R411" i="11"/>
  <c r="Q411" i="11"/>
  <c r="P411" i="11"/>
  <c r="O411" i="11"/>
  <c r="N411" i="11"/>
  <c r="M411" i="11"/>
  <c r="W410" i="11"/>
  <c r="V410" i="11"/>
  <c r="U410" i="11"/>
  <c r="T410" i="11"/>
  <c r="S410" i="11"/>
  <c r="R410" i="11"/>
  <c r="Q410" i="11"/>
  <c r="P410" i="11"/>
  <c r="O410" i="11"/>
  <c r="N410" i="11"/>
  <c r="M410" i="11"/>
  <c r="W409" i="11"/>
  <c r="V409" i="11"/>
  <c r="U409" i="11"/>
  <c r="T409" i="11"/>
  <c r="S409" i="11"/>
  <c r="R409" i="11"/>
  <c r="Q409" i="11"/>
  <c r="P409" i="11"/>
  <c r="O409" i="11"/>
  <c r="N409" i="11"/>
  <c r="M409" i="11"/>
  <c r="W408" i="11"/>
  <c r="V408" i="11"/>
  <c r="U408" i="11"/>
  <c r="T408" i="11"/>
  <c r="S408" i="11"/>
  <c r="R408" i="11"/>
  <c r="Q408" i="11"/>
  <c r="P408" i="11"/>
  <c r="O408" i="11"/>
  <c r="N408" i="11"/>
  <c r="M408" i="11"/>
  <c r="W407" i="11"/>
  <c r="V407" i="11"/>
  <c r="U407" i="11"/>
  <c r="T407" i="11"/>
  <c r="S407" i="11"/>
  <c r="R407" i="11"/>
  <c r="Q407" i="11"/>
  <c r="P407" i="11"/>
  <c r="O407" i="11"/>
  <c r="N407" i="11"/>
  <c r="M407" i="11"/>
  <c r="W406" i="11"/>
  <c r="V406" i="11"/>
  <c r="U406" i="11"/>
  <c r="T406" i="11"/>
  <c r="S406" i="11"/>
  <c r="R406" i="11"/>
  <c r="Q406" i="11"/>
  <c r="P406" i="11"/>
  <c r="O406" i="11"/>
  <c r="N406" i="11"/>
  <c r="M406" i="11"/>
  <c r="W405" i="11"/>
  <c r="V405" i="11"/>
  <c r="U405" i="11"/>
  <c r="T405" i="11"/>
  <c r="S405" i="11"/>
  <c r="R405" i="11"/>
  <c r="Q405" i="11"/>
  <c r="P405" i="11"/>
  <c r="O405" i="11"/>
  <c r="N405" i="11"/>
  <c r="M405" i="11"/>
  <c r="W404" i="11"/>
  <c r="V404" i="11"/>
  <c r="U404" i="11"/>
  <c r="T404" i="11"/>
  <c r="S404" i="11"/>
  <c r="R404" i="11"/>
  <c r="Q404" i="11"/>
  <c r="P404" i="11"/>
  <c r="O404" i="11"/>
  <c r="N404" i="11"/>
  <c r="M404" i="11"/>
  <c r="W403" i="11"/>
  <c r="V403" i="11"/>
  <c r="U403" i="11"/>
  <c r="T403" i="11"/>
  <c r="S403" i="11"/>
  <c r="R403" i="11"/>
  <c r="Q403" i="11"/>
  <c r="P403" i="11"/>
  <c r="O403" i="11"/>
  <c r="N403" i="11"/>
  <c r="M403" i="11"/>
  <c r="W402" i="11"/>
  <c r="V402" i="11"/>
  <c r="U402" i="11"/>
  <c r="T402" i="11"/>
  <c r="S402" i="11"/>
  <c r="R402" i="11"/>
  <c r="Q402" i="11"/>
  <c r="P402" i="11"/>
  <c r="O402" i="11"/>
  <c r="N402" i="11"/>
  <c r="M402" i="11"/>
  <c r="W401" i="11"/>
  <c r="V401" i="11"/>
  <c r="U401" i="11"/>
  <c r="T401" i="11"/>
  <c r="S401" i="11"/>
  <c r="R401" i="11"/>
  <c r="Q401" i="11"/>
  <c r="P401" i="11"/>
  <c r="O401" i="11"/>
  <c r="N401" i="11"/>
  <c r="M401" i="11"/>
  <c r="W400" i="11"/>
  <c r="V400" i="11"/>
  <c r="U400" i="11"/>
  <c r="T400" i="11"/>
  <c r="S400" i="11"/>
  <c r="R400" i="11"/>
  <c r="Q400" i="11"/>
  <c r="P400" i="11"/>
  <c r="O400" i="11"/>
  <c r="N400" i="11"/>
  <c r="M400" i="11"/>
  <c r="W399" i="11"/>
  <c r="V399" i="11"/>
  <c r="U399" i="11"/>
  <c r="T399" i="11"/>
  <c r="S399" i="11"/>
  <c r="R399" i="11"/>
  <c r="Q399" i="11"/>
  <c r="P399" i="11"/>
  <c r="O399" i="11"/>
  <c r="N399" i="11"/>
  <c r="M399" i="11"/>
  <c r="W398" i="11"/>
  <c r="V398" i="11"/>
  <c r="U398" i="11"/>
  <c r="T398" i="11"/>
  <c r="S398" i="11"/>
  <c r="R398" i="11"/>
  <c r="Q398" i="11"/>
  <c r="P398" i="11"/>
  <c r="O398" i="11"/>
  <c r="N398" i="11"/>
  <c r="M398" i="11"/>
  <c r="W397" i="11"/>
  <c r="V397" i="11"/>
  <c r="U397" i="11"/>
  <c r="T397" i="11"/>
  <c r="S397" i="11"/>
  <c r="R397" i="11"/>
  <c r="Q397" i="11"/>
  <c r="P397" i="11"/>
  <c r="O397" i="11"/>
  <c r="N397" i="11"/>
  <c r="M397" i="11"/>
  <c r="W396" i="11"/>
  <c r="V396" i="11"/>
  <c r="U396" i="11"/>
  <c r="T396" i="11"/>
  <c r="S396" i="11"/>
  <c r="R396" i="11"/>
  <c r="Q396" i="11"/>
  <c r="P396" i="11"/>
  <c r="O396" i="11"/>
  <c r="N396" i="11"/>
  <c r="M396" i="11"/>
  <c r="W395" i="11"/>
  <c r="V395" i="11"/>
  <c r="U395" i="11"/>
  <c r="T395" i="11"/>
  <c r="S395" i="11"/>
  <c r="R395" i="11"/>
  <c r="Q395" i="11"/>
  <c r="P395" i="11"/>
  <c r="O395" i="11"/>
  <c r="N395" i="11"/>
  <c r="M395" i="11"/>
  <c r="W394" i="11"/>
  <c r="V394" i="11"/>
  <c r="U394" i="11"/>
  <c r="T394" i="11"/>
  <c r="S394" i="11"/>
  <c r="R394" i="11"/>
  <c r="Q394" i="11"/>
  <c r="P394" i="11"/>
  <c r="O394" i="11"/>
  <c r="N394" i="11"/>
  <c r="M394" i="11"/>
  <c r="W393" i="11"/>
  <c r="V393" i="11"/>
  <c r="U393" i="11"/>
  <c r="T393" i="11"/>
  <c r="S393" i="11"/>
  <c r="R393" i="11"/>
  <c r="Q393" i="11"/>
  <c r="P393" i="11"/>
  <c r="O393" i="11"/>
  <c r="N393" i="11"/>
  <c r="M393" i="11"/>
  <c r="W392" i="11"/>
  <c r="V392" i="11"/>
  <c r="U392" i="11"/>
  <c r="T392" i="11"/>
  <c r="S392" i="11"/>
  <c r="R392" i="11"/>
  <c r="Q392" i="11"/>
  <c r="P392" i="11"/>
  <c r="O392" i="11"/>
  <c r="N392" i="11"/>
  <c r="M392" i="11"/>
  <c r="W391" i="11"/>
  <c r="V391" i="11"/>
  <c r="U391" i="11"/>
  <c r="T391" i="11"/>
  <c r="S391" i="11"/>
  <c r="R391" i="11"/>
  <c r="Q391" i="11"/>
  <c r="P391" i="11"/>
  <c r="O391" i="11"/>
  <c r="N391" i="11"/>
  <c r="M391" i="11"/>
  <c r="W390" i="11"/>
  <c r="V390" i="11"/>
  <c r="U390" i="11"/>
  <c r="T390" i="11"/>
  <c r="S390" i="11"/>
  <c r="R390" i="11"/>
  <c r="Q390" i="11"/>
  <c r="P390" i="11"/>
  <c r="O390" i="11"/>
  <c r="N390" i="11"/>
  <c r="M390" i="11"/>
  <c r="W389" i="11"/>
  <c r="V389" i="11"/>
  <c r="U389" i="11"/>
  <c r="T389" i="11"/>
  <c r="S389" i="11"/>
  <c r="R389" i="11"/>
  <c r="Q389" i="11"/>
  <c r="P389" i="11"/>
  <c r="O389" i="11"/>
  <c r="N389" i="11"/>
  <c r="M389" i="11"/>
  <c r="W388" i="11"/>
  <c r="V388" i="11"/>
  <c r="U388" i="11"/>
  <c r="T388" i="11"/>
  <c r="S388" i="11"/>
  <c r="R388" i="11"/>
  <c r="Q388" i="11"/>
  <c r="P388" i="11"/>
  <c r="O388" i="11"/>
  <c r="N388" i="11"/>
  <c r="M388" i="11"/>
  <c r="W387" i="11"/>
  <c r="V387" i="11"/>
  <c r="U387" i="11"/>
  <c r="T387" i="11"/>
  <c r="S387" i="11"/>
  <c r="R387" i="11"/>
  <c r="Q387" i="11"/>
  <c r="P387" i="11"/>
  <c r="O387" i="11"/>
  <c r="N387" i="11"/>
  <c r="M387" i="11"/>
  <c r="W386" i="11"/>
  <c r="V386" i="11"/>
  <c r="U386" i="11"/>
  <c r="T386" i="11"/>
  <c r="S386" i="11"/>
  <c r="R386" i="11"/>
  <c r="Q386" i="11"/>
  <c r="P386" i="11"/>
  <c r="O386" i="11"/>
  <c r="N386" i="11"/>
  <c r="M386" i="11"/>
  <c r="W385" i="11"/>
  <c r="V385" i="11"/>
  <c r="U385" i="11"/>
  <c r="T385" i="11"/>
  <c r="S385" i="11"/>
  <c r="R385" i="11"/>
  <c r="Q385" i="11"/>
  <c r="P385" i="11"/>
  <c r="O385" i="11"/>
  <c r="N385" i="11"/>
  <c r="M385" i="11"/>
  <c r="W384" i="11"/>
  <c r="V384" i="11"/>
  <c r="U384" i="11"/>
  <c r="T384" i="11"/>
  <c r="S384" i="11"/>
  <c r="R384" i="11"/>
  <c r="Q384" i="11"/>
  <c r="P384" i="11"/>
  <c r="O384" i="11"/>
  <c r="N384" i="11"/>
  <c r="M384" i="11"/>
  <c r="W383" i="11"/>
  <c r="V383" i="11"/>
  <c r="U383" i="11"/>
  <c r="T383" i="11"/>
  <c r="S383" i="11"/>
  <c r="R383" i="11"/>
  <c r="Q383" i="11"/>
  <c r="P383" i="11"/>
  <c r="O383" i="11"/>
  <c r="N383" i="11"/>
  <c r="M383" i="11"/>
  <c r="W382" i="11"/>
  <c r="V382" i="11"/>
  <c r="U382" i="11"/>
  <c r="T382" i="11"/>
  <c r="S382" i="11"/>
  <c r="R382" i="11"/>
  <c r="Q382" i="11"/>
  <c r="P382" i="11"/>
  <c r="O382" i="11"/>
  <c r="N382" i="11"/>
  <c r="M382" i="11"/>
  <c r="W381" i="11"/>
  <c r="V381" i="11"/>
  <c r="U381" i="11"/>
  <c r="T381" i="11"/>
  <c r="S381" i="11"/>
  <c r="R381" i="11"/>
  <c r="Q381" i="11"/>
  <c r="P381" i="11"/>
  <c r="O381" i="11"/>
  <c r="N381" i="11"/>
  <c r="M381" i="11"/>
  <c r="W380" i="11"/>
  <c r="V380" i="11"/>
  <c r="U380" i="11"/>
  <c r="T380" i="11"/>
  <c r="S380" i="11"/>
  <c r="R380" i="11"/>
  <c r="Q380" i="11"/>
  <c r="P380" i="11"/>
  <c r="O380" i="11"/>
  <c r="N380" i="11"/>
  <c r="M380" i="11"/>
  <c r="W379" i="11"/>
  <c r="V379" i="11"/>
  <c r="U379" i="11"/>
  <c r="T379" i="11"/>
  <c r="S379" i="11"/>
  <c r="R379" i="11"/>
  <c r="Q379" i="11"/>
  <c r="P379" i="11"/>
  <c r="O379" i="11"/>
  <c r="N379" i="11"/>
  <c r="M379" i="11"/>
  <c r="W378" i="11"/>
  <c r="V378" i="11"/>
  <c r="U378" i="11"/>
  <c r="T378" i="11"/>
  <c r="S378" i="11"/>
  <c r="R378" i="11"/>
  <c r="Q378" i="11"/>
  <c r="P378" i="11"/>
  <c r="O378" i="11"/>
  <c r="N378" i="11"/>
  <c r="M378" i="11"/>
  <c r="W377" i="11"/>
  <c r="V377" i="11"/>
  <c r="U377" i="11"/>
  <c r="T377" i="11"/>
  <c r="S377" i="11"/>
  <c r="R377" i="11"/>
  <c r="Q377" i="11"/>
  <c r="P377" i="11"/>
  <c r="O377" i="11"/>
  <c r="N377" i="11"/>
  <c r="M377" i="11"/>
  <c r="W376" i="11"/>
  <c r="V376" i="11"/>
  <c r="U376" i="11"/>
  <c r="T376" i="11"/>
  <c r="S376" i="11"/>
  <c r="R376" i="11"/>
  <c r="Q376" i="11"/>
  <c r="P376" i="11"/>
  <c r="O376" i="11"/>
  <c r="N376" i="11"/>
  <c r="M376" i="11"/>
  <c r="W375" i="11"/>
  <c r="V375" i="11"/>
  <c r="U375" i="11"/>
  <c r="T375" i="11"/>
  <c r="S375" i="11"/>
  <c r="R375" i="11"/>
  <c r="Q375" i="11"/>
  <c r="P375" i="11"/>
  <c r="O375" i="11"/>
  <c r="N375" i="11"/>
  <c r="M375" i="11"/>
  <c r="W374" i="11"/>
  <c r="V374" i="11"/>
  <c r="U374" i="11"/>
  <c r="T374" i="11"/>
  <c r="S374" i="11"/>
  <c r="R374" i="11"/>
  <c r="Q374" i="11"/>
  <c r="P374" i="11"/>
  <c r="O374" i="11"/>
  <c r="N374" i="11"/>
  <c r="M374" i="11"/>
  <c r="W373" i="11"/>
  <c r="V373" i="11"/>
  <c r="U373" i="11"/>
  <c r="T373" i="11"/>
  <c r="S373" i="11"/>
  <c r="R373" i="11"/>
  <c r="Q373" i="11"/>
  <c r="P373" i="11"/>
  <c r="O373" i="11"/>
  <c r="N373" i="11"/>
  <c r="M373" i="11"/>
  <c r="W372" i="11"/>
  <c r="V372" i="11"/>
  <c r="U372" i="11"/>
  <c r="T372" i="11"/>
  <c r="S372" i="11"/>
  <c r="R372" i="11"/>
  <c r="Q372" i="11"/>
  <c r="P372" i="11"/>
  <c r="O372" i="11"/>
  <c r="N372" i="11"/>
  <c r="M372" i="11"/>
  <c r="W371" i="11"/>
  <c r="V371" i="11"/>
  <c r="U371" i="11"/>
  <c r="T371" i="11"/>
  <c r="S371" i="11"/>
  <c r="R371" i="11"/>
  <c r="Q371" i="11"/>
  <c r="P371" i="11"/>
  <c r="O371" i="11"/>
  <c r="N371" i="11"/>
  <c r="M371" i="11"/>
  <c r="W370" i="11"/>
  <c r="V370" i="11"/>
  <c r="U370" i="11"/>
  <c r="T370" i="11"/>
  <c r="S370" i="11"/>
  <c r="R370" i="11"/>
  <c r="Q370" i="11"/>
  <c r="P370" i="11"/>
  <c r="O370" i="11"/>
  <c r="N370" i="11"/>
  <c r="M370" i="11"/>
  <c r="W369" i="11"/>
  <c r="V369" i="11"/>
  <c r="U369" i="11"/>
  <c r="T369" i="11"/>
  <c r="S369" i="11"/>
  <c r="R369" i="11"/>
  <c r="Q369" i="11"/>
  <c r="P369" i="11"/>
  <c r="O369" i="11"/>
  <c r="N369" i="11"/>
  <c r="M369" i="11"/>
  <c r="W368" i="11"/>
  <c r="V368" i="11"/>
  <c r="U368" i="11"/>
  <c r="T368" i="11"/>
  <c r="S368" i="11"/>
  <c r="R368" i="11"/>
  <c r="Q368" i="11"/>
  <c r="P368" i="11"/>
  <c r="O368" i="11"/>
  <c r="N368" i="11"/>
  <c r="M368" i="11"/>
  <c r="W367" i="11"/>
  <c r="V367" i="11"/>
  <c r="U367" i="11"/>
  <c r="T367" i="11"/>
  <c r="S367" i="11"/>
  <c r="R367" i="11"/>
  <c r="Q367" i="11"/>
  <c r="P367" i="11"/>
  <c r="O367" i="11"/>
  <c r="N367" i="11"/>
  <c r="M367" i="11"/>
  <c r="W366" i="11"/>
  <c r="V366" i="11"/>
  <c r="U366" i="11"/>
  <c r="T366" i="11"/>
  <c r="S366" i="11"/>
  <c r="R366" i="11"/>
  <c r="Q366" i="11"/>
  <c r="P366" i="11"/>
  <c r="O366" i="11"/>
  <c r="N366" i="11"/>
  <c r="M366" i="11"/>
  <c r="W365" i="11"/>
  <c r="V365" i="11"/>
  <c r="U365" i="11"/>
  <c r="T365" i="11"/>
  <c r="S365" i="11"/>
  <c r="R365" i="11"/>
  <c r="Q365" i="11"/>
  <c r="P365" i="11"/>
  <c r="O365" i="11"/>
  <c r="N365" i="11"/>
  <c r="M365" i="11"/>
  <c r="W364" i="11"/>
  <c r="V364" i="11"/>
  <c r="U364" i="11"/>
  <c r="T364" i="11"/>
  <c r="S364" i="11"/>
  <c r="R364" i="11"/>
  <c r="Q364" i="11"/>
  <c r="P364" i="11"/>
  <c r="O364" i="11"/>
  <c r="N364" i="11"/>
  <c r="M364" i="11"/>
  <c r="W363" i="11"/>
  <c r="V363" i="11"/>
  <c r="U363" i="11"/>
  <c r="T363" i="11"/>
  <c r="S363" i="11"/>
  <c r="R363" i="11"/>
  <c r="Q363" i="11"/>
  <c r="P363" i="11"/>
  <c r="O363" i="11"/>
  <c r="N363" i="11"/>
  <c r="M363" i="11"/>
  <c r="W362" i="11"/>
  <c r="V362" i="11"/>
  <c r="U362" i="11"/>
  <c r="T362" i="11"/>
  <c r="S362" i="11"/>
  <c r="R362" i="11"/>
  <c r="Q362" i="11"/>
  <c r="P362" i="11"/>
  <c r="O362" i="11"/>
  <c r="N362" i="11"/>
  <c r="M362" i="11"/>
  <c r="W361" i="11"/>
  <c r="V361" i="11"/>
  <c r="U361" i="11"/>
  <c r="T361" i="11"/>
  <c r="S361" i="11"/>
  <c r="R361" i="11"/>
  <c r="Q361" i="11"/>
  <c r="P361" i="11"/>
  <c r="O361" i="11"/>
  <c r="N361" i="11"/>
  <c r="M361" i="11"/>
  <c r="W360" i="11"/>
  <c r="V360" i="11"/>
  <c r="U360" i="11"/>
  <c r="T360" i="11"/>
  <c r="S360" i="11"/>
  <c r="R360" i="11"/>
  <c r="Q360" i="11"/>
  <c r="P360" i="11"/>
  <c r="O360" i="11"/>
  <c r="N360" i="11"/>
  <c r="M360" i="11"/>
  <c r="W359" i="11"/>
  <c r="V359" i="11"/>
  <c r="U359" i="11"/>
  <c r="T359" i="11"/>
  <c r="S359" i="11"/>
  <c r="R359" i="11"/>
  <c r="Q359" i="11"/>
  <c r="P359" i="11"/>
  <c r="O359" i="11"/>
  <c r="N359" i="11"/>
  <c r="M359" i="11"/>
  <c r="W358" i="11"/>
  <c r="V358" i="11"/>
  <c r="U358" i="11"/>
  <c r="T358" i="11"/>
  <c r="S358" i="11"/>
  <c r="R358" i="11"/>
  <c r="Q358" i="11"/>
  <c r="P358" i="11"/>
  <c r="O358" i="11"/>
  <c r="N358" i="11"/>
  <c r="M358" i="11"/>
  <c r="W357" i="11"/>
  <c r="V357" i="11"/>
  <c r="U357" i="11"/>
  <c r="T357" i="11"/>
  <c r="S357" i="11"/>
  <c r="R357" i="11"/>
  <c r="Q357" i="11"/>
  <c r="P357" i="11"/>
  <c r="O357" i="11"/>
  <c r="N357" i="11"/>
  <c r="M357" i="11"/>
  <c r="W356" i="11"/>
  <c r="V356" i="11"/>
  <c r="U356" i="11"/>
  <c r="T356" i="11"/>
  <c r="S356" i="11"/>
  <c r="R356" i="11"/>
  <c r="Q356" i="11"/>
  <c r="P356" i="11"/>
  <c r="O356" i="11"/>
  <c r="N356" i="11"/>
  <c r="M356" i="11"/>
  <c r="W355" i="11"/>
  <c r="V355" i="11"/>
  <c r="U355" i="11"/>
  <c r="T355" i="11"/>
  <c r="S355" i="11"/>
  <c r="R355" i="11"/>
  <c r="Q355" i="11"/>
  <c r="P355" i="11"/>
  <c r="O355" i="11"/>
  <c r="N355" i="11"/>
  <c r="M355" i="11"/>
  <c r="W354" i="11"/>
  <c r="V354" i="11"/>
  <c r="U354" i="11"/>
  <c r="T354" i="11"/>
  <c r="S354" i="11"/>
  <c r="R354" i="11"/>
  <c r="Q354" i="11"/>
  <c r="P354" i="11"/>
  <c r="O354" i="11"/>
  <c r="N354" i="11"/>
  <c r="M354" i="11"/>
  <c r="W353" i="11"/>
  <c r="V353" i="11"/>
  <c r="U353" i="11"/>
  <c r="T353" i="11"/>
  <c r="S353" i="11"/>
  <c r="R353" i="11"/>
  <c r="Q353" i="11"/>
  <c r="P353" i="11"/>
  <c r="O353" i="11"/>
  <c r="N353" i="11"/>
  <c r="M353" i="11"/>
  <c r="W352" i="11"/>
  <c r="V352" i="11"/>
  <c r="U352" i="11"/>
  <c r="T352" i="11"/>
  <c r="S352" i="11"/>
  <c r="R352" i="11"/>
  <c r="Q352" i="11"/>
  <c r="P352" i="11"/>
  <c r="O352" i="11"/>
  <c r="N352" i="11"/>
  <c r="M352" i="11"/>
  <c r="W351" i="11"/>
  <c r="V351" i="11"/>
  <c r="U351" i="11"/>
  <c r="T351" i="11"/>
  <c r="S351" i="11"/>
  <c r="R351" i="11"/>
  <c r="Q351" i="11"/>
  <c r="P351" i="11"/>
  <c r="O351" i="11"/>
  <c r="N351" i="11"/>
  <c r="M351" i="11"/>
  <c r="W350" i="11"/>
  <c r="V350" i="11"/>
  <c r="U350" i="11"/>
  <c r="T350" i="11"/>
  <c r="S350" i="11"/>
  <c r="R350" i="11"/>
  <c r="Q350" i="11"/>
  <c r="P350" i="11"/>
  <c r="O350" i="11"/>
  <c r="N350" i="11"/>
  <c r="M350" i="11"/>
  <c r="W349" i="11"/>
  <c r="V349" i="11"/>
  <c r="U349" i="11"/>
  <c r="T349" i="11"/>
  <c r="S349" i="11"/>
  <c r="R349" i="11"/>
  <c r="Q349" i="11"/>
  <c r="P349" i="11"/>
  <c r="O349" i="11"/>
  <c r="N349" i="11"/>
  <c r="M349" i="11"/>
  <c r="W348" i="11"/>
  <c r="V348" i="11"/>
  <c r="U348" i="11"/>
  <c r="T348" i="11"/>
  <c r="S348" i="11"/>
  <c r="R348" i="11"/>
  <c r="Q348" i="11"/>
  <c r="P348" i="11"/>
  <c r="O348" i="11"/>
  <c r="N348" i="11"/>
  <c r="M348" i="11"/>
  <c r="W347" i="11"/>
  <c r="V347" i="11"/>
  <c r="U347" i="11"/>
  <c r="T347" i="11"/>
  <c r="S347" i="11"/>
  <c r="R347" i="11"/>
  <c r="Q347" i="11"/>
  <c r="P347" i="11"/>
  <c r="O347" i="11"/>
  <c r="N347" i="11"/>
  <c r="M347" i="11"/>
  <c r="W346" i="11"/>
  <c r="V346" i="11"/>
  <c r="U346" i="11"/>
  <c r="T346" i="11"/>
  <c r="S346" i="11"/>
  <c r="R346" i="11"/>
  <c r="Q346" i="11"/>
  <c r="P346" i="11"/>
  <c r="O346" i="11"/>
  <c r="N346" i="11"/>
  <c r="M346" i="11"/>
  <c r="W345" i="11"/>
  <c r="V345" i="11"/>
  <c r="U345" i="11"/>
  <c r="T345" i="11"/>
  <c r="S345" i="11"/>
  <c r="R345" i="11"/>
  <c r="Q345" i="11"/>
  <c r="P345" i="11"/>
  <c r="O345" i="11"/>
  <c r="N345" i="11"/>
  <c r="M345" i="11"/>
  <c r="W344" i="11"/>
  <c r="V344" i="11"/>
  <c r="U344" i="11"/>
  <c r="T344" i="11"/>
  <c r="S344" i="11"/>
  <c r="R344" i="11"/>
  <c r="Q344" i="11"/>
  <c r="P344" i="11"/>
  <c r="O344" i="11"/>
  <c r="N344" i="11"/>
  <c r="M344" i="11"/>
  <c r="W343" i="11"/>
  <c r="V343" i="11"/>
  <c r="U343" i="11"/>
  <c r="T343" i="11"/>
  <c r="S343" i="11"/>
  <c r="R343" i="11"/>
  <c r="Q343" i="11"/>
  <c r="P343" i="11"/>
  <c r="O343" i="11"/>
  <c r="N343" i="11"/>
  <c r="M343" i="11"/>
  <c r="W342" i="11"/>
  <c r="V342" i="11"/>
  <c r="U342" i="11"/>
  <c r="T342" i="11"/>
  <c r="S342" i="11"/>
  <c r="R342" i="11"/>
  <c r="Q342" i="11"/>
  <c r="P342" i="11"/>
  <c r="O342" i="11"/>
  <c r="N342" i="11"/>
  <c r="M342" i="11"/>
  <c r="W341" i="11"/>
  <c r="V341" i="11"/>
  <c r="U341" i="11"/>
  <c r="T341" i="11"/>
  <c r="S341" i="11"/>
  <c r="R341" i="11"/>
  <c r="Q341" i="11"/>
  <c r="P341" i="11"/>
  <c r="O341" i="11"/>
  <c r="N341" i="11"/>
  <c r="M341" i="11"/>
  <c r="W340" i="11"/>
  <c r="V340" i="11"/>
  <c r="U340" i="11"/>
  <c r="T340" i="11"/>
  <c r="S340" i="11"/>
  <c r="R340" i="11"/>
  <c r="Q340" i="11"/>
  <c r="P340" i="11"/>
  <c r="O340" i="11"/>
  <c r="N340" i="11"/>
  <c r="M340" i="11"/>
  <c r="W339" i="11"/>
  <c r="V339" i="11"/>
  <c r="U339" i="11"/>
  <c r="T339" i="11"/>
  <c r="S339" i="11"/>
  <c r="R339" i="11"/>
  <c r="Q339" i="11"/>
  <c r="P339" i="11"/>
  <c r="O339" i="11"/>
  <c r="N339" i="11"/>
  <c r="M339" i="11"/>
  <c r="W338" i="11"/>
  <c r="V338" i="11"/>
  <c r="U338" i="11"/>
  <c r="T338" i="11"/>
  <c r="S338" i="11"/>
  <c r="R338" i="11"/>
  <c r="Q338" i="11"/>
  <c r="P338" i="11"/>
  <c r="O338" i="11"/>
  <c r="N338" i="11"/>
  <c r="M338" i="11"/>
  <c r="W337" i="11"/>
  <c r="V337" i="11"/>
  <c r="U337" i="11"/>
  <c r="T337" i="11"/>
  <c r="S337" i="11"/>
  <c r="R337" i="11"/>
  <c r="Q337" i="11"/>
  <c r="P337" i="11"/>
  <c r="O337" i="11"/>
  <c r="N337" i="11"/>
  <c r="M337" i="11"/>
  <c r="W336" i="11"/>
  <c r="V336" i="11"/>
  <c r="U336" i="11"/>
  <c r="T336" i="11"/>
  <c r="S336" i="11"/>
  <c r="R336" i="11"/>
  <c r="Q336" i="11"/>
  <c r="P336" i="11"/>
  <c r="O336" i="11"/>
  <c r="N336" i="11"/>
  <c r="M336" i="11"/>
  <c r="W335" i="11"/>
  <c r="V335" i="11"/>
  <c r="U335" i="11"/>
  <c r="T335" i="11"/>
  <c r="S335" i="11"/>
  <c r="R335" i="11"/>
  <c r="Q335" i="11"/>
  <c r="P335" i="11"/>
  <c r="O335" i="11"/>
  <c r="N335" i="11"/>
  <c r="M335" i="11"/>
  <c r="W334" i="11"/>
  <c r="V334" i="11"/>
  <c r="U334" i="11"/>
  <c r="T334" i="11"/>
  <c r="S334" i="11"/>
  <c r="R334" i="11"/>
  <c r="Q334" i="11"/>
  <c r="P334" i="11"/>
  <c r="O334" i="11"/>
  <c r="N334" i="11"/>
  <c r="M334" i="11"/>
  <c r="W333" i="11"/>
  <c r="V333" i="11"/>
  <c r="U333" i="11"/>
  <c r="T333" i="11"/>
  <c r="S333" i="11"/>
  <c r="R333" i="11"/>
  <c r="Q333" i="11"/>
  <c r="P333" i="11"/>
  <c r="O333" i="11"/>
  <c r="N333" i="11"/>
  <c r="M333" i="11"/>
  <c r="W332" i="11"/>
  <c r="V332" i="11"/>
  <c r="U332" i="11"/>
  <c r="T332" i="11"/>
  <c r="S332" i="11"/>
  <c r="R332" i="11"/>
  <c r="Q332" i="11"/>
  <c r="P332" i="11"/>
  <c r="O332" i="11"/>
  <c r="N332" i="11"/>
  <c r="M332" i="11"/>
  <c r="W331" i="11"/>
  <c r="V331" i="11"/>
  <c r="U331" i="11"/>
  <c r="T331" i="11"/>
  <c r="S331" i="11"/>
  <c r="R331" i="11"/>
  <c r="Q331" i="11"/>
  <c r="P331" i="11"/>
  <c r="O331" i="11"/>
  <c r="N331" i="11"/>
  <c r="M331" i="11"/>
  <c r="W330" i="11"/>
  <c r="V330" i="11"/>
  <c r="U330" i="11"/>
  <c r="T330" i="11"/>
  <c r="S330" i="11"/>
  <c r="R330" i="11"/>
  <c r="Q330" i="11"/>
  <c r="P330" i="11"/>
  <c r="O330" i="11"/>
  <c r="N330" i="11"/>
  <c r="M330" i="11"/>
  <c r="W329" i="11"/>
  <c r="V329" i="11"/>
  <c r="U329" i="11"/>
  <c r="T329" i="11"/>
  <c r="S329" i="11"/>
  <c r="R329" i="11"/>
  <c r="Q329" i="11"/>
  <c r="P329" i="11"/>
  <c r="O329" i="11"/>
  <c r="N329" i="11"/>
  <c r="M329" i="11"/>
  <c r="W328" i="11"/>
  <c r="V328" i="11"/>
  <c r="U328" i="11"/>
  <c r="T328" i="11"/>
  <c r="S328" i="11"/>
  <c r="R328" i="11"/>
  <c r="Q328" i="11"/>
  <c r="P328" i="11"/>
  <c r="O328" i="11"/>
  <c r="N328" i="11"/>
  <c r="M328" i="11"/>
  <c r="W327" i="11"/>
  <c r="V327" i="11"/>
  <c r="U327" i="11"/>
  <c r="T327" i="11"/>
  <c r="S327" i="11"/>
  <c r="R327" i="11"/>
  <c r="Q327" i="11"/>
  <c r="P327" i="11"/>
  <c r="O327" i="11"/>
  <c r="N327" i="11"/>
  <c r="M327" i="11"/>
  <c r="W326" i="11"/>
  <c r="V326" i="11"/>
  <c r="U326" i="11"/>
  <c r="T326" i="11"/>
  <c r="S326" i="11"/>
  <c r="R326" i="11"/>
  <c r="Q326" i="11"/>
  <c r="P326" i="11"/>
  <c r="O326" i="11"/>
  <c r="N326" i="11"/>
  <c r="M326" i="11"/>
  <c r="W325" i="11"/>
  <c r="V325" i="11"/>
  <c r="U325" i="11"/>
  <c r="T325" i="11"/>
  <c r="S325" i="11"/>
  <c r="R325" i="11"/>
  <c r="Q325" i="11"/>
  <c r="P325" i="11"/>
  <c r="O325" i="11"/>
  <c r="N325" i="11"/>
  <c r="M325" i="11"/>
  <c r="W324" i="11"/>
  <c r="V324" i="11"/>
  <c r="U324" i="11"/>
  <c r="T324" i="11"/>
  <c r="S324" i="11"/>
  <c r="R324" i="11"/>
  <c r="Q324" i="11"/>
  <c r="P324" i="11"/>
  <c r="O324" i="11"/>
  <c r="N324" i="11"/>
  <c r="M324" i="11"/>
  <c r="W323" i="11"/>
  <c r="V323" i="11"/>
  <c r="U323" i="11"/>
  <c r="T323" i="11"/>
  <c r="S323" i="11"/>
  <c r="R323" i="11"/>
  <c r="Q323" i="11"/>
  <c r="P323" i="11"/>
  <c r="O323" i="11"/>
  <c r="N323" i="11"/>
  <c r="M323" i="11"/>
  <c r="W322" i="11"/>
  <c r="V322" i="11"/>
  <c r="U322" i="11"/>
  <c r="T322" i="11"/>
  <c r="S322" i="11"/>
  <c r="R322" i="11"/>
  <c r="Q322" i="11"/>
  <c r="P322" i="11"/>
  <c r="O322" i="11"/>
  <c r="N322" i="11"/>
  <c r="M322" i="11"/>
  <c r="W321" i="11"/>
  <c r="V321" i="11"/>
  <c r="U321" i="11"/>
  <c r="T321" i="11"/>
  <c r="S321" i="11"/>
  <c r="R321" i="11"/>
  <c r="Q321" i="11"/>
  <c r="P321" i="11"/>
  <c r="O321" i="11"/>
  <c r="N321" i="11"/>
  <c r="M321" i="11"/>
  <c r="W320" i="11"/>
  <c r="V320" i="11"/>
  <c r="U320" i="11"/>
  <c r="T320" i="11"/>
  <c r="S320" i="11"/>
  <c r="R320" i="11"/>
  <c r="Q320" i="11"/>
  <c r="P320" i="11"/>
  <c r="O320" i="11"/>
  <c r="N320" i="11"/>
  <c r="M320" i="11"/>
  <c r="W319" i="11"/>
  <c r="V319" i="11"/>
  <c r="U319" i="11"/>
  <c r="T319" i="11"/>
  <c r="S319" i="11"/>
  <c r="R319" i="11"/>
  <c r="Q319" i="11"/>
  <c r="P319" i="11"/>
  <c r="O319" i="11"/>
  <c r="N319" i="11"/>
  <c r="M319" i="11"/>
  <c r="W318" i="11"/>
  <c r="V318" i="11"/>
  <c r="U318" i="11"/>
  <c r="T318" i="11"/>
  <c r="S318" i="11"/>
  <c r="R318" i="11"/>
  <c r="Q318" i="11"/>
  <c r="P318" i="11"/>
  <c r="O318" i="11"/>
  <c r="N318" i="11"/>
  <c r="M318" i="11"/>
  <c r="W317" i="11"/>
  <c r="V317" i="11"/>
  <c r="U317" i="11"/>
  <c r="T317" i="11"/>
  <c r="S317" i="11"/>
  <c r="R317" i="11"/>
  <c r="Q317" i="11"/>
  <c r="P317" i="11"/>
  <c r="O317" i="11"/>
  <c r="N317" i="11"/>
  <c r="M317" i="11"/>
  <c r="W316" i="11"/>
  <c r="V316" i="11"/>
  <c r="U316" i="11"/>
  <c r="T316" i="11"/>
  <c r="S316" i="11"/>
  <c r="R316" i="11"/>
  <c r="Q316" i="11"/>
  <c r="P316" i="11"/>
  <c r="O316" i="11"/>
  <c r="N316" i="11"/>
  <c r="M316" i="11"/>
  <c r="W315" i="11"/>
  <c r="V315" i="11"/>
  <c r="U315" i="11"/>
  <c r="T315" i="11"/>
  <c r="S315" i="11"/>
  <c r="R315" i="11"/>
  <c r="Q315" i="11"/>
  <c r="P315" i="11"/>
  <c r="O315" i="11"/>
  <c r="N315" i="11"/>
  <c r="M315" i="11"/>
  <c r="W314" i="11"/>
  <c r="V314" i="11"/>
  <c r="U314" i="11"/>
  <c r="T314" i="11"/>
  <c r="S314" i="11"/>
  <c r="R314" i="11"/>
  <c r="Q314" i="11"/>
  <c r="P314" i="11"/>
  <c r="O314" i="11"/>
  <c r="N314" i="11"/>
  <c r="M314" i="11"/>
  <c r="W313" i="11"/>
  <c r="V313" i="11"/>
  <c r="U313" i="11"/>
  <c r="T313" i="11"/>
  <c r="S313" i="11"/>
  <c r="R313" i="11"/>
  <c r="Q313" i="11"/>
  <c r="P313" i="11"/>
  <c r="O313" i="11"/>
  <c r="N313" i="11"/>
  <c r="M313" i="11"/>
  <c r="W312" i="11"/>
  <c r="V312" i="11"/>
  <c r="U312" i="11"/>
  <c r="T312" i="11"/>
  <c r="S312" i="11"/>
  <c r="R312" i="11"/>
  <c r="Q312" i="11"/>
  <c r="P312" i="11"/>
  <c r="O312" i="11"/>
  <c r="N312" i="11"/>
  <c r="M312" i="11"/>
  <c r="W311" i="11"/>
  <c r="V311" i="11"/>
  <c r="U311" i="11"/>
  <c r="T311" i="11"/>
  <c r="S311" i="11"/>
  <c r="R311" i="11"/>
  <c r="Q311" i="11"/>
  <c r="P311" i="11"/>
  <c r="O311" i="11"/>
  <c r="N311" i="11"/>
  <c r="M311" i="11"/>
  <c r="W310" i="11"/>
  <c r="V310" i="11"/>
  <c r="U310" i="11"/>
  <c r="T310" i="11"/>
  <c r="S310" i="11"/>
  <c r="R310" i="11"/>
  <c r="Q310" i="11"/>
  <c r="P310" i="11"/>
  <c r="O310" i="11"/>
  <c r="N310" i="11"/>
  <c r="M310" i="11"/>
  <c r="W309" i="11"/>
  <c r="V309" i="11"/>
  <c r="U309" i="11"/>
  <c r="T309" i="11"/>
  <c r="S309" i="11"/>
  <c r="R309" i="11"/>
  <c r="Q309" i="11"/>
  <c r="P309" i="11"/>
  <c r="O309" i="11"/>
  <c r="N309" i="11"/>
  <c r="M309" i="11"/>
  <c r="W308" i="11"/>
  <c r="V308" i="11"/>
  <c r="U308" i="11"/>
  <c r="T308" i="11"/>
  <c r="S308" i="11"/>
  <c r="R308" i="11"/>
  <c r="Q308" i="11"/>
  <c r="P308" i="11"/>
  <c r="O308" i="11"/>
  <c r="N308" i="11"/>
  <c r="M308" i="11"/>
  <c r="W307" i="11"/>
  <c r="V307" i="11"/>
  <c r="U307" i="11"/>
  <c r="T307" i="11"/>
  <c r="S307" i="11"/>
  <c r="R307" i="11"/>
  <c r="Q307" i="11"/>
  <c r="P307" i="11"/>
  <c r="O307" i="11"/>
  <c r="N307" i="11"/>
  <c r="M307" i="11"/>
  <c r="W306" i="11"/>
  <c r="V306" i="11"/>
  <c r="U306" i="11"/>
  <c r="T306" i="11"/>
  <c r="S306" i="11"/>
  <c r="R306" i="11"/>
  <c r="Q306" i="11"/>
  <c r="P306" i="11"/>
  <c r="O306" i="11"/>
  <c r="N306" i="11"/>
  <c r="M306" i="11"/>
  <c r="W305" i="11"/>
  <c r="V305" i="11"/>
  <c r="U305" i="11"/>
  <c r="T305" i="11"/>
  <c r="S305" i="11"/>
  <c r="R305" i="11"/>
  <c r="Q305" i="11"/>
  <c r="P305" i="11"/>
  <c r="O305" i="11"/>
  <c r="N305" i="11"/>
  <c r="M305" i="11"/>
  <c r="W304" i="11"/>
  <c r="V304" i="11"/>
  <c r="U304" i="11"/>
  <c r="T304" i="11"/>
  <c r="S304" i="11"/>
  <c r="R304" i="11"/>
  <c r="Q304" i="11"/>
  <c r="P304" i="11"/>
  <c r="O304" i="11"/>
  <c r="N304" i="11"/>
  <c r="M304" i="11"/>
  <c r="W303" i="11"/>
  <c r="V303" i="11"/>
  <c r="U303" i="11"/>
  <c r="T303" i="11"/>
  <c r="S303" i="11"/>
  <c r="R303" i="11"/>
  <c r="Q303" i="11"/>
  <c r="P303" i="11"/>
  <c r="O303" i="11"/>
  <c r="N303" i="11"/>
  <c r="M303" i="11"/>
  <c r="W302" i="11"/>
  <c r="V302" i="11"/>
  <c r="U302" i="11"/>
  <c r="T302" i="11"/>
  <c r="S302" i="11"/>
  <c r="R302" i="11"/>
  <c r="Q302" i="11"/>
  <c r="P302" i="11"/>
  <c r="O302" i="11"/>
  <c r="N302" i="11"/>
  <c r="M302" i="11"/>
  <c r="W301" i="11"/>
  <c r="V301" i="11"/>
  <c r="U301" i="11"/>
  <c r="T301" i="11"/>
  <c r="S301" i="11"/>
  <c r="R301" i="11"/>
  <c r="Q301" i="11"/>
  <c r="P301" i="11"/>
  <c r="O301" i="11"/>
  <c r="N301" i="11"/>
  <c r="M301" i="11"/>
  <c r="W300" i="11"/>
  <c r="V300" i="11"/>
  <c r="U300" i="11"/>
  <c r="T300" i="11"/>
  <c r="S300" i="11"/>
  <c r="R300" i="11"/>
  <c r="Q300" i="11"/>
  <c r="P300" i="11"/>
  <c r="O300" i="11"/>
  <c r="N300" i="11"/>
  <c r="M300" i="11"/>
  <c r="W299" i="11"/>
  <c r="V299" i="11"/>
  <c r="U299" i="11"/>
  <c r="T299" i="11"/>
  <c r="S299" i="11"/>
  <c r="R299" i="11"/>
  <c r="Q299" i="11"/>
  <c r="P299" i="11"/>
  <c r="O299" i="11"/>
  <c r="N299" i="11"/>
  <c r="M299" i="11"/>
  <c r="W298" i="11"/>
  <c r="V298" i="11"/>
  <c r="U298" i="11"/>
  <c r="T298" i="11"/>
  <c r="S298" i="11"/>
  <c r="R298" i="11"/>
  <c r="Q298" i="11"/>
  <c r="P298" i="11"/>
  <c r="O298" i="11"/>
  <c r="N298" i="11"/>
  <c r="M298" i="11"/>
  <c r="W297" i="11"/>
  <c r="V297" i="11"/>
  <c r="U297" i="11"/>
  <c r="T297" i="11"/>
  <c r="S297" i="11"/>
  <c r="R297" i="11"/>
  <c r="Q297" i="11"/>
  <c r="P297" i="11"/>
  <c r="O297" i="11"/>
  <c r="N297" i="11"/>
  <c r="M297" i="11"/>
  <c r="W296" i="11"/>
  <c r="V296" i="11"/>
  <c r="U296" i="11"/>
  <c r="T296" i="11"/>
  <c r="S296" i="11"/>
  <c r="R296" i="11"/>
  <c r="Q296" i="11"/>
  <c r="P296" i="11"/>
  <c r="O296" i="11"/>
  <c r="N296" i="11"/>
  <c r="M296" i="11"/>
  <c r="W295" i="11"/>
  <c r="V295" i="11"/>
  <c r="U295" i="11"/>
  <c r="T295" i="11"/>
  <c r="S295" i="11"/>
  <c r="R295" i="11"/>
  <c r="Q295" i="11"/>
  <c r="P295" i="11"/>
  <c r="O295" i="11"/>
  <c r="N295" i="11"/>
  <c r="M295" i="11"/>
  <c r="W294" i="11"/>
  <c r="V294" i="11"/>
  <c r="U294" i="11"/>
  <c r="T294" i="11"/>
  <c r="S294" i="11"/>
  <c r="R294" i="11"/>
  <c r="Q294" i="11"/>
  <c r="P294" i="11"/>
  <c r="O294" i="11"/>
  <c r="N294" i="11"/>
  <c r="M294" i="11"/>
  <c r="W293" i="11"/>
  <c r="V293" i="11"/>
  <c r="U293" i="11"/>
  <c r="T293" i="11"/>
  <c r="S293" i="11"/>
  <c r="R293" i="11"/>
  <c r="Q293" i="11"/>
  <c r="P293" i="11"/>
  <c r="O293" i="11"/>
  <c r="N293" i="11"/>
  <c r="M293" i="11"/>
  <c r="W292" i="11"/>
  <c r="V292" i="11"/>
  <c r="U292" i="11"/>
  <c r="T292" i="11"/>
  <c r="S292" i="11"/>
  <c r="R292" i="11"/>
  <c r="Q292" i="11"/>
  <c r="P292" i="11"/>
  <c r="O292" i="11"/>
  <c r="N292" i="11"/>
  <c r="M292" i="11"/>
  <c r="W291" i="11"/>
  <c r="V291" i="11"/>
  <c r="U291" i="11"/>
  <c r="T291" i="11"/>
  <c r="S291" i="11"/>
  <c r="R291" i="11"/>
  <c r="Q291" i="11"/>
  <c r="P291" i="11"/>
  <c r="O291" i="11"/>
  <c r="N291" i="11"/>
  <c r="M291" i="11"/>
  <c r="W290" i="11"/>
  <c r="V290" i="11"/>
  <c r="U290" i="11"/>
  <c r="T290" i="11"/>
  <c r="S290" i="11"/>
  <c r="R290" i="11"/>
  <c r="Q290" i="11"/>
  <c r="P290" i="11"/>
  <c r="O290" i="11"/>
  <c r="N290" i="11"/>
  <c r="M290" i="11"/>
  <c r="W289" i="11"/>
  <c r="V289" i="11"/>
  <c r="U289" i="11"/>
  <c r="T289" i="11"/>
  <c r="S289" i="11"/>
  <c r="R289" i="11"/>
  <c r="Q289" i="11"/>
  <c r="P289" i="11"/>
  <c r="O289" i="11"/>
  <c r="N289" i="11"/>
  <c r="M289" i="11"/>
  <c r="W288" i="11"/>
  <c r="V288" i="11"/>
  <c r="U288" i="11"/>
  <c r="T288" i="11"/>
  <c r="S288" i="11"/>
  <c r="R288" i="11"/>
  <c r="Q288" i="11"/>
  <c r="P288" i="11"/>
  <c r="O288" i="11"/>
  <c r="N288" i="11"/>
  <c r="M288" i="11"/>
  <c r="W287" i="11"/>
  <c r="V287" i="11"/>
  <c r="U287" i="11"/>
  <c r="T287" i="11"/>
  <c r="S287" i="11"/>
  <c r="R287" i="11"/>
  <c r="Q287" i="11"/>
  <c r="P287" i="11"/>
  <c r="O287" i="11"/>
  <c r="N287" i="11"/>
  <c r="M287" i="11"/>
  <c r="W286" i="11"/>
  <c r="V286" i="11"/>
  <c r="U286" i="11"/>
  <c r="T286" i="11"/>
  <c r="S286" i="11"/>
  <c r="R286" i="11"/>
  <c r="Q286" i="11"/>
  <c r="P286" i="11"/>
  <c r="O286" i="11"/>
  <c r="N286" i="11"/>
  <c r="M286" i="11"/>
  <c r="W285" i="11"/>
  <c r="V285" i="11"/>
  <c r="U285" i="11"/>
  <c r="T285" i="11"/>
  <c r="S285" i="11"/>
  <c r="R285" i="11"/>
  <c r="Q285" i="11"/>
  <c r="P285" i="11"/>
  <c r="O285" i="11"/>
  <c r="N285" i="11"/>
  <c r="M285" i="11"/>
  <c r="W284" i="11"/>
  <c r="V284" i="11"/>
  <c r="U284" i="11"/>
  <c r="T284" i="11"/>
  <c r="S284" i="11"/>
  <c r="R284" i="11"/>
  <c r="Q284" i="11"/>
  <c r="P284" i="11"/>
  <c r="O284" i="11"/>
  <c r="N284" i="11"/>
  <c r="M284" i="11"/>
  <c r="W283" i="11"/>
  <c r="V283" i="11"/>
  <c r="U283" i="11"/>
  <c r="T283" i="11"/>
  <c r="S283" i="11"/>
  <c r="R283" i="11"/>
  <c r="Q283" i="11"/>
  <c r="P283" i="11"/>
  <c r="O283" i="11"/>
  <c r="N283" i="11"/>
  <c r="M283" i="11"/>
  <c r="W282" i="11"/>
  <c r="V282" i="11"/>
  <c r="U282" i="11"/>
  <c r="T282" i="11"/>
  <c r="S282" i="11"/>
  <c r="R282" i="11"/>
  <c r="Q282" i="11"/>
  <c r="P282" i="11"/>
  <c r="O282" i="11"/>
  <c r="N282" i="11"/>
  <c r="M282" i="11"/>
  <c r="W281" i="11"/>
  <c r="V281" i="11"/>
  <c r="U281" i="11"/>
  <c r="T281" i="11"/>
  <c r="S281" i="11"/>
  <c r="R281" i="11"/>
  <c r="Q281" i="11"/>
  <c r="P281" i="11"/>
  <c r="O281" i="11"/>
  <c r="N281" i="11"/>
  <c r="M281" i="11"/>
  <c r="W280" i="11"/>
  <c r="V280" i="11"/>
  <c r="U280" i="11"/>
  <c r="T280" i="11"/>
  <c r="S280" i="11"/>
  <c r="R280" i="11"/>
  <c r="Q280" i="11"/>
  <c r="P280" i="11"/>
  <c r="O280" i="11"/>
  <c r="N280" i="11"/>
  <c r="M280" i="11"/>
  <c r="W279" i="11"/>
  <c r="V279" i="11"/>
  <c r="U279" i="11"/>
  <c r="T279" i="11"/>
  <c r="S279" i="11"/>
  <c r="R279" i="11"/>
  <c r="Q279" i="11"/>
  <c r="P279" i="11"/>
  <c r="O279" i="11"/>
  <c r="N279" i="11"/>
  <c r="M279" i="11"/>
  <c r="W278" i="11"/>
  <c r="V278" i="11"/>
  <c r="U278" i="11"/>
  <c r="T278" i="11"/>
  <c r="S278" i="11"/>
  <c r="R278" i="11"/>
  <c r="Q278" i="11"/>
  <c r="P278" i="11"/>
  <c r="O278" i="11"/>
  <c r="N278" i="11"/>
  <c r="M278" i="11"/>
  <c r="W277" i="11"/>
  <c r="V277" i="11"/>
  <c r="U277" i="11"/>
  <c r="T277" i="11"/>
  <c r="S277" i="11"/>
  <c r="R277" i="11"/>
  <c r="Q277" i="11"/>
  <c r="P277" i="11"/>
  <c r="O277" i="11"/>
  <c r="N277" i="11"/>
  <c r="M277" i="11"/>
  <c r="W276" i="11"/>
  <c r="V276" i="11"/>
  <c r="U276" i="11"/>
  <c r="T276" i="11"/>
  <c r="S276" i="11"/>
  <c r="R276" i="11"/>
  <c r="Q276" i="11"/>
  <c r="P276" i="11"/>
  <c r="O276" i="11"/>
  <c r="N276" i="11"/>
  <c r="M276" i="11"/>
  <c r="W275" i="11"/>
  <c r="V275" i="11"/>
  <c r="U275" i="11"/>
  <c r="T275" i="11"/>
  <c r="S275" i="11"/>
  <c r="R275" i="11"/>
  <c r="Q275" i="11"/>
  <c r="P275" i="11"/>
  <c r="O275" i="11"/>
  <c r="N275" i="11"/>
  <c r="M275" i="11"/>
  <c r="W274" i="11"/>
  <c r="V274" i="11"/>
  <c r="U274" i="11"/>
  <c r="T274" i="11"/>
  <c r="S274" i="11"/>
  <c r="R274" i="11"/>
  <c r="Q274" i="11"/>
  <c r="P274" i="11"/>
  <c r="O274" i="11"/>
  <c r="N274" i="11"/>
  <c r="M274" i="11"/>
  <c r="W273" i="11"/>
  <c r="V273" i="11"/>
  <c r="U273" i="11"/>
  <c r="T273" i="11"/>
  <c r="S273" i="11"/>
  <c r="R273" i="11"/>
  <c r="Q273" i="11"/>
  <c r="P273" i="11"/>
  <c r="O273" i="11"/>
  <c r="N273" i="11"/>
  <c r="M273" i="11"/>
  <c r="W272" i="11"/>
  <c r="V272" i="11"/>
  <c r="U272" i="11"/>
  <c r="T272" i="11"/>
  <c r="S272" i="11"/>
  <c r="R272" i="11"/>
  <c r="Q272" i="11"/>
  <c r="P272" i="11"/>
  <c r="O272" i="11"/>
  <c r="N272" i="11"/>
  <c r="M272" i="11"/>
  <c r="W271" i="11"/>
  <c r="V271" i="11"/>
  <c r="U271" i="11"/>
  <c r="T271" i="11"/>
  <c r="S271" i="11"/>
  <c r="R271" i="11"/>
  <c r="Q271" i="11"/>
  <c r="P271" i="11"/>
  <c r="O271" i="11"/>
  <c r="N271" i="11"/>
  <c r="M271" i="11"/>
  <c r="W270" i="11"/>
  <c r="V270" i="11"/>
  <c r="U270" i="11"/>
  <c r="T270" i="11"/>
  <c r="S270" i="11"/>
  <c r="R270" i="11"/>
  <c r="Q270" i="11"/>
  <c r="P270" i="11"/>
  <c r="O270" i="11"/>
  <c r="N270" i="11"/>
  <c r="M270" i="11"/>
  <c r="W269" i="11"/>
  <c r="V269" i="11"/>
  <c r="U269" i="11"/>
  <c r="T269" i="11"/>
  <c r="S269" i="11"/>
  <c r="R269" i="11"/>
  <c r="Q269" i="11"/>
  <c r="P269" i="11"/>
  <c r="O269" i="11"/>
  <c r="N269" i="11"/>
  <c r="M269" i="11"/>
  <c r="W268" i="11"/>
  <c r="V268" i="11"/>
  <c r="U268" i="11"/>
  <c r="T268" i="11"/>
  <c r="S268" i="11"/>
  <c r="R268" i="11"/>
  <c r="Q268" i="11"/>
  <c r="P268" i="11"/>
  <c r="O268" i="11"/>
  <c r="N268" i="11"/>
  <c r="M268" i="11"/>
  <c r="W267" i="11"/>
  <c r="V267" i="11"/>
  <c r="U267" i="11"/>
  <c r="T267" i="11"/>
  <c r="S267" i="11"/>
  <c r="R267" i="11"/>
  <c r="Q267" i="11"/>
  <c r="P267" i="11"/>
  <c r="O267" i="11"/>
  <c r="N267" i="11"/>
  <c r="M267" i="11"/>
  <c r="W266" i="11"/>
  <c r="V266" i="11"/>
  <c r="U266" i="11"/>
  <c r="T266" i="11"/>
  <c r="S266" i="11"/>
  <c r="R266" i="11"/>
  <c r="Q266" i="11"/>
  <c r="P266" i="11"/>
  <c r="O266" i="11"/>
  <c r="N266" i="11"/>
  <c r="M266" i="11"/>
  <c r="W265" i="11"/>
  <c r="V265" i="11"/>
  <c r="U265" i="11"/>
  <c r="T265" i="11"/>
  <c r="S265" i="11"/>
  <c r="R265" i="11"/>
  <c r="Q265" i="11"/>
  <c r="P265" i="11"/>
  <c r="O265" i="11"/>
  <c r="N265" i="11"/>
  <c r="M265" i="11"/>
  <c r="W264" i="11"/>
  <c r="V264" i="11"/>
  <c r="U264" i="11"/>
  <c r="T264" i="11"/>
  <c r="S264" i="11"/>
  <c r="R264" i="11"/>
  <c r="Q264" i="11"/>
  <c r="P264" i="11"/>
  <c r="O264" i="11"/>
  <c r="N264" i="11"/>
  <c r="M264" i="11"/>
  <c r="W263" i="11"/>
  <c r="V263" i="11"/>
  <c r="U263" i="11"/>
  <c r="T263" i="11"/>
  <c r="S263" i="11"/>
  <c r="R263" i="11"/>
  <c r="Q263" i="11"/>
  <c r="P263" i="11"/>
  <c r="O263" i="11"/>
  <c r="N263" i="11"/>
  <c r="M263" i="11"/>
  <c r="W262" i="11"/>
  <c r="V262" i="11"/>
  <c r="U262" i="11"/>
  <c r="T262" i="11"/>
  <c r="S262" i="11"/>
  <c r="R262" i="11"/>
  <c r="Q262" i="11"/>
  <c r="P262" i="11"/>
  <c r="O262" i="11"/>
  <c r="N262" i="11"/>
  <c r="M262" i="11"/>
  <c r="W261" i="11"/>
  <c r="V261" i="11"/>
  <c r="U261" i="11"/>
  <c r="T261" i="11"/>
  <c r="S261" i="11"/>
  <c r="R261" i="11"/>
  <c r="Q261" i="11"/>
  <c r="P261" i="11"/>
  <c r="O261" i="11"/>
  <c r="N261" i="11"/>
  <c r="M261" i="11"/>
  <c r="W260" i="11"/>
  <c r="V260" i="11"/>
  <c r="U260" i="11"/>
  <c r="T260" i="11"/>
  <c r="S260" i="11"/>
  <c r="R260" i="11"/>
  <c r="Q260" i="11"/>
  <c r="P260" i="11"/>
  <c r="O260" i="11"/>
  <c r="N260" i="11"/>
  <c r="M260" i="11"/>
  <c r="W259" i="11"/>
  <c r="V259" i="11"/>
  <c r="U259" i="11"/>
  <c r="T259" i="11"/>
  <c r="S259" i="11"/>
  <c r="R259" i="11"/>
  <c r="Q259" i="11"/>
  <c r="P259" i="11"/>
  <c r="O259" i="11"/>
  <c r="N259" i="11"/>
  <c r="M259" i="11"/>
  <c r="W258" i="11"/>
  <c r="V258" i="11"/>
  <c r="U258" i="11"/>
  <c r="T258" i="11"/>
  <c r="S258" i="11"/>
  <c r="R258" i="11"/>
  <c r="Q258" i="11"/>
  <c r="P258" i="11"/>
  <c r="O258" i="11"/>
  <c r="N258" i="11"/>
  <c r="M258" i="11"/>
  <c r="W257" i="11"/>
  <c r="V257" i="11"/>
  <c r="U257" i="11"/>
  <c r="T257" i="11"/>
  <c r="S257" i="11"/>
  <c r="R257" i="11"/>
  <c r="Q257" i="11"/>
  <c r="P257" i="11"/>
  <c r="O257" i="11"/>
  <c r="N257" i="11"/>
  <c r="M257" i="11"/>
  <c r="W256" i="11"/>
  <c r="V256" i="11"/>
  <c r="U256" i="11"/>
  <c r="T256" i="11"/>
  <c r="S256" i="11"/>
  <c r="R256" i="11"/>
  <c r="Q256" i="11"/>
  <c r="P256" i="11"/>
  <c r="O256" i="11"/>
  <c r="N256" i="11"/>
  <c r="M256" i="11"/>
  <c r="W255" i="11"/>
  <c r="V255" i="11"/>
  <c r="U255" i="11"/>
  <c r="T255" i="11"/>
  <c r="S255" i="11"/>
  <c r="R255" i="11"/>
  <c r="Q255" i="11"/>
  <c r="P255" i="11"/>
  <c r="O255" i="11"/>
  <c r="N255" i="11"/>
  <c r="M255" i="11"/>
  <c r="W254" i="11"/>
  <c r="V254" i="11"/>
  <c r="U254" i="11"/>
  <c r="T254" i="11"/>
  <c r="S254" i="11"/>
  <c r="R254" i="11"/>
  <c r="Q254" i="11"/>
  <c r="P254" i="11"/>
  <c r="O254" i="11"/>
  <c r="N254" i="11"/>
  <c r="M254" i="11"/>
  <c r="W253" i="11"/>
  <c r="V253" i="11"/>
  <c r="U253" i="11"/>
  <c r="T253" i="11"/>
  <c r="S253" i="11"/>
  <c r="R253" i="11"/>
  <c r="Q253" i="11"/>
  <c r="P253" i="11"/>
  <c r="O253" i="11"/>
  <c r="N253" i="11"/>
  <c r="M253" i="11"/>
  <c r="W252" i="11"/>
  <c r="V252" i="11"/>
  <c r="U252" i="11"/>
  <c r="T252" i="11"/>
  <c r="S252" i="11"/>
  <c r="R252" i="11"/>
  <c r="Q252" i="11"/>
  <c r="P252" i="11"/>
  <c r="O252" i="11"/>
  <c r="N252" i="11"/>
  <c r="M252" i="11"/>
  <c r="W251" i="11"/>
  <c r="V251" i="11"/>
  <c r="U251" i="11"/>
  <c r="T251" i="11"/>
  <c r="S251" i="11"/>
  <c r="R251" i="11"/>
  <c r="Q251" i="11"/>
  <c r="P251" i="11"/>
  <c r="O251" i="11"/>
  <c r="N251" i="11"/>
  <c r="M251" i="11"/>
  <c r="W250" i="11"/>
  <c r="V250" i="11"/>
  <c r="U250" i="11"/>
  <c r="T250" i="11"/>
  <c r="S250" i="11"/>
  <c r="R250" i="11"/>
  <c r="Q250" i="11"/>
  <c r="P250" i="11"/>
  <c r="O250" i="11"/>
  <c r="N250" i="11"/>
  <c r="M250" i="11"/>
  <c r="W249" i="11"/>
  <c r="V249" i="11"/>
  <c r="U249" i="11"/>
  <c r="T249" i="11"/>
  <c r="S249" i="11"/>
  <c r="R249" i="11"/>
  <c r="Q249" i="11"/>
  <c r="P249" i="11"/>
  <c r="O249" i="11"/>
  <c r="N249" i="11"/>
  <c r="M249" i="11"/>
  <c r="W248" i="11"/>
  <c r="V248" i="11"/>
  <c r="U248" i="11"/>
  <c r="T248" i="11"/>
  <c r="S248" i="11"/>
  <c r="R248" i="11"/>
  <c r="Q248" i="11"/>
  <c r="P248" i="11"/>
  <c r="O248" i="11"/>
  <c r="N248" i="11"/>
  <c r="M248" i="11"/>
  <c r="W247" i="11"/>
  <c r="V247" i="11"/>
  <c r="U247" i="11"/>
  <c r="T247" i="11"/>
  <c r="S247" i="11"/>
  <c r="R247" i="11"/>
  <c r="Q247" i="11"/>
  <c r="P247" i="11"/>
  <c r="O247" i="11"/>
  <c r="N247" i="11"/>
  <c r="M247" i="11"/>
  <c r="W246" i="11"/>
  <c r="V246" i="11"/>
  <c r="U246" i="11"/>
  <c r="T246" i="11"/>
  <c r="S246" i="11"/>
  <c r="R246" i="11"/>
  <c r="Q246" i="11"/>
  <c r="P246" i="11"/>
  <c r="O246" i="11"/>
  <c r="N246" i="11"/>
  <c r="M246" i="11"/>
  <c r="W245" i="11"/>
  <c r="V245" i="11"/>
  <c r="U245" i="11"/>
  <c r="T245" i="11"/>
  <c r="S245" i="11"/>
  <c r="R245" i="11"/>
  <c r="Q245" i="11"/>
  <c r="P245" i="11"/>
  <c r="O245" i="11"/>
  <c r="N245" i="11"/>
  <c r="M245" i="11"/>
  <c r="W244" i="11"/>
  <c r="V244" i="11"/>
  <c r="U244" i="11"/>
  <c r="T244" i="11"/>
  <c r="S244" i="11"/>
  <c r="R244" i="11"/>
  <c r="Q244" i="11"/>
  <c r="P244" i="11"/>
  <c r="O244" i="11"/>
  <c r="N244" i="11"/>
  <c r="M244" i="11"/>
  <c r="W243" i="11"/>
  <c r="V243" i="11"/>
  <c r="U243" i="11"/>
  <c r="T243" i="11"/>
  <c r="S243" i="11"/>
  <c r="R243" i="11"/>
  <c r="Q243" i="11"/>
  <c r="P243" i="11"/>
  <c r="O243" i="11"/>
  <c r="N243" i="11"/>
  <c r="M243" i="11"/>
  <c r="W242" i="11"/>
  <c r="V242" i="11"/>
  <c r="U242" i="11"/>
  <c r="T242" i="11"/>
  <c r="S242" i="11"/>
  <c r="R242" i="11"/>
  <c r="Q242" i="11"/>
  <c r="P242" i="11"/>
  <c r="O242" i="11"/>
  <c r="N242" i="11"/>
  <c r="M242" i="11"/>
  <c r="W241" i="11"/>
  <c r="V241" i="11"/>
  <c r="U241" i="11"/>
  <c r="T241" i="11"/>
  <c r="S241" i="11"/>
  <c r="R241" i="11"/>
  <c r="Q241" i="11"/>
  <c r="P241" i="11"/>
  <c r="O241" i="11"/>
  <c r="N241" i="11"/>
  <c r="M241" i="11"/>
  <c r="W240" i="11"/>
  <c r="V240" i="11"/>
  <c r="U240" i="11"/>
  <c r="T240" i="11"/>
  <c r="S240" i="11"/>
  <c r="R240" i="11"/>
  <c r="Q240" i="11"/>
  <c r="P240" i="11"/>
  <c r="O240" i="11"/>
  <c r="N240" i="11"/>
  <c r="M240" i="11"/>
  <c r="W239" i="11"/>
  <c r="V239" i="11"/>
  <c r="U239" i="11"/>
  <c r="T239" i="11"/>
  <c r="S239" i="11"/>
  <c r="R239" i="11"/>
  <c r="Q239" i="11"/>
  <c r="P239" i="11"/>
  <c r="O239" i="11"/>
  <c r="N239" i="11"/>
  <c r="M239" i="11"/>
  <c r="W238" i="11"/>
  <c r="V238" i="11"/>
  <c r="U238" i="11"/>
  <c r="T238" i="11"/>
  <c r="S238" i="11"/>
  <c r="R238" i="11"/>
  <c r="Q238" i="11"/>
  <c r="P238" i="11"/>
  <c r="O238" i="11"/>
  <c r="N238" i="11"/>
  <c r="M238" i="11"/>
  <c r="W237" i="11"/>
  <c r="V237" i="11"/>
  <c r="U237" i="11"/>
  <c r="T237" i="11"/>
  <c r="S237" i="11"/>
  <c r="R237" i="11"/>
  <c r="Q237" i="11"/>
  <c r="P237" i="11"/>
  <c r="O237" i="11"/>
  <c r="N237" i="11"/>
  <c r="M237" i="11"/>
  <c r="W236" i="11"/>
  <c r="V236" i="11"/>
  <c r="U236" i="11"/>
  <c r="T236" i="11"/>
  <c r="S236" i="11"/>
  <c r="R236" i="11"/>
  <c r="Q236" i="11"/>
  <c r="P236" i="11"/>
  <c r="O236" i="11"/>
  <c r="N236" i="11"/>
  <c r="M236" i="11"/>
  <c r="W235" i="11"/>
  <c r="V235" i="11"/>
  <c r="U235" i="11"/>
  <c r="T235" i="11"/>
  <c r="S235" i="11"/>
  <c r="R235" i="11"/>
  <c r="Q235" i="11"/>
  <c r="P235" i="11"/>
  <c r="O235" i="11"/>
  <c r="N235" i="11"/>
  <c r="M235" i="11"/>
  <c r="W234" i="11"/>
  <c r="V234" i="11"/>
  <c r="U234" i="11"/>
  <c r="T234" i="11"/>
  <c r="S234" i="11"/>
  <c r="R234" i="11"/>
  <c r="Q234" i="11"/>
  <c r="P234" i="11"/>
  <c r="O234" i="11"/>
  <c r="N234" i="11"/>
  <c r="M234" i="11"/>
  <c r="W233" i="11"/>
  <c r="V233" i="11"/>
  <c r="U233" i="11"/>
  <c r="T233" i="11"/>
  <c r="S233" i="11"/>
  <c r="R233" i="11"/>
  <c r="Q233" i="11"/>
  <c r="P233" i="11"/>
  <c r="O233" i="11"/>
  <c r="N233" i="11"/>
  <c r="M233" i="11"/>
  <c r="W232" i="11"/>
  <c r="V232" i="11"/>
  <c r="U232" i="11"/>
  <c r="T232" i="11"/>
  <c r="S232" i="11"/>
  <c r="R232" i="11"/>
  <c r="Q232" i="11"/>
  <c r="P232" i="11"/>
  <c r="O232" i="11"/>
  <c r="N232" i="11"/>
  <c r="M232" i="11"/>
  <c r="W231" i="11"/>
  <c r="V231" i="11"/>
  <c r="U231" i="11"/>
  <c r="T231" i="11"/>
  <c r="S231" i="11"/>
  <c r="R231" i="11"/>
  <c r="Q231" i="11"/>
  <c r="P231" i="11"/>
  <c r="O231" i="11"/>
  <c r="N231" i="11"/>
  <c r="M231" i="11"/>
  <c r="W230" i="11"/>
  <c r="V230" i="11"/>
  <c r="U230" i="11"/>
  <c r="T230" i="11"/>
  <c r="S230" i="11"/>
  <c r="R230" i="11"/>
  <c r="Q230" i="11"/>
  <c r="P230" i="11"/>
  <c r="O230" i="11"/>
  <c r="N230" i="11"/>
  <c r="M230" i="11"/>
  <c r="W229" i="11"/>
  <c r="V229" i="11"/>
  <c r="U229" i="11"/>
  <c r="T229" i="11"/>
  <c r="S229" i="11"/>
  <c r="R229" i="11"/>
  <c r="Q229" i="11"/>
  <c r="P229" i="11"/>
  <c r="O229" i="11"/>
  <c r="N229" i="11"/>
  <c r="M229" i="11"/>
  <c r="W228" i="11"/>
  <c r="V228" i="11"/>
  <c r="U228" i="11"/>
  <c r="T228" i="11"/>
  <c r="S228" i="11"/>
  <c r="R228" i="11"/>
  <c r="Q228" i="11"/>
  <c r="P228" i="11"/>
  <c r="O228" i="11"/>
  <c r="N228" i="11"/>
  <c r="M228" i="11"/>
  <c r="W227" i="11"/>
  <c r="V227" i="11"/>
  <c r="U227" i="11"/>
  <c r="T227" i="11"/>
  <c r="S227" i="11"/>
  <c r="R227" i="11"/>
  <c r="Q227" i="11"/>
  <c r="P227" i="11"/>
  <c r="O227" i="11"/>
  <c r="N227" i="11"/>
  <c r="M227" i="11"/>
  <c r="W226" i="11"/>
  <c r="V226" i="11"/>
  <c r="U226" i="11"/>
  <c r="T226" i="11"/>
  <c r="S226" i="11"/>
  <c r="R226" i="11"/>
  <c r="Q226" i="11"/>
  <c r="P226" i="11"/>
  <c r="O226" i="11"/>
  <c r="N226" i="11"/>
  <c r="M226" i="11"/>
  <c r="W225" i="11"/>
  <c r="V225" i="11"/>
  <c r="U225" i="11"/>
  <c r="T225" i="11"/>
  <c r="S225" i="11"/>
  <c r="R225" i="11"/>
  <c r="Q225" i="11"/>
  <c r="P225" i="11"/>
  <c r="O225" i="11"/>
  <c r="N225" i="11"/>
  <c r="M225" i="11"/>
  <c r="W224" i="11"/>
  <c r="V224" i="11"/>
  <c r="U224" i="11"/>
  <c r="T224" i="11"/>
  <c r="S224" i="11"/>
  <c r="R224" i="11"/>
  <c r="Q224" i="11"/>
  <c r="P224" i="11"/>
  <c r="O224" i="11"/>
  <c r="N224" i="11"/>
  <c r="M224" i="11"/>
  <c r="W223" i="11"/>
  <c r="V223" i="11"/>
  <c r="U223" i="11"/>
  <c r="T223" i="11"/>
  <c r="S223" i="11"/>
  <c r="R223" i="11"/>
  <c r="Q223" i="11"/>
  <c r="P223" i="11"/>
  <c r="O223" i="11"/>
  <c r="N223" i="11"/>
  <c r="M223" i="11"/>
  <c r="W222" i="11"/>
  <c r="V222" i="11"/>
  <c r="U222" i="11"/>
  <c r="T222" i="11"/>
  <c r="S222" i="11"/>
  <c r="R222" i="11"/>
  <c r="Q222" i="11"/>
  <c r="P222" i="11"/>
  <c r="O222" i="11"/>
  <c r="N222" i="11"/>
  <c r="M222" i="11"/>
  <c r="W221" i="11"/>
  <c r="V221" i="11"/>
  <c r="U221" i="11"/>
  <c r="T221" i="11"/>
  <c r="S221" i="11"/>
  <c r="R221" i="11"/>
  <c r="Q221" i="11"/>
  <c r="P221" i="11"/>
  <c r="O221" i="11"/>
  <c r="N221" i="11"/>
  <c r="M221" i="11"/>
  <c r="W220" i="11"/>
  <c r="V220" i="11"/>
  <c r="U220" i="11"/>
  <c r="T220" i="11"/>
  <c r="S220" i="11"/>
  <c r="R220" i="11"/>
  <c r="Q220" i="11"/>
  <c r="P220" i="11"/>
  <c r="O220" i="11"/>
  <c r="N220" i="11"/>
  <c r="M220" i="11"/>
  <c r="W219" i="11"/>
  <c r="V219" i="11"/>
  <c r="U219" i="11"/>
  <c r="T219" i="11"/>
  <c r="S219" i="11"/>
  <c r="R219" i="11"/>
  <c r="Q219" i="11"/>
  <c r="P219" i="11"/>
  <c r="O219" i="11"/>
  <c r="N219" i="11"/>
  <c r="M219" i="11"/>
  <c r="W218" i="11"/>
  <c r="V218" i="11"/>
  <c r="U218" i="11"/>
  <c r="T218" i="11"/>
  <c r="S218" i="11"/>
  <c r="R218" i="11"/>
  <c r="Q218" i="11"/>
  <c r="P218" i="11"/>
  <c r="O218" i="11"/>
  <c r="N218" i="11"/>
  <c r="M218" i="11"/>
  <c r="W217" i="11"/>
  <c r="V217" i="11"/>
  <c r="U217" i="11"/>
  <c r="T217" i="11"/>
  <c r="S217" i="11"/>
  <c r="R217" i="11"/>
  <c r="Q217" i="11"/>
  <c r="P217" i="11"/>
  <c r="O217" i="11"/>
  <c r="N217" i="11"/>
  <c r="M217" i="11"/>
  <c r="W216" i="11"/>
  <c r="V216" i="11"/>
  <c r="U216" i="11"/>
  <c r="T216" i="11"/>
  <c r="S216" i="11"/>
  <c r="R216" i="11"/>
  <c r="Q216" i="11"/>
  <c r="P216" i="11"/>
  <c r="O216" i="11"/>
  <c r="N216" i="11"/>
  <c r="M216" i="11"/>
  <c r="W215" i="11"/>
  <c r="V215" i="11"/>
  <c r="U215" i="11"/>
  <c r="T215" i="11"/>
  <c r="S215" i="11"/>
  <c r="R215" i="11"/>
  <c r="Q215" i="11"/>
  <c r="P215" i="11"/>
  <c r="O215" i="11"/>
  <c r="N215" i="11"/>
  <c r="M215" i="11"/>
  <c r="W214" i="11"/>
  <c r="V214" i="11"/>
  <c r="U214" i="11"/>
  <c r="T214" i="11"/>
  <c r="S214" i="11"/>
  <c r="R214" i="11"/>
  <c r="Q214" i="11"/>
  <c r="P214" i="11"/>
  <c r="O214" i="11"/>
  <c r="N214" i="11"/>
  <c r="M214" i="11"/>
  <c r="W213" i="11"/>
  <c r="V213" i="11"/>
  <c r="U213" i="11"/>
  <c r="T213" i="11"/>
  <c r="S213" i="11"/>
  <c r="R213" i="11"/>
  <c r="Q213" i="11"/>
  <c r="P213" i="11"/>
  <c r="O213" i="11"/>
  <c r="N213" i="11"/>
  <c r="M213" i="11"/>
  <c r="W212" i="11"/>
  <c r="V212" i="11"/>
  <c r="U212" i="11"/>
  <c r="T212" i="11"/>
  <c r="S212" i="11"/>
  <c r="R212" i="11"/>
  <c r="Q212" i="11"/>
  <c r="P212" i="11"/>
  <c r="O212" i="11"/>
  <c r="N212" i="11"/>
  <c r="M212" i="11"/>
  <c r="W211" i="11"/>
  <c r="V211" i="11"/>
  <c r="U211" i="11"/>
  <c r="T211" i="11"/>
  <c r="S211" i="11"/>
  <c r="R211" i="11"/>
  <c r="Q211" i="11"/>
  <c r="P211" i="11"/>
  <c r="O211" i="11"/>
  <c r="N211" i="11"/>
  <c r="M211" i="11"/>
  <c r="W210" i="11"/>
  <c r="V210" i="11"/>
  <c r="U210" i="11"/>
  <c r="T210" i="11"/>
  <c r="S210" i="11"/>
  <c r="R210" i="11"/>
  <c r="Q210" i="11"/>
  <c r="P210" i="11"/>
  <c r="O210" i="11"/>
  <c r="N210" i="11"/>
  <c r="M210" i="11"/>
  <c r="W209" i="11"/>
  <c r="V209" i="11"/>
  <c r="U209" i="11"/>
  <c r="T209" i="11"/>
  <c r="S209" i="11"/>
  <c r="R209" i="11"/>
  <c r="Q209" i="11"/>
  <c r="P209" i="11"/>
  <c r="O209" i="11"/>
  <c r="N209" i="11"/>
  <c r="M209" i="11"/>
  <c r="W208" i="11"/>
  <c r="V208" i="11"/>
  <c r="U208" i="11"/>
  <c r="T208" i="11"/>
  <c r="S208" i="11"/>
  <c r="R208" i="11"/>
  <c r="Q208" i="11"/>
  <c r="P208" i="11"/>
  <c r="O208" i="11"/>
  <c r="N208" i="11"/>
  <c r="M208" i="11"/>
  <c r="W207" i="11"/>
  <c r="V207" i="11"/>
  <c r="U207" i="11"/>
  <c r="T207" i="11"/>
  <c r="S207" i="11"/>
  <c r="R207" i="11"/>
  <c r="Q207" i="11"/>
  <c r="P207" i="11"/>
  <c r="O207" i="11"/>
  <c r="N207" i="11"/>
  <c r="M207" i="11"/>
  <c r="W206" i="11"/>
  <c r="V206" i="11"/>
  <c r="U206" i="11"/>
  <c r="T206" i="11"/>
  <c r="S206" i="11"/>
  <c r="R206" i="11"/>
  <c r="Q206" i="11"/>
  <c r="P206" i="11"/>
  <c r="O206" i="11"/>
  <c r="N206" i="11"/>
  <c r="M206" i="11"/>
  <c r="W205" i="11"/>
  <c r="V205" i="11"/>
  <c r="U205" i="11"/>
  <c r="T205" i="11"/>
  <c r="S205" i="11"/>
  <c r="R205" i="11"/>
  <c r="Q205" i="11"/>
  <c r="P205" i="11"/>
  <c r="O205" i="11"/>
  <c r="N205" i="11"/>
  <c r="M205" i="11"/>
  <c r="W204" i="11"/>
  <c r="V204" i="11"/>
  <c r="U204" i="11"/>
  <c r="T204" i="11"/>
  <c r="S204" i="11"/>
  <c r="R204" i="11"/>
  <c r="Q204" i="11"/>
  <c r="P204" i="11"/>
  <c r="O204" i="11"/>
  <c r="N204" i="11"/>
  <c r="M204" i="11"/>
  <c r="W203" i="11"/>
  <c r="V203" i="11"/>
  <c r="U203" i="11"/>
  <c r="T203" i="11"/>
  <c r="S203" i="11"/>
  <c r="R203" i="11"/>
  <c r="Q203" i="11"/>
  <c r="P203" i="11"/>
  <c r="O203" i="11"/>
  <c r="N203" i="11"/>
  <c r="M203" i="11"/>
  <c r="W202" i="11"/>
  <c r="V202" i="11"/>
  <c r="U202" i="11"/>
  <c r="T202" i="11"/>
  <c r="S202" i="11"/>
  <c r="R202" i="11"/>
  <c r="Q202" i="11"/>
  <c r="P202" i="11"/>
  <c r="O202" i="11"/>
  <c r="N202" i="11"/>
  <c r="M202" i="11"/>
  <c r="W201" i="11"/>
  <c r="V201" i="11"/>
  <c r="U201" i="11"/>
  <c r="T201" i="11"/>
  <c r="S201" i="11"/>
  <c r="R201" i="11"/>
  <c r="Q201" i="11"/>
  <c r="P201" i="11"/>
  <c r="O201" i="11"/>
  <c r="N201" i="11"/>
  <c r="M201" i="11"/>
  <c r="W200" i="11"/>
  <c r="V200" i="11"/>
  <c r="U200" i="11"/>
  <c r="T200" i="11"/>
  <c r="S200" i="11"/>
  <c r="R200" i="11"/>
  <c r="Q200" i="11"/>
  <c r="P200" i="11"/>
  <c r="O200" i="11"/>
  <c r="N200" i="11"/>
  <c r="M200" i="11"/>
  <c r="W199" i="11"/>
  <c r="V199" i="11"/>
  <c r="U199" i="11"/>
  <c r="T199" i="11"/>
  <c r="S199" i="11"/>
  <c r="R199" i="11"/>
  <c r="Q199" i="11"/>
  <c r="P199" i="11"/>
  <c r="O199" i="11"/>
  <c r="N199" i="11"/>
  <c r="M199" i="11"/>
  <c r="W198" i="11"/>
  <c r="V198" i="11"/>
  <c r="U198" i="11"/>
  <c r="T198" i="11"/>
  <c r="S198" i="11"/>
  <c r="R198" i="11"/>
  <c r="Q198" i="11"/>
  <c r="P198" i="11"/>
  <c r="O198" i="11"/>
  <c r="N198" i="11"/>
  <c r="M198" i="11"/>
  <c r="W197" i="11"/>
  <c r="V197" i="11"/>
  <c r="U197" i="11"/>
  <c r="T197" i="11"/>
  <c r="S197" i="11"/>
  <c r="R197" i="11"/>
  <c r="Q197" i="11"/>
  <c r="P197" i="11"/>
  <c r="O197" i="11"/>
  <c r="N197" i="11"/>
  <c r="M197" i="11"/>
  <c r="W196" i="11"/>
  <c r="V196" i="11"/>
  <c r="U196" i="11"/>
  <c r="T196" i="11"/>
  <c r="S196" i="11"/>
  <c r="R196" i="11"/>
  <c r="Q196" i="11"/>
  <c r="P196" i="11"/>
  <c r="O196" i="11"/>
  <c r="N196" i="11"/>
  <c r="M196" i="11"/>
  <c r="W195" i="11"/>
  <c r="V195" i="11"/>
  <c r="U195" i="11"/>
  <c r="T195" i="11"/>
  <c r="S195" i="11"/>
  <c r="R195" i="11"/>
  <c r="Q195" i="11"/>
  <c r="P195" i="11"/>
  <c r="O195" i="11"/>
  <c r="N195" i="11"/>
  <c r="M195" i="11"/>
  <c r="W194" i="11"/>
  <c r="V194" i="11"/>
  <c r="U194" i="11"/>
  <c r="T194" i="11"/>
  <c r="S194" i="11"/>
  <c r="R194" i="11"/>
  <c r="Q194" i="11"/>
  <c r="P194" i="11"/>
  <c r="O194" i="11"/>
  <c r="N194" i="11"/>
  <c r="M194" i="11"/>
  <c r="W193" i="11"/>
  <c r="V193" i="11"/>
  <c r="U193" i="11"/>
  <c r="T193" i="11"/>
  <c r="S193" i="11"/>
  <c r="R193" i="11"/>
  <c r="Q193" i="11"/>
  <c r="P193" i="11"/>
  <c r="O193" i="11"/>
  <c r="N193" i="11"/>
  <c r="M193" i="11"/>
  <c r="W192" i="11"/>
  <c r="V192" i="11"/>
  <c r="U192" i="11"/>
  <c r="T192" i="11"/>
  <c r="S192" i="11"/>
  <c r="R192" i="11"/>
  <c r="Q192" i="11"/>
  <c r="P192" i="11"/>
  <c r="O192" i="11"/>
  <c r="N192" i="11"/>
  <c r="M192" i="11"/>
  <c r="W191" i="11"/>
  <c r="V191" i="11"/>
  <c r="U191" i="11"/>
  <c r="T191" i="11"/>
  <c r="S191" i="11"/>
  <c r="R191" i="11"/>
  <c r="Q191" i="11"/>
  <c r="P191" i="11"/>
  <c r="O191" i="11"/>
  <c r="N191" i="11"/>
  <c r="M191" i="11"/>
  <c r="W190" i="11"/>
  <c r="V190" i="11"/>
  <c r="U190" i="11"/>
  <c r="T190" i="11"/>
  <c r="S190" i="11"/>
  <c r="R190" i="11"/>
  <c r="Q190" i="11"/>
  <c r="P190" i="11"/>
  <c r="O190" i="11"/>
  <c r="N190" i="11"/>
  <c r="M190" i="11"/>
  <c r="W189" i="11"/>
  <c r="V189" i="11"/>
  <c r="U189" i="11"/>
  <c r="T189" i="11"/>
  <c r="S189" i="11"/>
  <c r="R189" i="11"/>
  <c r="Q189" i="11"/>
  <c r="P189" i="11"/>
  <c r="O189" i="11"/>
  <c r="N189" i="11"/>
  <c r="M189" i="11"/>
  <c r="W188" i="11"/>
  <c r="V188" i="11"/>
  <c r="U188" i="11"/>
  <c r="T188" i="11"/>
  <c r="S188" i="11"/>
  <c r="R188" i="11"/>
  <c r="Q188" i="11"/>
  <c r="P188" i="11"/>
  <c r="O188" i="11"/>
  <c r="N188" i="11"/>
  <c r="M188" i="11"/>
  <c r="W187" i="11"/>
  <c r="V187" i="11"/>
  <c r="U187" i="11"/>
  <c r="T187" i="11"/>
  <c r="S187" i="11"/>
  <c r="R187" i="11"/>
  <c r="Q187" i="11"/>
  <c r="P187" i="11"/>
  <c r="O187" i="11"/>
  <c r="N187" i="11"/>
  <c r="M187" i="11"/>
  <c r="W186" i="11"/>
  <c r="V186" i="11"/>
  <c r="U186" i="11"/>
  <c r="T186" i="11"/>
  <c r="S186" i="11"/>
  <c r="R186" i="11"/>
  <c r="Q186" i="11"/>
  <c r="P186" i="11"/>
  <c r="O186" i="11"/>
  <c r="N186" i="11"/>
  <c r="M186" i="11"/>
  <c r="W185" i="11"/>
  <c r="V185" i="11"/>
  <c r="U185" i="11"/>
  <c r="T185" i="11"/>
  <c r="S185" i="11"/>
  <c r="R185" i="11"/>
  <c r="Q185" i="11"/>
  <c r="P185" i="11"/>
  <c r="O185" i="11"/>
  <c r="N185" i="11"/>
  <c r="M185" i="11"/>
  <c r="W184" i="11"/>
  <c r="V184" i="11"/>
  <c r="U184" i="11"/>
  <c r="T184" i="11"/>
  <c r="S184" i="11"/>
  <c r="R184" i="11"/>
  <c r="Q184" i="11"/>
  <c r="P184" i="11"/>
  <c r="O184" i="11"/>
  <c r="N184" i="11"/>
  <c r="M184" i="11"/>
  <c r="W183" i="11"/>
  <c r="V183" i="11"/>
  <c r="U183" i="11"/>
  <c r="T183" i="11"/>
  <c r="S183" i="11"/>
  <c r="R183" i="11"/>
  <c r="Q183" i="11"/>
  <c r="P183" i="11"/>
  <c r="O183" i="11"/>
  <c r="N183" i="11"/>
  <c r="M183" i="11"/>
  <c r="W182" i="11"/>
  <c r="V182" i="11"/>
  <c r="U182" i="11"/>
  <c r="T182" i="11"/>
  <c r="S182" i="11"/>
  <c r="R182" i="11"/>
  <c r="Q182" i="11"/>
  <c r="P182" i="11"/>
  <c r="O182" i="11"/>
  <c r="N182" i="11"/>
  <c r="M182" i="11"/>
  <c r="W181" i="11"/>
  <c r="V181" i="11"/>
  <c r="U181" i="11"/>
  <c r="T181" i="11"/>
  <c r="S181" i="11"/>
  <c r="R181" i="11"/>
  <c r="Q181" i="11"/>
  <c r="P181" i="11"/>
  <c r="O181" i="11"/>
  <c r="N181" i="11"/>
  <c r="M181" i="11"/>
  <c r="W180" i="11"/>
  <c r="V180" i="11"/>
  <c r="U180" i="11"/>
  <c r="T180" i="11"/>
  <c r="S180" i="11"/>
  <c r="R180" i="11"/>
  <c r="Q180" i="11"/>
  <c r="P180" i="11"/>
  <c r="O180" i="11"/>
  <c r="N180" i="11"/>
  <c r="M180" i="11"/>
  <c r="W179" i="11"/>
  <c r="V179" i="11"/>
  <c r="U179" i="11"/>
  <c r="T179" i="11"/>
  <c r="S179" i="11"/>
  <c r="R179" i="11"/>
  <c r="Q179" i="11"/>
  <c r="P179" i="11"/>
  <c r="O179" i="11"/>
  <c r="N179" i="11"/>
  <c r="M179" i="11"/>
  <c r="W178" i="11"/>
  <c r="V178" i="11"/>
  <c r="U178" i="11"/>
  <c r="T178" i="11"/>
  <c r="S178" i="11"/>
  <c r="R178" i="11"/>
  <c r="Q178" i="11"/>
  <c r="P178" i="11"/>
  <c r="O178" i="11"/>
  <c r="N178" i="11"/>
  <c r="M178" i="11"/>
  <c r="W177" i="11"/>
  <c r="V177" i="11"/>
  <c r="U177" i="11"/>
  <c r="T177" i="11"/>
  <c r="S177" i="11"/>
  <c r="R177" i="11"/>
  <c r="Q177" i="11"/>
  <c r="P177" i="11"/>
  <c r="O177" i="11"/>
  <c r="N177" i="11"/>
  <c r="M177" i="11"/>
  <c r="W176" i="11"/>
  <c r="V176" i="11"/>
  <c r="U176" i="11"/>
  <c r="T176" i="11"/>
  <c r="S176" i="11"/>
  <c r="R176" i="11"/>
  <c r="Q176" i="11"/>
  <c r="P176" i="11"/>
  <c r="O176" i="11"/>
  <c r="N176" i="11"/>
  <c r="M176" i="11"/>
  <c r="W175" i="11"/>
  <c r="V175" i="11"/>
  <c r="U175" i="11"/>
  <c r="T175" i="11"/>
  <c r="S175" i="11"/>
  <c r="R175" i="11"/>
  <c r="Q175" i="11"/>
  <c r="P175" i="11"/>
  <c r="O175" i="11"/>
  <c r="N175" i="11"/>
  <c r="M175" i="11"/>
  <c r="W174" i="11"/>
  <c r="V174" i="11"/>
  <c r="U174" i="11"/>
  <c r="T174" i="11"/>
  <c r="S174" i="11"/>
  <c r="R174" i="11"/>
  <c r="Q174" i="11"/>
  <c r="P174" i="11"/>
  <c r="O174" i="11"/>
  <c r="N174" i="11"/>
  <c r="M174" i="11"/>
  <c r="W173" i="11"/>
  <c r="V173" i="11"/>
  <c r="U173" i="11"/>
  <c r="T173" i="11"/>
  <c r="S173" i="11"/>
  <c r="R173" i="11"/>
  <c r="Q173" i="11"/>
  <c r="P173" i="11"/>
  <c r="O173" i="11"/>
  <c r="N173" i="11"/>
  <c r="M173" i="11"/>
  <c r="W172" i="11"/>
  <c r="V172" i="11"/>
  <c r="U172" i="11"/>
  <c r="T172" i="11"/>
  <c r="S172" i="11"/>
  <c r="R172" i="11"/>
  <c r="Q172" i="11"/>
  <c r="P172" i="11"/>
  <c r="O172" i="11"/>
  <c r="N172" i="11"/>
  <c r="M172" i="11"/>
  <c r="W171" i="11"/>
  <c r="V171" i="11"/>
  <c r="U171" i="11"/>
  <c r="T171" i="11"/>
  <c r="S171" i="11"/>
  <c r="R171" i="11"/>
  <c r="Q171" i="11"/>
  <c r="P171" i="11"/>
  <c r="O171" i="11"/>
  <c r="N171" i="11"/>
  <c r="M171" i="11"/>
  <c r="W170" i="11"/>
  <c r="V170" i="11"/>
  <c r="U170" i="11"/>
  <c r="T170" i="11"/>
  <c r="S170" i="11"/>
  <c r="R170" i="11"/>
  <c r="Q170" i="11"/>
  <c r="P170" i="11"/>
  <c r="O170" i="11"/>
  <c r="N170" i="11"/>
  <c r="M170" i="11"/>
  <c r="W169" i="11"/>
  <c r="V169" i="11"/>
  <c r="U169" i="11"/>
  <c r="T169" i="11"/>
  <c r="S169" i="11"/>
  <c r="R169" i="11"/>
  <c r="Q169" i="11"/>
  <c r="P169" i="11"/>
  <c r="O169" i="11"/>
  <c r="N169" i="11"/>
  <c r="M169" i="11"/>
  <c r="W168" i="11"/>
  <c r="V168" i="11"/>
  <c r="U168" i="11"/>
  <c r="T168" i="11"/>
  <c r="S168" i="11"/>
  <c r="R168" i="11"/>
  <c r="Q168" i="11"/>
  <c r="P168" i="11"/>
  <c r="O168" i="11"/>
  <c r="N168" i="11"/>
  <c r="M168" i="11"/>
  <c r="W167" i="11"/>
  <c r="V167" i="11"/>
  <c r="U167" i="11"/>
  <c r="T167" i="11"/>
  <c r="S167" i="11"/>
  <c r="R167" i="11"/>
  <c r="Q167" i="11"/>
  <c r="P167" i="11"/>
  <c r="O167" i="11"/>
  <c r="N167" i="11"/>
  <c r="M167" i="11"/>
  <c r="W166" i="11"/>
  <c r="V166" i="11"/>
  <c r="U166" i="11"/>
  <c r="T166" i="11"/>
  <c r="S166" i="11"/>
  <c r="R166" i="11"/>
  <c r="Q166" i="11"/>
  <c r="P166" i="11"/>
  <c r="O166" i="11"/>
  <c r="N166" i="11"/>
  <c r="M166" i="11"/>
  <c r="W165" i="11"/>
  <c r="V165" i="11"/>
  <c r="U165" i="11"/>
  <c r="T165" i="11"/>
  <c r="S165" i="11"/>
  <c r="R165" i="11"/>
  <c r="Q165" i="11"/>
  <c r="P165" i="11"/>
  <c r="O165" i="11"/>
  <c r="N165" i="11"/>
  <c r="M165" i="11"/>
  <c r="W164" i="11"/>
  <c r="V164" i="11"/>
  <c r="U164" i="11"/>
  <c r="T164" i="11"/>
  <c r="S164" i="11"/>
  <c r="R164" i="11"/>
  <c r="Q164" i="11"/>
  <c r="P164" i="11"/>
  <c r="O164" i="11"/>
  <c r="N164" i="11"/>
  <c r="M164" i="11"/>
  <c r="W163" i="11"/>
  <c r="V163" i="11"/>
  <c r="U163" i="11"/>
  <c r="T163" i="11"/>
  <c r="S163" i="11"/>
  <c r="R163" i="11"/>
  <c r="Q163" i="11"/>
  <c r="P163" i="11"/>
  <c r="O163" i="11"/>
  <c r="N163" i="11"/>
  <c r="M163" i="11"/>
  <c r="W162" i="11"/>
  <c r="V162" i="11"/>
  <c r="U162" i="11"/>
  <c r="T162" i="11"/>
  <c r="S162" i="11"/>
  <c r="R162" i="11"/>
  <c r="Q162" i="11"/>
  <c r="P162" i="11"/>
  <c r="O162" i="11"/>
  <c r="N162" i="11"/>
  <c r="M162" i="11"/>
  <c r="W161" i="11"/>
  <c r="V161" i="11"/>
  <c r="U161" i="11"/>
  <c r="T161" i="11"/>
  <c r="S161" i="11"/>
  <c r="R161" i="11"/>
  <c r="Q161" i="11"/>
  <c r="P161" i="11"/>
  <c r="O161" i="11"/>
  <c r="N161" i="11"/>
  <c r="M161" i="11"/>
  <c r="W160" i="11"/>
  <c r="V160" i="11"/>
  <c r="U160" i="11"/>
  <c r="T160" i="11"/>
  <c r="S160" i="11"/>
  <c r="R160" i="11"/>
  <c r="Q160" i="11"/>
  <c r="P160" i="11"/>
  <c r="O160" i="11"/>
  <c r="N160" i="11"/>
  <c r="M160" i="11"/>
  <c r="W159" i="11"/>
  <c r="V159" i="11"/>
  <c r="U159" i="11"/>
  <c r="T159" i="11"/>
  <c r="S159" i="11"/>
  <c r="R159" i="11"/>
  <c r="Q159" i="11"/>
  <c r="P159" i="11"/>
  <c r="O159" i="11"/>
  <c r="N159" i="11"/>
  <c r="M159" i="11"/>
  <c r="W158" i="11"/>
  <c r="V158" i="11"/>
  <c r="U158" i="11"/>
  <c r="T158" i="11"/>
  <c r="S158" i="11"/>
  <c r="R158" i="11"/>
  <c r="Q158" i="11"/>
  <c r="P158" i="11"/>
  <c r="O158" i="11"/>
  <c r="N158" i="11"/>
  <c r="M158" i="11"/>
  <c r="W157" i="11"/>
  <c r="V157" i="11"/>
  <c r="U157" i="11"/>
  <c r="T157" i="11"/>
  <c r="S157" i="11"/>
  <c r="R157" i="11"/>
  <c r="Q157" i="11"/>
  <c r="P157" i="11"/>
  <c r="O157" i="11"/>
  <c r="N157" i="11"/>
  <c r="M157" i="11"/>
  <c r="W156" i="11"/>
  <c r="V156" i="11"/>
  <c r="U156" i="11"/>
  <c r="T156" i="11"/>
  <c r="S156" i="11"/>
  <c r="R156" i="11"/>
  <c r="Q156" i="11"/>
  <c r="P156" i="11"/>
  <c r="O156" i="11"/>
  <c r="N156" i="11"/>
  <c r="M156" i="11"/>
  <c r="W155" i="11"/>
  <c r="V155" i="11"/>
  <c r="U155" i="11"/>
  <c r="T155" i="11"/>
  <c r="S155" i="11"/>
  <c r="R155" i="11"/>
  <c r="Q155" i="11"/>
  <c r="P155" i="11"/>
  <c r="O155" i="11"/>
  <c r="N155" i="11"/>
  <c r="M155" i="11"/>
  <c r="W154" i="11"/>
  <c r="V154" i="11"/>
  <c r="U154" i="11"/>
  <c r="T154" i="11"/>
  <c r="S154" i="11"/>
  <c r="R154" i="11"/>
  <c r="Q154" i="11"/>
  <c r="P154" i="11"/>
  <c r="O154" i="11"/>
  <c r="N154" i="11"/>
  <c r="M154" i="11"/>
  <c r="W153" i="11"/>
  <c r="V153" i="11"/>
  <c r="U153" i="11"/>
  <c r="T153" i="11"/>
  <c r="S153" i="11"/>
  <c r="R153" i="11"/>
  <c r="Q153" i="11"/>
  <c r="P153" i="11"/>
  <c r="O153" i="11"/>
  <c r="N153" i="11"/>
  <c r="M153" i="11"/>
  <c r="W152" i="11"/>
  <c r="V152" i="11"/>
  <c r="U152" i="11"/>
  <c r="T152" i="11"/>
  <c r="S152" i="11"/>
  <c r="R152" i="11"/>
  <c r="Q152" i="11"/>
  <c r="P152" i="11"/>
  <c r="O152" i="11"/>
  <c r="N152" i="11"/>
  <c r="M152" i="11"/>
  <c r="W151" i="11"/>
  <c r="V151" i="11"/>
  <c r="U151" i="11"/>
  <c r="T151" i="11"/>
  <c r="S151" i="11"/>
  <c r="R151" i="11"/>
  <c r="Q151" i="11"/>
  <c r="P151" i="11"/>
  <c r="O151" i="11"/>
  <c r="N151" i="11"/>
  <c r="M151" i="11"/>
  <c r="W150" i="11"/>
  <c r="V150" i="11"/>
  <c r="U150" i="11"/>
  <c r="T150" i="11"/>
  <c r="S150" i="11"/>
  <c r="R150" i="11"/>
  <c r="Q150" i="11"/>
  <c r="P150" i="11"/>
  <c r="O150" i="11"/>
  <c r="N150" i="11"/>
  <c r="M150" i="11"/>
  <c r="W149" i="11"/>
  <c r="V149" i="11"/>
  <c r="U149" i="11"/>
  <c r="T149" i="11"/>
  <c r="S149" i="11"/>
  <c r="R149" i="11"/>
  <c r="Q149" i="11"/>
  <c r="P149" i="11"/>
  <c r="O149" i="11"/>
  <c r="N149" i="11"/>
  <c r="M149" i="11"/>
  <c r="W148" i="11"/>
  <c r="V148" i="11"/>
  <c r="U148" i="11"/>
  <c r="T148" i="11"/>
  <c r="S148" i="11"/>
  <c r="R148" i="11"/>
  <c r="Q148" i="11"/>
  <c r="P148" i="11"/>
  <c r="O148" i="11"/>
  <c r="N148" i="11"/>
  <c r="M148" i="11"/>
  <c r="W147" i="11"/>
  <c r="V147" i="11"/>
  <c r="U147" i="11"/>
  <c r="T147" i="11"/>
  <c r="S147" i="11"/>
  <c r="R147" i="11"/>
  <c r="Q147" i="11"/>
  <c r="P147" i="11"/>
  <c r="O147" i="11"/>
  <c r="N147" i="11"/>
  <c r="M147" i="11"/>
  <c r="W146" i="11"/>
  <c r="V146" i="11"/>
  <c r="U146" i="11"/>
  <c r="T146" i="11"/>
  <c r="S146" i="11"/>
  <c r="R146" i="11"/>
  <c r="Q146" i="11"/>
  <c r="P146" i="11"/>
  <c r="O146" i="11"/>
  <c r="N146" i="11"/>
  <c r="M146" i="11"/>
  <c r="W145" i="11"/>
  <c r="V145" i="11"/>
  <c r="U145" i="11"/>
  <c r="T145" i="11"/>
  <c r="S145" i="11"/>
  <c r="R145" i="11"/>
  <c r="Q145" i="11"/>
  <c r="P145" i="11"/>
  <c r="O145" i="11"/>
  <c r="N145" i="11"/>
  <c r="M145" i="11"/>
  <c r="W144" i="11"/>
  <c r="V144" i="11"/>
  <c r="U144" i="11"/>
  <c r="T144" i="11"/>
  <c r="S144" i="11"/>
  <c r="R144" i="11"/>
  <c r="Q144" i="11"/>
  <c r="P144" i="11"/>
  <c r="O144" i="11"/>
  <c r="N144" i="11"/>
  <c r="M144" i="11"/>
  <c r="W143" i="11"/>
  <c r="V143" i="11"/>
  <c r="U143" i="11"/>
  <c r="T143" i="11"/>
  <c r="S143" i="11"/>
  <c r="R143" i="11"/>
  <c r="Q143" i="11"/>
  <c r="P143" i="11"/>
  <c r="O143" i="11"/>
  <c r="N143" i="11"/>
  <c r="M143" i="11"/>
  <c r="W142" i="11"/>
  <c r="V142" i="11"/>
  <c r="U142" i="11"/>
  <c r="T142" i="11"/>
  <c r="S142" i="11"/>
  <c r="R142" i="11"/>
  <c r="Q142" i="11"/>
  <c r="P142" i="11"/>
  <c r="O142" i="11"/>
  <c r="N142" i="11"/>
  <c r="M142" i="11"/>
  <c r="W141" i="11"/>
  <c r="V141" i="11"/>
  <c r="U141" i="11"/>
  <c r="T141" i="11"/>
  <c r="S141" i="11"/>
  <c r="R141" i="11"/>
  <c r="Q141" i="11"/>
  <c r="P141" i="11"/>
  <c r="O141" i="11"/>
  <c r="N141" i="11"/>
  <c r="M141" i="11"/>
  <c r="W140" i="11"/>
  <c r="V140" i="11"/>
  <c r="U140" i="11"/>
  <c r="T140" i="11"/>
  <c r="S140" i="11"/>
  <c r="R140" i="11"/>
  <c r="Q140" i="11"/>
  <c r="P140" i="11"/>
  <c r="O140" i="11"/>
  <c r="N140" i="11"/>
  <c r="M140" i="11"/>
  <c r="W139" i="11"/>
  <c r="V139" i="11"/>
  <c r="U139" i="11"/>
  <c r="T139" i="11"/>
  <c r="S139" i="11"/>
  <c r="R139" i="11"/>
  <c r="Q139" i="11"/>
  <c r="P139" i="11"/>
  <c r="O139" i="11"/>
  <c r="N139" i="11"/>
  <c r="M139" i="11"/>
  <c r="W138" i="11"/>
  <c r="V138" i="11"/>
  <c r="U138" i="11"/>
  <c r="T138" i="11"/>
  <c r="S138" i="11"/>
  <c r="R138" i="11"/>
  <c r="Q138" i="11"/>
  <c r="P138" i="11"/>
  <c r="O138" i="11"/>
  <c r="N138" i="11"/>
  <c r="M138" i="11"/>
  <c r="W137" i="11"/>
  <c r="V137" i="11"/>
  <c r="U137" i="11"/>
  <c r="T137" i="11"/>
  <c r="S137" i="11"/>
  <c r="R137" i="11"/>
  <c r="Q137" i="11"/>
  <c r="P137" i="11"/>
  <c r="O137" i="11"/>
  <c r="N137" i="11"/>
  <c r="M137" i="11"/>
  <c r="W136" i="11"/>
  <c r="V136" i="11"/>
  <c r="U136" i="11"/>
  <c r="T136" i="11"/>
  <c r="S136" i="11"/>
  <c r="R136" i="11"/>
  <c r="Q136" i="11"/>
  <c r="P136" i="11"/>
  <c r="O136" i="11"/>
  <c r="N136" i="11"/>
  <c r="M136" i="11"/>
  <c r="W135" i="11"/>
  <c r="V135" i="11"/>
  <c r="U135" i="11"/>
  <c r="T135" i="11"/>
  <c r="S135" i="11"/>
  <c r="R135" i="11"/>
  <c r="Q135" i="11"/>
  <c r="P135" i="11"/>
  <c r="O135" i="11"/>
  <c r="N135" i="11"/>
  <c r="M135" i="11"/>
  <c r="W134" i="11"/>
  <c r="V134" i="11"/>
  <c r="U134" i="11"/>
  <c r="T134" i="11"/>
  <c r="S134" i="11"/>
  <c r="R134" i="11"/>
  <c r="Q134" i="11"/>
  <c r="P134" i="11"/>
  <c r="O134" i="11"/>
  <c r="N134" i="11"/>
  <c r="M134" i="11"/>
  <c r="W133" i="11"/>
  <c r="V133" i="11"/>
  <c r="U133" i="11"/>
  <c r="T133" i="11"/>
  <c r="S133" i="11"/>
  <c r="R133" i="11"/>
  <c r="Q133" i="11"/>
  <c r="P133" i="11"/>
  <c r="O133" i="11"/>
  <c r="N133" i="11"/>
  <c r="M133" i="11"/>
  <c r="W132" i="11"/>
  <c r="V132" i="11"/>
  <c r="U132" i="11"/>
  <c r="T132" i="11"/>
  <c r="S132" i="11"/>
  <c r="R132" i="11"/>
  <c r="Q132" i="11"/>
  <c r="P132" i="11"/>
  <c r="O132" i="11"/>
  <c r="N132" i="11"/>
  <c r="M132" i="11"/>
  <c r="W131" i="11"/>
  <c r="V131" i="11"/>
  <c r="U131" i="11"/>
  <c r="T131" i="11"/>
  <c r="S131" i="11"/>
  <c r="R131" i="11"/>
  <c r="Q131" i="11"/>
  <c r="P131" i="11"/>
  <c r="O131" i="11"/>
  <c r="N131" i="11"/>
  <c r="M131" i="11"/>
  <c r="W130" i="11"/>
  <c r="V130" i="11"/>
  <c r="U130" i="11"/>
  <c r="T130" i="11"/>
  <c r="S130" i="11"/>
  <c r="R130" i="11"/>
  <c r="Q130" i="11"/>
  <c r="P130" i="11"/>
  <c r="O130" i="11"/>
  <c r="N130" i="11"/>
  <c r="M130" i="11"/>
  <c r="W129" i="11"/>
  <c r="V129" i="11"/>
  <c r="U129" i="11"/>
  <c r="T129" i="11"/>
  <c r="S129" i="11"/>
  <c r="R129" i="11"/>
  <c r="Q129" i="11"/>
  <c r="P129" i="11"/>
  <c r="O129" i="11"/>
  <c r="N129" i="11"/>
  <c r="M129" i="11"/>
  <c r="W128" i="11"/>
  <c r="V128" i="11"/>
  <c r="U128" i="11"/>
  <c r="T128" i="11"/>
  <c r="S128" i="11"/>
  <c r="R128" i="11"/>
  <c r="Q128" i="11"/>
  <c r="P128" i="11"/>
  <c r="O128" i="11"/>
  <c r="N128" i="11"/>
  <c r="M128" i="11"/>
  <c r="W127" i="11"/>
  <c r="V127" i="11"/>
  <c r="U127" i="11"/>
  <c r="T127" i="11"/>
  <c r="S127" i="11"/>
  <c r="R127" i="11"/>
  <c r="Q127" i="11"/>
  <c r="P127" i="11"/>
  <c r="O127" i="11"/>
  <c r="N127" i="11"/>
  <c r="M127" i="11"/>
  <c r="W126" i="11"/>
  <c r="V126" i="11"/>
  <c r="U126" i="11"/>
  <c r="T126" i="11"/>
  <c r="S126" i="11"/>
  <c r="R126" i="11"/>
  <c r="Q126" i="11"/>
  <c r="P126" i="11"/>
  <c r="O126" i="11"/>
  <c r="N126" i="11"/>
  <c r="M126" i="11"/>
  <c r="W125" i="11"/>
  <c r="V125" i="11"/>
  <c r="U125" i="11"/>
  <c r="T125" i="11"/>
  <c r="S125" i="11"/>
  <c r="R125" i="11"/>
  <c r="Q125" i="11"/>
  <c r="P125" i="11"/>
  <c r="O125" i="11"/>
  <c r="N125" i="11"/>
  <c r="M125" i="11"/>
  <c r="W124" i="11"/>
  <c r="V124" i="11"/>
  <c r="U124" i="11"/>
  <c r="T124" i="11"/>
  <c r="S124" i="11"/>
  <c r="R124" i="11"/>
  <c r="Q124" i="11"/>
  <c r="P124" i="11"/>
  <c r="O124" i="11"/>
  <c r="N124" i="11"/>
  <c r="M124" i="11"/>
  <c r="W123" i="11"/>
  <c r="V123" i="11"/>
  <c r="U123" i="11"/>
  <c r="T123" i="11"/>
  <c r="S123" i="11"/>
  <c r="R123" i="11"/>
  <c r="Q123" i="11"/>
  <c r="P123" i="11"/>
  <c r="O123" i="11"/>
  <c r="N123" i="11"/>
  <c r="M123" i="11"/>
  <c r="W122" i="11"/>
  <c r="V122" i="11"/>
  <c r="U122" i="11"/>
  <c r="T122" i="11"/>
  <c r="S122" i="11"/>
  <c r="R122" i="11"/>
  <c r="Q122" i="11"/>
  <c r="P122" i="11"/>
  <c r="O122" i="11"/>
  <c r="N122" i="11"/>
  <c r="M122" i="11"/>
  <c r="W121" i="11"/>
  <c r="V121" i="11"/>
  <c r="U121" i="11"/>
  <c r="T121" i="11"/>
  <c r="S121" i="11"/>
  <c r="R121" i="11"/>
  <c r="Q121" i="11"/>
  <c r="P121" i="11"/>
  <c r="O121" i="11"/>
  <c r="N121" i="11"/>
  <c r="M121" i="11"/>
  <c r="W120" i="11"/>
  <c r="V120" i="11"/>
  <c r="U120" i="11"/>
  <c r="T120" i="11"/>
  <c r="S120" i="11"/>
  <c r="R120" i="11"/>
  <c r="Q120" i="11"/>
  <c r="P120" i="11"/>
  <c r="O120" i="11"/>
  <c r="N120" i="11"/>
  <c r="M120" i="11"/>
  <c r="W119" i="11"/>
  <c r="V119" i="11"/>
  <c r="U119" i="11"/>
  <c r="T119" i="11"/>
  <c r="S119" i="11"/>
  <c r="R119" i="11"/>
  <c r="Q119" i="11"/>
  <c r="P119" i="11"/>
  <c r="O119" i="11"/>
  <c r="N119" i="11"/>
  <c r="M119" i="11"/>
  <c r="W118" i="11"/>
  <c r="V118" i="11"/>
  <c r="U118" i="11"/>
  <c r="T118" i="11"/>
  <c r="S118" i="11"/>
  <c r="R118" i="11"/>
  <c r="Q118" i="11"/>
  <c r="P118" i="11"/>
  <c r="O118" i="11"/>
  <c r="N118" i="11"/>
  <c r="M118" i="11"/>
  <c r="W117" i="11"/>
  <c r="V117" i="11"/>
  <c r="U117" i="11"/>
  <c r="T117" i="11"/>
  <c r="S117" i="11"/>
  <c r="R117" i="11"/>
  <c r="Q117" i="11"/>
  <c r="P117" i="11"/>
  <c r="O117" i="11"/>
  <c r="N117" i="11"/>
  <c r="M117" i="11"/>
  <c r="W116" i="11"/>
  <c r="V116" i="11"/>
  <c r="U116" i="11"/>
  <c r="T116" i="11"/>
  <c r="S116" i="11"/>
  <c r="R116" i="11"/>
  <c r="Q116" i="11"/>
  <c r="P116" i="11"/>
  <c r="O116" i="11"/>
  <c r="N116" i="11"/>
  <c r="M116" i="11"/>
  <c r="W115" i="11"/>
  <c r="V115" i="11"/>
  <c r="U115" i="11"/>
  <c r="T115" i="11"/>
  <c r="S115" i="11"/>
  <c r="R115" i="11"/>
  <c r="Q115" i="11"/>
  <c r="P115" i="11"/>
  <c r="O115" i="11"/>
  <c r="N115" i="11"/>
  <c r="M115" i="11"/>
  <c r="W114" i="11"/>
  <c r="V114" i="11"/>
  <c r="U114" i="11"/>
  <c r="T114" i="11"/>
  <c r="S114" i="11"/>
  <c r="R114" i="11"/>
  <c r="Q114" i="11"/>
  <c r="P114" i="11"/>
  <c r="O114" i="11"/>
  <c r="N114" i="11"/>
  <c r="M114" i="11"/>
  <c r="W113" i="11"/>
  <c r="V113" i="11"/>
  <c r="U113" i="11"/>
  <c r="T113" i="11"/>
  <c r="S113" i="11"/>
  <c r="R113" i="11"/>
  <c r="Q113" i="11"/>
  <c r="P113" i="11"/>
  <c r="O113" i="11"/>
  <c r="N113" i="11"/>
  <c r="M113" i="11"/>
  <c r="W112" i="11"/>
  <c r="V112" i="11"/>
  <c r="U112" i="11"/>
  <c r="T112" i="11"/>
  <c r="S112" i="11"/>
  <c r="R112" i="11"/>
  <c r="Q112" i="11"/>
  <c r="P112" i="11"/>
  <c r="O112" i="11"/>
  <c r="N112" i="11"/>
  <c r="M112" i="11"/>
  <c r="W111" i="11"/>
  <c r="V111" i="11"/>
  <c r="U111" i="11"/>
  <c r="T111" i="11"/>
  <c r="S111" i="11"/>
  <c r="R111" i="11"/>
  <c r="Q111" i="11"/>
  <c r="P111" i="11"/>
  <c r="O111" i="11"/>
  <c r="N111" i="11"/>
  <c r="M111" i="11"/>
  <c r="W110" i="11"/>
  <c r="V110" i="11"/>
  <c r="U110" i="11"/>
  <c r="T110" i="11"/>
  <c r="S110" i="11"/>
  <c r="R110" i="11"/>
  <c r="Q110" i="11"/>
  <c r="P110" i="11"/>
  <c r="O110" i="11"/>
  <c r="N110" i="11"/>
  <c r="M110" i="11"/>
  <c r="W109" i="11"/>
  <c r="V109" i="11"/>
  <c r="U109" i="11"/>
  <c r="T109" i="11"/>
  <c r="S109" i="11"/>
  <c r="R109" i="11"/>
  <c r="Q109" i="11"/>
  <c r="P109" i="11"/>
  <c r="O109" i="11"/>
  <c r="N109" i="11"/>
  <c r="M109" i="11"/>
  <c r="W108" i="11"/>
  <c r="V108" i="11"/>
  <c r="U108" i="11"/>
  <c r="T108" i="11"/>
  <c r="S108" i="11"/>
  <c r="R108" i="11"/>
  <c r="Q108" i="11"/>
  <c r="P108" i="11"/>
  <c r="O108" i="11"/>
  <c r="N108" i="11"/>
  <c r="M108" i="11"/>
  <c r="W107" i="11"/>
  <c r="V107" i="11"/>
  <c r="U107" i="11"/>
  <c r="T107" i="11"/>
  <c r="S107" i="11"/>
  <c r="R107" i="11"/>
  <c r="Q107" i="11"/>
  <c r="P107" i="11"/>
  <c r="O107" i="11"/>
  <c r="N107" i="11"/>
  <c r="M107" i="11"/>
  <c r="W106" i="11"/>
  <c r="V106" i="11"/>
  <c r="U106" i="11"/>
  <c r="T106" i="11"/>
  <c r="S106" i="11"/>
  <c r="R106" i="11"/>
  <c r="Q106" i="11"/>
  <c r="P106" i="11"/>
  <c r="O106" i="11"/>
  <c r="N106" i="11"/>
  <c r="M106" i="11"/>
  <c r="W105" i="11"/>
  <c r="V105" i="11"/>
  <c r="U105" i="11"/>
  <c r="T105" i="11"/>
  <c r="S105" i="11"/>
  <c r="R105" i="11"/>
  <c r="Q105" i="11"/>
  <c r="P105" i="11"/>
  <c r="O105" i="11"/>
  <c r="N105" i="11"/>
  <c r="M105" i="11"/>
  <c r="W104" i="11"/>
  <c r="V104" i="11"/>
  <c r="U104" i="11"/>
  <c r="T104" i="11"/>
  <c r="S104" i="11"/>
  <c r="R104" i="11"/>
  <c r="Q104" i="11"/>
  <c r="P104" i="11"/>
  <c r="O104" i="11"/>
  <c r="N104" i="11"/>
  <c r="M104" i="11"/>
  <c r="W103" i="11"/>
  <c r="V103" i="11"/>
  <c r="U103" i="11"/>
  <c r="T103" i="11"/>
  <c r="S103" i="11"/>
  <c r="R103" i="11"/>
  <c r="Q103" i="11"/>
  <c r="P103" i="11"/>
  <c r="O103" i="11"/>
  <c r="N103" i="11"/>
  <c r="M103" i="11"/>
  <c r="W102" i="11"/>
  <c r="V102" i="11"/>
  <c r="U102" i="11"/>
  <c r="T102" i="11"/>
  <c r="S102" i="11"/>
  <c r="R102" i="11"/>
  <c r="Q102" i="11"/>
  <c r="P102" i="11"/>
  <c r="O102" i="11"/>
  <c r="N102" i="11"/>
  <c r="M102" i="11"/>
  <c r="W101" i="11"/>
  <c r="V101" i="11"/>
  <c r="U101" i="11"/>
  <c r="T101" i="11"/>
  <c r="S101" i="11"/>
  <c r="R101" i="11"/>
  <c r="Q101" i="11"/>
  <c r="P101" i="11"/>
  <c r="O101" i="11"/>
  <c r="N101" i="11"/>
  <c r="M101" i="11"/>
  <c r="W100" i="11"/>
  <c r="V100" i="11"/>
  <c r="U100" i="11"/>
  <c r="T100" i="11"/>
  <c r="S100" i="11"/>
  <c r="R100" i="11"/>
  <c r="Q100" i="11"/>
  <c r="P100" i="11"/>
  <c r="O100" i="11"/>
  <c r="N100" i="11"/>
  <c r="M100" i="11"/>
  <c r="W99" i="11"/>
  <c r="V99" i="11"/>
  <c r="U99" i="11"/>
  <c r="T99" i="11"/>
  <c r="S99" i="11"/>
  <c r="R99" i="11"/>
  <c r="Q99" i="11"/>
  <c r="P99" i="11"/>
  <c r="O99" i="11"/>
  <c r="N99" i="11"/>
  <c r="M99" i="11"/>
  <c r="W98" i="11"/>
  <c r="V98" i="11"/>
  <c r="U98" i="11"/>
  <c r="T98" i="11"/>
  <c r="S98" i="11"/>
  <c r="R98" i="11"/>
  <c r="Q98" i="11"/>
  <c r="P98" i="11"/>
  <c r="O98" i="11"/>
  <c r="N98" i="11"/>
  <c r="M98" i="11"/>
  <c r="W97" i="11"/>
  <c r="V97" i="11"/>
  <c r="U97" i="11"/>
  <c r="T97" i="11"/>
  <c r="S97" i="11"/>
  <c r="R97" i="11"/>
  <c r="Q97" i="11"/>
  <c r="P97" i="11"/>
  <c r="O97" i="11"/>
  <c r="N97" i="11"/>
  <c r="M97" i="11"/>
  <c r="W96" i="11"/>
  <c r="V96" i="11"/>
  <c r="U96" i="11"/>
  <c r="T96" i="11"/>
  <c r="S96" i="11"/>
  <c r="R96" i="11"/>
  <c r="Q96" i="11"/>
  <c r="P96" i="11"/>
  <c r="O96" i="11"/>
  <c r="N96" i="11"/>
  <c r="M96" i="11"/>
  <c r="W95" i="11"/>
  <c r="V95" i="11"/>
  <c r="U95" i="11"/>
  <c r="T95" i="11"/>
  <c r="S95" i="11"/>
  <c r="R95" i="11"/>
  <c r="Q95" i="11"/>
  <c r="P95" i="11"/>
  <c r="O95" i="11"/>
  <c r="N95" i="11"/>
  <c r="M95" i="11"/>
  <c r="W94" i="11"/>
  <c r="V94" i="11"/>
  <c r="U94" i="11"/>
  <c r="T94" i="11"/>
  <c r="S94" i="11"/>
  <c r="R94" i="11"/>
  <c r="Q94" i="11"/>
  <c r="P94" i="11"/>
  <c r="O94" i="11"/>
  <c r="N94" i="11"/>
  <c r="M94" i="11"/>
  <c r="W93" i="11"/>
  <c r="V93" i="11"/>
  <c r="U93" i="11"/>
  <c r="T93" i="11"/>
  <c r="S93" i="11"/>
  <c r="R93" i="11"/>
  <c r="Q93" i="11"/>
  <c r="P93" i="11"/>
  <c r="O93" i="11"/>
  <c r="N93" i="11"/>
  <c r="M93" i="11"/>
  <c r="W92" i="11"/>
  <c r="V92" i="11"/>
  <c r="U92" i="11"/>
  <c r="T92" i="11"/>
  <c r="S92" i="11"/>
  <c r="R92" i="11"/>
  <c r="Q92" i="11"/>
  <c r="P92" i="11"/>
  <c r="O92" i="11"/>
  <c r="N92" i="11"/>
  <c r="M92" i="11"/>
  <c r="W91" i="11"/>
  <c r="V91" i="11"/>
  <c r="U91" i="11"/>
  <c r="T91" i="11"/>
  <c r="S91" i="11"/>
  <c r="R91" i="11"/>
  <c r="Q91" i="11"/>
  <c r="P91" i="11"/>
  <c r="O91" i="11"/>
  <c r="N91" i="11"/>
  <c r="M91" i="11"/>
  <c r="W90" i="11"/>
  <c r="V90" i="11"/>
  <c r="U90" i="11"/>
  <c r="T90" i="11"/>
  <c r="S90" i="11"/>
  <c r="R90" i="11"/>
  <c r="Q90" i="11"/>
  <c r="P90" i="11"/>
  <c r="O90" i="11"/>
  <c r="N90" i="11"/>
  <c r="M90" i="11"/>
  <c r="W89" i="11"/>
  <c r="V89" i="11"/>
  <c r="U89" i="11"/>
  <c r="T89" i="11"/>
  <c r="S89" i="11"/>
  <c r="R89" i="11"/>
  <c r="Q89" i="11"/>
  <c r="P89" i="11"/>
  <c r="O89" i="11"/>
  <c r="N89" i="11"/>
  <c r="M89" i="11"/>
  <c r="W88" i="11"/>
  <c r="V88" i="11"/>
  <c r="U88" i="11"/>
  <c r="T88" i="11"/>
  <c r="S88" i="11"/>
  <c r="R88" i="11"/>
  <c r="Q88" i="11"/>
  <c r="P88" i="11"/>
  <c r="O88" i="11"/>
  <c r="N88" i="11"/>
  <c r="M88" i="11"/>
  <c r="W87" i="11"/>
  <c r="V87" i="11"/>
  <c r="U87" i="11"/>
  <c r="T87" i="11"/>
  <c r="S87" i="11"/>
  <c r="R87" i="11"/>
  <c r="Q87" i="11"/>
  <c r="P87" i="11"/>
  <c r="O87" i="11"/>
  <c r="N87" i="11"/>
  <c r="M87" i="11"/>
  <c r="W86" i="11"/>
  <c r="V86" i="11"/>
  <c r="U86" i="11"/>
  <c r="T86" i="11"/>
  <c r="S86" i="11"/>
  <c r="R86" i="11"/>
  <c r="Q86" i="11"/>
  <c r="P86" i="11"/>
  <c r="O86" i="11"/>
  <c r="N86" i="11"/>
  <c r="M86" i="11"/>
  <c r="W85" i="11"/>
  <c r="V85" i="11"/>
  <c r="U85" i="11"/>
  <c r="T85" i="11"/>
  <c r="S85" i="11"/>
  <c r="R85" i="11"/>
  <c r="Q85" i="11"/>
  <c r="P85" i="11"/>
  <c r="O85" i="11"/>
  <c r="N85" i="11"/>
  <c r="M85" i="11"/>
  <c r="W84" i="11"/>
  <c r="V84" i="11"/>
  <c r="U84" i="11"/>
  <c r="T84" i="11"/>
  <c r="S84" i="11"/>
  <c r="R84" i="11"/>
  <c r="Q84" i="11"/>
  <c r="P84" i="11"/>
  <c r="O84" i="11"/>
  <c r="N84" i="11"/>
  <c r="M84" i="11"/>
  <c r="W83" i="11"/>
  <c r="V83" i="11"/>
  <c r="U83" i="11"/>
  <c r="T83" i="11"/>
  <c r="S83" i="11"/>
  <c r="R83" i="11"/>
  <c r="Q83" i="11"/>
  <c r="P83" i="11"/>
  <c r="O83" i="11"/>
  <c r="N83" i="11"/>
  <c r="M83" i="11"/>
  <c r="W82" i="11"/>
  <c r="V82" i="11"/>
  <c r="U82" i="11"/>
  <c r="T82" i="11"/>
  <c r="S82" i="11"/>
  <c r="R82" i="11"/>
  <c r="Q82" i="11"/>
  <c r="P82" i="11"/>
  <c r="O82" i="11"/>
  <c r="N82" i="11"/>
  <c r="M82" i="11"/>
  <c r="W81" i="11"/>
  <c r="V81" i="11"/>
  <c r="U81" i="11"/>
  <c r="T81" i="11"/>
  <c r="S81" i="11"/>
  <c r="R81" i="11"/>
  <c r="Q81" i="11"/>
  <c r="P81" i="11"/>
  <c r="O81" i="11"/>
  <c r="N81" i="11"/>
  <c r="M81" i="11"/>
  <c r="W80" i="11"/>
  <c r="V80" i="11"/>
  <c r="U80" i="11"/>
  <c r="T80" i="11"/>
  <c r="S80" i="11"/>
  <c r="R80" i="11"/>
  <c r="Q80" i="11"/>
  <c r="P80" i="11"/>
  <c r="O80" i="11"/>
  <c r="N80" i="11"/>
  <c r="M80" i="11"/>
  <c r="W79" i="11"/>
  <c r="V79" i="11"/>
  <c r="U79" i="11"/>
  <c r="T79" i="11"/>
  <c r="S79" i="11"/>
  <c r="R79" i="11"/>
  <c r="Q79" i="11"/>
  <c r="P79" i="11"/>
  <c r="O79" i="11"/>
  <c r="N79" i="11"/>
  <c r="M79" i="11"/>
  <c r="W78" i="11"/>
  <c r="V78" i="11"/>
  <c r="U78" i="11"/>
  <c r="T78" i="11"/>
  <c r="S78" i="11"/>
  <c r="R78" i="11"/>
  <c r="Q78" i="11"/>
  <c r="P78" i="11"/>
  <c r="O78" i="11"/>
  <c r="N78" i="11"/>
  <c r="M78" i="11"/>
  <c r="W77" i="11"/>
  <c r="V77" i="11"/>
  <c r="U77" i="11"/>
  <c r="T77" i="11"/>
  <c r="S77" i="11"/>
  <c r="R77" i="11"/>
  <c r="Q77" i="11"/>
  <c r="P77" i="11"/>
  <c r="O77" i="11"/>
  <c r="N77" i="11"/>
  <c r="M77" i="11"/>
  <c r="W76" i="11"/>
  <c r="V76" i="11"/>
  <c r="U76" i="11"/>
  <c r="T76" i="11"/>
  <c r="S76" i="11"/>
  <c r="R76" i="11"/>
  <c r="Q76" i="11"/>
  <c r="P76" i="11"/>
  <c r="O76" i="11"/>
  <c r="N76" i="11"/>
  <c r="M76" i="11"/>
  <c r="W75" i="11"/>
  <c r="V75" i="11"/>
  <c r="U75" i="11"/>
  <c r="T75" i="11"/>
  <c r="S75" i="11"/>
  <c r="R75" i="11"/>
  <c r="Q75" i="11"/>
  <c r="P75" i="11"/>
  <c r="O75" i="11"/>
  <c r="N75" i="11"/>
  <c r="M75" i="11"/>
  <c r="W74" i="11"/>
  <c r="V74" i="11"/>
  <c r="U74" i="11"/>
  <c r="T74" i="11"/>
  <c r="S74" i="11"/>
  <c r="R74" i="11"/>
  <c r="Q74" i="11"/>
  <c r="P74" i="11"/>
  <c r="O74" i="11"/>
  <c r="N74" i="11"/>
  <c r="M74" i="11"/>
  <c r="W73" i="11"/>
  <c r="V73" i="11"/>
  <c r="U73" i="11"/>
  <c r="T73" i="11"/>
  <c r="S73" i="11"/>
  <c r="R73" i="11"/>
  <c r="Q73" i="11"/>
  <c r="P73" i="11"/>
  <c r="O73" i="11"/>
  <c r="N73" i="11"/>
  <c r="M73" i="11"/>
  <c r="W72" i="11"/>
  <c r="V72" i="11"/>
  <c r="U72" i="11"/>
  <c r="T72" i="11"/>
  <c r="S72" i="11"/>
  <c r="R72" i="11"/>
  <c r="Q72" i="11"/>
  <c r="P72" i="11"/>
  <c r="O72" i="11"/>
  <c r="N72" i="11"/>
  <c r="M72" i="11"/>
  <c r="W71" i="11"/>
  <c r="V71" i="11"/>
  <c r="U71" i="11"/>
  <c r="T71" i="11"/>
  <c r="S71" i="11"/>
  <c r="R71" i="11"/>
  <c r="Q71" i="11"/>
  <c r="P71" i="11"/>
  <c r="O71" i="11"/>
  <c r="N71" i="11"/>
  <c r="M71" i="11"/>
  <c r="W70" i="11"/>
  <c r="V70" i="11"/>
  <c r="U70" i="11"/>
  <c r="T70" i="11"/>
  <c r="S70" i="11"/>
  <c r="R70" i="11"/>
  <c r="Q70" i="11"/>
  <c r="P70" i="11"/>
  <c r="O70" i="11"/>
  <c r="N70" i="11"/>
  <c r="M70" i="11"/>
  <c r="W69" i="11"/>
  <c r="V69" i="11"/>
  <c r="U69" i="11"/>
  <c r="T69" i="11"/>
  <c r="S69" i="11"/>
  <c r="R69" i="11"/>
  <c r="Q69" i="11"/>
  <c r="P69" i="11"/>
  <c r="O69" i="11"/>
  <c r="N69" i="11"/>
  <c r="M69" i="11"/>
  <c r="W68" i="11"/>
  <c r="V68" i="11"/>
  <c r="U68" i="11"/>
  <c r="T68" i="11"/>
  <c r="S68" i="11"/>
  <c r="R68" i="11"/>
  <c r="Q68" i="11"/>
  <c r="P68" i="11"/>
  <c r="O68" i="11"/>
  <c r="N68" i="11"/>
  <c r="M68" i="11"/>
  <c r="W67" i="11"/>
  <c r="V67" i="11"/>
  <c r="U67" i="11"/>
  <c r="T67" i="11"/>
  <c r="S67" i="11"/>
  <c r="R67" i="11"/>
  <c r="Q67" i="11"/>
  <c r="P67" i="11"/>
  <c r="O67" i="11"/>
  <c r="N67" i="11"/>
  <c r="M67" i="11"/>
  <c r="W66" i="11"/>
  <c r="V66" i="11"/>
  <c r="U66" i="11"/>
  <c r="T66" i="11"/>
  <c r="S66" i="11"/>
  <c r="R66" i="11"/>
  <c r="Q66" i="11"/>
  <c r="P66" i="11"/>
  <c r="O66" i="11"/>
  <c r="N66" i="11"/>
  <c r="M66" i="11"/>
  <c r="W65" i="11"/>
  <c r="V65" i="11"/>
  <c r="U65" i="11"/>
  <c r="T65" i="11"/>
  <c r="S65" i="11"/>
  <c r="R65" i="11"/>
  <c r="Q65" i="11"/>
  <c r="P65" i="11"/>
  <c r="O65" i="11"/>
  <c r="N65" i="11"/>
  <c r="M65" i="11"/>
  <c r="W64" i="11"/>
  <c r="V64" i="11"/>
  <c r="U64" i="11"/>
  <c r="T64" i="11"/>
  <c r="S64" i="11"/>
  <c r="R64" i="11"/>
  <c r="Q64" i="11"/>
  <c r="P64" i="11"/>
  <c r="O64" i="11"/>
  <c r="N64" i="11"/>
  <c r="M64" i="11"/>
  <c r="W63" i="11"/>
  <c r="V63" i="11"/>
  <c r="U63" i="11"/>
  <c r="T63" i="11"/>
  <c r="S63" i="11"/>
  <c r="R63" i="11"/>
  <c r="Q63" i="11"/>
  <c r="P63" i="11"/>
  <c r="O63" i="11"/>
  <c r="N63" i="11"/>
  <c r="M63" i="11"/>
  <c r="W62" i="11"/>
  <c r="V62" i="11"/>
  <c r="U62" i="11"/>
  <c r="T62" i="11"/>
  <c r="S62" i="11"/>
  <c r="R62" i="11"/>
  <c r="Q62" i="11"/>
  <c r="P62" i="11"/>
  <c r="O62" i="11"/>
  <c r="N62" i="11"/>
  <c r="M62" i="11"/>
  <c r="W61" i="11"/>
  <c r="V61" i="11"/>
  <c r="U61" i="11"/>
  <c r="T61" i="11"/>
  <c r="S61" i="11"/>
  <c r="R61" i="11"/>
  <c r="Q61" i="11"/>
  <c r="P61" i="11"/>
  <c r="O61" i="11"/>
  <c r="N61" i="11"/>
  <c r="M61" i="11"/>
  <c r="W60" i="11"/>
  <c r="V60" i="11"/>
  <c r="U60" i="11"/>
  <c r="T60" i="11"/>
  <c r="S60" i="11"/>
  <c r="R60" i="11"/>
  <c r="Q60" i="11"/>
  <c r="P60" i="11"/>
  <c r="O60" i="11"/>
  <c r="N60" i="11"/>
  <c r="M60" i="11"/>
  <c r="W59" i="11"/>
  <c r="V59" i="11"/>
  <c r="U59" i="11"/>
  <c r="T59" i="11"/>
  <c r="S59" i="11"/>
  <c r="R59" i="11"/>
  <c r="Q59" i="11"/>
  <c r="P59" i="11"/>
  <c r="O59" i="11"/>
  <c r="N59" i="11"/>
  <c r="M59" i="11"/>
  <c r="W58" i="11"/>
  <c r="V58" i="11"/>
  <c r="U58" i="11"/>
  <c r="T58" i="11"/>
  <c r="S58" i="11"/>
  <c r="R58" i="11"/>
  <c r="Q58" i="11"/>
  <c r="P58" i="11"/>
  <c r="O58" i="11"/>
  <c r="N58" i="11"/>
  <c r="M58" i="11"/>
  <c r="W57" i="11"/>
  <c r="V57" i="11"/>
  <c r="U57" i="11"/>
  <c r="T57" i="11"/>
  <c r="S57" i="11"/>
  <c r="R57" i="11"/>
  <c r="Q57" i="11"/>
  <c r="P57" i="11"/>
  <c r="O57" i="11"/>
  <c r="N57" i="11"/>
  <c r="M57" i="11"/>
  <c r="W56" i="11"/>
  <c r="V56" i="11"/>
  <c r="U56" i="11"/>
  <c r="T56" i="11"/>
  <c r="S56" i="11"/>
  <c r="R56" i="11"/>
  <c r="Q56" i="11"/>
  <c r="P56" i="11"/>
  <c r="O56" i="11"/>
  <c r="N56" i="11"/>
  <c r="M56" i="11"/>
  <c r="W55" i="11"/>
  <c r="V55" i="11"/>
  <c r="U55" i="11"/>
  <c r="T55" i="11"/>
  <c r="S55" i="11"/>
  <c r="R55" i="11"/>
  <c r="Q55" i="11"/>
  <c r="P55" i="11"/>
  <c r="O55" i="11"/>
  <c r="N55" i="11"/>
  <c r="M55" i="11"/>
  <c r="W54" i="11"/>
  <c r="V54" i="11"/>
  <c r="U54" i="11"/>
  <c r="T54" i="11"/>
  <c r="S54" i="11"/>
  <c r="R54" i="11"/>
  <c r="Q54" i="11"/>
  <c r="P54" i="11"/>
  <c r="O54" i="11"/>
  <c r="N54" i="11"/>
  <c r="M54" i="11"/>
  <c r="W53" i="11"/>
  <c r="V53" i="11"/>
  <c r="U53" i="11"/>
  <c r="T53" i="11"/>
  <c r="S53" i="11"/>
  <c r="R53" i="11"/>
  <c r="Q53" i="11"/>
  <c r="P53" i="11"/>
  <c r="O53" i="11"/>
  <c r="N53" i="11"/>
  <c r="M53" i="11"/>
  <c r="W52" i="11"/>
  <c r="V52" i="11"/>
  <c r="U52" i="11"/>
  <c r="T52" i="11"/>
  <c r="S52" i="11"/>
  <c r="R52" i="11"/>
  <c r="Q52" i="11"/>
  <c r="P52" i="11"/>
  <c r="O52" i="11"/>
  <c r="N52" i="11"/>
  <c r="M52" i="11"/>
  <c r="W51" i="11"/>
  <c r="V51" i="11"/>
  <c r="U51" i="11"/>
  <c r="T51" i="11"/>
  <c r="S51" i="11"/>
  <c r="R51" i="11"/>
  <c r="Q51" i="11"/>
  <c r="P51" i="11"/>
  <c r="O51" i="11"/>
  <c r="N51" i="11"/>
  <c r="M51" i="11"/>
  <c r="W50" i="11"/>
  <c r="V50" i="11"/>
  <c r="U50" i="11"/>
  <c r="T50" i="11"/>
  <c r="S50" i="11"/>
  <c r="R50" i="11"/>
  <c r="Q50" i="11"/>
  <c r="P50" i="11"/>
  <c r="O50" i="11"/>
  <c r="N50" i="11"/>
  <c r="M50" i="11"/>
  <c r="W49" i="11"/>
  <c r="V49" i="11"/>
  <c r="U49" i="11"/>
  <c r="T49" i="11"/>
  <c r="S49" i="11"/>
  <c r="R49" i="11"/>
  <c r="Q49" i="11"/>
  <c r="P49" i="11"/>
  <c r="O49" i="11"/>
  <c r="N49" i="11"/>
  <c r="M49" i="11"/>
  <c r="W48" i="11"/>
  <c r="V48" i="11"/>
  <c r="U48" i="11"/>
  <c r="T48" i="11"/>
  <c r="S48" i="11"/>
  <c r="R48" i="11"/>
  <c r="Q48" i="11"/>
  <c r="P48" i="11"/>
  <c r="O48" i="11"/>
  <c r="N48" i="11"/>
  <c r="M48" i="11"/>
  <c r="W47" i="11"/>
  <c r="V47" i="11"/>
  <c r="U47" i="11"/>
  <c r="T47" i="11"/>
  <c r="S47" i="11"/>
  <c r="R47" i="11"/>
  <c r="Q47" i="11"/>
  <c r="P47" i="11"/>
  <c r="O47" i="11"/>
  <c r="N47" i="11"/>
  <c r="M47" i="11"/>
  <c r="W46" i="11"/>
  <c r="V46" i="11"/>
  <c r="U46" i="11"/>
  <c r="T46" i="11"/>
  <c r="S46" i="11"/>
  <c r="R46" i="11"/>
  <c r="Q46" i="11"/>
  <c r="P46" i="11"/>
  <c r="O46" i="11"/>
  <c r="N46" i="11"/>
  <c r="M46" i="11"/>
  <c r="W45" i="11"/>
  <c r="V45" i="11"/>
  <c r="U45" i="11"/>
  <c r="T45" i="11"/>
  <c r="S45" i="11"/>
  <c r="R45" i="11"/>
  <c r="Q45" i="11"/>
  <c r="P45" i="11"/>
  <c r="O45" i="11"/>
  <c r="N45" i="11"/>
  <c r="M45" i="11"/>
  <c r="W44" i="11"/>
  <c r="V44" i="11"/>
  <c r="U44" i="11"/>
  <c r="T44" i="11"/>
  <c r="S44" i="11"/>
  <c r="R44" i="11"/>
  <c r="Q44" i="11"/>
  <c r="P44" i="11"/>
  <c r="O44" i="11"/>
  <c r="N44" i="11"/>
  <c r="M44" i="11"/>
  <c r="W43" i="11"/>
  <c r="V43" i="11"/>
  <c r="U43" i="11"/>
  <c r="T43" i="11"/>
  <c r="S43" i="11"/>
  <c r="R43" i="11"/>
  <c r="Q43" i="11"/>
  <c r="P43" i="11"/>
  <c r="O43" i="11"/>
  <c r="N43" i="11"/>
  <c r="M43" i="11"/>
  <c r="W42" i="11"/>
  <c r="V42" i="11"/>
  <c r="U42" i="11"/>
  <c r="T42" i="11"/>
  <c r="S42" i="11"/>
  <c r="R42" i="11"/>
  <c r="Q42" i="11"/>
  <c r="P42" i="11"/>
  <c r="O42" i="11"/>
  <c r="N42" i="11"/>
  <c r="M42" i="11"/>
  <c r="W41" i="11"/>
  <c r="V41" i="11"/>
  <c r="U41" i="11"/>
  <c r="T41" i="11"/>
  <c r="S41" i="11"/>
  <c r="R41" i="11"/>
  <c r="Q41" i="11"/>
  <c r="P41" i="11"/>
  <c r="O41" i="11"/>
  <c r="N41" i="11"/>
  <c r="M41" i="11"/>
  <c r="W40" i="11"/>
  <c r="V40" i="11"/>
  <c r="U40" i="11"/>
  <c r="T40" i="11"/>
  <c r="S40" i="11"/>
  <c r="R40" i="11"/>
  <c r="Q40" i="11"/>
  <c r="P40" i="11"/>
  <c r="O40" i="11"/>
  <c r="N40" i="11"/>
  <c r="M40" i="11"/>
  <c r="W39" i="11"/>
  <c r="V39" i="11"/>
  <c r="U39" i="11"/>
  <c r="T39" i="11"/>
  <c r="S39" i="11"/>
  <c r="R39" i="11"/>
  <c r="Q39" i="11"/>
  <c r="P39" i="11"/>
  <c r="O39" i="11"/>
  <c r="N39" i="11"/>
  <c r="M39" i="11"/>
  <c r="W38" i="11"/>
  <c r="V38" i="11"/>
  <c r="U38" i="11"/>
  <c r="T38" i="11"/>
  <c r="S38" i="11"/>
  <c r="R38" i="11"/>
  <c r="Q38" i="11"/>
  <c r="P38" i="11"/>
  <c r="O38" i="11"/>
  <c r="N38" i="11"/>
  <c r="M38" i="11"/>
  <c r="W37" i="11"/>
  <c r="V37" i="11"/>
  <c r="U37" i="11"/>
  <c r="T37" i="11"/>
  <c r="S37" i="11"/>
  <c r="R37" i="11"/>
  <c r="Q37" i="11"/>
  <c r="P37" i="11"/>
  <c r="O37" i="11"/>
  <c r="N37" i="11"/>
  <c r="M37" i="11"/>
  <c r="W36" i="11"/>
  <c r="V36" i="11"/>
  <c r="U36" i="11"/>
  <c r="T36" i="11"/>
  <c r="S36" i="11"/>
  <c r="R36" i="11"/>
  <c r="Q36" i="11"/>
  <c r="P36" i="11"/>
  <c r="O36" i="11"/>
  <c r="N36" i="11"/>
  <c r="M36" i="11"/>
  <c r="W35" i="11"/>
  <c r="V35" i="11"/>
  <c r="U35" i="11"/>
  <c r="T35" i="11"/>
  <c r="S35" i="11"/>
  <c r="R35" i="11"/>
  <c r="Q35" i="11"/>
  <c r="P35" i="11"/>
  <c r="O35" i="11"/>
  <c r="N35" i="11"/>
  <c r="M35" i="11"/>
  <c r="W34" i="11"/>
  <c r="V34" i="11"/>
  <c r="U34" i="11"/>
  <c r="T34" i="11"/>
  <c r="S34" i="11"/>
  <c r="R34" i="11"/>
  <c r="Q34" i="11"/>
  <c r="P34" i="11"/>
  <c r="O34" i="11"/>
  <c r="N34" i="11"/>
  <c r="M34" i="11"/>
  <c r="W33" i="11"/>
  <c r="V33" i="11"/>
  <c r="U33" i="11"/>
  <c r="T33" i="11"/>
  <c r="S33" i="11"/>
  <c r="R33" i="11"/>
  <c r="Q33" i="11"/>
  <c r="P33" i="11"/>
  <c r="O33" i="11"/>
  <c r="N33" i="11"/>
  <c r="M33" i="11"/>
  <c r="W32" i="11"/>
  <c r="V32" i="11"/>
  <c r="U32" i="11"/>
  <c r="T32" i="11"/>
  <c r="S32" i="11"/>
  <c r="R32" i="11"/>
  <c r="Q32" i="11"/>
  <c r="P32" i="11"/>
  <c r="O32" i="11"/>
  <c r="N32" i="11"/>
  <c r="M32" i="11"/>
  <c r="W31" i="11"/>
  <c r="V31" i="11"/>
  <c r="U31" i="11"/>
  <c r="T31" i="11"/>
  <c r="S31" i="11"/>
  <c r="R31" i="11"/>
  <c r="Q31" i="11"/>
  <c r="P31" i="11"/>
  <c r="O31" i="11"/>
  <c r="N31" i="11"/>
  <c r="M31" i="11"/>
  <c r="W30" i="11"/>
  <c r="V30" i="11"/>
  <c r="U30" i="11"/>
  <c r="T30" i="11"/>
  <c r="S30" i="11"/>
  <c r="R30" i="11"/>
  <c r="Q30" i="11"/>
  <c r="P30" i="11"/>
  <c r="O30" i="11"/>
  <c r="N30" i="11"/>
  <c r="M30" i="11"/>
  <c r="W29" i="11"/>
  <c r="V29" i="11"/>
  <c r="U29" i="11"/>
  <c r="T29" i="11"/>
  <c r="S29" i="11"/>
  <c r="R29" i="11"/>
  <c r="Q29" i="11"/>
  <c r="P29" i="11"/>
  <c r="O29" i="11"/>
  <c r="N29" i="11"/>
  <c r="M29" i="11"/>
  <c r="W28" i="11"/>
  <c r="V28" i="11"/>
  <c r="U28" i="11"/>
  <c r="T28" i="11"/>
  <c r="S28" i="11"/>
  <c r="R28" i="11"/>
  <c r="Q28" i="11"/>
  <c r="P28" i="11"/>
  <c r="O28" i="11"/>
  <c r="N28" i="11"/>
  <c r="M28" i="11"/>
  <c r="W27" i="11"/>
  <c r="V27" i="11"/>
  <c r="U27" i="11"/>
  <c r="T27" i="11"/>
  <c r="S27" i="11"/>
  <c r="R27" i="11"/>
  <c r="Q27" i="11"/>
  <c r="P27" i="11"/>
  <c r="O27" i="11"/>
  <c r="N27" i="11"/>
  <c r="M27" i="11"/>
  <c r="W26" i="11"/>
  <c r="V26" i="11"/>
  <c r="U26" i="11"/>
  <c r="T26" i="11"/>
  <c r="S26" i="11"/>
  <c r="R26" i="11"/>
  <c r="Q26" i="11"/>
  <c r="P26" i="11"/>
  <c r="O26" i="11"/>
  <c r="N26" i="11"/>
  <c r="M26" i="11"/>
  <c r="W25" i="11"/>
  <c r="V25" i="11"/>
  <c r="U25" i="11"/>
  <c r="T25" i="11"/>
  <c r="S25" i="11"/>
  <c r="R25" i="11"/>
  <c r="Q25" i="11"/>
  <c r="P25" i="11"/>
  <c r="O25" i="11"/>
  <c r="N25" i="11"/>
  <c r="M25" i="11"/>
  <c r="W24" i="11"/>
  <c r="V24" i="11"/>
  <c r="U24" i="11"/>
  <c r="T24" i="11"/>
  <c r="S24" i="11"/>
  <c r="R24" i="11"/>
  <c r="Q24" i="11"/>
  <c r="P24" i="11"/>
  <c r="O24" i="11"/>
  <c r="N24" i="11"/>
  <c r="M24" i="11"/>
  <c r="W23" i="11"/>
  <c r="V23" i="11"/>
  <c r="U23" i="11"/>
  <c r="T23" i="11"/>
  <c r="S23" i="11"/>
  <c r="R23" i="11"/>
  <c r="Q23" i="11"/>
  <c r="P23" i="11"/>
  <c r="O23" i="11"/>
  <c r="N23" i="11"/>
  <c r="M23" i="11"/>
  <c r="W22" i="11"/>
  <c r="V22" i="11"/>
  <c r="U22" i="11"/>
  <c r="T22" i="11"/>
  <c r="S22" i="11"/>
  <c r="R22" i="11"/>
  <c r="Q22" i="11"/>
  <c r="P22" i="11"/>
  <c r="O22" i="11"/>
  <c r="N22" i="11"/>
  <c r="M22" i="11"/>
  <c r="W21" i="11"/>
  <c r="V21" i="11"/>
  <c r="U21" i="11"/>
  <c r="T21" i="11"/>
  <c r="S21" i="11"/>
  <c r="R21" i="11"/>
  <c r="Q21" i="11"/>
  <c r="P21" i="11"/>
  <c r="O21" i="11"/>
  <c r="N21" i="11"/>
  <c r="M21" i="11"/>
  <c r="W20" i="11"/>
  <c r="V20" i="11"/>
  <c r="U20" i="11"/>
  <c r="T20" i="11"/>
  <c r="S20" i="11"/>
  <c r="R20" i="11"/>
  <c r="Q20" i="11"/>
  <c r="P20" i="11"/>
  <c r="O20" i="11"/>
  <c r="N20" i="11"/>
  <c r="M20" i="11"/>
  <c r="W19" i="11"/>
  <c r="V19" i="11"/>
  <c r="U19" i="11"/>
  <c r="T19" i="11"/>
  <c r="S19" i="11"/>
  <c r="R19" i="11"/>
  <c r="Q19" i="11"/>
  <c r="P19" i="11"/>
  <c r="O19" i="11"/>
  <c r="N19" i="11"/>
  <c r="M19" i="11"/>
  <c r="W18" i="11"/>
  <c r="V18" i="11"/>
  <c r="U18" i="11"/>
  <c r="T18" i="11"/>
  <c r="S18" i="11"/>
  <c r="R18" i="11"/>
  <c r="Q18" i="11"/>
  <c r="P18" i="11"/>
  <c r="O18" i="11"/>
  <c r="N18" i="11"/>
  <c r="M18" i="11"/>
  <c r="W17" i="11"/>
  <c r="V17" i="11"/>
  <c r="U17" i="11"/>
  <c r="T17" i="11"/>
  <c r="S17" i="11"/>
  <c r="R17" i="11"/>
  <c r="Q17" i="11"/>
  <c r="P17" i="11"/>
  <c r="O17" i="11"/>
  <c r="N17" i="11"/>
  <c r="M17" i="11"/>
  <c r="W16" i="11"/>
  <c r="V16" i="11"/>
  <c r="U16" i="11"/>
  <c r="T16" i="11"/>
  <c r="S16" i="11"/>
  <c r="R16" i="11"/>
  <c r="Q16" i="11"/>
  <c r="P16" i="11"/>
  <c r="O16" i="11"/>
  <c r="N16" i="11"/>
  <c r="M16" i="11"/>
  <c r="W15" i="11"/>
  <c r="V15" i="11"/>
  <c r="U15" i="11"/>
  <c r="T15" i="11"/>
  <c r="S15" i="11"/>
  <c r="R15" i="11"/>
  <c r="Q15" i="11"/>
  <c r="P15" i="11"/>
  <c r="O15" i="11"/>
  <c r="N15" i="11"/>
  <c r="M15" i="11"/>
  <c r="W14" i="11"/>
  <c r="V14" i="11"/>
  <c r="U14" i="11"/>
  <c r="T14" i="11"/>
  <c r="S14" i="11"/>
  <c r="R14" i="11"/>
  <c r="Q14" i="11"/>
  <c r="P14" i="11"/>
  <c r="O14" i="11"/>
  <c r="N14" i="11"/>
  <c r="M14" i="11"/>
  <c r="W13" i="11"/>
  <c r="V13" i="11"/>
  <c r="U13" i="11"/>
  <c r="T13" i="11"/>
  <c r="S13" i="11"/>
  <c r="R13" i="11"/>
  <c r="Q13" i="11"/>
  <c r="P13" i="11"/>
  <c r="O13" i="11"/>
  <c r="N13" i="11"/>
  <c r="M13" i="11"/>
  <c r="W12" i="11"/>
  <c r="V12" i="11"/>
  <c r="U12" i="11"/>
  <c r="T12" i="11"/>
  <c r="S12" i="11"/>
  <c r="R12" i="11"/>
  <c r="Q12" i="11"/>
  <c r="P12" i="11"/>
  <c r="O12" i="11"/>
  <c r="N12" i="11"/>
  <c r="M12" i="11"/>
  <c r="W11" i="11"/>
  <c r="V11" i="11"/>
  <c r="U11" i="11"/>
  <c r="T11" i="11"/>
  <c r="S11" i="11"/>
  <c r="R11" i="11"/>
  <c r="Q11" i="11"/>
  <c r="P11" i="11"/>
  <c r="O11" i="11"/>
  <c r="N11" i="11"/>
  <c r="M11" i="11"/>
  <c r="W10" i="11"/>
  <c r="V10" i="11"/>
  <c r="U10" i="11"/>
  <c r="T10" i="11"/>
  <c r="S10" i="11"/>
  <c r="R10" i="11"/>
  <c r="Q10" i="11"/>
  <c r="P10" i="11"/>
  <c r="O10" i="11"/>
  <c r="N10" i="11"/>
  <c r="M10" i="11"/>
  <c r="W9" i="11"/>
  <c r="V9" i="11"/>
  <c r="U9" i="11"/>
  <c r="T9" i="11"/>
  <c r="S9" i="11"/>
  <c r="R9" i="11"/>
  <c r="Q9" i="11"/>
  <c r="P9" i="11"/>
  <c r="O9" i="11"/>
  <c r="N9" i="11"/>
  <c r="M9" i="11"/>
  <c r="W8" i="11"/>
  <c r="V8" i="11"/>
  <c r="U8" i="11"/>
  <c r="T8" i="11"/>
  <c r="S8" i="11"/>
  <c r="R8" i="11"/>
  <c r="Q8" i="11"/>
  <c r="P8" i="11"/>
  <c r="O8" i="11"/>
  <c r="N8" i="11"/>
  <c r="M8" i="11"/>
  <c r="W7" i="11"/>
  <c r="V7" i="11"/>
  <c r="U7" i="11"/>
  <c r="T7" i="11"/>
  <c r="K12" i="9" s="1"/>
  <c r="S7" i="11"/>
  <c r="R7" i="11"/>
  <c r="Q7" i="11"/>
  <c r="P7" i="11"/>
  <c r="O7" i="11"/>
  <c r="N7" i="11"/>
  <c r="M7" i="11"/>
  <c r="W6" i="11"/>
  <c r="V6" i="11"/>
  <c r="U6" i="11"/>
  <c r="T6" i="11"/>
  <c r="S6" i="11"/>
  <c r="R6" i="11"/>
  <c r="Q6" i="11"/>
  <c r="P6" i="11"/>
  <c r="O6" i="11"/>
  <c r="L7" i="9" s="1"/>
  <c r="N6" i="11"/>
  <c r="M6" i="11"/>
  <c r="W5" i="11"/>
  <c r="V5" i="11"/>
  <c r="U5" i="11"/>
  <c r="T5" i="11"/>
  <c r="S5" i="11"/>
  <c r="R5" i="11"/>
  <c r="M10" i="9" s="1"/>
  <c r="Q5" i="11"/>
  <c r="P5" i="11"/>
  <c r="O5" i="11"/>
  <c r="N5" i="11"/>
  <c r="M5" i="11"/>
  <c r="W4" i="11"/>
  <c r="V4" i="11"/>
  <c r="U4" i="11"/>
  <c r="K6" i="9" s="1"/>
  <c r="T4" i="11"/>
  <c r="S4" i="11"/>
  <c r="R4" i="11"/>
  <c r="Q4" i="11"/>
  <c r="P4" i="11"/>
  <c r="O4" i="11"/>
  <c r="N4" i="11"/>
  <c r="M4" i="11"/>
  <c r="D5" i="9" s="1"/>
  <c r="W3" i="11"/>
  <c r="V3" i="11"/>
  <c r="U3" i="11"/>
  <c r="U695" i="11" s="1"/>
  <c r="T3" i="11"/>
  <c r="S3" i="11"/>
  <c r="I10" i="9" s="1"/>
  <c r="R3" i="11"/>
  <c r="R696" i="11" s="1"/>
  <c r="Q3" i="11"/>
  <c r="P3" i="11"/>
  <c r="P696" i="11" s="1"/>
  <c r="O3" i="11"/>
  <c r="N3" i="11"/>
  <c r="M3" i="11"/>
  <c r="AO209" i="10"/>
  <c r="AN209" i="10"/>
  <c r="AM209" i="10"/>
  <c r="AL209" i="10"/>
  <c r="AK209" i="10"/>
  <c r="AJ209" i="10"/>
  <c r="AI209" i="10"/>
  <c r="AH209" i="10"/>
  <c r="AG209" i="10"/>
  <c r="AF209" i="10"/>
  <c r="AE209" i="10"/>
  <c r="AD209" i="10"/>
  <c r="AC209" i="10"/>
  <c r="AB209" i="10"/>
  <c r="AA209" i="10"/>
  <c r="Z209" i="10"/>
  <c r="Y209" i="10"/>
  <c r="X209" i="10"/>
  <c r="W209" i="10"/>
  <c r="V209" i="10"/>
  <c r="AO208" i="10"/>
  <c r="AN208" i="10"/>
  <c r="AM208" i="10"/>
  <c r="AL208" i="10"/>
  <c r="AK208" i="10"/>
  <c r="AJ208" i="10"/>
  <c r="AI208" i="10"/>
  <c r="AH208" i="10"/>
  <c r="AG208" i="10"/>
  <c r="AF208" i="10"/>
  <c r="AE208" i="10"/>
  <c r="AD208" i="10"/>
  <c r="AC208" i="10"/>
  <c r="AB208" i="10"/>
  <c r="AA208" i="10"/>
  <c r="Z208" i="10"/>
  <c r="Y208" i="10"/>
  <c r="X208" i="10"/>
  <c r="W208" i="10"/>
  <c r="V208" i="10"/>
  <c r="AO207" i="10"/>
  <c r="AN207" i="10"/>
  <c r="AM207" i="10"/>
  <c r="AL207" i="10"/>
  <c r="AK207" i="10"/>
  <c r="AJ207" i="10"/>
  <c r="AI207" i="10"/>
  <c r="AH207" i="10"/>
  <c r="AG207" i="10"/>
  <c r="AF207" i="10"/>
  <c r="AE207" i="10"/>
  <c r="AD207" i="10"/>
  <c r="AC207" i="10"/>
  <c r="AB207" i="10"/>
  <c r="AA207" i="10"/>
  <c r="Z207" i="10"/>
  <c r="Y207" i="10"/>
  <c r="X207" i="10"/>
  <c r="W207" i="10"/>
  <c r="V207" i="10"/>
  <c r="AO206" i="10"/>
  <c r="AN206" i="10"/>
  <c r="AM206" i="10"/>
  <c r="AL206" i="10"/>
  <c r="AK206" i="10"/>
  <c r="AJ206" i="10"/>
  <c r="AI206" i="10"/>
  <c r="AH206" i="10"/>
  <c r="AG206" i="10"/>
  <c r="AF206" i="10"/>
  <c r="AE206" i="10"/>
  <c r="AD206" i="10"/>
  <c r="AC206" i="10"/>
  <c r="AB206" i="10"/>
  <c r="AA206" i="10"/>
  <c r="Z206" i="10"/>
  <c r="Y206" i="10"/>
  <c r="X206" i="10"/>
  <c r="W206" i="10"/>
  <c r="V206" i="10"/>
  <c r="AO205" i="10"/>
  <c r="AN205" i="10"/>
  <c r="AM205" i="10"/>
  <c r="AL205" i="10"/>
  <c r="AK205" i="10"/>
  <c r="AJ205" i="10"/>
  <c r="AI205" i="10"/>
  <c r="AH205" i="10"/>
  <c r="AG205" i="10"/>
  <c r="AF205" i="10"/>
  <c r="AE205" i="10"/>
  <c r="AD205" i="10"/>
  <c r="AC205" i="10"/>
  <c r="AB205" i="10"/>
  <c r="AA205" i="10"/>
  <c r="Z205" i="10"/>
  <c r="Y205" i="10"/>
  <c r="X205" i="10"/>
  <c r="W205" i="10"/>
  <c r="V205" i="10"/>
  <c r="AO204" i="10"/>
  <c r="AN204" i="10"/>
  <c r="AM204" i="10"/>
  <c r="AL204" i="10"/>
  <c r="AK204" i="10"/>
  <c r="AJ204" i="10"/>
  <c r="AI204" i="10"/>
  <c r="AH204" i="10"/>
  <c r="AG204" i="10"/>
  <c r="AF204" i="10"/>
  <c r="AE204" i="10"/>
  <c r="AD204" i="10"/>
  <c r="AC204" i="10"/>
  <c r="AB204" i="10"/>
  <c r="AA204" i="10"/>
  <c r="Z204" i="10"/>
  <c r="Y204" i="10"/>
  <c r="X204" i="10"/>
  <c r="W204" i="10"/>
  <c r="V204" i="10"/>
  <c r="AO203" i="10"/>
  <c r="AN203" i="10"/>
  <c r="AM203" i="10"/>
  <c r="AL203" i="10"/>
  <c r="AK203" i="10"/>
  <c r="AJ203" i="10"/>
  <c r="AI203" i="10"/>
  <c r="AH203" i="10"/>
  <c r="AG203" i="10"/>
  <c r="AF203" i="10"/>
  <c r="AE203" i="10"/>
  <c r="AD203" i="10"/>
  <c r="AC203" i="10"/>
  <c r="AB203" i="10"/>
  <c r="AA203" i="10"/>
  <c r="Z203" i="10"/>
  <c r="Y203" i="10"/>
  <c r="X203" i="10"/>
  <c r="W203" i="10"/>
  <c r="V203" i="10"/>
  <c r="AO202" i="10"/>
  <c r="AN202" i="10"/>
  <c r="AM202" i="10"/>
  <c r="AL202" i="10"/>
  <c r="AK202" i="10"/>
  <c r="AJ202" i="10"/>
  <c r="AI202" i="10"/>
  <c r="AH202" i="10"/>
  <c r="AG202" i="10"/>
  <c r="AF202" i="10"/>
  <c r="AE202" i="10"/>
  <c r="AD202" i="10"/>
  <c r="AC202" i="10"/>
  <c r="AB202" i="10"/>
  <c r="AA202" i="10"/>
  <c r="Z202" i="10"/>
  <c r="Y202" i="10"/>
  <c r="X202" i="10"/>
  <c r="W202" i="10"/>
  <c r="V202" i="10"/>
  <c r="AO201" i="10"/>
  <c r="AN201" i="10"/>
  <c r="AM201" i="10"/>
  <c r="AL201" i="10"/>
  <c r="AK201" i="10"/>
  <c r="AJ201" i="10"/>
  <c r="AI201" i="10"/>
  <c r="AH201" i="10"/>
  <c r="AG201" i="10"/>
  <c r="AF201" i="10"/>
  <c r="AE201" i="10"/>
  <c r="AD201" i="10"/>
  <c r="AC201" i="10"/>
  <c r="AB201" i="10"/>
  <c r="AA201" i="10"/>
  <c r="Z201" i="10"/>
  <c r="Y201" i="10"/>
  <c r="X201" i="10"/>
  <c r="W201" i="10"/>
  <c r="V201" i="10"/>
  <c r="AO200" i="10"/>
  <c r="AN200" i="10"/>
  <c r="AM200" i="10"/>
  <c r="AL200" i="10"/>
  <c r="AK200" i="10"/>
  <c r="AJ200" i="10"/>
  <c r="AI200" i="10"/>
  <c r="AH200" i="10"/>
  <c r="AG200" i="10"/>
  <c r="AF200" i="10"/>
  <c r="AE200" i="10"/>
  <c r="AD200" i="10"/>
  <c r="AC200" i="10"/>
  <c r="AB200" i="10"/>
  <c r="AA200" i="10"/>
  <c r="Z200" i="10"/>
  <c r="Y200" i="10"/>
  <c r="X200" i="10"/>
  <c r="W200" i="10"/>
  <c r="V200" i="10"/>
  <c r="AO199" i="10"/>
  <c r="AN199" i="10"/>
  <c r="AM199" i="10"/>
  <c r="AL199" i="10"/>
  <c r="AK199" i="10"/>
  <c r="AJ199" i="10"/>
  <c r="AI199" i="10"/>
  <c r="AH199" i="10"/>
  <c r="AG199" i="10"/>
  <c r="AF199" i="10"/>
  <c r="AE199" i="10"/>
  <c r="AD199" i="10"/>
  <c r="AC199" i="10"/>
  <c r="AB199" i="10"/>
  <c r="AA199" i="10"/>
  <c r="Z199" i="10"/>
  <c r="Y199" i="10"/>
  <c r="X199" i="10"/>
  <c r="W199" i="10"/>
  <c r="V199" i="10"/>
  <c r="AO198" i="10"/>
  <c r="AN198" i="10"/>
  <c r="AM198" i="10"/>
  <c r="AL198" i="10"/>
  <c r="AK198" i="10"/>
  <c r="AJ198" i="10"/>
  <c r="AI198" i="10"/>
  <c r="AH198" i="10"/>
  <c r="AG198" i="10"/>
  <c r="AF198" i="10"/>
  <c r="AE198" i="10"/>
  <c r="AD198" i="10"/>
  <c r="AC198" i="10"/>
  <c r="AB198" i="10"/>
  <c r="AA198" i="10"/>
  <c r="Z198" i="10"/>
  <c r="Y198" i="10"/>
  <c r="X198" i="10"/>
  <c r="W198" i="10"/>
  <c r="V198" i="10"/>
  <c r="AO197" i="10"/>
  <c r="AN197" i="10"/>
  <c r="AM197" i="10"/>
  <c r="AL197" i="10"/>
  <c r="AK197" i="10"/>
  <c r="AJ197" i="10"/>
  <c r="AI197" i="10"/>
  <c r="AH197" i="10"/>
  <c r="AG197" i="10"/>
  <c r="AF197" i="10"/>
  <c r="AE197" i="10"/>
  <c r="AD197" i="10"/>
  <c r="AC197" i="10"/>
  <c r="AB197" i="10"/>
  <c r="AA197" i="10"/>
  <c r="Z197" i="10"/>
  <c r="Y197" i="10"/>
  <c r="X197" i="10"/>
  <c r="W197" i="10"/>
  <c r="V197" i="10"/>
  <c r="AO196" i="10"/>
  <c r="AN196" i="10"/>
  <c r="AM196" i="10"/>
  <c r="AL196" i="10"/>
  <c r="AK196" i="10"/>
  <c r="AJ196" i="10"/>
  <c r="AI196" i="10"/>
  <c r="AH196" i="10"/>
  <c r="AG196" i="10"/>
  <c r="AF196" i="10"/>
  <c r="AE196" i="10"/>
  <c r="AD196" i="10"/>
  <c r="AC196" i="10"/>
  <c r="AB196" i="10"/>
  <c r="AA196" i="10"/>
  <c r="Z196" i="10"/>
  <c r="Y196" i="10"/>
  <c r="X196" i="10"/>
  <c r="W196" i="10"/>
  <c r="V196" i="10"/>
  <c r="AO195" i="10"/>
  <c r="AN195" i="10"/>
  <c r="AM195" i="10"/>
  <c r="AL195" i="10"/>
  <c r="AK195" i="10"/>
  <c r="AJ195" i="10"/>
  <c r="AI195" i="10"/>
  <c r="AH195" i="10"/>
  <c r="AG195" i="10"/>
  <c r="AF195" i="10"/>
  <c r="AE195" i="10"/>
  <c r="AD195" i="10"/>
  <c r="AC195" i="10"/>
  <c r="AB195" i="10"/>
  <c r="AA195" i="10"/>
  <c r="Z195" i="10"/>
  <c r="Y195" i="10"/>
  <c r="X195" i="10"/>
  <c r="W195" i="10"/>
  <c r="V195" i="10"/>
  <c r="AO194" i="10"/>
  <c r="AN194" i="10"/>
  <c r="AM194" i="10"/>
  <c r="AL194" i="10"/>
  <c r="AK194" i="10"/>
  <c r="AJ194" i="10"/>
  <c r="AI194" i="10"/>
  <c r="AH194" i="10"/>
  <c r="AG194" i="10"/>
  <c r="AF194" i="10"/>
  <c r="AE194" i="10"/>
  <c r="AD194" i="10"/>
  <c r="AC194" i="10"/>
  <c r="AB194" i="10"/>
  <c r="AA194" i="10"/>
  <c r="Z194" i="10"/>
  <c r="Y194" i="10"/>
  <c r="X194" i="10"/>
  <c r="W194" i="10"/>
  <c r="V194" i="10"/>
  <c r="AO193" i="10"/>
  <c r="AN193" i="10"/>
  <c r="AM193" i="10"/>
  <c r="AL193" i="10"/>
  <c r="AK193" i="10"/>
  <c r="AJ193" i="10"/>
  <c r="AI193" i="10"/>
  <c r="AH193" i="10"/>
  <c r="AG193" i="10"/>
  <c r="AF193" i="10"/>
  <c r="AE193" i="10"/>
  <c r="AD193" i="10"/>
  <c r="AC193" i="10"/>
  <c r="AB193" i="10"/>
  <c r="AA193" i="10"/>
  <c r="Z193" i="10"/>
  <c r="Y193" i="10"/>
  <c r="X193" i="10"/>
  <c r="W193" i="10"/>
  <c r="V193" i="10"/>
  <c r="AO192" i="10"/>
  <c r="AN192" i="10"/>
  <c r="AM192" i="10"/>
  <c r="AL192" i="10"/>
  <c r="AK192" i="10"/>
  <c r="AJ192" i="10"/>
  <c r="AI192" i="10"/>
  <c r="AH192" i="10"/>
  <c r="AG192" i="10"/>
  <c r="AF192" i="10"/>
  <c r="AE192" i="10"/>
  <c r="AD192" i="10"/>
  <c r="AC192" i="10"/>
  <c r="AB192" i="10"/>
  <c r="AA192" i="10"/>
  <c r="Z192" i="10"/>
  <c r="Y192" i="10"/>
  <c r="X192" i="10"/>
  <c r="W192" i="10"/>
  <c r="V192" i="10"/>
  <c r="AO191" i="10"/>
  <c r="AN191" i="10"/>
  <c r="AM191" i="10"/>
  <c r="AL191" i="10"/>
  <c r="AK191" i="10"/>
  <c r="AJ191" i="10"/>
  <c r="AI191" i="10"/>
  <c r="AH191" i="10"/>
  <c r="AG191" i="10"/>
  <c r="AF191" i="10"/>
  <c r="AE191" i="10"/>
  <c r="AD191" i="10"/>
  <c r="AC191" i="10"/>
  <c r="AB191" i="10"/>
  <c r="AA191" i="10"/>
  <c r="Z191" i="10"/>
  <c r="Y191" i="10"/>
  <c r="X191" i="10"/>
  <c r="W191" i="10"/>
  <c r="V191" i="10"/>
  <c r="AO190" i="10"/>
  <c r="AN190" i="10"/>
  <c r="AM190" i="10"/>
  <c r="AL190" i="10"/>
  <c r="AK190" i="10"/>
  <c r="AJ190" i="10"/>
  <c r="AI190" i="10"/>
  <c r="AH190" i="10"/>
  <c r="AG190" i="10"/>
  <c r="AF190" i="10"/>
  <c r="AE190" i="10"/>
  <c r="AD190" i="10"/>
  <c r="AC190" i="10"/>
  <c r="AB190" i="10"/>
  <c r="AA190" i="10"/>
  <c r="Z190" i="10"/>
  <c r="Y190" i="10"/>
  <c r="X190" i="10"/>
  <c r="W190" i="10"/>
  <c r="V190" i="10"/>
  <c r="AO189" i="10"/>
  <c r="AN189" i="10"/>
  <c r="AM189" i="10"/>
  <c r="AL189" i="10"/>
  <c r="AK189" i="10"/>
  <c r="AJ189" i="10"/>
  <c r="AI189" i="10"/>
  <c r="AH189" i="10"/>
  <c r="AG189" i="10"/>
  <c r="AF189" i="10"/>
  <c r="AE189" i="10"/>
  <c r="AD189" i="10"/>
  <c r="AC189" i="10"/>
  <c r="AB189" i="10"/>
  <c r="AA189" i="10"/>
  <c r="Z189" i="10"/>
  <c r="Y189" i="10"/>
  <c r="X189" i="10"/>
  <c r="W189" i="10"/>
  <c r="V189" i="10"/>
  <c r="AO188" i="10"/>
  <c r="AN188" i="10"/>
  <c r="AM188" i="10"/>
  <c r="AL188" i="10"/>
  <c r="AK188" i="10"/>
  <c r="AJ188" i="10"/>
  <c r="AI188" i="10"/>
  <c r="AH188" i="10"/>
  <c r="AG188" i="10"/>
  <c r="AF188" i="10"/>
  <c r="AE188" i="10"/>
  <c r="AD188" i="10"/>
  <c r="AC188" i="10"/>
  <c r="AB188" i="10"/>
  <c r="AA188" i="10"/>
  <c r="Z188" i="10"/>
  <c r="Y188" i="10"/>
  <c r="X188" i="10"/>
  <c r="W188" i="10"/>
  <c r="V188" i="10"/>
  <c r="AO187" i="10"/>
  <c r="AN187" i="10"/>
  <c r="AM187" i="10"/>
  <c r="AL187" i="10"/>
  <c r="AK187" i="10"/>
  <c r="AJ187" i="10"/>
  <c r="AI187" i="10"/>
  <c r="AH187" i="10"/>
  <c r="AG187" i="10"/>
  <c r="AF187" i="10"/>
  <c r="AE187" i="10"/>
  <c r="AD187" i="10"/>
  <c r="AC187" i="10"/>
  <c r="AB187" i="10"/>
  <c r="AA187" i="10"/>
  <c r="Z187" i="10"/>
  <c r="Y187" i="10"/>
  <c r="X187" i="10"/>
  <c r="W187" i="10"/>
  <c r="V187" i="10"/>
  <c r="AO186" i="10"/>
  <c r="AN186" i="10"/>
  <c r="AM186" i="10"/>
  <c r="AL186" i="10"/>
  <c r="AK186" i="10"/>
  <c r="AJ186" i="10"/>
  <c r="AI186" i="10"/>
  <c r="AH186" i="10"/>
  <c r="AG186" i="10"/>
  <c r="AF186" i="10"/>
  <c r="AE186" i="10"/>
  <c r="AD186" i="10"/>
  <c r="AC186" i="10"/>
  <c r="AB186" i="10"/>
  <c r="AA186" i="10"/>
  <c r="Z186" i="10"/>
  <c r="Y186" i="10"/>
  <c r="X186" i="10"/>
  <c r="W186" i="10"/>
  <c r="V186" i="10"/>
  <c r="AO185" i="10"/>
  <c r="AN185" i="10"/>
  <c r="AM185" i="10"/>
  <c r="AL185" i="10"/>
  <c r="AK185" i="10"/>
  <c r="AJ185" i="10"/>
  <c r="AI185" i="10"/>
  <c r="AH185" i="10"/>
  <c r="AG185" i="10"/>
  <c r="AF185" i="10"/>
  <c r="AE185" i="10"/>
  <c r="AD185" i="10"/>
  <c r="AC185" i="10"/>
  <c r="AB185" i="10"/>
  <c r="AA185" i="10"/>
  <c r="Z185" i="10"/>
  <c r="Y185" i="10"/>
  <c r="X185" i="10"/>
  <c r="W185" i="10"/>
  <c r="V185" i="10"/>
  <c r="AO184" i="10"/>
  <c r="AN184" i="10"/>
  <c r="AM184" i="10"/>
  <c r="AL184" i="10"/>
  <c r="AK184" i="10"/>
  <c r="AJ184" i="10"/>
  <c r="AI184" i="10"/>
  <c r="AH184" i="10"/>
  <c r="AG184" i="10"/>
  <c r="AF184" i="10"/>
  <c r="AE184" i="10"/>
  <c r="AD184" i="10"/>
  <c r="AC184" i="10"/>
  <c r="AB184" i="10"/>
  <c r="AA184" i="10"/>
  <c r="Z184" i="10"/>
  <c r="Y184" i="10"/>
  <c r="X184" i="10"/>
  <c r="W184" i="10"/>
  <c r="V184" i="10"/>
  <c r="AO183" i="10"/>
  <c r="AN183" i="10"/>
  <c r="AM183" i="10"/>
  <c r="AL183" i="10"/>
  <c r="AK183" i="10"/>
  <c r="AJ183" i="10"/>
  <c r="AI183" i="10"/>
  <c r="AH183" i="10"/>
  <c r="AG183" i="10"/>
  <c r="AF183" i="10"/>
  <c r="AE183" i="10"/>
  <c r="AD183" i="10"/>
  <c r="AC183" i="10"/>
  <c r="AB183" i="10"/>
  <c r="AA183" i="10"/>
  <c r="Z183" i="10"/>
  <c r="Y183" i="10"/>
  <c r="X183" i="10"/>
  <c r="W183" i="10"/>
  <c r="V183" i="10"/>
  <c r="AO182" i="10"/>
  <c r="AN182" i="10"/>
  <c r="AM182" i="10"/>
  <c r="AL182" i="10"/>
  <c r="AK182" i="10"/>
  <c r="AJ182" i="10"/>
  <c r="AI182" i="10"/>
  <c r="AH182" i="10"/>
  <c r="AG182" i="10"/>
  <c r="AF182" i="10"/>
  <c r="AE182" i="10"/>
  <c r="AD182" i="10"/>
  <c r="AC182" i="10"/>
  <c r="AB182" i="10"/>
  <c r="AA182" i="10"/>
  <c r="Z182" i="10"/>
  <c r="Y182" i="10"/>
  <c r="X182" i="10"/>
  <c r="W182" i="10"/>
  <c r="V182" i="10"/>
  <c r="AO181" i="10"/>
  <c r="AN181" i="10"/>
  <c r="AM181" i="10"/>
  <c r="AL181" i="10"/>
  <c r="AK181" i="10"/>
  <c r="AJ181" i="10"/>
  <c r="AI181" i="10"/>
  <c r="AH181" i="10"/>
  <c r="AG181" i="10"/>
  <c r="AF181" i="10"/>
  <c r="AE181" i="10"/>
  <c r="AD181" i="10"/>
  <c r="AC181" i="10"/>
  <c r="AB181" i="10"/>
  <c r="AA181" i="10"/>
  <c r="Z181" i="10"/>
  <c r="Y181" i="10"/>
  <c r="X181" i="10"/>
  <c r="W181" i="10"/>
  <c r="V181" i="10"/>
  <c r="AO180" i="10"/>
  <c r="AN180" i="10"/>
  <c r="AM180" i="10"/>
  <c r="AL180" i="10"/>
  <c r="AK180" i="10"/>
  <c r="AJ180" i="10"/>
  <c r="AI180" i="10"/>
  <c r="AH180" i="10"/>
  <c r="AG180" i="10"/>
  <c r="AF180" i="10"/>
  <c r="AE180" i="10"/>
  <c r="AD180" i="10"/>
  <c r="AC180" i="10"/>
  <c r="AB180" i="10"/>
  <c r="AA180" i="10"/>
  <c r="Z180" i="10"/>
  <c r="Y180" i="10"/>
  <c r="X180" i="10"/>
  <c r="W180" i="10"/>
  <c r="V180" i="10"/>
  <c r="AO179" i="10"/>
  <c r="AN179" i="10"/>
  <c r="AM179" i="10"/>
  <c r="AL179" i="10"/>
  <c r="AK179" i="10"/>
  <c r="AJ179" i="10"/>
  <c r="AI179" i="10"/>
  <c r="AH179" i="10"/>
  <c r="AG179" i="10"/>
  <c r="AF179" i="10"/>
  <c r="AE179" i="10"/>
  <c r="AD179" i="10"/>
  <c r="AC179" i="10"/>
  <c r="AB179" i="10"/>
  <c r="AA179" i="10"/>
  <c r="Z179" i="10"/>
  <c r="Y179" i="10"/>
  <c r="X179" i="10"/>
  <c r="W179" i="10"/>
  <c r="V179" i="10"/>
  <c r="AO178" i="10"/>
  <c r="AN178" i="10"/>
  <c r="AM178" i="10"/>
  <c r="AL178" i="10"/>
  <c r="AK178" i="10"/>
  <c r="AJ178" i="10"/>
  <c r="AI178" i="10"/>
  <c r="AH178" i="10"/>
  <c r="AG178" i="10"/>
  <c r="AF178" i="10"/>
  <c r="AE178" i="10"/>
  <c r="AD178" i="10"/>
  <c r="AC178" i="10"/>
  <c r="AB178" i="10"/>
  <c r="AA178" i="10"/>
  <c r="Z178" i="10"/>
  <c r="Y178" i="10"/>
  <c r="X178" i="10"/>
  <c r="W178" i="10"/>
  <c r="V178" i="10"/>
  <c r="AO177" i="10"/>
  <c r="AN177" i="10"/>
  <c r="AM177" i="10"/>
  <c r="AL177" i="10"/>
  <c r="AK177" i="10"/>
  <c r="AJ177" i="10"/>
  <c r="AI177" i="10"/>
  <c r="AH177" i="10"/>
  <c r="AG177" i="10"/>
  <c r="AF177" i="10"/>
  <c r="AE177" i="10"/>
  <c r="AD177" i="10"/>
  <c r="AC177" i="10"/>
  <c r="AB177" i="10"/>
  <c r="AA177" i="10"/>
  <c r="Z177" i="10"/>
  <c r="Y177" i="10"/>
  <c r="X177" i="10"/>
  <c r="W177" i="10"/>
  <c r="V177" i="10"/>
  <c r="AO176" i="10"/>
  <c r="AN176" i="10"/>
  <c r="AM176" i="10"/>
  <c r="AL176" i="10"/>
  <c r="AK176" i="10"/>
  <c r="AJ176" i="10"/>
  <c r="AI176" i="10"/>
  <c r="AH176" i="10"/>
  <c r="AG176" i="10"/>
  <c r="AF176" i="10"/>
  <c r="AE176" i="10"/>
  <c r="AD176" i="10"/>
  <c r="AC176" i="10"/>
  <c r="AB176" i="10"/>
  <c r="AA176" i="10"/>
  <c r="Z176" i="10"/>
  <c r="Y176" i="10"/>
  <c r="X176" i="10"/>
  <c r="W176" i="10"/>
  <c r="V176" i="10"/>
  <c r="AO175" i="10"/>
  <c r="AN175" i="10"/>
  <c r="AM175" i="10"/>
  <c r="AL175" i="10"/>
  <c r="AK175" i="10"/>
  <c r="AJ175" i="10"/>
  <c r="AI175" i="10"/>
  <c r="AH175" i="10"/>
  <c r="AG175" i="10"/>
  <c r="AF175" i="10"/>
  <c r="AE175" i="10"/>
  <c r="AD175" i="10"/>
  <c r="AC175" i="10"/>
  <c r="AB175" i="10"/>
  <c r="AA175" i="10"/>
  <c r="Z175" i="10"/>
  <c r="Y175" i="10"/>
  <c r="X175" i="10"/>
  <c r="W175" i="10"/>
  <c r="V175" i="10"/>
  <c r="AO174" i="10"/>
  <c r="AN174" i="10"/>
  <c r="AM174" i="10"/>
  <c r="AL174" i="10"/>
  <c r="AK174" i="10"/>
  <c r="AJ174" i="10"/>
  <c r="AI174" i="10"/>
  <c r="AH174" i="10"/>
  <c r="AG174" i="10"/>
  <c r="AF174" i="10"/>
  <c r="AE174" i="10"/>
  <c r="AD174" i="10"/>
  <c r="AC174" i="10"/>
  <c r="AB174" i="10"/>
  <c r="AA174" i="10"/>
  <c r="Z174" i="10"/>
  <c r="Y174" i="10"/>
  <c r="X174" i="10"/>
  <c r="W174" i="10"/>
  <c r="V174" i="10"/>
  <c r="AO173" i="10"/>
  <c r="AN173" i="10"/>
  <c r="AM173" i="10"/>
  <c r="AL173" i="10"/>
  <c r="AK173" i="10"/>
  <c r="AJ173" i="10"/>
  <c r="AI173" i="10"/>
  <c r="AH173" i="10"/>
  <c r="AG173" i="10"/>
  <c r="AF173" i="10"/>
  <c r="AE173" i="10"/>
  <c r="AD173" i="10"/>
  <c r="AC173" i="10"/>
  <c r="AB173" i="10"/>
  <c r="AA173" i="10"/>
  <c r="Z173" i="10"/>
  <c r="Y173" i="10"/>
  <c r="X173" i="10"/>
  <c r="W173" i="10"/>
  <c r="V173" i="10"/>
  <c r="AO172" i="10"/>
  <c r="AN172" i="10"/>
  <c r="AM172" i="10"/>
  <c r="AL172" i="10"/>
  <c r="AK172" i="10"/>
  <c r="AJ172" i="10"/>
  <c r="AI172" i="10"/>
  <c r="AH172" i="10"/>
  <c r="AG172" i="10"/>
  <c r="AF172" i="10"/>
  <c r="AE172" i="10"/>
  <c r="AD172" i="10"/>
  <c r="AC172" i="10"/>
  <c r="AB172" i="10"/>
  <c r="AA172" i="10"/>
  <c r="Z172" i="10"/>
  <c r="Y172" i="10"/>
  <c r="X172" i="10"/>
  <c r="W172" i="10"/>
  <c r="V172" i="10"/>
  <c r="AO171" i="10"/>
  <c r="AN171" i="10"/>
  <c r="AM171" i="10"/>
  <c r="AL171" i="10"/>
  <c r="AK171" i="10"/>
  <c r="AJ171" i="10"/>
  <c r="AI171" i="10"/>
  <c r="AH171" i="10"/>
  <c r="AG171" i="10"/>
  <c r="AF171" i="10"/>
  <c r="AE171" i="10"/>
  <c r="AD171" i="10"/>
  <c r="AC171" i="10"/>
  <c r="AB171" i="10"/>
  <c r="AA171" i="10"/>
  <c r="Z171" i="10"/>
  <c r="Y171" i="10"/>
  <c r="X171" i="10"/>
  <c r="W171" i="10"/>
  <c r="V171" i="10"/>
  <c r="AO170" i="10"/>
  <c r="AN170" i="10"/>
  <c r="AM170" i="10"/>
  <c r="AL170" i="10"/>
  <c r="AK170" i="10"/>
  <c r="AJ170" i="10"/>
  <c r="AI170" i="10"/>
  <c r="AH170" i="10"/>
  <c r="AG170" i="10"/>
  <c r="AF170" i="10"/>
  <c r="AE170" i="10"/>
  <c r="AD170" i="10"/>
  <c r="AC170" i="10"/>
  <c r="AB170" i="10"/>
  <c r="AA170" i="10"/>
  <c r="Z170" i="10"/>
  <c r="Y170" i="10"/>
  <c r="X170" i="10"/>
  <c r="W170" i="10"/>
  <c r="V170" i="10"/>
  <c r="AO169" i="10"/>
  <c r="AN169" i="10"/>
  <c r="AM169" i="10"/>
  <c r="AL169" i="10"/>
  <c r="AK169" i="10"/>
  <c r="AJ169" i="10"/>
  <c r="AI169" i="10"/>
  <c r="AH169" i="10"/>
  <c r="AG169" i="10"/>
  <c r="AF169" i="10"/>
  <c r="AE169" i="10"/>
  <c r="AD169" i="10"/>
  <c r="AC169" i="10"/>
  <c r="AB169" i="10"/>
  <c r="AA169" i="10"/>
  <c r="Z169" i="10"/>
  <c r="Y169" i="10"/>
  <c r="X169" i="10"/>
  <c r="W169" i="10"/>
  <c r="V169" i="10"/>
  <c r="AO168" i="10"/>
  <c r="AN168" i="10"/>
  <c r="AM168" i="10"/>
  <c r="AL168" i="10"/>
  <c r="AK168" i="10"/>
  <c r="AJ168" i="10"/>
  <c r="AI168" i="10"/>
  <c r="AH168" i="10"/>
  <c r="AG168" i="10"/>
  <c r="AF168" i="10"/>
  <c r="AE168" i="10"/>
  <c r="AD168" i="10"/>
  <c r="AC168" i="10"/>
  <c r="AB168" i="10"/>
  <c r="AA168" i="10"/>
  <c r="Z168" i="10"/>
  <c r="Y168" i="10"/>
  <c r="X168" i="10"/>
  <c r="W168" i="10"/>
  <c r="V168" i="10"/>
  <c r="AO167" i="10"/>
  <c r="AN167" i="10"/>
  <c r="AM167" i="10"/>
  <c r="AL167" i="10"/>
  <c r="AK167" i="10"/>
  <c r="AJ167" i="10"/>
  <c r="AI167" i="10"/>
  <c r="AH167" i="10"/>
  <c r="AG167" i="10"/>
  <c r="AF167" i="10"/>
  <c r="AE167" i="10"/>
  <c r="AD167" i="10"/>
  <c r="AC167" i="10"/>
  <c r="AB167" i="10"/>
  <c r="AA167" i="10"/>
  <c r="Z167" i="10"/>
  <c r="Y167" i="10"/>
  <c r="X167" i="10"/>
  <c r="W167" i="10"/>
  <c r="V167" i="10"/>
  <c r="AO166" i="10"/>
  <c r="AN166" i="10"/>
  <c r="AM166" i="10"/>
  <c r="AL166" i="10"/>
  <c r="AK166" i="10"/>
  <c r="AJ166" i="10"/>
  <c r="AI166" i="10"/>
  <c r="AH166" i="10"/>
  <c r="AG166" i="10"/>
  <c r="AF166" i="10"/>
  <c r="AE166" i="10"/>
  <c r="AD166" i="10"/>
  <c r="AC166" i="10"/>
  <c r="AB166" i="10"/>
  <c r="AA166" i="10"/>
  <c r="Z166" i="10"/>
  <c r="Y166" i="10"/>
  <c r="X166" i="10"/>
  <c r="W166" i="10"/>
  <c r="V166" i="10"/>
  <c r="AO165" i="10"/>
  <c r="AN165" i="10"/>
  <c r="AM165" i="10"/>
  <c r="AL165" i="10"/>
  <c r="AK165" i="10"/>
  <c r="AJ165" i="10"/>
  <c r="AI165" i="10"/>
  <c r="AH165" i="10"/>
  <c r="AG165" i="10"/>
  <c r="AF165" i="10"/>
  <c r="AE165" i="10"/>
  <c r="AD165" i="10"/>
  <c r="AC165" i="10"/>
  <c r="AB165" i="10"/>
  <c r="AA165" i="10"/>
  <c r="Z165" i="10"/>
  <c r="Y165" i="10"/>
  <c r="X165" i="10"/>
  <c r="W165" i="10"/>
  <c r="V165" i="10"/>
  <c r="AO164" i="10"/>
  <c r="AN164" i="10"/>
  <c r="AM164" i="10"/>
  <c r="AL164" i="10"/>
  <c r="AK164" i="10"/>
  <c r="AJ164" i="10"/>
  <c r="AI164" i="10"/>
  <c r="AH164" i="10"/>
  <c r="AG164" i="10"/>
  <c r="AF164" i="10"/>
  <c r="AE164" i="10"/>
  <c r="AD164" i="10"/>
  <c r="AC164" i="10"/>
  <c r="AB164" i="10"/>
  <c r="AA164" i="10"/>
  <c r="Z164" i="10"/>
  <c r="Y164" i="10"/>
  <c r="X164" i="10"/>
  <c r="W164" i="10"/>
  <c r="V164" i="10"/>
  <c r="AO163" i="10"/>
  <c r="AN163" i="10"/>
  <c r="AM163" i="10"/>
  <c r="AL163" i="10"/>
  <c r="AK163" i="10"/>
  <c r="AJ163" i="10"/>
  <c r="AI163" i="10"/>
  <c r="AH163" i="10"/>
  <c r="AG163" i="10"/>
  <c r="AF163" i="10"/>
  <c r="AE163" i="10"/>
  <c r="AD163" i="10"/>
  <c r="AC163" i="10"/>
  <c r="AB163" i="10"/>
  <c r="AA163" i="10"/>
  <c r="Z163" i="10"/>
  <c r="Y163" i="10"/>
  <c r="X163" i="10"/>
  <c r="W163" i="10"/>
  <c r="V163" i="10"/>
  <c r="AO162" i="10"/>
  <c r="AN162" i="10"/>
  <c r="AM162" i="10"/>
  <c r="AL162" i="10"/>
  <c r="AK162" i="10"/>
  <c r="AJ162" i="10"/>
  <c r="AI162" i="10"/>
  <c r="AH162" i="10"/>
  <c r="AG162" i="10"/>
  <c r="AF162" i="10"/>
  <c r="AE162" i="10"/>
  <c r="AD162" i="10"/>
  <c r="AC162" i="10"/>
  <c r="AB162" i="10"/>
  <c r="AA162" i="10"/>
  <c r="Z162" i="10"/>
  <c r="Y162" i="10"/>
  <c r="X162" i="10"/>
  <c r="W162" i="10"/>
  <c r="V162" i="10"/>
  <c r="AO161" i="10"/>
  <c r="AN161" i="10"/>
  <c r="AM161" i="10"/>
  <c r="AL161" i="10"/>
  <c r="AK161" i="10"/>
  <c r="AJ161" i="10"/>
  <c r="AI161" i="10"/>
  <c r="AH161" i="10"/>
  <c r="AG161" i="10"/>
  <c r="AF161" i="10"/>
  <c r="AE161" i="10"/>
  <c r="AD161" i="10"/>
  <c r="AC161" i="10"/>
  <c r="AB161" i="10"/>
  <c r="AA161" i="10"/>
  <c r="Z161" i="10"/>
  <c r="Y161" i="10"/>
  <c r="X161" i="10"/>
  <c r="W161" i="10"/>
  <c r="V161" i="10"/>
  <c r="AO160" i="10"/>
  <c r="AN160" i="10"/>
  <c r="AM160" i="10"/>
  <c r="AL160" i="10"/>
  <c r="AK160" i="10"/>
  <c r="AJ160" i="10"/>
  <c r="AI160" i="10"/>
  <c r="AH160" i="10"/>
  <c r="AG160" i="10"/>
  <c r="AF160" i="10"/>
  <c r="AE160" i="10"/>
  <c r="AD160" i="10"/>
  <c r="AC160" i="10"/>
  <c r="AB160" i="10"/>
  <c r="AA160" i="10"/>
  <c r="Z160" i="10"/>
  <c r="Y160" i="10"/>
  <c r="X160" i="10"/>
  <c r="W160" i="10"/>
  <c r="V160" i="10"/>
  <c r="AO159" i="10"/>
  <c r="AN159" i="10"/>
  <c r="AM159" i="10"/>
  <c r="AL159" i="10"/>
  <c r="AK159" i="10"/>
  <c r="AJ159" i="10"/>
  <c r="AI159" i="10"/>
  <c r="AH159" i="10"/>
  <c r="AG159" i="10"/>
  <c r="AF159" i="10"/>
  <c r="AE159" i="10"/>
  <c r="AD159" i="10"/>
  <c r="AC159" i="10"/>
  <c r="AB159" i="10"/>
  <c r="AA159" i="10"/>
  <c r="Z159" i="10"/>
  <c r="Y159" i="10"/>
  <c r="X159" i="10"/>
  <c r="W159" i="10"/>
  <c r="V159" i="10"/>
  <c r="AO158" i="10"/>
  <c r="AN158" i="10"/>
  <c r="AM158" i="10"/>
  <c r="AL158" i="10"/>
  <c r="AK158" i="10"/>
  <c r="AJ158" i="10"/>
  <c r="AI158" i="10"/>
  <c r="AH158" i="10"/>
  <c r="AG158" i="10"/>
  <c r="AF158" i="10"/>
  <c r="AE158" i="10"/>
  <c r="AD158" i="10"/>
  <c r="AC158" i="10"/>
  <c r="AB158" i="10"/>
  <c r="AA158" i="10"/>
  <c r="Z158" i="10"/>
  <c r="Y158" i="10"/>
  <c r="X158" i="10"/>
  <c r="W158" i="10"/>
  <c r="V158" i="10"/>
  <c r="AO157" i="10"/>
  <c r="AN157" i="10"/>
  <c r="AM157" i="10"/>
  <c r="AL157" i="10"/>
  <c r="AK157" i="10"/>
  <c r="AJ157" i="10"/>
  <c r="AI157" i="10"/>
  <c r="AH157" i="10"/>
  <c r="AG157" i="10"/>
  <c r="AF157" i="10"/>
  <c r="AE157" i="10"/>
  <c r="AD157" i="10"/>
  <c r="AC157" i="10"/>
  <c r="AB157" i="10"/>
  <c r="AA157" i="10"/>
  <c r="Z157" i="10"/>
  <c r="Y157" i="10"/>
  <c r="X157" i="10"/>
  <c r="W157" i="10"/>
  <c r="V157" i="10"/>
  <c r="AO156" i="10"/>
  <c r="AN156" i="10"/>
  <c r="AM156" i="10"/>
  <c r="AL156" i="10"/>
  <c r="AK156" i="10"/>
  <c r="AJ156" i="10"/>
  <c r="AI156" i="10"/>
  <c r="AH156" i="10"/>
  <c r="AG156" i="10"/>
  <c r="AF156" i="10"/>
  <c r="AE156" i="10"/>
  <c r="AD156" i="10"/>
  <c r="AC156" i="10"/>
  <c r="AB156" i="10"/>
  <c r="AA156" i="10"/>
  <c r="Z156" i="10"/>
  <c r="Y156" i="10"/>
  <c r="X156" i="10"/>
  <c r="W156" i="10"/>
  <c r="V156" i="10"/>
  <c r="AO155" i="10"/>
  <c r="AN155" i="10"/>
  <c r="AM155" i="10"/>
  <c r="AL155" i="10"/>
  <c r="AK155" i="10"/>
  <c r="AJ155" i="10"/>
  <c r="AI155" i="10"/>
  <c r="AH155" i="10"/>
  <c r="AG155" i="10"/>
  <c r="AF155" i="10"/>
  <c r="AE155" i="10"/>
  <c r="AD155" i="10"/>
  <c r="AC155" i="10"/>
  <c r="AB155" i="10"/>
  <c r="AA155" i="10"/>
  <c r="Z155" i="10"/>
  <c r="Y155" i="10"/>
  <c r="X155" i="10"/>
  <c r="W155" i="10"/>
  <c r="V155" i="10"/>
  <c r="AO154" i="10"/>
  <c r="AN154" i="10"/>
  <c r="AM154" i="10"/>
  <c r="AL154" i="10"/>
  <c r="AK154" i="10"/>
  <c r="AJ154" i="10"/>
  <c r="AI154" i="10"/>
  <c r="AH154" i="10"/>
  <c r="AG154" i="10"/>
  <c r="AF154" i="10"/>
  <c r="AE154" i="10"/>
  <c r="AD154" i="10"/>
  <c r="AC154" i="10"/>
  <c r="AB154" i="10"/>
  <c r="AA154" i="10"/>
  <c r="Z154" i="10"/>
  <c r="Y154" i="10"/>
  <c r="X154" i="10"/>
  <c r="W154" i="10"/>
  <c r="V154" i="10"/>
  <c r="AO153" i="10"/>
  <c r="AN153" i="10"/>
  <c r="AM153" i="10"/>
  <c r="AL153" i="10"/>
  <c r="AK153" i="10"/>
  <c r="AJ153" i="10"/>
  <c r="AI153" i="10"/>
  <c r="AH153" i="10"/>
  <c r="AG153" i="10"/>
  <c r="AF153" i="10"/>
  <c r="AE153" i="10"/>
  <c r="AD153" i="10"/>
  <c r="AC153" i="10"/>
  <c r="AB153" i="10"/>
  <c r="AA153" i="10"/>
  <c r="Z153" i="10"/>
  <c r="Y153" i="10"/>
  <c r="X153" i="10"/>
  <c r="W153" i="10"/>
  <c r="V153" i="10"/>
  <c r="AO152" i="10"/>
  <c r="AN152" i="10"/>
  <c r="AM152" i="10"/>
  <c r="AL152" i="10"/>
  <c r="AK152" i="10"/>
  <c r="AJ152" i="10"/>
  <c r="AI152" i="10"/>
  <c r="AH152" i="10"/>
  <c r="AG152" i="10"/>
  <c r="AF152" i="10"/>
  <c r="AE152" i="10"/>
  <c r="AD152" i="10"/>
  <c r="AC152" i="10"/>
  <c r="AB152" i="10"/>
  <c r="AA152" i="10"/>
  <c r="Z152" i="10"/>
  <c r="Y152" i="10"/>
  <c r="X152" i="10"/>
  <c r="W152" i="10"/>
  <c r="V152" i="10"/>
  <c r="AO151" i="10"/>
  <c r="AN151" i="10"/>
  <c r="AM151" i="10"/>
  <c r="AL151" i="10"/>
  <c r="AK151" i="10"/>
  <c r="AJ151" i="10"/>
  <c r="AI151" i="10"/>
  <c r="AH151" i="10"/>
  <c r="AG151" i="10"/>
  <c r="AF151" i="10"/>
  <c r="AE151" i="10"/>
  <c r="AD151" i="10"/>
  <c r="AC151" i="10"/>
  <c r="AB151" i="10"/>
  <c r="AA151" i="10"/>
  <c r="Z151" i="10"/>
  <c r="Y151" i="10"/>
  <c r="X151" i="10"/>
  <c r="W151" i="10"/>
  <c r="V151" i="10"/>
  <c r="AO150" i="10"/>
  <c r="AN150" i="10"/>
  <c r="AM150" i="10"/>
  <c r="AL150" i="10"/>
  <c r="AK150" i="10"/>
  <c r="AJ150" i="10"/>
  <c r="AI150" i="10"/>
  <c r="AH150" i="10"/>
  <c r="AG150" i="10"/>
  <c r="AF150" i="10"/>
  <c r="AE150" i="10"/>
  <c r="AD150" i="10"/>
  <c r="AC150" i="10"/>
  <c r="AB150" i="10"/>
  <c r="AA150" i="10"/>
  <c r="Z150" i="10"/>
  <c r="Y150" i="10"/>
  <c r="X150" i="10"/>
  <c r="W150" i="10"/>
  <c r="V150" i="10"/>
  <c r="AO149" i="10"/>
  <c r="AN149" i="10"/>
  <c r="AM149" i="10"/>
  <c r="AL149" i="10"/>
  <c r="AK149" i="10"/>
  <c r="AJ149" i="10"/>
  <c r="AI149" i="10"/>
  <c r="AH149" i="10"/>
  <c r="AG149" i="10"/>
  <c r="AF149" i="10"/>
  <c r="AE149" i="10"/>
  <c r="AD149" i="10"/>
  <c r="AC149" i="10"/>
  <c r="AB149" i="10"/>
  <c r="AA149" i="10"/>
  <c r="Z149" i="10"/>
  <c r="Y149" i="10"/>
  <c r="X149" i="10"/>
  <c r="W149" i="10"/>
  <c r="V149" i="10"/>
  <c r="AO148" i="10"/>
  <c r="AN148" i="10"/>
  <c r="AM148" i="10"/>
  <c r="AL148" i="10"/>
  <c r="AK148" i="10"/>
  <c r="AJ148" i="10"/>
  <c r="AI148" i="10"/>
  <c r="AH148" i="10"/>
  <c r="AG148" i="10"/>
  <c r="AF148" i="10"/>
  <c r="AE148" i="10"/>
  <c r="AD148" i="10"/>
  <c r="AC148" i="10"/>
  <c r="AB148" i="10"/>
  <c r="AA148" i="10"/>
  <c r="Z148" i="10"/>
  <c r="Y148" i="10"/>
  <c r="X148" i="10"/>
  <c r="W148" i="10"/>
  <c r="V148" i="10"/>
  <c r="AO147" i="10"/>
  <c r="AN147" i="10"/>
  <c r="AM147" i="10"/>
  <c r="AL147" i="10"/>
  <c r="AK147" i="10"/>
  <c r="AJ147" i="10"/>
  <c r="AI147" i="10"/>
  <c r="AH147" i="10"/>
  <c r="AG147" i="10"/>
  <c r="AF147" i="10"/>
  <c r="AE147" i="10"/>
  <c r="AD147" i="10"/>
  <c r="AC147" i="10"/>
  <c r="AB147" i="10"/>
  <c r="AA147" i="10"/>
  <c r="Z147" i="10"/>
  <c r="Y147" i="10"/>
  <c r="X147" i="10"/>
  <c r="W147" i="10"/>
  <c r="V147" i="10"/>
  <c r="AO146" i="10"/>
  <c r="AN146" i="10"/>
  <c r="AM146" i="10"/>
  <c r="AL146" i="10"/>
  <c r="AK146" i="10"/>
  <c r="AJ146" i="10"/>
  <c r="AI146" i="10"/>
  <c r="AH146" i="10"/>
  <c r="AG146" i="10"/>
  <c r="AF146" i="10"/>
  <c r="AE146" i="10"/>
  <c r="AD146" i="10"/>
  <c r="AC146" i="10"/>
  <c r="AB146" i="10"/>
  <c r="AA146" i="10"/>
  <c r="Z146" i="10"/>
  <c r="Y146" i="10"/>
  <c r="X146" i="10"/>
  <c r="W146" i="10"/>
  <c r="V146" i="10"/>
  <c r="AO145" i="10"/>
  <c r="AN145" i="10"/>
  <c r="AM145" i="10"/>
  <c r="AL145" i="10"/>
  <c r="AK145" i="10"/>
  <c r="AJ145" i="10"/>
  <c r="AI145" i="10"/>
  <c r="AH145" i="10"/>
  <c r="AG145" i="10"/>
  <c r="AF145" i="10"/>
  <c r="AE145" i="10"/>
  <c r="AD145" i="10"/>
  <c r="AC145" i="10"/>
  <c r="AB145" i="10"/>
  <c r="AA145" i="10"/>
  <c r="Z145" i="10"/>
  <c r="Y145" i="10"/>
  <c r="X145" i="10"/>
  <c r="W145" i="10"/>
  <c r="V145" i="10"/>
  <c r="AO144" i="10"/>
  <c r="AN144" i="10"/>
  <c r="AM144" i="10"/>
  <c r="AL144" i="10"/>
  <c r="AK144" i="10"/>
  <c r="AJ144" i="10"/>
  <c r="AI144" i="10"/>
  <c r="AH144" i="10"/>
  <c r="AG144" i="10"/>
  <c r="AF144" i="10"/>
  <c r="AE144" i="10"/>
  <c r="AD144" i="10"/>
  <c r="AC144" i="10"/>
  <c r="AB144" i="10"/>
  <c r="AA144" i="10"/>
  <c r="Z144" i="10"/>
  <c r="Y144" i="10"/>
  <c r="X144" i="10"/>
  <c r="W144" i="10"/>
  <c r="V144" i="10"/>
  <c r="AO143" i="10"/>
  <c r="AN143" i="10"/>
  <c r="AM143" i="10"/>
  <c r="AL143" i="10"/>
  <c r="AK143" i="10"/>
  <c r="AJ143" i="10"/>
  <c r="AI143" i="10"/>
  <c r="AH143" i="10"/>
  <c r="AG143" i="10"/>
  <c r="AF143" i="10"/>
  <c r="AE143" i="10"/>
  <c r="AD143" i="10"/>
  <c r="AC143" i="10"/>
  <c r="AB143" i="10"/>
  <c r="AA143" i="10"/>
  <c r="Z143" i="10"/>
  <c r="Y143" i="10"/>
  <c r="X143" i="10"/>
  <c r="W143" i="10"/>
  <c r="V143" i="10"/>
  <c r="AO142" i="10"/>
  <c r="AN142" i="10"/>
  <c r="AM142" i="10"/>
  <c r="AL142" i="10"/>
  <c r="AK142" i="10"/>
  <c r="AJ142" i="10"/>
  <c r="AI142" i="10"/>
  <c r="AH142" i="10"/>
  <c r="AG142" i="10"/>
  <c r="AF142" i="10"/>
  <c r="AE142" i="10"/>
  <c r="AD142" i="10"/>
  <c r="AC142" i="10"/>
  <c r="AB142" i="10"/>
  <c r="AA142" i="10"/>
  <c r="Z142" i="10"/>
  <c r="Y142" i="10"/>
  <c r="X142" i="10"/>
  <c r="W142" i="10"/>
  <c r="V142" i="10"/>
  <c r="AO141" i="10"/>
  <c r="AN141" i="10"/>
  <c r="AM141" i="10"/>
  <c r="AL141" i="10"/>
  <c r="AK141" i="10"/>
  <c r="AJ141" i="10"/>
  <c r="AI141" i="10"/>
  <c r="AH141" i="10"/>
  <c r="AG141" i="10"/>
  <c r="AF141" i="10"/>
  <c r="AE141" i="10"/>
  <c r="AD141" i="10"/>
  <c r="AC141" i="10"/>
  <c r="AB141" i="10"/>
  <c r="AA141" i="10"/>
  <c r="Z141" i="10"/>
  <c r="Y141" i="10"/>
  <c r="X141" i="10"/>
  <c r="W141" i="10"/>
  <c r="V141" i="10"/>
  <c r="AO140" i="10"/>
  <c r="AN140" i="10"/>
  <c r="AM140" i="10"/>
  <c r="AL140" i="10"/>
  <c r="AK140" i="10"/>
  <c r="AJ140" i="10"/>
  <c r="AI140" i="10"/>
  <c r="AH140" i="10"/>
  <c r="AG140" i="10"/>
  <c r="AF140" i="10"/>
  <c r="AE140" i="10"/>
  <c r="AD140" i="10"/>
  <c r="AC140" i="10"/>
  <c r="AB140" i="10"/>
  <c r="AA140" i="10"/>
  <c r="Z140" i="10"/>
  <c r="Y140" i="10"/>
  <c r="X140" i="10"/>
  <c r="W140" i="10"/>
  <c r="V140" i="10"/>
  <c r="AO139" i="10"/>
  <c r="AN139" i="10"/>
  <c r="AM139" i="10"/>
  <c r="AL139" i="10"/>
  <c r="AK139" i="10"/>
  <c r="AJ139" i="10"/>
  <c r="AI139" i="10"/>
  <c r="AH139" i="10"/>
  <c r="AG139" i="10"/>
  <c r="AF139" i="10"/>
  <c r="AE139" i="10"/>
  <c r="AD139" i="10"/>
  <c r="AC139" i="10"/>
  <c r="AB139" i="10"/>
  <c r="AA139" i="10"/>
  <c r="Z139" i="10"/>
  <c r="Y139" i="10"/>
  <c r="X139" i="10"/>
  <c r="W139" i="10"/>
  <c r="V139" i="10"/>
  <c r="AO138" i="10"/>
  <c r="AN138" i="10"/>
  <c r="AM138" i="10"/>
  <c r="AL138" i="10"/>
  <c r="AK138" i="10"/>
  <c r="AJ138" i="10"/>
  <c r="AI138" i="10"/>
  <c r="AH138" i="10"/>
  <c r="AG138" i="10"/>
  <c r="AF138" i="10"/>
  <c r="AE138" i="10"/>
  <c r="AD138" i="10"/>
  <c r="AC138" i="10"/>
  <c r="AB138" i="10"/>
  <c r="AA138" i="10"/>
  <c r="Z138" i="10"/>
  <c r="Y138" i="10"/>
  <c r="X138" i="10"/>
  <c r="W138" i="10"/>
  <c r="V138" i="10"/>
  <c r="AO137" i="10"/>
  <c r="AN137" i="10"/>
  <c r="AM137" i="10"/>
  <c r="AL137" i="10"/>
  <c r="AK137" i="10"/>
  <c r="AJ137" i="10"/>
  <c r="AI137" i="10"/>
  <c r="AH137" i="10"/>
  <c r="AG137" i="10"/>
  <c r="AF137" i="10"/>
  <c r="AE137" i="10"/>
  <c r="AD137" i="10"/>
  <c r="AC137" i="10"/>
  <c r="AB137" i="10"/>
  <c r="AA137" i="10"/>
  <c r="Z137" i="10"/>
  <c r="Y137" i="10"/>
  <c r="X137" i="10"/>
  <c r="W137" i="10"/>
  <c r="V137" i="10"/>
  <c r="AO136" i="10"/>
  <c r="AN136" i="10"/>
  <c r="AM136" i="10"/>
  <c r="AL136" i="10"/>
  <c r="AK136" i="10"/>
  <c r="AJ136" i="10"/>
  <c r="AI136" i="10"/>
  <c r="AH136" i="10"/>
  <c r="AG136" i="10"/>
  <c r="AF136" i="10"/>
  <c r="AE136" i="10"/>
  <c r="AD136" i="10"/>
  <c r="AC136" i="10"/>
  <c r="AB136" i="10"/>
  <c r="AA136" i="10"/>
  <c r="Z136" i="10"/>
  <c r="Y136" i="10"/>
  <c r="X136" i="10"/>
  <c r="W136" i="10"/>
  <c r="V136" i="10"/>
  <c r="AO135" i="10"/>
  <c r="AN135" i="10"/>
  <c r="AM135" i="10"/>
  <c r="AL135" i="10"/>
  <c r="AK135" i="10"/>
  <c r="AJ135" i="10"/>
  <c r="AI135" i="10"/>
  <c r="AH135" i="10"/>
  <c r="AG135" i="10"/>
  <c r="AF135" i="10"/>
  <c r="AE135" i="10"/>
  <c r="AD135" i="10"/>
  <c r="AC135" i="10"/>
  <c r="AB135" i="10"/>
  <c r="AA135" i="10"/>
  <c r="Z135" i="10"/>
  <c r="Y135" i="10"/>
  <c r="X135" i="10"/>
  <c r="W135" i="10"/>
  <c r="V135" i="10"/>
  <c r="AO134" i="10"/>
  <c r="AN134" i="10"/>
  <c r="AM134" i="10"/>
  <c r="AL134" i="10"/>
  <c r="AK134" i="10"/>
  <c r="AJ134" i="10"/>
  <c r="AI134" i="10"/>
  <c r="AH134" i="10"/>
  <c r="AG134" i="10"/>
  <c r="AF134" i="10"/>
  <c r="AE134" i="10"/>
  <c r="AD134" i="10"/>
  <c r="AC134" i="10"/>
  <c r="AB134" i="10"/>
  <c r="AA134" i="10"/>
  <c r="Z134" i="10"/>
  <c r="Y134" i="10"/>
  <c r="X134" i="10"/>
  <c r="W134" i="10"/>
  <c r="V134" i="10"/>
  <c r="AO133" i="10"/>
  <c r="AN133" i="10"/>
  <c r="AM133" i="10"/>
  <c r="AL133" i="10"/>
  <c r="AK133" i="10"/>
  <c r="AJ133" i="10"/>
  <c r="AI133" i="10"/>
  <c r="AH133" i="10"/>
  <c r="AG133" i="10"/>
  <c r="AF133" i="10"/>
  <c r="AE133" i="10"/>
  <c r="AD133" i="10"/>
  <c r="AC133" i="10"/>
  <c r="AB133" i="10"/>
  <c r="AA133" i="10"/>
  <c r="Z133" i="10"/>
  <c r="Y133" i="10"/>
  <c r="X133" i="10"/>
  <c r="W133" i="10"/>
  <c r="V133" i="10"/>
  <c r="AO132" i="10"/>
  <c r="AN132" i="10"/>
  <c r="AM132" i="10"/>
  <c r="AL132" i="10"/>
  <c r="AK132" i="10"/>
  <c r="AJ132" i="10"/>
  <c r="AI132" i="10"/>
  <c r="AH132" i="10"/>
  <c r="AG132" i="10"/>
  <c r="AF132" i="10"/>
  <c r="AE132" i="10"/>
  <c r="AD132" i="10"/>
  <c r="AC132" i="10"/>
  <c r="AB132" i="10"/>
  <c r="AA132" i="10"/>
  <c r="Z132" i="10"/>
  <c r="Y132" i="10"/>
  <c r="X132" i="10"/>
  <c r="W132" i="10"/>
  <c r="V132" i="10"/>
  <c r="AO131" i="10"/>
  <c r="AN131" i="10"/>
  <c r="AM131" i="10"/>
  <c r="AL131" i="10"/>
  <c r="AK131" i="10"/>
  <c r="AJ131" i="10"/>
  <c r="AI131" i="10"/>
  <c r="AH131" i="10"/>
  <c r="AG131" i="10"/>
  <c r="AF131" i="10"/>
  <c r="AE131" i="10"/>
  <c r="AD131" i="10"/>
  <c r="AC131" i="10"/>
  <c r="AB131" i="10"/>
  <c r="AA131" i="10"/>
  <c r="Z131" i="10"/>
  <c r="Y131" i="10"/>
  <c r="X131" i="10"/>
  <c r="W131" i="10"/>
  <c r="V131" i="10"/>
  <c r="AO130" i="10"/>
  <c r="AN130" i="10"/>
  <c r="AM130" i="10"/>
  <c r="AL130" i="10"/>
  <c r="AK130" i="10"/>
  <c r="AJ130" i="10"/>
  <c r="AI130" i="10"/>
  <c r="AH130" i="10"/>
  <c r="AG130" i="10"/>
  <c r="AF130" i="10"/>
  <c r="AE130" i="10"/>
  <c r="AD130" i="10"/>
  <c r="AC130" i="10"/>
  <c r="AB130" i="10"/>
  <c r="AA130" i="10"/>
  <c r="Z130" i="10"/>
  <c r="Y130" i="10"/>
  <c r="X130" i="10"/>
  <c r="W130" i="10"/>
  <c r="V130" i="10"/>
  <c r="AO129" i="10"/>
  <c r="AN129" i="10"/>
  <c r="AM129" i="10"/>
  <c r="AL129" i="10"/>
  <c r="AK129" i="10"/>
  <c r="AJ129" i="10"/>
  <c r="AI129" i="10"/>
  <c r="AH129" i="10"/>
  <c r="AG129" i="10"/>
  <c r="AF129" i="10"/>
  <c r="AE129" i="10"/>
  <c r="AD129" i="10"/>
  <c r="AC129" i="10"/>
  <c r="AB129" i="10"/>
  <c r="AA129" i="10"/>
  <c r="Z129" i="10"/>
  <c r="Y129" i="10"/>
  <c r="X129" i="10"/>
  <c r="W129" i="10"/>
  <c r="V129" i="10"/>
  <c r="AO128" i="10"/>
  <c r="AN128" i="10"/>
  <c r="AM128" i="10"/>
  <c r="AL128" i="10"/>
  <c r="AK128" i="10"/>
  <c r="AJ128" i="10"/>
  <c r="AI128" i="10"/>
  <c r="AH128" i="10"/>
  <c r="AG128" i="10"/>
  <c r="AF128" i="10"/>
  <c r="AE128" i="10"/>
  <c r="AD128" i="10"/>
  <c r="AC128" i="10"/>
  <c r="AB128" i="10"/>
  <c r="AA128" i="10"/>
  <c r="Z128" i="10"/>
  <c r="Y128" i="10"/>
  <c r="X128" i="10"/>
  <c r="W128" i="10"/>
  <c r="V128" i="10"/>
  <c r="AO127" i="10"/>
  <c r="AN127" i="10"/>
  <c r="AM127" i="10"/>
  <c r="AL127" i="10"/>
  <c r="AK127" i="10"/>
  <c r="AJ127" i="10"/>
  <c r="AI127" i="10"/>
  <c r="AH127" i="10"/>
  <c r="AG127" i="10"/>
  <c r="AF127" i="10"/>
  <c r="AE127" i="10"/>
  <c r="AD127" i="10"/>
  <c r="AC127" i="10"/>
  <c r="AB127" i="10"/>
  <c r="AA127" i="10"/>
  <c r="Z127" i="10"/>
  <c r="Y127" i="10"/>
  <c r="X127" i="10"/>
  <c r="W127" i="10"/>
  <c r="V127" i="10"/>
  <c r="AO126" i="10"/>
  <c r="AN126" i="10"/>
  <c r="AM126" i="10"/>
  <c r="AL126" i="10"/>
  <c r="AK126" i="10"/>
  <c r="AJ126" i="10"/>
  <c r="AI126" i="10"/>
  <c r="AH126" i="10"/>
  <c r="AG126" i="10"/>
  <c r="AF126" i="10"/>
  <c r="AE126" i="10"/>
  <c r="AD126" i="10"/>
  <c r="AC126" i="10"/>
  <c r="AB126" i="10"/>
  <c r="AA126" i="10"/>
  <c r="Z126" i="10"/>
  <c r="Y126" i="10"/>
  <c r="X126" i="10"/>
  <c r="W126" i="10"/>
  <c r="V126" i="10"/>
  <c r="AO125" i="10"/>
  <c r="AN125" i="10"/>
  <c r="AM125" i="10"/>
  <c r="AL125" i="10"/>
  <c r="AK125" i="10"/>
  <c r="AJ125" i="10"/>
  <c r="AI125" i="10"/>
  <c r="AH125" i="10"/>
  <c r="AG125" i="10"/>
  <c r="AF125" i="10"/>
  <c r="AE125" i="10"/>
  <c r="AD125" i="10"/>
  <c r="AC125" i="10"/>
  <c r="AB125" i="10"/>
  <c r="AA125" i="10"/>
  <c r="Z125" i="10"/>
  <c r="Y125" i="10"/>
  <c r="X125" i="10"/>
  <c r="W125" i="10"/>
  <c r="V125" i="10"/>
  <c r="AO124" i="10"/>
  <c r="AN124" i="10"/>
  <c r="AM124" i="10"/>
  <c r="AL124" i="10"/>
  <c r="AK124" i="10"/>
  <c r="AJ124" i="10"/>
  <c r="AI124" i="10"/>
  <c r="AH124" i="10"/>
  <c r="AG124" i="10"/>
  <c r="AF124" i="10"/>
  <c r="AE124" i="10"/>
  <c r="AD124" i="10"/>
  <c r="AC124" i="10"/>
  <c r="AB124" i="10"/>
  <c r="AA124" i="10"/>
  <c r="Z124" i="10"/>
  <c r="Y124" i="10"/>
  <c r="X124" i="10"/>
  <c r="W124" i="10"/>
  <c r="V124" i="10"/>
  <c r="AO123" i="10"/>
  <c r="AN123" i="10"/>
  <c r="AM123" i="10"/>
  <c r="AL123" i="10"/>
  <c r="AK123" i="10"/>
  <c r="AJ123" i="10"/>
  <c r="AI123" i="10"/>
  <c r="AH123" i="10"/>
  <c r="AG123" i="10"/>
  <c r="AF123" i="10"/>
  <c r="AE123" i="10"/>
  <c r="AD123" i="10"/>
  <c r="AC123" i="10"/>
  <c r="AB123" i="10"/>
  <c r="AA123" i="10"/>
  <c r="Z123" i="10"/>
  <c r="Y123" i="10"/>
  <c r="X123" i="10"/>
  <c r="W123" i="10"/>
  <c r="V123" i="10"/>
  <c r="AO122" i="10"/>
  <c r="AN122" i="10"/>
  <c r="AM122" i="10"/>
  <c r="AL122" i="10"/>
  <c r="AK122" i="10"/>
  <c r="AJ122" i="10"/>
  <c r="AI122" i="10"/>
  <c r="AH122" i="10"/>
  <c r="AG122" i="10"/>
  <c r="AF122" i="10"/>
  <c r="AE122" i="10"/>
  <c r="AD122" i="10"/>
  <c r="AC122" i="10"/>
  <c r="AB122" i="10"/>
  <c r="AA122" i="10"/>
  <c r="Z122" i="10"/>
  <c r="Y122" i="10"/>
  <c r="X122" i="10"/>
  <c r="W122" i="10"/>
  <c r="V122" i="10"/>
  <c r="AO121" i="10"/>
  <c r="AN121" i="10"/>
  <c r="AM121" i="10"/>
  <c r="AL121" i="10"/>
  <c r="AK121" i="10"/>
  <c r="AJ121" i="10"/>
  <c r="AI121" i="10"/>
  <c r="AH121" i="10"/>
  <c r="AG121" i="10"/>
  <c r="AF121" i="10"/>
  <c r="AE121" i="10"/>
  <c r="AD121" i="10"/>
  <c r="AC121" i="10"/>
  <c r="AB121" i="10"/>
  <c r="AA121" i="10"/>
  <c r="Z121" i="10"/>
  <c r="Y121" i="10"/>
  <c r="X121" i="10"/>
  <c r="W121" i="10"/>
  <c r="V121" i="10"/>
  <c r="AO120" i="10"/>
  <c r="AN120" i="10"/>
  <c r="AM120" i="10"/>
  <c r="AL120" i="10"/>
  <c r="AK120" i="10"/>
  <c r="AJ120" i="10"/>
  <c r="AI120" i="10"/>
  <c r="AH120" i="10"/>
  <c r="AG120" i="10"/>
  <c r="AF120" i="10"/>
  <c r="AE120" i="10"/>
  <c r="AD120" i="10"/>
  <c r="AC120" i="10"/>
  <c r="AB120" i="10"/>
  <c r="AA120" i="10"/>
  <c r="Z120" i="10"/>
  <c r="Y120" i="10"/>
  <c r="X120" i="10"/>
  <c r="W120" i="10"/>
  <c r="V120" i="10"/>
  <c r="AO119" i="10"/>
  <c r="AN119" i="10"/>
  <c r="AM119" i="10"/>
  <c r="AL119" i="10"/>
  <c r="AK119" i="10"/>
  <c r="AJ119" i="10"/>
  <c r="AI119" i="10"/>
  <c r="AH119" i="10"/>
  <c r="AG119" i="10"/>
  <c r="AF119" i="10"/>
  <c r="AE119" i="10"/>
  <c r="AD119" i="10"/>
  <c r="AC119" i="10"/>
  <c r="AB119" i="10"/>
  <c r="AA119" i="10"/>
  <c r="Z119" i="10"/>
  <c r="Y119" i="10"/>
  <c r="X119" i="10"/>
  <c r="W119" i="10"/>
  <c r="V119" i="10"/>
  <c r="AO118" i="10"/>
  <c r="AN118" i="10"/>
  <c r="AM118" i="10"/>
  <c r="AL118" i="10"/>
  <c r="AK118" i="10"/>
  <c r="AJ118" i="10"/>
  <c r="AI118" i="10"/>
  <c r="AH118" i="10"/>
  <c r="AG118" i="10"/>
  <c r="AF118" i="10"/>
  <c r="AE118" i="10"/>
  <c r="AD118" i="10"/>
  <c r="AC118" i="10"/>
  <c r="AB118" i="10"/>
  <c r="AA118" i="10"/>
  <c r="Z118" i="10"/>
  <c r="Y118" i="10"/>
  <c r="X118" i="10"/>
  <c r="W118" i="10"/>
  <c r="V118" i="10"/>
  <c r="AO117" i="10"/>
  <c r="AN117" i="10"/>
  <c r="AM117" i="10"/>
  <c r="AL117" i="10"/>
  <c r="AK117" i="10"/>
  <c r="AJ117" i="10"/>
  <c r="AI117" i="10"/>
  <c r="AH117" i="10"/>
  <c r="AG117" i="10"/>
  <c r="AF117" i="10"/>
  <c r="AE117" i="10"/>
  <c r="AD117" i="10"/>
  <c r="AC117" i="10"/>
  <c r="AB117" i="10"/>
  <c r="AA117" i="10"/>
  <c r="Z117" i="10"/>
  <c r="Y117" i="10"/>
  <c r="X117" i="10"/>
  <c r="W117" i="10"/>
  <c r="V117" i="10"/>
  <c r="AO116" i="10"/>
  <c r="AN116" i="10"/>
  <c r="AM116" i="10"/>
  <c r="AL116" i="10"/>
  <c r="AK116" i="10"/>
  <c r="AJ116" i="10"/>
  <c r="AI116" i="10"/>
  <c r="AH116" i="10"/>
  <c r="AG116" i="10"/>
  <c r="AF116" i="10"/>
  <c r="AE116" i="10"/>
  <c r="AD116" i="10"/>
  <c r="AC116" i="10"/>
  <c r="AB116" i="10"/>
  <c r="AA116" i="10"/>
  <c r="Z116" i="10"/>
  <c r="Y116" i="10"/>
  <c r="X116" i="10"/>
  <c r="W116" i="10"/>
  <c r="V116" i="10"/>
  <c r="AO115" i="10"/>
  <c r="AN115" i="10"/>
  <c r="AM115" i="10"/>
  <c r="AL115" i="10"/>
  <c r="AK115" i="10"/>
  <c r="AJ115" i="10"/>
  <c r="AI115" i="10"/>
  <c r="AH115" i="10"/>
  <c r="AG115" i="10"/>
  <c r="AF115" i="10"/>
  <c r="AE115" i="10"/>
  <c r="AD115" i="10"/>
  <c r="AC115" i="10"/>
  <c r="AB115" i="10"/>
  <c r="AA115" i="10"/>
  <c r="Z115" i="10"/>
  <c r="Y115" i="10"/>
  <c r="X115" i="10"/>
  <c r="W115" i="10"/>
  <c r="V115" i="10"/>
  <c r="AO114" i="10"/>
  <c r="AN114" i="10"/>
  <c r="AM114" i="10"/>
  <c r="AL114" i="10"/>
  <c r="AK114" i="10"/>
  <c r="AJ114" i="10"/>
  <c r="AI114" i="10"/>
  <c r="AH114" i="10"/>
  <c r="AG114" i="10"/>
  <c r="AF114" i="10"/>
  <c r="AE114" i="10"/>
  <c r="AD114" i="10"/>
  <c r="AC114" i="10"/>
  <c r="AB114" i="10"/>
  <c r="AA114" i="10"/>
  <c r="Z114" i="10"/>
  <c r="Y114" i="10"/>
  <c r="X114" i="10"/>
  <c r="W114" i="10"/>
  <c r="V114" i="10"/>
  <c r="AO113" i="10"/>
  <c r="AN113" i="10"/>
  <c r="AM113" i="10"/>
  <c r="AL113" i="10"/>
  <c r="AK113" i="10"/>
  <c r="AJ113" i="10"/>
  <c r="AI113" i="10"/>
  <c r="AH113" i="10"/>
  <c r="AG113" i="10"/>
  <c r="AF113" i="10"/>
  <c r="AE113" i="10"/>
  <c r="AD113" i="10"/>
  <c r="AC113" i="10"/>
  <c r="AB113" i="10"/>
  <c r="AA113" i="10"/>
  <c r="Z113" i="10"/>
  <c r="Y113" i="10"/>
  <c r="X113" i="10"/>
  <c r="W113" i="10"/>
  <c r="V113" i="10"/>
  <c r="AO112" i="10"/>
  <c r="AN112" i="10"/>
  <c r="AM112" i="10"/>
  <c r="AL112" i="10"/>
  <c r="AK112" i="10"/>
  <c r="AJ112" i="10"/>
  <c r="AI112" i="10"/>
  <c r="AH112" i="10"/>
  <c r="AG112" i="10"/>
  <c r="AF112" i="10"/>
  <c r="AE112" i="10"/>
  <c r="AD112" i="10"/>
  <c r="AC112" i="10"/>
  <c r="AB112" i="10"/>
  <c r="AA112" i="10"/>
  <c r="Z112" i="10"/>
  <c r="Y112" i="10"/>
  <c r="X112" i="10"/>
  <c r="W112" i="10"/>
  <c r="V112" i="10"/>
  <c r="AO111" i="10"/>
  <c r="AN111" i="10"/>
  <c r="AM111" i="10"/>
  <c r="AL111" i="10"/>
  <c r="AK111" i="10"/>
  <c r="AJ111" i="10"/>
  <c r="AI111" i="10"/>
  <c r="AH111" i="10"/>
  <c r="AG111" i="10"/>
  <c r="AF111" i="10"/>
  <c r="AE111" i="10"/>
  <c r="AD111" i="10"/>
  <c r="AC111" i="10"/>
  <c r="AB111" i="10"/>
  <c r="AA111" i="10"/>
  <c r="Z111" i="10"/>
  <c r="Y111" i="10"/>
  <c r="X111" i="10"/>
  <c r="W111" i="10"/>
  <c r="V111" i="10"/>
  <c r="AO110" i="10"/>
  <c r="AN110" i="10"/>
  <c r="AM110" i="10"/>
  <c r="AL110" i="10"/>
  <c r="AK110" i="10"/>
  <c r="AJ110" i="10"/>
  <c r="AI110" i="10"/>
  <c r="AH110" i="10"/>
  <c r="AG110" i="10"/>
  <c r="AF110" i="10"/>
  <c r="AE110" i="10"/>
  <c r="AD110" i="10"/>
  <c r="AC110" i="10"/>
  <c r="AB110" i="10"/>
  <c r="AA110" i="10"/>
  <c r="Z110" i="10"/>
  <c r="Y110" i="10"/>
  <c r="X110" i="10"/>
  <c r="W110" i="10"/>
  <c r="V110" i="10"/>
  <c r="AO109" i="10"/>
  <c r="AN109" i="10"/>
  <c r="AM109" i="10"/>
  <c r="AL109" i="10"/>
  <c r="AK109" i="10"/>
  <c r="AJ109" i="10"/>
  <c r="AI109" i="10"/>
  <c r="AH109" i="10"/>
  <c r="AG109" i="10"/>
  <c r="AF109" i="10"/>
  <c r="AE109" i="10"/>
  <c r="AD109" i="10"/>
  <c r="AC109" i="10"/>
  <c r="AB109" i="10"/>
  <c r="AA109" i="10"/>
  <c r="Z109" i="10"/>
  <c r="Y109" i="10"/>
  <c r="X109" i="10"/>
  <c r="W109" i="10"/>
  <c r="V109" i="10"/>
  <c r="AO108" i="10"/>
  <c r="AN108" i="10"/>
  <c r="AM108" i="10"/>
  <c r="AL108" i="10"/>
  <c r="AK108" i="10"/>
  <c r="AJ108" i="10"/>
  <c r="AI108" i="10"/>
  <c r="AH108" i="10"/>
  <c r="AG108" i="10"/>
  <c r="AF108" i="10"/>
  <c r="AE108" i="10"/>
  <c r="AD108" i="10"/>
  <c r="AC108" i="10"/>
  <c r="AB108" i="10"/>
  <c r="AA108" i="10"/>
  <c r="Z108" i="10"/>
  <c r="Y108" i="10"/>
  <c r="X108" i="10"/>
  <c r="W108" i="10"/>
  <c r="V108" i="10"/>
  <c r="AO107" i="10"/>
  <c r="AN107" i="10"/>
  <c r="AM107" i="10"/>
  <c r="AL107" i="10"/>
  <c r="AK107" i="10"/>
  <c r="AJ107" i="10"/>
  <c r="AI107" i="10"/>
  <c r="AH107" i="10"/>
  <c r="AG107" i="10"/>
  <c r="AF107" i="10"/>
  <c r="AE107" i="10"/>
  <c r="AD107" i="10"/>
  <c r="AC107" i="10"/>
  <c r="AB107" i="10"/>
  <c r="AA107" i="10"/>
  <c r="Z107" i="10"/>
  <c r="Y107" i="10"/>
  <c r="X107" i="10"/>
  <c r="W107" i="10"/>
  <c r="V107" i="10"/>
  <c r="AO106" i="10"/>
  <c r="AN106" i="10"/>
  <c r="AM106" i="10"/>
  <c r="AL106" i="10"/>
  <c r="AK106" i="10"/>
  <c r="AJ106" i="10"/>
  <c r="AI106" i="10"/>
  <c r="AH106" i="10"/>
  <c r="AG106" i="10"/>
  <c r="AF106" i="10"/>
  <c r="AE106" i="10"/>
  <c r="AD106" i="10"/>
  <c r="AC106" i="10"/>
  <c r="AB106" i="10"/>
  <c r="AA106" i="10"/>
  <c r="Z106" i="10"/>
  <c r="Y106" i="10"/>
  <c r="X106" i="10"/>
  <c r="W106" i="10"/>
  <c r="V106" i="10"/>
  <c r="AO105" i="10"/>
  <c r="AN105" i="10"/>
  <c r="AM105" i="10"/>
  <c r="AL105" i="10"/>
  <c r="AK105" i="10"/>
  <c r="AJ105" i="10"/>
  <c r="AI105" i="10"/>
  <c r="AH105" i="10"/>
  <c r="AG105" i="10"/>
  <c r="AF105" i="10"/>
  <c r="AE105" i="10"/>
  <c r="AD105" i="10"/>
  <c r="AC105" i="10"/>
  <c r="AB105" i="10"/>
  <c r="AA105" i="10"/>
  <c r="Z105" i="10"/>
  <c r="Y105" i="10"/>
  <c r="X105" i="10"/>
  <c r="W105" i="10"/>
  <c r="V105" i="10"/>
  <c r="AO104" i="10"/>
  <c r="AN104" i="10"/>
  <c r="AM104" i="10"/>
  <c r="AL104" i="10"/>
  <c r="AK104" i="10"/>
  <c r="AJ104" i="10"/>
  <c r="AI104" i="10"/>
  <c r="AH104" i="10"/>
  <c r="AG104" i="10"/>
  <c r="AF104" i="10"/>
  <c r="AE104" i="10"/>
  <c r="AD104" i="10"/>
  <c r="AC104" i="10"/>
  <c r="AB104" i="10"/>
  <c r="AA104" i="10"/>
  <c r="Z104" i="10"/>
  <c r="Y104" i="10"/>
  <c r="X104" i="10"/>
  <c r="W104" i="10"/>
  <c r="V104" i="10"/>
  <c r="AO103" i="10"/>
  <c r="AN103" i="10"/>
  <c r="AM103" i="10"/>
  <c r="AL103" i="10"/>
  <c r="AK103" i="10"/>
  <c r="AJ103" i="10"/>
  <c r="AI103" i="10"/>
  <c r="AH103" i="10"/>
  <c r="AG103" i="10"/>
  <c r="AF103" i="10"/>
  <c r="AE103" i="10"/>
  <c r="AD103" i="10"/>
  <c r="AC103" i="10"/>
  <c r="AB103" i="10"/>
  <c r="AA103" i="10"/>
  <c r="Z103" i="10"/>
  <c r="Y103" i="10"/>
  <c r="X103" i="10"/>
  <c r="W103" i="10"/>
  <c r="V103" i="10"/>
  <c r="AO102" i="10"/>
  <c r="AN102" i="10"/>
  <c r="AM102" i="10"/>
  <c r="AL102" i="10"/>
  <c r="AK102" i="10"/>
  <c r="AJ102" i="10"/>
  <c r="AI102" i="10"/>
  <c r="AH102" i="10"/>
  <c r="AG102" i="10"/>
  <c r="AF102" i="10"/>
  <c r="AE102" i="10"/>
  <c r="AD102" i="10"/>
  <c r="AC102" i="10"/>
  <c r="AB102" i="10"/>
  <c r="AA102" i="10"/>
  <c r="Z102" i="10"/>
  <c r="Y102" i="10"/>
  <c r="X102" i="10"/>
  <c r="W102" i="10"/>
  <c r="V102" i="10"/>
  <c r="AO101" i="10"/>
  <c r="AN101" i="10"/>
  <c r="AM101" i="10"/>
  <c r="AL101" i="10"/>
  <c r="AK101" i="10"/>
  <c r="AJ101" i="10"/>
  <c r="AI101" i="10"/>
  <c r="AH101" i="10"/>
  <c r="AG101" i="10"/>
  <c r="AF101" i="10"/>
  <c r="AE101" i="10"/>
  <c r="AD101" i="10"/>
  <c r="AC101" i="10"/>
  <c r="AB101" i="10"/>
  <c r="AA101" i="10"/>
  <c r="Z101" i="10"/>
  <c r="Y101" i="10"/>
  <c r="X101" i="10"/>
  <c r="W101" i="10"/>
  <c r="V101" i="10"/>
  <c r="AO100" i="10"/>
  <c r="AN100" i="10"/>
  <c r="AM100" i="10"/>
  <c r="AL100" i="10"/>
  <c r="AK100" i="10"/>
  <c r="AJ100" i="10"/>
  <c r="AI100" i="10"/>
  <c r="AH100" i="10"/>
  <c r="AG100" i="10"/>
  <c r="AF100" i="10"/>
  <c r="AE100" i="10"/>
  <c r="AD100" i="10"/>
  <c r="AC100" i="10"/>
  <c r="AB100" i="10"/>
  <c r="AA100" i="10"/>
  <c r="Z100" i="10"/>
  <c r="Y100" i="10"/>
  <c r="X100" i="10"/>
  <c r="W100" i="10"/>
  <c r="V100" i="10"/>
  <c r="AO99" i="10"/>
  <c r="AN99" i="10"/>
  <c r="AM99" i="10"/>
  <c r="AL99" i="10"/>
  <c r="AK99" i="10"/>
  <c r="AJ99" i="10"/>
  <c r="AI99" i="10"/>
  <c r="AH99" i="10"/>
  <c r="AG99" i="10"/>
  <c r="AF99" i="10"/>
  <c r="AE99" i="10"/>
  <c r="AD99" i="10"/>
  <c r="AC99" i="10"/>
  <c r="AB99" i="10"/>
  <c r="AA99" i="10"/>
  <c r="Z99" i="10"/>
  <c r="Y99" i="10"/>
  <c r="X99" i="10"/>
  <c r="W99" i="10"/>
  <c r="V99" i="10"/>
  <c r="AO98" i="10"/>
  <c r="AN98" i="10"/>
  <c r="AM98" i="10"/>
  <c r="AL98" i="10"/>
  <c r="AK98" i="10"/>
  <c r="AJ98" i="10"/>
  <c r="AI98" i="10"/>
  <c r="AH98" i="10"/>
  <c r="AG98" i="10"/>
  <c r="AF98" i="10"/>
  <c r="AE98" i="10"/>
  <c r="AD98" i="10"/>
  <c r="AC98" i="10"/>
  <c r="AB98" i="10"/>
  <c r="AA98" i="10"/>
  <c r="Z98" i="10"/>
  <c r="Y98" i="10"/>
  <c r="X98" i="10"/>
  <c r="W98" i="10"/>
  <c r="V98" i="10"/>
  <c r="AO97" i="10"/>
  <c r="AN97" i="10"/>
  <c r="AM97" i="10"/>
  <c r="AL97" i="10"/>
  <c r="AK97" i="10"/>
  <c r="AJ97" i="10"/>
  <c r="AI97" i="10"/>
  <c r="AH97" i="10"/>
  <c r="AG97" i="10"/>
  <c r="AF97" i="10"/>
  <c r="AE97" i="10"/>
  <c r="AD97" i="10"/>
  <c r="AC97" i="10"/>
  <c r="AB97" i="10"/>
  <c r="AA97" i="10"/>
  <c r="Z97" i="10"/>
  <c r="Y97" i="10"/>
  <c r="X97" i="10"/>
  <c r="W97" i="10"/>
  <c r="V97" i="10"/>
  <c r="AO96" i="10"/>
  <c r="AN96" i="10"/>
  <c r="AM96" i="10"/>
  <c r="AL96" i="10"/>
  <c r="AK96" i="10"/>
  <c r="AJ96" i="10"/>
  <c r="AI96" i="10"/>
  <c r="AH96" i="10"/>
  <c r="AG96" i="10"/>
  <c r="AF96" i="10"/>
  <c r="AE96" i="10"/>
  <c r="AD96" i="10"/>
  <c r="AC96" i="10"/>
  <c r="AB96" i="10"/>
  <c r="AA96" i="10"/>
  <c r="Z96" i="10"/>
  <c r="Y96" i="10"/>
  <c r="X96" i="10"/>
  <c r="W96" i="10"/>
  <c r="V96" i="10"/>
  <c r="AO95" i="10"/>
  <c r="AN95" i="10"/>
  <c r="AM95" i="10"/>
  <c r="AL95" i="10"/>
  <c r="AK95" i="10"/>
  <c r="AJ95" i="10"/>
  <c r="AI95" i="10"/>
  <c r="AH95" i="10"/>
  <c r="AG95" i="10"/>
  <c r="AF95" i="10"/>
  <c r="AE95" i="10"/>
  <c r="AD95" i="10"/>
  <c r="AC95" i="10"/>
  <c r="AB95" i="10"/>
  <c r="AA95" i="10"/>
  <c r="Z95" i="10"/>
  <c r="Y95" i="10"/>
  <c r="X95" i="10"/>
  <c r="W95" i="10"/>
  <c r="V95" i="10"/>
  <c r="AO94" i="10"/>
  <c r="AN94" i="10"/>
  <c r="AM94" i="10"/>
  <c r="AL94" i="10"/>
  <c r="AK94" i="10"/>
  <c r="AJ94" i="10"/>
  <c r="AI94" i="10"/>
  <c r="AH94" i="10"/>
  <c r="AG94" i="10"/>
  <c r="AF94" i="10"/>
  <c r="AE94" i="10"/>
  <c r="AD94" i="10"/>
  <c r="AC94" i="10"/>
  <c r="AB94" i="10"/>
  <c r="AA94" i="10"/>
  <c r="Z94" i="10"/>
  <c r="Y94" i="10"/>
  <c r="X94" i="10"/>
  <c r="W94" i="10"/>
  <c r="V94" i="10"/>
  <c r="AO93" i="10"/>
  <c r="AN93" i="10"/>
  <c r="AM93" i="10"/>
  <c r="AL93" i="10"/>
  <c r="AK93" i="10"/>
  <c r="AJ93" i="10"/>
  <c r="AI93" i="10"/>
  <c r="AH93" i="10"/>
  <c r="AG93" i="10"/>
  <c r="AF93" i="10"/>
  <c r="AE93" i="10"/>
  <c r="AD93" i="10"/>
  <c r="AC93" i="10"/>
  <c r="AB93" i="10"/>
  <c r="AA93" i="10"/>
  <c r="Z93" i="10"/>
  <c r="Y93" i="10"/>
  <c r="X93" i="10"/>
  <c r="W93" i="10"/>
  <c r="V93" i="10"/>
  <c r="AO92" i="10"/>
  <c r="AN92" i="10"/>
  <c r="AM92" i="10"/>
  <c r="AL92" i="10"/>
  <c r="AK92" i="10"/>
  <c r="AJ92" i="10"/>
  <c r="AI92" i="10"/>
  <c r="AH92" i="10"/>
  <c r="AG92" i="10"/>
  <c r="AF92" i="10"/>
  <c r="AE92" i="10"/>
  <c r="AD92" i="10"/>
  <c r="AC92" i="10"/>
  <c r="AB92" i="10"/>
  <c r="AA92" i="10"/>
  <c r="Z92" i="10"/>
  <c r="Y92" i="10"/>
  <c r="X92" i="10"/>
  <c r="W92" i="10"/>
  <c r="V92" i="10"/>
  <c r="AO91" i="10"/>
  <c r="AN91" i="10"/>
  <c r="AM91" i="10"/>
  <c r="AL91" i="10"/>
  <c r="AK91" i="10"/>
  <c r="AJ91" i="10"/>
  <c r="AI91" i="10"/>
  <c r="AH91" i="10"/>
  <c r="AG91" i="10"/>
  <c r="AF91" i="10"/>
  <c r="AE91" i="10"/>
  <c r="AD91" i="10"/>
  <c r="AC91" i="10"/>
  <c r="AB91" i="10"/>
  <c r="AA91" i="10"/>
  <c r="Z91" i="10"/>
  <c r="Y91" i="10"/>
  <c r="X91" i="10"/>
  <c r="W91" i="10"/>
  <c r="V91" i="10"/>
  <c r="AO90" i="10"/>
  <c r="AN90" i="10"/>
  <c r="AM90" i="10"/>
  <c r="AL90" i="10"/>
  <c r="AK90" i="10"/>
  <c r="AJ90" i="10"/>
  <c r="AI90" i="10"/>
  <c r="AH90" i="10"/>
  <c r="AG90" i="10"/>
  <c r="AF90" i="10"/>
  <c r="AE90" i="10"/>
  <c r="AD90" i="10"/>
  <c r="AC90" i="10"/>
  <c r="AB90" i="10"/>
  <c r="AA90" i="10"/>
  <c r="Z90" i="10"/>
  <c r="Y90" i="10"/>
  <c r="X90" i="10"/>
  <c r="W90" i="10"/>
  <c r="V90" i="10"/>
  <c r="AO89" i="10"/>
  <c r="AN89" i="10"/>
  <c r="AM89" i="10"/>
  <c r="AL89" i="10"/>
  <c r="AK89" i="10"/>
  <c r="AJ89" i="10"/>
  <c r="AI89" i="10"/>
  <c r="AH89" i="10"/>
  <c r="AG89" i="10"/>
  <c r="AF89" i="10"/>
  <c r="AE89" i="10"/>
  <c r="AD89" i="10"/>
  <c r="AC89" i="10"/>
  <c r="AB89" i="10"/>
  <c r="AA89" i="10"/>
  <c r="Z89" i="10"/>
  <c r="Y89" i="10"/>
  <c r="X89" i="10"/>
  <c r="W89" i="10"/>
  <c r="V89" i="10"/>
  <c r="AO88" i="10"/>
  <c r="AN88" i="10"/>
  <c r="AM88" i="10"/>
  <c r="AL88" i="10"/>
  <c r="AK88" i="10"/>
  <c r="AJ88" i="10"/>
  <c r="AI88" i="10"/>
  <c r="AH88" i="10"/>
  <c r="AG88" i="10"/>
  <c r="AF88" i="10"/>
  <c r="AE88" i="10"/>
  <c r="AD88" i="10"/>
  <c r="AC88" i="10"/>
  <c r="AB88" i="10"/>
  <c r="AA88" i="10"/>
  <c r="Z88" i="10"/>
  <c r="Y88" i="10"/>
  <c r="X88" i="10"/>
  <c r="W88" i="10"/>
  <c r="V88" i="10"/>
  <c r="AO87" i="10"/>
  <c r="AN87" i="10"/>
  <c r="AM87" i="10"/>
  <c r="AL87" i="10"/>
  <c r="AK87" i="10"/>
  <c r="AJ87" i="10"/>
  <c r="AI87" i="10"/>
  <c r="AH87" i="10"/>
  <c r="AG87" i="10"/>
  <c r="AF87" i="10"/>
  <c r="AE87" i="10"/>
  <c r="AD87" i="10"/>
  <c r="AC87" i="10"/>
  <c r="AB87" i="10"/>
  <c r="AA87" i="10"/>
  <c r="Z87" i="10"/>
  <c r="Y87" i="10"/>
  <c r="X87" i="10"/>
  <c r="W87" i="10"/>
  <c r="V87" i="10"/>
  <c r="AO86" i="10"/>
  <c r="AN86" i="10"/>
  <c r="AM86" i="10"/>
  <c r="AL86" i="10"/>
  <c r="AK86" i="10"/>
  <c r="AJ86" i="10"/>
  <c r="AI86" i="10"/>
  <c r="AH86" i="10"/>
  <c r="AG86" i="10"/>
  <c r="AF86" i="10"/>
  <c r="AE86" i="10"/>
  <c r="AD86" i="10"/>
  <c r="AC86" i="10"/>
  <c r="AB86" i="10"/>
  <c r="AA86" i="10"/>
  <c r="Z86" i="10"/>
  <c r="Y86" i="10"/>
  <c r="X86" i="10"/>
  <c r="W86" i="10"/>
  <c r="V86" i="10"/>
  <c r="AO85" i="10"/>
  <c r="AN85" i="10"/>
  <c r="AM85" i="10"/>
  <c r="AL85" i="10"/>
  <c r="AK85" i="10"/>
  <c r="AJ85" i="10"/>
  <c r="AI85" i="10"/>
  <c r="AH85" i="10"/>
  <c r="AG85" i="10"/>
  <c r="AF85" i="10"/>
  <c r="AE85" i="10"/>
  <c r="AD85" i="10"/>
  <c r="AC85" i="10"/>
  <c r="AB85" i="10"/>
  <c r="AA85" i="10"/>
  <c r="Z85" i="10"/>
  <c r="Y85" i="10"/>
  <c r="X85" i="10"/>
  <c r="W85" i="10"/>
  <c r="V85" i="10"/>
  <c r="AO84" i="10"/>
  <c r="AN84" i="10"/>
  <c r="AM84" i="10"/>
  <c r="AL84" i="10"/>
  <c r="AK84" i="10"/>
  <c r="AJ84" i="10"/>
  <c r="AI84" i="10"/>
  <c r="AH84" i="10"/>
  <c r="AG84" i="10"/>
  <c r="AF84" i="10"/>
  <c r="AE84" i="10"/>
  <c r="AD84" i="10"/>
  <c r="AC84" i="10"/>
  <c r="AB84" i="10"/>
  <c r="AA84" i="10"/>
  <c r="Z84" i="10"/>
  <c r="Y84" i="10"/>
  <c r="X84" i="10"/>
  <c r="W84" i="10"/>
  <c r="V84" i="10"/>
  <c r="AO83" i="10"/>
  <c r="AN83" i="10"/>
  <c r="AM83" i="10"/>
  <c r="AL83" i="10"/>
  <c r="AK83" i="10"/>
  <c r="AJ83" i="10"/>
  <c r="AI83" i="10"/>
  <c r="AH83" i="10"/>
  <c r="AG83" i="10"/>
  <c r="AF83" i="10"/>
  <c r="AE83" i="10"/>
  <c r="AD83" i="10"/>
  <c r="AC83" i="10"/>
  <c r="AB83" i="10"/>
  <c r="AA83" i="10"/>
  <c r="Z83" i="10"/>
  <c r="Y83" i="10"/>
  <c r="X83" i="10"/>
  <c r="W83" i="10"/>
  <c r="V83" i="10"/>
  <c r="AO82" i="10"/>
  <c r="AN82" i="10"/>
  <c r="AM82" i="10"/>
  <c r="AL82" i="10"/>
  <c r="AK82" i="10"/>
  <c r="AJ82" i="10"/>
  <c r="AI82" i="10"/>
  <c r="AH82" i="10"/>
  <c r="AG82" i="10"/>
  <c r="AF82" i="10"/>
  <c r="AE82" i="10"/>
  <c r="AD82" i="10"/>
  <c r="AC82" i="10"/>
  <c r="AB82" i="10"/>
  <c r="AA82" i="10"/>
  <c r="Z82" i="10"/>
  <c r="Y82" i="10"/>
  <c r="X82" i="10"/>
  <c r="W82" i="10"/>
  <c r="V82" i="10"/>
  <c r="AO81" i="10"/>
  <c r="AN81" i="10"/>
  <c r="AM81" i="10"/>
  <c r="AL81" i="10"/>
  <c r="AK81" i="10"/>
  <c r="AJ81" i="10"/>
  <c r="AI81" i="10"/>
  <c r="AH81" i="10"/>
  <c r="AG81" i="10"/>
  <c r="AF81" i="10"/>
  <c r="AE81" i="10"/>
  <c r="AD81" i="10"/>
  <c r="AC81" i="10"/>
  <c r="AB81" i="10"/>
  <c r="AA81" i="10"/>
  <c r="Z81" i="10"/>
  <c r="Y81" i="10"/>
  <c r="X81" i="10"/>
  <c r="W81" i="10"/>
  <c r="V81" i="10"/>
  <c r="AO80" i="10"/>
  <c r="AN80" i="10"/>
  <c r="AM80" i="10"/>
  <c r="AL80" i="10"/>
  <c r="AK80" i="10"/>
  <c r="AJ80" i="10"/>
  <c r="AI80" i="10"/>
  <c r="AH80" i="10"/>
  <c r="AG80" i="10"/>
  <c r="AF80" i="10"/>
  <c r="AE80" i="10"/>
  <c r="AD80" i="10"/>
  <c r="AC80" i="10"/>
  <c r="AB80" i="10"/>
  <c r="AA80" i="10"/>
  <c r="Z80" i="10"/>
  <c r="Y80" i="10"/>
  <c r="X80" i="10"/>
  <c r="W80" i="10"/>
  <c r="V80" i="10"/>
  <c r="AO79" i="10"/>
  <c r="AN79" i="10"/>
  <c r="AM79" i="10"/>
  <c r="AL79" i="10"/>
  <c r="AK79" i="10"/>
  <c r="AJ79" i="10"/>
  <c r="AI79" i="10"/>
  <c r="AH79" i="10"/>
  <c r="AG79" i="10"/>
  <c r="AF79" i="10"/>
  <c r="AE79" i="10"/>
  <c r="AD79" i="10"/>
  <c r="AC79" i="10"/>
  <c r="AB79" i="10"/>
  <c r="AA79" i="10"/>
  <c r="Z79" i="10"/>
  <c r="Y79" i="10"/>
  <c r="X79" i="10"/>
  <c r="W79" i="10"/>
  <c r="V79" i="10"/>
  <c r="AO78" i="10"/>
  <c r="AN78" i="10"/>
  <c r="AM78" i="10"/>
  <c r="AL78" i="10"/>
  <c r="AK78" i="10"/>
  <c r="AJ78" i="10"/>
  <c r="AI78" i="10"/>
  <c r="AH78" i="10"/>
  <c r="AG78" i="10"/>
  <c r="AF78" i="10"/>
  <c r="AE78" i="10"/>
  <c r="AD78" i="10"/>
  <c r="AC78" i="10"/>
  <c r="AB78" i="10"/>
  <c r="AA78" i="10"/>
  <c r="Z78" i="10"/>
  <c r="Y78" i="10"/>
  <c r="X78" i="10"/>
  <c r="W78" i="10"/>
  <c r="V78" i="10"/>
  <c r="AO77" i="10"/>
  <c r="AN77" i="10"/>
  <c r="AM77" i="10"/>
  <c r="AL77" i="10"/>
  <c r="AK77" i="10"/>
  <c r="AJ77" i="10"/>
  <c r="AI77" i="10"/>
  <c r="AH77" i="10"/>
  <c r="AG77" i="10"/>
  <c r="AF77" i="10"/>
  <c r="AE77" i="10"/>
  <c r="AD77" i="10"/>
  <c r="AC77" i="10"/>
  <c r="AB77" i="10"/>
  <c r="AA77" i="10"/>
  <c r="Z77" i="10"/>
  <c r="Y77" i="10"/>
  <c r="X77" i="10"/>
  <c r="W77" i="10"/>
  <c r="V77" i="10"/>
  <c r="AO76" i="10"/>
  <c r="AN76" i="10"/>
  <c r="AM76" i="10"/>
  <c r="AL76" i="10"/>
  <c r="AK76" i="10"/>
  <c r="AJ76" i="10"/>
  <c r="AI76" i="10"/>
  <c r="AH76" i="10"/>
  <c r="AG76" i="10"/>
  <c r="AF76" i="10"/>
  <c r="AE76" i="10"/>
  <c r="AD76" i="10"/>
  <c r="AC76" i="10"/>
  <c r="AB76" i="10"/>
  <c r="AA76" i="10"/>
  <c r="Z76" i="10"/>
  <c r="Y76" i="10"/>
  <c r="X76" i="10"/>
  <c r="W76" i="10"/>
  <c r="V76" i="10"/>
  <c r="AO75" i="10"/>
  <c r="AN75" i="10"/>
  <c r="AM75" i="10"/>
  <c r="AL75" i="10"/>
  <c r="AK75" i="10"/>
  <c r="AJ75" i="10"/>
  <c r="AI75" i="10"/>
  <c r="AH75" i="10"/>
  <c r="AG75" i="10"/>
  <c r="AF75" i="10"/>
  <c r="AE75" i="10"/>
  <c r="AD75" i="10"/>
  <c r="AC75" i="10"/>
  <c r="AB75" i="10"/>
  <c r="AA75" i="10"/>
  <c r="Z75" i="10"/>
  <c r="Y75" i="10"/>
  <c r="X75" i="10"/>
  <c r="W75" i="10"/>
  <c r="V75" i="10"/>
  <c r="AO74" i="10"/>
  <c r="AN74" i="10"/>
  <c r="AM74" i="10"/>
  <c r="AL74" i="10"/>
  <c r="AK74" i="10"/>
  <c r="AJ74" i="10"/>
  <c r="AI74" i="10"/>
  <c r="AH74" i="10"/>
  <c r="AG74" i="10"/>
  <c r="AF74" i="10"/>
  <c r="AE74" i="10"/>
  <c r="AD74" i="10"/>
  <c r="AC74" i="10"/>
  <c r="AB74" i="10"/>
  <c r="AA74" i="10"/>
  <c r="Z74" i="10"/>
  <c r="Y74" i="10"/>
  <c r="X74" i="10"/>
  <c r="W74" i="10"/>
  <c r="V74" i="10"/>
  <c r="AO73" i="10"/>
  <c r="AN73" i="10"/>
  <c r="AM73" i="10"/>
  <c r="AL73" i="10"/>
  <c r="AK73" i="10"/>
  <c r="AJ73" i="10"/>
  <c r="AI73" i="10"/>
  <c r="AH73" i="10"/>
  <c r="AG73" i="10"/>
  <c r="AF73" i="10"/>
  <c r="AE73" i="10"/>
  <c r="AD73" i="10"/>
  <c r="AC73" i="10"/>
  <c r="AB73" i="10"/>
  <c r="AA73" i="10"/>
  <c r="Z73" i="10"/>
  <c r="Y73" i="10"/>
  <c r="X73" i="10"/>
  <c r="W73" i="10"/>
  <c r="V73" i="10"/>
  <c r="AO72" i="10"/>
  <c r="AN72" i="10"/>
  <c r="AM72" i="10"/>
  <c r="AL72" i="10"/>
  <c r="AK72" i="10"/>
  <c r="AJ72" i="10"/>
  <c r="AI72" i="10"/>
  <c r="AH72" i="10"/>
  <c r="AG72" i="10"/>
  <c r="AF72" i="10"/>
  <c r="AE72" i="10"/>
  <c r="AD72" i="10"/>
  <c r="AC72" i="10"/>
  <c r="AB72" i="10"/>
  <c r="AA72" i="10"/>
  <c r="Z72" i="10"/>
  <c r="Y72" i="10"/>
  <c r="X72" i="10"/>
  <c r="W72" i="10"/>
  <c r="V72" i="10"/>
  <c r="AO71" i="10"/>
  <c r="AN71" i="10"/>
  <c r="AM71" i="10"/>
  <c r="AL71" i="10"/>
  <c r="AK71" i="10"/>
  <c r="AJ71" i="10"/>
  <c r="AI71" i="10"/>
  <c r="AH71" i="10"/>
  <c r="AG71" i="10"/>
  <c r="AF71" i="10"/>
  <c r="AE71" i="10"/>
  <c r="AD71" i="10"/>
  <c r="AC71" i="10"/>
  <c r="AB71" i="10"/>
  <c r="AA71" i="10"/>
  <c r="Z71" i="10"/>
  <c r="Y71" i="10"/>
  <c r="X71" i="10"/>
  <c r="W71" i="10"/>
  <c r="V71" i="10"/>
  <c r="AO70" i="10"/>
  <c r="AN70" i="10"/>
  <c r="AM70" i="10"/>
  <c r="AL70" i="10"/>
  <c r="AK70" i="10"/>
  <c r="AJ70" i="10"/>
  <c r="AI70" i="10"/>
  <c r="AH70" i="10"/>
  <c r="AG70" i="10"/>
  <c r="AF70" i="10"/>
  <c r="AE70" i="10"/>
  <c r="AD70" i="10"/>
  <c r="AC70" i="10"/>
  <c r="AB70" i="10"/>
  <c r="AA70" i="10"/>
  <c r="Z70" i="10"/>
  <c r="Y70" i="10"/>
  <c r="X70" i="10"/>
  <c r="W70" i="10"/>
  <c r="V70" i="10"/>
  <c r="AO69" i="10"/>
  <c r="AN69" i="10"/>
  <c r="AM69" i="10"/>
  <c r="AL69" i="10"/>
  <c r="AK69" i="10"/>
  <c r="AJ69" i="10"/>
  <c r="AI69" i="10"/>
  <c r="AH69" i="10"/>
  <c r="AG69" i="10"/>
  <c r="AF69" i="10"/>
  <c r="AE69" i="10"/>
  <c r="AD69" i="10"/>
  <c r="AC69" i="10"/>
  <c r="AB69" i="10"/>
  <c r="AA69" i="10"/>
  <c r="Z69" i="10"/>
  <c r="Y69" i="10"/>
  <c r="X69" i="10"/>
  <c r="W69" i="10"/>
  <c r="V69" i="10"/>
  <c r="AO68" i="10"/>
  <c r="AN68" i="10"/>
  <c r="AM68" i="10"/>
  <c r="AL68" i="10"/>
  <c r="AK68" i="10"/>
  <c r="AJ68" i="10"/>
  <c r="AI68" i="10"/>
  <c r="AH68" i="10"/>
  <c r="AG68" i="10"/>
  <c r="AF68" i="10"/>
  <c r="AE68" i="10"/>
  <c r="AD68" i="10"/>
  <c r="AC68" i="10"/>
  <c r="AB68" i="10"/>
  <c r="AA68" i="10"/>
  <c r="Z68" i="10"/>
  <c r="Y68" i="10"/>
  <c r="X68" i="10"/>
  <c r="W68" i="10"/>
  <c r="V68" i="10"/>
  <c r="AO67" i="10"/>
  <c r="AN67" i="10"/>
  <c r="AM67" i="10"/>
  <c r="AL67" i="10"/>
  <c r="AK67" i="10"/>
  <c r="AJ67" i="10"/>
  <c r="AI67" i="10"/>
  <c r="AH67" i="10"/>
  <c r="AG67" i="10"/>
  <c r="AF67" i="10"/>
  <c r="AE67" i="10"/>
  <c r="AD67" i="10"/>
  <c r="AC67" i="10"/>
  <c r="AB67" i="10"/>
  <c r="AA67" i="10"/>
  <c r="Z67" i="10"/>
  <c r="Y67" i="10"/>
  <c r="X67" i="10"/>
  <c r="W67" i="10"/>
  <c r="V67" i="10"/>
  <c r="AO66" i="10"/>
  <c r="AN66" i="10"/>
  <c r="AM66" i="10"/>
  <c r="AL66" i="10"/>
  <c r="AK66" i="10"/>
  <c r="AJ66" i="10"/>
  <c r="AI66" i="10"/>
  <c r="AH66" i="10"/>
  <c r="AG66" i="10"/>
  <c r="AF66" i="10"/>
  <c r="AE66" i="10"/>
  <c r="AD66" i="10"/>
  <c r="AC66" i="10"/>
  <c r="AB66" i="10"/>
  <c r="AA66" i="10"/>
  <c r="Z66" i="10"/>
  <c r="Y66" i="10"/>
  <c r="X66" i="10"/>
  <c r="W66" i="10"/>
  <c r="V66" i="10"/>
  <c r="AO65" i="10"/>
  <c r="AN65" i="10"/>
  <c r="AM65" i="10"/>
  <c r="AL65" i="10"/>
  <c r="AK65" i="10"/>
  <c r="AJ65" i="10"/>
  <c r="AI65" i="10"/>
  <c r="AH65" i="10"/>
  <c r="AG65" i="10"/>
  <c r="AF65" i="10"/>
  <c r="AE65" i="10"/>
  <c r="AD65" i="10"/>
  <c r="AC65" i="10"/>
  <c r="AB65" i="10"/>
  <c r="AA65" i="10"/>
  <c r="Z65" i="10"/>
  <c r="Y65" i="10"/>
  <c r="X65" i="10"/>
  <c r="W65" i="10"/>
  <c r="V65" i="10"/>
  <c r="AO64" i="10"/>
  <c r="AN64" i="10"/>
  <c r="AM64" i="10"/>
  <c r="AL64" i="10"/>
  <c r="AK64" i="10"/>
  <c r="AJ64" i="10"/>
  <c r="AI64" i="10"/>
  <c r="AH64" i="10"/>
  <c r="AG64" i="10"/>
  <c r="AF64" i="10"/>
  <c r="AE64" i="10"/>
  <c r="AD64" i="10"/>
  <c r="AC64" i="10"/>
  <c r="AB64" i="10"/>
  <c r="AA64" i="10"/>
  <c r="Z64" i="10"/>
  <c r="Y64" i="10"/>
  <c r="X64" i="10"/>
  <c r="W64" i="10"/>
  <c r="V64" i="10"/>
  <c r="AO63" i="10"/>
  <c r="AN63" i="10"/>
  <c r="AM63" i="10"/>
  <c r="AL63" i="10"/>
  <c r="AK63" i="10"/>
  <c r="AJ63" i="10"/>
  <c r="AI63" i="10"/>
  <c r="AH63" i="10"/>
  <c r="AG63" i="10"/>
  <c r="AF63" i="10"/>
  <c r="AE63" i="10"/>
  <c r="AD63" i="10"/>
  <c r="AC63" i="10"/>
  <c r="AB63" i="10"/>
  <c r="AA63" i="10"/>
  <c r="Z63" i="10"/>
  <c r="Y63" i="10"/>
  <c r="X63" i="10"/>
  <c r="W63" i="10"/>
  <c r="V63" i="10"/>
  <c r="AO62" i="10"/>
  <c r="AN62" i="10"/>
  <c r="AM62" i="10"/>
  <c r="AL62" i="10"/>
  <c r="AK62" i="10"/>
  <c r="AJ62" i="10"/>
  <c r="AI62" i="10"/>
  <c r="AH62" i="10"/>
  <c r="AG62" i="10"/>
  <c r="AF62" i="10"/>
  <c r="AE62" i="10"/>
  <c r="AD62" i="10"/>
  <c r="AC62" i="10"/>
  <c r="AB62" i="10"/>
  <c r="AA62" i="10"/>
  <c r="Z62" i="10"/>
  <c r="Y62" i="10"/>
  <c r="X62" i="10"/>
  <c r="W62" i="10"/>
  <c r="V62" i="10"/>
  <c r="AO61" i="10"/>
  <c r="AN61" i="10"/>
  <c r="AM61" i="10"/>
  <c r="AL61" i="10"/>
  <c r="AK61" i="10"/>
  <c r="AJ61" i="10"/>
  <c r="AI61" i="10"/>
  <c r="AH61" i="10"/>
  <c r="AG61" i="10"/>
  <c r="AF61" i="10"/>
  <c r="AE61" i="10"/>
  <c r="AD61" i="10"/>
  <c r="AC61" i="10"/>
  <c r="AB61" i="10"/>
  <c r="AA61" i="10"/>
  <c r="Z61" i="10"/>
  <c r="Y61" i="10"/>
  <c r="X61" i="10"/>
  <c r="W61" i="10"/>
  <c r="V61" i="10"/>
  <c r="AO60" i="10"/>
  <c r="AN60" i="10"/>
  <c r="AM60" i="10"/>
  <c r="AL60" i="10"/>
  <c r="AK60" i="10"/>
  <c r="AJ60" i="10"/>
  <c r="AI60" i="10"/>
  <c r="AH60" i="10"/>
  <c r="AG60" i="10"/>
  <c r="AF60" i="10"/>
  <c r="AE60" i="10"/>
  <c r="AD60" i="10"/>
  <c r="AC60" i="10"/>
  <c r="AB60" i="10"/>
  <c r="AA60" i="10"/>
  <c r="Z60" i="10"/>
  <c r="Y60" i="10"/>
  <c r="X60" i="10"/>
  <c r="W60" i="10"/>
  <c r="V60" i="10"/>
  <c r="AO59" i="10"/>
  <c r="AN59" i="10"/>
  <c r="AM59" i="10"/>
  <c r="AL59" i="10"/>
  <c r="AK59" i="10"/>
  <c r="AJ59" i="10"/>
  <c r="AI59" i="10"/>
  <c r="AH59" i="10"/>
  <c r="AG59" i="10"/>
  <c r="AF59" i="10"/>
  <c r="AE59" i="10"/>
  <c r="AD59" i="10"/>
  <c r="AC59" i="10"/>
  <c r="AB59" i="10"/>
  <c r="AA59" i="10"/>
  <c r="Z59" i="10"/>
  <c r="Y59" i="10"/>
  <c r="X59" i="10"/>
  <c r="W59" i="10"/>
  <c r="V59" i="10"/>
  <c r="AO58" i="10"/>
  <c r="AN58" i="10"/>
  <c r="AM58" i="10"/>
  <c r="AL58" i="10"/>
  <c r="AK58" i="10"/>
  <c r="AJ58" i="10"/>
  <c r="AI58" i="10"/>
  <c r="AH58" i="10"/>
  <c r="AG58" i="10"/>
  <c r="AF58" i="10"/>
  <c r="AE58" i="10"/>
  <c r="AD58" i="10"/>
  <c r="AC58" i="10"/>
  <c r="AB58" i="10"/>
  <c r="AA58" i="10"/>
  <c r="Z58" i="10"/>
  <c r="Y58" i="10"/>
  <c r="X58" i="10"/>
  <c r="W58" i="10"/>
  <c r="V58" i="10"/>
  <c r="AO57" i="10"/>
  <c r="AN57" i="10"/>
  <c r="AM57" i="10"/>
  <c r="AL57" i="10"/>
  <c r="AK57" i="10"/>
  <c r="AJ57" i="10"/>
  <c r="AI57" i="10"/>
  <c r="AH57" i="10"/>
  <c r="AG57" i="10"/>
  <c r="AF57" i="10"/>
  <c r="AE57" i="10"/>
  <c r="AD57" i="10"/>
  <c r="AC57" i="10"/>
  <c r="AB57" i="10"/>
  <c r="AA57" i="10"/>
  <c r="Z57" i="10"/>
  <c r="Y57" i="10"/>
  <c r="X57" i="10"/>
  <c r="W57" i="10"/>
  <c r="V57" i="10"/>
  <c r="AO56" i="10"/>
  <c r="AN56" i="10"/>
  <c r="AM56" i="10"/>
  <c r="AL56" i="10"/>
  <c r="AK56" i="10"/>
  <c r="AJ56" i="10"/>
  <c r="AI56" i="10"/>
  <c r="AH56" i="10"/>
  <c r="AG56" i="10"/>
  <c r="AF56" i="10"/>
  <c r="AE56" i="10"/>
  <c r="AD56" i="10"/>
  <c r="AC56" i="10"/>
  <c r="AB56" i="10"/>
  <c r="AA56" i="10"/>
  <c r="Z56" i="10"/>
  <c r="Y56" i="10"/>
  <c r="X56" i="10"/>
  <c r="W56" i="10"/>
  <c r="V56" i="10"/>
  <c r="AO55" i="10"/>
  <c r="AN55" i="10"/>
  <c r="AM55" i="10"/>
  <c r="AL55" i="10"/>
  <c r="AK55" i="10"/>
  <c r="AJ55" i="10"/>
  <c r="AI55" i="10"/>
  <c r="AH55" i="10"/>
  <c r="AG55" i="10"/>
  <c r="AF55" i="10"/>
  <c r="AE55" i="10"/>
  <c r="AD55" i="10"/>
  <c r="AC55" i="10"/>
  <c r="AB55" i="10"/>
  <c r="AA55" i="10"/>
  <c r="Z55" i="10"/>
  <c r="Y55" i="10"/>
  <c r="X55" i="10"/>
  <c r="W55" i="10"/>
  <c r="V55" i="10"/>
  <c r="AO54" i="10"/>
  <c r="AN54" i="10"/>
  <c r="AM54" i="10"/>
  <c r="AL54" i="10"/>
  <c r="AK54" i="10"/>
  <c r="AJ54" i="10"/>
  <c r="AI54" i="10"/>
  <c r="AH54" i="10"/>
  <c r="AG54" i="10"/>
  <c r="AF54" i="10"/>
  <c r="AE54" i="10"/>
  <c r="AD54" i="10"/>
  <c r="AC54" i="10"/>
  <c r="AB54" i="10"/>
  <c r="AA54" i="10"/>
  <c r="Z54" i="10"/>
  <c r="Y54" i="10"/>
  <c r="X54" i="10"/>
  <c r="W54" i="10"/>
  <c r="V54" i="10"/>
  <c r="AO53" i="10"/>
  <c r="AN53" i="10"/>
  <c r="AM53" i="10"/>
  <c r="AL53" i="10"/>
  <c r="AK53" i="10"/>
  <c r="AJ53" i="10"/>
  <c r="AI53" i="10"/>
  <c r="AH53" i="10"/>
  <c r="AG53" i="10"/>
  <c r="AF53" i="10"/>
  <c r="AE53" i="10"/>
  <c r="AD53" i="10"/>
  <c r="AC53" i="10"/>
  <c r="AB53" i="10"/>
  <c r="AA53" i="10"/>
  <c r="Z53" i="10"/>
  <c r="Y53" i="10"/>
  <c r="X53" i="10"/>
  <c r="W53" i="10"/>
  <c r="V53" i="10"/>
  <c r="AO52" i="10"/>
  <c r="AN52" i="10"/>
  <c r="AM52" i="10"/>
  <c r="AL52" i="10"/>
  <c r="AK52" i="10"/>
  <c r="AJ52" i="10"/>
  <c r="AI52" i="10"/>
  <c r="AH52" i="10"/>
  <c r="AG52" i="10"/>
  <c r="AF52" i="10"/>
  <c r="AE52" i="10"/>
  <c r="AD52" i="10"/>
  <c r="AC52" i="10"/>
  <c r="AB52" i="10"/>
  <c r="AA52" i="10"/>
  <c r="Z52" i="10"/>
  <c r="Y52" i="10"/>
  <c r="X52" i="10"/>
  <c r="W52" i="10"/>
  <c r="V52" i="10"/>
  <c r="AO51" i="10"/>
  <c r="AN51" i="10"/>
  <c r="AM51" i="10"/>
  <c r="AL51" i="10"/>
  <c r="AK51" i="10"/>
  <c r="AJ51" i="10"/>
  <c r="AI51" i="10"/>
  <c r="AH51" i="10"/>
  <c r="AG51" i="10"/>
  <c r="AF51" i="10"/>
  <c r="AE51" i="10"/>
  <c r="AD51" i="10"/>
  <c r="AC51" i="10"/>
  <c r="AB51" i="10"/>
  <c r="AA51" i="10"/>
  <c r="Z51" i="10"/>
  <c r="Y51" i="10"/>
  <c r="X51" i="10"/>
  <c r="W51" i="10"/>
  <c r="V51" i="10"/>
  <c r="AO50" i="10"/>
  <c r="AN50" i="10"/>
  <c r="AM50" i="10"/>
  <c r="AL50" i="10"/>
  <c r="AK50" i="10"/>
  <c r="AJ50" i="10"/>
  <c r="AI50" i="10"/>
  <c r="AH50" i="10"/>
  <c r="AG50" i="10"/>
  <c r="AF50" i="10"/>
  <c r="AE50" i="10"/>
  <c r="AD50" i="10"/>
  <c r="AC50" i="10"/>
  <c r="AB50" i="10"/>
  <c r="AA50" i="10"/>
  <c r="Z50" i="10"/>
  <c r="Y50" i="10"/>
  <c r="X50" i="10"/>
  <c r="W50" i="10"/>
  <c r="V50" i="10"/>
  <c r="AO49" i="10"/>
  <c r="AN49" i="10"/>
  <c r="AM49" i="10"/>
  <c r="AL49" i="10"/>
  <c r="AK49" i="10"/>
  <c r="AJ49" i="10"/>
  <c r="AI49" i="10"/>
  <c r="AH49" i="10"/>
  <c r="AG49" i="10"/>
  <c r="AF49" i="10"/>
  <c r="AE49" i="10"/>
  <c r="AD49" i="10"/>
  <c r="AC49" i="10"/>
  <c r="AB49" i="10"/>
  <c r="AA49" i="10"/>
  <c r="Z49" i="10"/>
  <c r="Y49" i="10"/>
  <c r="X49" i="10"/>
  <c r="W49" i="10"/>
  <c r="V49" i="10"/>
  <c r="AO48" i="10"/>
  <c r="AN48" i="10"/>
  <c r="AM48" i="10"/>
  <c r="AL48" i="10"/>
  <c r="AK48" i="10"/>
  <c r="AJ48" i="10"/>
  <c r="AI48" i="10"/>
  <c r="AH48" i="10"/>
  <c r="AG48" i="10"/>
  <c r="AF48" i="10"/>
  <c r="AE48" i="10"/>
  <c r="AD48" i="10"/>
  <c r="AC48" i="10"/>
  <c r="AB48" i="10"/>
  <c r="AA48" i="10"/>
  <c r="Z48" i="10"/>
  <c r="Y48" i="10"/>
  <c r="X48" i="10"/>
  <c r="W48" i="10"/>
  <c r="V48" i="10"/>
  <c r="AO47" i="10"/>
  <c r="AN47" i="10"/>
  <c r="AM47" i="10"/>
  <c r="AL47" i="10"/>
  <c r="AK47" i="10"/>
  <c r="AJ47" i="10"/>
  <c r="AI47" i="10"/>
  <c r="AH47" i="10"/>
  <c r="AG47" i="10"/>
  <c r="AF47" i="10"/>
  <c r="AE47" i="10"/>
  <c r="AD47" i="10"/>
  <c r="AC47" i="10"/>
  <c r="AB47" i="10"/>
  <c r="AA47" i="10"/>
  <c r="Z47" i="10"/>
  <c r="Y47" i="10"/>
  <c r="X47" i="10"/>
  <c r="W47" i="10"/>
  <c r="V47" i="10"/>
  <c r="AO46" i="10"/>
  <c r="AN46" i="10"/>
  <c r="AM46" i="10"/>
  <c r="AL46" i="10"/>
  <c r="AK46" i="10"/>
  <c r="AJ46" i="10"/>
  <c r="AI46" i="10"/>
  <c r="AH46" i="10"/>
  <c r="AG46" i="10"/>
  <c r="AF46" i="10"/>
  <c r="AE46" i="10"/>
  <c r="AD46" i="10"/>
  <c r="AC46" i="10"/>
  <c r="AB46" i="10"/>
  <c r="AA46" i="10"/>
  <c r="Z46" i="10"/>
  <c r="Y46" i="10"/>
  <c r="X46" i="10"/>
  <c r="W46" i="10"/>
  <c r="V46" i="10"/>
  <c r="AO45" i="10"/>
  <c r="AN45" i="10"/>
  <c r="AM45" i="10"/>
  <c r="AL45" i="10"/>
  <c r="AK45" i="10"/>
  <c r="AJ45" i="10"/>
  <c r="AI45" i="10"/>
  <c r="AH45" i="10"/>
  <c r="AG45" i="10"/>
  <c r="AF45" i="10"/>
  <c r="AE45" i="10"/>
  <c r="AD45" i="10"/>
  <c r="AC45" i="10"/>
  <c r="AB45" i="10"/>
  <c r="AA45" i="10"/>
  <c r="Z45" i="10"/>
  <c r="Y45" i="10"/>
  <c r="X45" i="10"/>
  <c r="W45" i="10"/>
  <c r="V45" i="10"/>
  <c r="AO44" i="10"/>
  <c r="AN44" i="10"/>
  <c r="AM44" i="10"/>
  <c r="AL44" i="10"/>
  <c r="AK44" i="10"/>
  <c r="AJ44" i="10"/>
  <c r="AI44" i="10"/>
  <c r="AH44" i="10"/>
  <c r="AG44" i="10"/>
  <c r="AF44" i="10"/>
  <c r="AE44" i="10"/>
  <c r="AD44" i="10"/>
  <c r="AC44" i="10"/>
  <c r="AB44" i="10"/>
  <c r="AA44" i="10"/>
  <c r="Z44" i="10"/>
  <c r="Y44" i="10"/>
  <c r="X44" i="10"/>
  <c r="W44" i="10"/>
  <c r="V44" i="10"/>
  <c r="AO43" i="10"/>
  <c r="AN43" i="10"/>
  <c r="AM43" i="10"/>
  <c r="AL43" i="10"/>
  <c r="AK43" i="10"/>
  <c r="AJ43" i="10"/>
  <c r="AI43" i="10"/>
  <c r="AH43" i="10"/>
  <c r="AG43" i="10"/>
  <c r="AF43" i="10"/>
  <c r="AE43" i="10"/>
  <c r="AD43" i="10"/>
  <c r="AC43" i="10"/>
  <c r="AB43" i="10"/>
  <c r="AA43" i="10"/>
  <c r="Z43" i="10"/>
  <c r="Y43" i="10"/>
  <c r="X43" i="10"/>
  <c r="W43" i="10"/>
  <c r="V43" i="10"/>
  <c r="AO42" i="10"/>
  <c r="AN42" i="10"/>
  <c r="AM42" i="10"/>
  <c r="AL42" i="10"/>
  <c r="AK42" i="10"/>
  <c r="AJ42" i="10"/>
  <c r="AI42" i="10"/>
  <c r="AH42" i="10"/>
  <c r="AG42" i="10"/>
  <c r="AF42" i="10"/>
  <c r="AE42" i="10"/>
  <c r="AD42" i="10"/>
  <c r="AC42" i="10"/>
  <c r="AB42" i="10"/>
  <c r="AA42" i="10"/>
  <c r="Z42" i="10"/>
  <c r="Y42" i="10"/>
  <c r="X42" i="10"/>
  <c r="W42" i="10"/>
  <c r="V42" i="10"/>
  <c r="AO41" i="10"/>
  <c r="AN41" i="10"/>
  <c r="AM41" i="10"/>
  <c r="AL41" i="10"/>
  <c r="AK41" i="10"/>
  <c r="AJ41" i="10"/>
  <c r="AI41" i="10"/>
  <c r="AH41" i="10"/>
  <c r="AG41" i="10"/>
  <c r="AF41" i="10"/>
  <c r="AE41" i="10"/>
  <c r="AD41" i="10"/>
  <c r="AC41" i="10"/>
  <c r="AB41" i="10"/>
  <c r="AA41" i="10"/>
  <c r="Z41" i="10"/>
  <c r="Y41" i="10"/>
  <c r="X41" i="10"/>
  <c r="W41" i="10"/>
  <c r="V41" i="10"/>
  <c r="AO40" i="10"/>
  <c r="AN40" i="10"/>
  <c r="AM40" i="10"/>
  <c r="AL40" i="10"/>
  <c r="AK40" i="10"/>
  <c r="AJ40" i="10"/>
  <c r="AI40" i="10"/>
  <c r="AH40" i="10"/>
  <c r="AG40" i="10"/>
  <c r="AF40" i="10"/>
  <c r="AE40" i="10"/>
  <c r="AD40" i="10"/>
  <c r="AC40" i="10"/>
  <c r="AB40" i="10"/>
  <c r="AA40" i="10"/>
  <c r="Z40" i="10"/>
  <c r="Y40" i="10"/>
  <c r="X40" i="10"/>
  <c r="W40" i="10"/>
  <c r="V40" i="10"/>
  <c r="AO39" i="10"/>
  <c r="AN39" i="10"/>
  <c r="AM39" i="10"/>
  <c r="AL39" i="10"/>
  <c r="AK39" i="10"/>
  <c r="AJ39" i="10"/>
  <c r="AI39" i="10"/>
  <c r="AH39" i="10"/>
  <c r="AG39" i="10"/>
  <c r="AF39" i="10"/>
  <c r="AE39" i="10"/>
  <c r="AD39" i="10"/>
  <c r="AC39" i="10"/>
  <c r="AB39" i="10"/>
  <c r="AA39" i="10"/>
  <c r="Z39" i="10"/>
  <c r="Y39" i="10"/>
  <c r="X39" i="10"/>
  <c r="W39" i="10"/>
  <c r="V39" i="10"/>
  <c r="AO38" i="10"/>
  <c r="AN38" i="10"/>
  <c r="AM38" i="10"/>
  <c r="AL38" i="10"/>
  <c r="AK38" i="10"/>
  <c r="AJ38" i="10"/>
  <c r="AI38" i="10"/>
  <c r="AH38" i="10"/>
  <c r="AG38" i="10"/>
  <c r="AF38" i="10"/>
  <c r="AE38" i="10"/>
  <c r="AD38" i="10"/>
  <c r="AC38" i="10"/>
  <c r="AB38" i="10"/>
  <c r="AA38" i="10"/>
  <c r="Z38" i="10"/>
  <c r="Y38" i="10"/>
  <c r="X38" i="10"/>
  <c r="W38" i="10"/>
  <c r="V38" i="10"/>
  <c r="AO37" i="10"/>
  <c r="AN37" i="10"/>
  <c r="AM37" i="10"/>
  <c r="AL37" i="10"/>
  <c r="AK37" i="10"/>
  <c r="AJ37" i="10"/>
  <c r="AI37" i="10"/>
  <c r="AH37" i="10"/>
  <c r="AG37" i="10"/>
  <c r="AF37" i="10"/>
  <c r="AE37" i="10"/>
  <c r="AD37" i="10"/>
  <c r="AC37" i="10"/>
  <c r="AB37" i="10"/>
  <c r="AA37" i="10"/>
  <c r="Z37" i="10"/>
  <c r="Y37" i="10"/>
  <c r="X37" i="10"/>
  <c r="W37" i="10"/>
  <c r="V37" i="10"/>
  <c r="AO36" i="10"/>
  <c r="AN36" i="10"/>
  <c r="AM36" i="10"/>
  <c r="AL36" i="10"/>
  <c r="AK36" i="10"/>
  <c r="AJ36" i="10"/>
  <c r="AI36" i="10"/>
  <c r="AH36" i="10"/>
  <c r="AG36" i="10"/>
  <c r="AF36" i="10"/>
  <c r="AE36" i="10"/>
  <c r="AD36" i="10"/>
  <c r="AC36" i="10"/>
  <c r="AB36" i="10"/>
  <c r="AA36" i="10"/>
  <c r="Z36" i="10"/>
  <c r="Y36" i="10"/>
  <c r="X36" i="10"/>
  <c r="W36" i="10"/>
  <c r="V36" i="10"/>
  <c r="AO35" i="10"/>
  <c r="AN35" i="10"/>
  <c r="AM35" i="10"/>
  <c r="AL35" i="10"/>
  <c r="AK35" i="10"/>
  <c r="AJ35" i="10"/>
  <c r="AI35" i="10"/>
  <c r="AH35" i="10"/>
  <c r="AG35" i="10"/>
  <c r="AF35" i="10"/>
  <c r="AE35" i="10"/>
  <c r="AD35" i="10"/>
  <c r="AC35" i="10"/>
  <c r="AB35" i="10"/>
  <c r="AA35" i="10"/>
  <c r="Z35" i="10"/>
  <c r="Y35" i="10"/>
  <c r="X35" i="10"/>
  <c r="W35" i="10"/>
  <c r="V35" i="10"/>
  <c r="AO34" i="10"/>
  <c r="AN34" i="10"/>
  <c r="AM34" i="10"/>
  <c r="AL34" i="10"/>
  <c r="AK34" i="10"/>
  <c r="AJ34" i="10"/>
  <c r="AI34" i="10"/>
  <c r="AH34" i="10"/>
  <c r="AG34" i="10"/>
  <c r="AF34" i="10"/>
  <c r="AE34" i="10"/>
  <c r="AD34" i="10"/>
  <c r="AC34" i="10"/>
  <c r="AB34" i="10"/>
  <c r="AA34" i="10"/>
  <c r="Z34" i="10"/>
  <c r="Y34" i="10"/>
  <c r="X34" i="10"/>
  <c r="W34" i="10"/>
  <c r="V34" i="10"/>
  <c r="AO33" i="10"/>
  <c r="AN33" i="10"/>
  <c r="AM33" i="10"/>
  <c r="AL33" i="10"/>
  <c r="AK33" i="10"/>
  <c r="AJ33" i="10"/>
  <c r="AI33" i="10"/>
  <c r="AH33" i="10"/>
  <c r="AG33" i="10"/>
  <c r="AF33" i="10"/>
  <c r="AE33" i="10"/>
  <c r="AD33" i="10"/>
  <c r="AC33" i="10"/>
  <c r="AB33" i="10"/>
  <c r="AA33" i="10"/>
  <c r="Z33" i="10"/>
  <c r="Y33" i="10"/>
  <c r="X33" i="10"/>
  <c r="W33" i="10"/>
  <c r="V33" i="10"/>
  <c r="AO32" i="10"/>
  <c r="AN32" i="10"/>
  <c r="AM32" i="10"/>
  <c r="AL32" i="10"/>
  <c r="AK32" i="10"/>
  <c r="AJ32" i="10"/>
  <c r="AI32" i="10"/>
  <c r="AH32" i="10"/>
  <c r="AG32" i="10"/>
  <c r="AF32" i="10"/>
  <c r="AE32" i="10"/>
  <c r="AD32" i="10"/>
  <c r="AC32" i="10"/>
  <c r="AB32" i="10"/>
  <c r="AA32" i="10"/>
  <c r="Z32" i="10"/>
  <c r="Y32" i="10"/>
  <c r="X32" i="10"/>
  <c r="W32" i="10"/>
  <c r="V32" i="10"/>
  <c r="AO31" i="10"/>
  <c r="AN31" i="10"/>
  <c r="AM31" i="10"/>
  <c r="AL31" i="10"/>
  <c r="AK31" i="10"/>
  <c r="AJ31" i="10"/>
  <c r="AI31" i="10"/>
  <c r="AH31" i="10"/>
  <c r="AG31" i="10"/>
  <c r="AF31" i="10"/>
  <c r="AE31" i="10"/>
  <c r="AD31" i="10"/>
  <c r="AC31" i="10"/>
  <c r="AB31" i="10"/>
  <c r="AA31" i="10"/>
  <c r="Z31" i="10"/>
  <c r="Y31" i="10"/>
  <c r="X31" i="10"/>
  <c r="W31" i="10"/>
  <c r="V31" i="10"/>
  <c r="AO30" i="10"/>
  <c r="AN30" i="10"/>
  <c r="AM30" i="10"/>
  <c r="AL30" i="10"/>
  <c r="AK30" i="10"/>
  <c r="AJ30" i="10"/>
  <c r="AI30" i="10"/>
  <c r="AH30" i="10"/>
  <c r="AG30" i="10"/>
  <c r="AF30" i="10"/>
  <c r="AE30" i="10"/>
  <c r="AD30" i="10"/>
  <c r="AC30" i="10"/>
  <c r="AB30" i="10"/>
  <c r="AA30" i="10"/>
  <c r="Z30" i="10"/>
  <c r="Y30" i="10"/>
  <c r="X30" i="10"/>
  <c r="W30" i="10"/>
  <c r="V30" i="10"/>
  <c r="AO29" i="10"/>
  <c r="AN29" i="10"/>
  <c r="AM29" i="10"/>
  <c r="AL29" i="10"/>
  <c r="AK29" i="10"/>
  <c r="AJ29" i="10"/>
  <c r="AI29" i="10"/>
  <c r="AH29" i="10"/>
  <c r="AG29" i="10"/>
  <c r="AF29" i="10"/>
  <c r="AE29" i="10"/>
  <c r="AD29" i="10"/>
  <c r="AC29" i="10"/>
  <c r="AB29" i="10"/>
  <c r="AA29" i="10"/>
  <c r="Z29" i="10"/>
  <c r="Y29" i="10"/>
  <c r="X29" i="10"/>
  <c r="W29" i="10"/>
  <c r="V29" i="10"/>
  <c r="AO28" i="10"/>
  <c r="AN28" i="10"/>
  <c r="AM28" i="10"/>
  <c r="AL28" i="10"/>
  <c r="AK28" i="10"/>
  <c r="AJ28" i="10"/>
  <c r="AI28" i="10"/>
  <c r="AH28" i="10"/>
  <c r="AG28" i="10"/>
  <c r="AF28" i="10"/>
  <c r="AE28" i="10"/>
  <c r="AD28" i="10"/>
  <c r="AC28" i="10"/>
  <c r="AB28" i="10"/>
  <c r="AA28" i="10"/>
  <c r="Z28" i="10"/>
  <c r="Y28" i="10"/>
  <c r="X28" i="10"/>
  <c r="W28" i="10"/>
  <c r="V28" i="10"/>
  <c r="AO27" i="10"/>
  <c r="AN27" i="10"/>
  <c r="AM27" i="10"/>
  <c r="AL27" i="10"/>
  <c r="AK27" i="10"/>
  <c r="AJ27" i="10"/>
  <c r="AI27" i="10"/>
  <c r="AH27" i="10"/>
  <c r="AG27" i="10"/>
  <c r="AF27" i="10"/>
  <c r="AE27" i="10"/>
  <c r="AD27" i="10"/>
  <c r="AC27" i="10"/>
  <c r="AB27" i="10"/>
  <c r="AA27" i="10"/>
  <c r="Z27" i="10"/>
  <c r="Y27" i="10"/>
  <c r="X27" i="10"/>
  <c r="W27" i="10"/>
  <c r="V27" i="10"/>
  <c r="AO26" i="10"/>
  <c r="AN26" i="10"/>
  <c r="AM26" i="10"/>
  <c r="AL26" i="10"/>
  <c r="AK26" i="10"/>
  <c r="AJ26" i="10"/>
  <c r="AI26" i="10"/>
  <c r="AH26" i="10"/>
  <c r="AG26" i="10"/>
  <c r="AF26" i="10"/>
  <c r="AE26" i="10"/>
  <c r="AD26" i="10"/>
  <c r="AC26" i="10"/>
  <c r="AB26" i="10"/>
  <c r="AA26" i="10"/>
  <c r="Z26" i="10"/>
  <c r="Y26" i="10"/>
  <c r="X26" i="10"/>
  <c r="W26" i="10"/>
  <c r="V26" i="10"/>
  <c r="AO25" i="10"/>
  <c r="AN25" i="10"/>
  <c r="AM25" i="10"/>
  <c r="AL25" i="10"/>
  <c r="AK25" i="10"/>
  <c r="AJ25" i="10"/>
  <c r="AI25" i="10"/>
  <c r="AH25" i="10"/>
  <c r="AG25" i="10"/>
  <c r="AF25" i="10"/>
  <c r="AE25" i="10"/>
  <c r="AD25" i="10"/>
  <c r="AC25" i="10"/>
  <c r="AB25" i="10"/>
  <c r="AA25" i="10"/>
  <c r="Z25" i="10"/>
  <c r="Y25" i="10"/>
  <c r="X25" i="10"/>
  <c r="W25" i="10"/>
  <c r="V25" i="10"/>
  <c r="AO24" i="10"/>
  <c r="AN24" i="10"/>
  <c r="AM24" i="10"/>
  <c r="AL24" i="10"/>
  <c r="AK24" i="10"/>
  <c r="AJ24" i="10"/>
  <c r="AI24" i="10"/>
  <c r="AH24" i="10"/>
  <c r="AG24" i="10"/>
  <c r="AF24" i="10"/>
  <c r="AE24" i="10"/>
  <c r="AD24" i="10"/>
  <c r="AC24" i="10"/>
  <c r="AB24" i="10"/>
  <c r="AA24" i="10"/>
  <c r="Z24" i="10"/>
  <c r="Y24" i="10"/>
  <c r="X24" i="10"/>
  <c r="W24" i="10"/>
  <c r="V24" i="10"/>
  <c r="AO23" i="10"/>
  <c r="AN23" i="10"/>
  <c r="AM23" i="10"/>
  <c r="AL23" i="10"/>
  <c r="AK23" i="10"/>
  <c r="AJ23" i="10"/>
  <c r="AI23" i="10"/>
  <c r="AH23" i="10"/>
  <c r="AG23" i="10"/>
  <c r="AF23" i="10"/>
  <c r="AE23" i="10"/>
  <c r="AD23" i="10"/>
  <c r="AC23" i="10"/>
  <c r="AB23" i="10"/>
  <c r="AA23" i="10"/>
  <c r="Z23" i="10"/>
  <c r="Y23" i="10"/>
  <c r="X23" i="10"/>
  <c r="W23" i="10"/>
  <c r="V23" i="10"/>
  <c r="AO22" i="10"/>
  <c r="AN22" i="10"/>
  <c r="AM22" i="10"/>
  <c r="AL22" i="10"/>
  <c r="AK22" i="10"/>
  <c r="AJ22" i="10"/>
  <c r="AI22" i="10"/>
  <c r="AH22" i="10"/>
  <c r="AG22" i="10"/>
  <c r="AF22" i="10"/>
  <c r="AE22" i="10"/>
  <c r="AD22" i="10"/>
  <c r="AC22" i="10"/>
  <c r="AB22" i="10"/>
  <c r="AA22" i="10"/>
  <c r="Z22" i="10"/>
  <c r="Y22" i="10"/>
  <c r="X22" i="10"/>
  <c r="W22" i="10"/>
  <c r="V22" i="10"/>
  <c r="AO21" i="10"/>
  <c r="AN21" i="10"/>
  <c r="AM21" i="10"/>
  <c r="AL21" i="10"/>
  <c r="AK21" i="10"/>
  <c r="AJ21" i="10"/>
  <c r="AI21" i="10"/>
  <c r="AH21" i="10"/>
  <c r="AG21" i="10"/>
  <c r="AF21" i="10"/>
  <c r="AE21" i="10"/>
  <c r="AD21" i="10"/>
  <c r="AC21" i="10"/>
  <c r="AB21" i="10"/>
  <c r="AA21" i="10"/>
  <c r="Z21" i="10"/>
  <c r="Y21" i="10"/>
  <c r="X21" i="10"/>
  <c r="W21" i="10"/>
  <c r="V21" i="10"/>
  <c r="AO20" i="10"/>
  <c r="AN20" i="10"/>
  <c r="AM20" i="10"/>
  <c r="AL20" i="10"/>
  <c r="AK20" i="10"/>
  <c r="AJ20" i="10"/>
  <c r="AI20" i="10"/>
  <c r="AH20" i="10"/>
  <c r="AG20" i="10"/>
  <c r="AF20" i="10"/>
  <c r="AE20" i="10"/>
  <c r="AD20" i="10"/>
  <c r="AC20" i="10"/>
  <c r="AB20" i="10"/>
  <c r="AA20" i="10"/>
  <c r="Z20" i="10"/>
  <c r="Y20" i="10"/>
  <c r="X20" i="10"/>
  <c r="W20" i="10"/>
  <c r="V20" i="10"/>
  <c r="AO19" i="10"/>
  <c r="AN19" i="10"/>
  <c r="AM19" i="10"/>
  <c r="AL19" i="10"/>
  <c r="AK19" i="10"/>
  <c r="AJ19" i="10"/>
  <c r="AI19" i="10"/>
  <c r="AH19" i="10"/>
  <c r="AG19" i="10"/>
  <c r="AF19" i="10"/>
  <c r="AE19" i="10"/>
  <c r="AD19" i="10"/>
  <c r="AC19" i="10"/>
  <c r="AB19" i="10"/>
  <c r="AA19" i="10"/>
  <c r="Z19" i="10"/>
  <c r="Y19" i="10"/>
  <c r="X19" i="10"/>
  <c r="W19" i="10"/>
  <c r="V19" i="10"/>
  <c r="AO18" i="10"/>
  <c r="AN18" i="10"/>
  <c r="AM18" i="10"/>
  <c r="AL18" i="10"/>
  <c r="AK18" i="10"/>
  <c r="AJ18" i="10"/>
  <c r="AI18" i="10"/>
  <c r="AH18" i="10"/>
  <c r="AG18" i="10"/>
  <c r="AF18" i="10"/>
  <c r="AE18" i="10"/>
  <c r="AD18" i="10"/>
  <c r="AC18" i="10"/>
  <c r="AB18" i="10"/>
  <c r="AA18" i="10"/>
  <c r="Z18" i="10"/>
  <c r="Y18" i="10"/>
  <c r="X18" i="10"/>
  <c r="W18" i="10"/>
  <c r="V18" i="10"/>
  <c r="AO17" i="10"/>
  <c r="AN17" i="10"/>
  <c r="AM17" i="10"/>
  <c r="AL17" i="10"/>
  <c r="AK17" i="10"/>
  <c r="AJ17" i="10"/>
  <c r="AI17" i="10"/>
  <c r="AH17" i="10"/>
  <c r="AG17" i="10"/>
  <c r="AF17" i="10"/>
  <c r="AE17" i="10"/>
  <c r="AD17" i="10"/>
  <c r="AC17" i="10"/>
  <c r="AB17" i="10"/>
  <c r="AA17" i="10"/>
  <c r="Z17" i="10"/>
  <c r="Y17" i="10"/>
  <c r="X17" i="10"/>
  <c r="W17" i="10"/>
  <c r="V17" i="10"/>
  <c r="AO16" i="10"/>
  <c r="AN16" i="10"/>
  <c r="AM16" i="10"/>
  <c r="AL16" i="10"/>
  <c r="AK16" i="10"/>
  <c r="AJ16" i="10"/>
  <c r="AI16" i="10"/>
  <c r="AH16" i="10"/>
  <c r="AG16" i="10"/>
  <c r="AF16" i="10"/>
  <c r="AE16" i="10"/>
  <c r="AD16" i="10"/>
  <c r="AC16" i="10"/>
  <c r="AB16" i="10"/>
  <c r="AA16" i="10"/>
  <c r="Z16" i="10"/>
  <c r="Y16" i="10"/>
  <c r="X16" i="10"/>
  <c r="W16" i="10"/>
  <c r="V16" i="10"/>
  <c r="AO15" i="10"/>
  <c r="AN15" i="10"/>
  <c r="AM15" i="10"/>
  <c r="AL15" i="10"/>
  <c r="AK15" i="10"/>
  <c r="AJ15" i="10"/>
  <c r="AI15" i="10"/>
  <c r="AH15" i="10"/>
  <c r="AG15" i="10"/>
  <c r="AF15" i="10"/>
  <c r="AE15" i="10"/>
  <c r="AD15" i="10"/>
  <c r="AC15" i="10"/>
  <c r="AB15" i="10"/>
  <c r="AA15" i="10"/>
  <c r="Z15" i="10"/>
  <c r="Y15" i="10"/>
  <c r="X15" i="10"/>
  <c r="W15" i="10"/>
  <c r="V15" i="10"/>
  <c r="AO14" i="10"/>
  <c r="AN14" i="10"/>
  <c r="AM14" i="10"/>
  <c r="AL14" i="10"/>
  <c r="AK14" i="10"/>
  <c r="AJ14" i="10"/>
  <c r="AI14" i="10"/>
  <c r="AH14" i="10"/>
  <c r="AG14" i="10"/>
  <c r="AF14" i="10"/>
  <c r="AE14" i="10"/>
  <c r="AD14" i="10"/>
  <c r="AC14" i="10"/>
  <c r="AB14" i="10"/>
  <c r="AA14" i="10"/>
  <c r="Z14" i="10"/>
  <c r="Y14" i="10"/>
  <c r="X14" i="10"/>
  <c r="W14" i="10"/>
  <c r="V14" i="10"/>
  <c r="AO13" i="10"/>
  <c r="AN13" i="10"/>
  <c r="AM13" i="10"/>
  <c r="AL13" i="10"/>
  <c r="AK13" i="10"/>
  <c r="AJ13" i="10"/>
  <c r="AI13" i="10"/>
  <c r="AH13" i="10"/>
  <c r="AG13" i="10"/>
  <c r="AF13" i="10"/>
  <c r="AE13" i="10"/>
  <c r="AD13" i="10"/>
  <c r="AC13" i="10"/>
  <c r="AB13" i="10"/>
  <c r="AA13" i="10"/>
  <c r="Z13" i="10"/>
  <c r="Y13" i="10"/>
  <c r="X13" i="10"/>
  <c r="W13" i="10"/>
  <c r="V13" i="10"/>
  <c r="AO12" i="10"/>
  <c r="AN12" i="10"/>
  <c r="AM12" i="10"/>
  <c r="AL12" i="10"/>
  <c r="AK12" i="10"/>
  <c r="AJ12" i="10"/>
  <c r="AI12" i="10"/>
  <c r="AH12" i="10"/>
  <c r="AG12" i="10"/>
  <c r="AF12" i="10"/>
  <c r="AE12" i="10"/>
  <c r="AD12" i="10"/>
  <c r="AC12" i="10"/>
  <c r="AB12" i="10"/>
  <c r="AA12" i="10"/>
  <c r="Z12" i="10"/>
  <c r="Y12" i="10"/>
  <c r="X12" i="10"/>
  <c r="W12" i="10"/>
  <c r="V12" i="10"/>
  <c r="AO11" i="10"/>
  <c r="AN11" i="10"/>
  <c r="AM11" i="10"/>
  <c r="AL11" i="10"/>
  <c r="AK11" i="10"/>
  <c r="AJ11" i="10"/>
  <c r="AI11" i="10"/>
  <c r="AH11" i="10"/>
  <c r="AG11" i="10"/>
  <c r="AF11" i="10"/>
  <c r="AE11" i="10"/>
  <c r="AD11" i="10"/>
  <c r="AC11" i="10"/>
  <c r="AB11" i="10"/>
  <c r="AA11" i="10"/>
  <c r="Z11" i="10"/>
  <c r="Y11" i="10"/>
  <c r="X11" i="10"/>
  <c r="W11" i="10"/>
  <c r="V11" i="10"/>
  <c r="AO10" i="10"/>
  <c r="AN10" i="10"/>
  <c r="AM10" i="10"/>
  <c r="AL10" i="10"/>
  <c r="AK10" i="10"/>
  <c r="AJ10" i="10"/>
  <c r="AI10" i="10"/>
  <c r="AH10" i="10"/>
  <c r="AG10" i="10"/>
  <c r="AF10" i="10"/>
  <c r="AE10" i="10"/>
  <c r="AD10" i="10"/>
  <c r="AC10" i="10"/>
  <c r="AB10" i="10"/>
  <c r="AA10" i="10"/>
  <c r="Z10" i="10"/>
  <c r="Y10" i="10"/>
  <c r="X10" i="10"/>
  <c r="W10" i="10"/>
  <c r="V10" i="10"/>
  <c r="AO9" i="10"/>
  <c r="AN9" i="10"/>
  <c r="AM9" i="10"/>
  <c r="AL9" i="10"/>
  <c r="AK9" i="10"/>
  <c r="AJ9" i="10"/>
  <c r="AI9" i="10"/>
  <c r="AH9" i="10"/>
  <c r="AG9" i="10"/>
  <c r="AF9" i="10"/>
  <c r="AE9" i="10"/>
  <c r="AD9" i="10"/>
  <c r="AC9" i="10"/>
  <c r="AB9" i="10"/>
  <c r="AA9" i="10"/>
  <c r="Z9" i="10"/>
  <c r="Y9" i="10"/>
  <c r="X9" i="10"/>
  <c r="W9" i="10"/>
  <c r="V9" i="10"/>
  <c r="AO8" i="10"/>
  <c r="AN8" i="10"/>
  <c r="AM8" i="10"/>
  <c r="AL8" i="10"/>
  <c r="AK8" i="10"/>
  <c r="AJ8" i="10"/>
  <c r="AI8" i="10"/>
  <c r="AH8" i="10"/>
  <c r="AG8" i="10"/>
  <c r="AF8" i="10"/>
  <c r="AE8" i="10"/>
  <c r="AD8" i="10"/>
  <c r="AC8" i="10"/>
  <c r="AB8" i="10"/>
  <c r="AA8" i="10"/>
  <c r="Z8" i="10"/>
  <c r="Y8" i="10"/>
  <c r="X8" i="10"/>
  <c r="W8" i="10"/>
  <c r="V8" i="10"/>
  <c r="AO7" i="10"/>
  <c r="AN7" i="10"/>
  <c r="AM7" i="10"/>
  <c r="AL7" i="10"/>
  <c r="AK7" i="10"/>
  <c r="AJ7" i="10"/>
  <c r="AI7" i="10"/>
  <c r="AH7" i="10"/>
  <c r="AG7" i="10"/>
  <c r="AF7" i="10"/>
  <c r="AE7" i="10"/>
  <c r="AD7" i="10"/>
  <c r="AC7" i="10"/>
  <c r="AB7" i="10"/>
  <c r="AA7" i="10"/>
  <c r="Z7" i="10"/>
  <c r="Y7" i="10"/>
  <c r="X7" i="10"/>
  <c r="W7" i="10"/>
  <c r="V7" i="10"/>
  <c r="AO6" i="10"/>
  <c r="AN6" i="10"/>
  <c r="AM6" i="10"/>
  <c r="AL6" i="10"/>
  <c r="AK6" i="10"/>
  <c r="AJ6" i="10"/>
  <c r="AI6" i="10"/>
  <c r="AH6" i="10"/>
  <c r="AG6" i="10"/>
  <c r="AF6" i="10"/>
  <c r="AE6" i="10"/>
  <c r="AD6" i="10"/>
  <c r="AC6" i="10"/>
  <c r="AB6" i="10"/>
  <c r="AA6" i="10"/>
  <c r="Z6" i="10"/>
  <c r="Y6" i="10"/>
  <c r="X6" i="10"/>
  <c r="W6" i="10"/>
  <c r="V6" i="10"/>
  <c r="AO5" i="10"/>
  <c r="AN5" i="10"/>
  <c r="AM5" i="10"/>
  <c r="AL5" i="10"/>
  <c r="AK5" i="10"/>
  <c r="AJ5" i="10"/>
  <c r="AI5" i="10"/>
  <c r="AH5" i="10"/>
  <c r="AG5" i="10"/>
  <c r="AF5" i="10"/>
  <c r="AE5" i="10"/>
  <c r="AD5" i="10"/>
  <c r="AC5" i="10"/>
  <c r="AB5" i="10"/>
  <c r="AA5" i="10"/>
  <c r="Z5" i="10"/>
  <c r="Y5" i="10"/>
  <c r="X5" i="10"/>
  <c r="W5" i="10"/>
  <c r="V5" i="10"/>
  <c r="AO4" i="10"/>
  <c r="AN4" i="10"/>
  <c r="AN211" i="10" s="1"/>
  <c r="AM4" i="10"/>
  <c r="AL4" i="10"/>
  <c r="AK4" i="10"/>
  <c r="AJ4" i="10"/>
  <c r="AI4" i="10"/>
  <c r="AH4" i="10"/>
  <c r="AG4" i="10"/>
  <c r="AF4" i="10"/>
  <c r="AE4" i="10"/>
  <c r="AD4" i="10"/>
  <c r="AC4" i="10"/>
  <c r="AB4" i="10"/>
  <c r="AA4" i="10"/>
  <c r="Z4" i="10"/>
  <c r="Y4" i="10"/>
  <c r="X4" i="10"/>
  <c r="W4" i="10"/>
  <c r="V4" i="10"/>
  <c r="AO3" i="10"/>
  <c r="AO213" i="10" s="1"/>
  <c r="AO212" i="10" s="1"/>
  <c r="AN3" i="10"/>
  <c r="AN213" i="10" s="1"/>
  <c r="AN212" i="10" s="1"/>
  <c r="AM3" i="10"/>
  <c r="AL3" i="10"/>
  <c r="AK3" i="10"/>
  <c r="AJ3" i="10"/>
  <c r="AJ213" i="10" s="1"/>
  <c r="AJ212" i="10" s="1"/>
  <c r="AI3" i="10"/>
  <c r="AH3" i="10"/>
  <c r="AH213" i="10" s="1"/>
  <c r="AH212" i="10" s="1"/>
  <c r="AG3" i="10"/>
  <c r="AG213" i="10" s="1"/>
  <c r="AG212" i="10" s="1"/>
  <c r="AF3" i="10"/>
  <c r="AF211" i="10" s="1"/>
  <c r="AE3" i="10"/>
  <c r="AD3" i="10"/>
  <c r="AC3" i="10"/>
  <c r="AC213" i="10" s="1"/>
  <c r="AC212" i="10" s="1"/>
  <c r="AB3" i="10"/>
  <c r="AB213" i="10" s="1"/>
  <c r="AB212" i="10" s="1"/>
  <c r="AA3" i="10"/>
  <c r="Z3" i="10"/>
  <c r="Z213" i="10" s="1"/>
  <c r="Z212" i="10" s="1"/>
  <c r="Y3" i="10"/>
  <c r="Y213" i="10" s="1"/>
  <c r="Y212" i="10" s="1"/>
  <c r="X3" i="10"/>
  <c r="X211" i="10" s="1"/>
  <c r="W3" i="10"/>
  <c r="V3" i="10"/>
  <c r="M13" i="9"/>
  <c r="L13" i="9"/>
  <c r="J11" i="9"/>
  <c r="K9" i="9"/>
  <c r="J9" i="9"/>
  <c r="M8" i="9"/>
  <c r="I8" i="9"/>
  <c r="H8" i="9"/>
  <c r="H7" i="9"/>
  <c r="G7" i="9"/>
  <c r="L6" i="9"/>
  <c r="H6" i="9"/>
  <c r="G6" i="9"/>
  <c r="M5" i="9"/>
  <c r="I5" i="9"/>
  <c r="H5" i="9"/>
  <c r="E5" i="9"/>
  <c r="Y18" i="8"/>
  <c r="Y17" i="8"/>
  <c r="Y16" i="8"/>
  <c r="B16" i="8"/>
  <c r="Y8" i="8"/>
  <c r="Y7" i="8"/>
  <c r="C3" i="8" a="1"/>
  <c r="J3" i="8" s="1"/>
  <c r="J17" i="7"/>
  <c r="I17" i="7"/>
  <c r="H17" i="7"/>
  <c r="G17" i="7"/>
  <c r="E17" i="7"/>
  <c r="L694" i="5"/>
  <c r="Q20" i="5"/>
  <c r="P20" i="5"/>
  <c r="Q19" i="5"/>
  <c r="P19" i="5"/>
  <c r="R19" i="5" s="1"/>
  <c r="T19" i="5" s="1"/>
  <c r="Q18" i="5"/>
  <c r="P18" i="5"/>
  <c r="Q17" i="5"/>
  <c r="P17" i="5"/>
  <c r="Q16" i="5"/>
  <c r="P16" i="5"/>
  <c r="R16" i="5" s="1"/>
  <c r="T16" i="5" s="1"/>
  <c r="Q15" i="5"/>
  <c r="P15" i="5"/>
  <c r="Q14" i="5"/>
  <c r="P14" i="5"/>
  <c r="R14" i="5" s="1"/>
  <c r="T14" i="5" s="1"/>
  <c r="Q13" i="5"/>
  <c r="Q12" i="5"/>
  <c r="P12" i="5"/>
  <c r="Q11" i="5"/>
  <c r="P11" i="5"/>
  <c r="R11" i="5" s="1"/>
  <c r="T11" i="5" s="1"/>
  <c r="Q10" i="5"/>
  <c r="P10" i="5"/>
  <c r="BM80" i="4"/>
  <c r="BK80" i="4"/>
  <c r="BG80" i="4"/>
  <c r="BE80" i="4"/>
  <c r="BA80" i="4"/>
  <c r="AY80" i="4"/>
  <c r="AU80" i="4"/>
  <c r="AS80" i="4"/>
  <c r="AO80" i="4"/>
  <c r="AM80" i="4"/>
  <c r="AI80" i="4"/>
  <c r="AG80" i="4"/>
  <c r="AD80" i="4"/>
  <c r="BO80" i="4" s="1"/>
  <c r="R80" i="4"/>
  <c r="Q80" i="4"/>
  <c r="P80" i="4"/>
  <c r="O80" i="4"/>
  <c r="N80" i="4"/>
  <c r="M80" i="4"/>
  <c r="BM79" i="4"/>
  <c r="BK79" i="4"/>
  <c r="BG79" i="4"/>
  <c r="BE79" i="4"/>
  <c r="BA79" i="4"/>
  <c r="AY79" i="4"/>
  <c r="AU79" i="4"/>
  <c r="AS79" i="4"/>
  <c r="AO79" i="4"/>
  <c r="AM79" i="4"/>
  <c r="AI79" i="4"/>
  <c r="AG79" i="4"/>
  <c r="AD79" i="4"/>
  <c r="BC79" i="4" s="1"/>
  <c r="R79" i="4"/>
  <c r="Q79" i="4"/>
  <c r="P79" i="4"/>
  <c r="O79" i="4"/>
  <c r="N79" i="4"/>
  <c r="M79" i="4"/>
  <c r="BM78" i="4"/>
  <c r="BK78" i="4"/>
  <c r="BG78" i="4"/>
  <c r="BE78" i="4"/>
  <c r="BA78" i="4"/>
  <c r="AY78" i="4"/>
  <c r="AU78" i="4"/>
  <c r="AS78" i="4"/>
  <c r="AO78" i="4"/>
  <c r="AM78" i="4"/>
  <c r="AI78" i="4"/>
  <c r="AG78" i="4"/>
  <c r="AD78" i="4"/>
  <c r="BI78" i="4" s="1"/>
  <c r="R78" i="4"/>
  <c r="Q78" i="4"/>
  <c r="P78" i="4"/>
  <c r="O78" i="4"/>
  <c r="N78" i="4"/>
  <c r="M78" i="4"/>
  <c r="BM77" i="4"/>
  <c r="BK77" i="4"/>
  <c r="BG77" i="4"/>
  <c r="BE77" i="4"/>
  <c r="BA77" i="4"/>
  <c r="AY77" i="4"/>
  <c r="AU77" i="4"/>
  <c r="AS77" i="4"/>
  <c r="AO77" i="4"/>
  <c r="AM77" i="4"/>
  <c r="AI77" i="4"/>
  <c r="AG77" i="4"/>
  <c r="AD77" i="4"/>
  <c r="BC77" i="4" s="1"/>
  <c r="R77" i="4"/>
  <c r="Q77" i="4"/>
  <c r="P77" i="4"/>
  <c r="O77" i="4"/>
  <c r="N77" i="4"/>
  <c r="M77" i="4"/>
  <c r="BM76" i="4"/>
  <c r="BK76" i="4"/>
  <c r="BG76" i="4"/>
  <c r="BE76" i="4"/>
  <c r="BA76" i="4"/>
  <c r="AY76" i="4"/>
  <c r="AU76" i="4"/>
  <c r="AS76" i="4"/>
  <c r="AO76" i="4"/>
  <c r="AM76" i="4"/>
  <c r="AI76" i="4"/>
  <c r="AG76" i="4"/>
  <c r="AD76" i="4"/>
  <c r="AK76" i="4" s="1"/>
  <c r="R76" i="4"/>
  <c r="Q76" i="4"/>
  <c r="P76" i="4"/>
  <c r="O76" i="4"/>
  <c r="N76" i="4"/>
  <c r="M76" i="4"/>
  <c r="BM75" i="4"/>
  <c r="BK75" i="4"/>
  <c r="BG75" i="4"/>
  <c r="BE75" i="4"/>
  <c r="BA75" i="4"/>
  <c r="AY75" i="4"/>
  <c r="AU75" i="4"/>
  <c r="AS75" i="4"/>
  <c r="AO75" i="4"/>
  <c r="AM75" i="4"/>
  <c r="AI75" i="4"/>
  <c r="AG75" i="4"/>
  <c r="AD75" i="4"/>
  <c r="AQ75" i="4" s="1"/>
  <c r="R75" i="4"/>
  <c r="Q75" i="4"/>
  <c r="P75" i="4"/>
  <c r="O75" i="4"/>
  <c r="N75" i="4"/>
  <c r="M75" i="4"/>
  <c r="BM74" i="4"/>
  <c r="BK74" i="4"/>
  <c r="BG74" i="4"/>
  <c r="BE74" i="4"/>
  <c r="BA74" i="4"/>
  <c r="AY74" i="4"/>
  <c r="AU74" i="4"/>
  <c r="AS74" i="4"/>
  <c r="AO74" i="4"/>
  <c r="AM74" i="4"/>
  <c r="AI74" i="4"/>
  <c r="AG74" i="4"/>
  <c r="AD74" i="4"/>
  <c r="AW74" i="4" s="1"/>
  <c r="R74" i="4"/>
  <c r="Q74" i="4"/>
  <c r="P74" i="4"/>
  <c r="O74" i="4"/>
  <c r="N74" i="4"/>
  <c r="M74" i="4"/>
  <c r="BM73" i="4"/>
  <c r="BK73" i="4"/>
  <c r="BG73" i="4"/>
  <c r="BE73" i="4"/>
  <c r="BA73" i="4"/>
  <c r="AY73" i="4"/>
  <c r="AU73" i="4"/>
  <c r="AS73" i="4"/>
  <c r="AO73" i="4"/>
  <c r="AM73" i="4"/>
  <c r="AI73" i="4"/>
  <c r="AG73" i="4"/>
  <c r="AD73" i="4"/>
  <c r="AQ73" i="4" s="1"/>
  <c r="R73" i="4"/>
  <c r="Q73" i="4"/>
  <c r="P73" i="4"/>
  <c r="O73" i="4"/>
  <c r="N73" i="4"/>
  <c r="M73" i="4"/>
  <c r="BM72" i="4"/>
  <c r="BK72" i="4"/>
  <c r="BG72" i="4"/>
  <c r="BE72" i="4"/>
  <c r="BA72" i="4"/>
  <c r="AY72" i="4"/>
  <c r="AU72" i="4"/>
  <c r="AS72" i="4"/>
  <c r="AO72" i="4"/>
  <c r="AM72" i="4"/>
  <c r="AI72" i="4"/>
  <c r="AG72" i="4"/>
  <c r="AD72" i="4"/>
  <c r="BO72" i="4" s="1"/>
  <c r="R72" i="4"/>
  <c r="Q72" i="4"/>
  <c r="P72" i="4"/>
  <c r="O72" i="4"/>
  <c r="N72" i="4"/>
  <c r="M72" i="4"/>
  <c r="BM71" i="4"/>
  <c r="BK71" i="4"/>
  <c r="BG71" i="4"/>
  <c r="BE71" i="4"/>
  <c r="BA71" i="4"/>
  <c r="AY71" i="4"/>
  <c r="AU71" i="4"/>
  <c r="AS71" i="4"/>
  <c r="AO71" i="4"/>
  <c r="AM71" i="4"/>
  <c r="AI71" i="4"/>
  <c r="AG71" i="4"/>
  <c r="AD71" i="4"/>
  <c r="BO71" i="4" s="1"/>
  <c r="R71" i="4"/>
  <c r="Q71" i="4"/>
  <c r="P71" i="4"/>
  <c r="O71" i="4"/>
  <c r="N71" i="4"/>
  <c r="M71" i="4"/>
  <c r="BM70" i="4"/>
  <c r="BK70" i="4"/>
  <c r="BG70" i="4"/>
  <c r="BE70" i="4"/>
  <c r="BA70" i="4"/>
  <c r="AY70" i="4"/>
  <c r="AU70" i="4"/>
  <c r="AS70" i="4"/>
  <c r="AO70" i="4"/>
  <c r="AM70" i="4"/>
  <c r="AI70" i="4"/>
  <c r="AG70" i="4"/>
  <c r="AD70" i="4"/>
  <c r="AW70" i="4" s="1"/>
  <c r="R70" i="4"/>
  <c r="Q70" i="4"/>
  <c r="P70" i="4"/>
  <c r="O70" i="4"/>
  <c r="N70" i="4"/>
  <c r="M70" i="4"/>
  <c r="BM69" i="4"/>
  <c r="BK69" i="4"/>
  <c r="BG69" i="4"/>
  <c r="BE69" i="4"/>
  <c r="BA69" i="4"/>
  <c r="AY69" i="4"/>
  <c r="AU69" i="4"/>
  <c r="AS69" i="4"/>
  <c r="AO69" i="4"/>
  <c r="AM69" i="4"/>
  <c r="AI69" i="4"/>
  <c r="AG69" i="4"/>
  <c r="AD69" i="4"/>
  <c r="BC69" i="4" s="1"/>
  <c r="R69" i="4"/>
  <c r="Q69" i="4"/>
  <c r="P69" i="4"/>
  <c r="O69" i="4"/>
  <c r="N69" i="4"/>
  <c r="M69" i="4"/>
  <c r="BM68" i="4"/>
  <c r="BK68" i="4"/>
  <c r="BG68" i="4"/>
  <c r="BE68" i="4"/>
  <c r="BA68" i="4"/>
  <c r="AY68" i="4"/>
  <c r="AU68" i="4"/>
  <c r="AS68" i="4"/>
  <c r="AO68" i="4"/>
  <c r="AM68" i="4"/>
  <c r="AI68" i="4"/>
  <c r="AG68" i="4"/>
  <c r="AD68" i="4"/>
  <c r="AW68" i="4" s="1"/>
  <c r="R68" i="4"/>
  <c r="Q68" i="4"/>
  <c r="P68" i="4"/>
  <c r="O68" i="4"/>
  <c r="N68" i="4"/>
  <c r="M68" i="4"/>
  <c r="BM67" i="4"/>
  <c r="BK67" i="4"/>
  <c r="BG67" i="4"/>
  <c r="BE67" i="4"/>
  <c r="BA67" i="4"/>
  <c r="AY67" i="4"/>
  <c r="AU67" i="4"/>
  <c r="AS67" i="4"/>
  <c r="AO67" i="4"/>
  <c r="AM67" i="4"/>
  <c r="AI67" i="4"/>
  <c r="AG67" i="4"/>
  <c r="AD67" i="4"/>
  <c r="BO67" i="4" s="1"/>
  <c r="R67" i="4"/>
  <c r="Q67" i="4"/>
  <c r="P67" i="4"/>
  <c r="O67" i="4"/>
  <c r="N67" i="4"/>
  <c r="M67" i="4"/>
  <c r="BM66" i="4"/>
  <c r="BK66" i="4"/>
  <c r="BG66" i="4"/>
  <c r="BE66" i="4"/>
  <c r="BA66" i="4"/>
  <c r="AY66" i="4"/>
  <c r="AU66" i="4"/>
  <c r="AS66" i="4"/>
  <c r="AO66" i="4"/>
  <c r="AM66" i="4"/>
  <c r="AI66" i="4"/>
  <c r="AG66" i="4"/>
  <c r="AD66" i="4"/>
  <c r="AK66" i="4" s="1"/>
  <c r="R66" i="4"/>
  <c r="Q66" i="4"/>
  <c r="P66" i="4"/>
  <c r="O66" i="4"/>
  <c r="N66" i="4"/>
  <c r="M66" i="4"/>
  <c r="BM65" i="4"/>
  <c r="BK65" i="4"/>
  <c r="BG65" i="4"/>
  <c r="BE65" i="4"/>
  <c r="BA65" i="4"/>
  <c r="AY65" i="4"/>
  <c r="AU65" i="4"/>
  <c r="AS65" i="4"/>
  <c r="AO65" i="4"/>
  <c r="AM65" i="4"/>
  <c r="AI65" i="4"/>
  <c r="AG65" i="4"/>
  <c r="AD65" i="4"/>
  <c r="AQ65" i="4" s="1"/>
  <c r="R65" i="4"/>
  <c r="Q65" i="4"/>
  <c r="P65" i="4"/>
  <c r="O65" i="4"/>
  <c r="N65" i="4"/>
  <c r="M65" i="4"/>
  <c r="BM64" i="4"/>
  <c r="BK64" i="4"/>
  <c r="BG64" i="4"/>
  <c r="BE64" i="4"/>
  <c r="BA64" i="4"/>
  <c r="AY64" i="4"/>
  <c r="AU64" i="4"/>
  <c r="AS64" i="4"/>
  <c r="AO64" i="4"/>
  <c r="AM64" i="4"/>
  <c r="AI64" i="4"/>
  <c r="AG64" i="4"/>
  <c r="AD64" i="4"/>
  <c r="BC64" i="4" s="1"/>
  <c r="R64" i="4"/>
  <c r="Q64" i="4"/>
  <c r="P64" i="4"/>
  <c r="O64" i="4"/>
  <c r="N64" i="4"/>
  <c r="M64" i="4"/>
  <c r="BM63" i="4"/>
  <c r="BK63" i="4"/>
  <c r="BG63" i="4"/>
  <c r="BE63" i="4"/>
  <c r="BA63" i="4"/>
  <c r="AY63" i="4"/>
  <c r="AU63" i="4"/>
  <c r="AS63" i="4"/>
  <c r="AO63" i="4"/>
  <c r="AM63" i="4"/>
  <c r="AI63" i="4"/>
  <c r="AG63" i="4"/>
  <c r="AD63" i="4"/>
  <c r="BO63" i="4" s="1"/>
  <c r="R63" i="4"/>
  <c r="Q63" i="4"/>
  <c r="P63" i="4"/>
  <c r="O63" i="4"/>
  <c r="N63" i="4"/>
  <c r="M63" i="4"/>
  <c r="BM62" i="4"/>
  <c r="BK62" i="4"/>
  <c r="BG62" i="4"/>
  <c r="BE62" i="4"/>
  <c r="BA62" i="4"/>
  <c r="AY62" i="4"/>
  <c r="AU62" i="4"/>
  <c r="AS62" i="4"/>
  <c r="AO62" i="4"/>
  <c r="AM62" i="4"/>
  <c r="AI62" i="4"/>
  <c r="AG62" i="4"/>
  <c r="AD62" i="4"/>
  <c r="BC62" i="4" s="1"/>
  <c r="R62" i="4"/>
  <c r="Q62" i="4"/>
  <c r="P62" i="4"/>
  <c r="O62" i="4"/>
  <c r="N62" i="4"/>
  <c r="M62" i="4"/>
  <c r="BM61" i="4"/>
  <c r="BK61" i="4"/>
  <c r="BG61" i="4"/>
  <c r="BE61" i="4"/>
  <c r="BA61" i="4"/>
  <c r="AY61" i="4"/>
  <c r="AU61" i="4"/>
  <c r="AS61" i="4"/>
  <c r="AO61" i="4"/>
  <c r="AM61" i="4"/>
  <c r="AI61" i="4"/>
  <c r="AG61" i="4"/>
  <c r="AD61" i="4"/>
  <c r="BC61" i="4" s="1"/>
  <c r="R61" i="4"/>
  <c r="Q61" i="4"/>
  <c r="P61" i="4"/>
  <c r="O61" i="4"/>
  <c r="N61" i="4"/>
  <c r="M61" i="4"/>
  <c r="BM60" i="4"/>
  <c r="BK60" i="4"/>
  <c r="BG60" i="4"/>
  <c r="BE60" i="4"/>
  <c r="BA60" i="4"/>
  <c r="AY60" i="4"/>
  <c r="AU60" i="4"/>
  <c r="AS60" i="4"/>
  <c r="AO60" i="4"/>
  <c r="AM60" i="4"/>
  <c r="AI60" i="4"/>
  <c r="AG60" i="4"/>
  <c r="AD60" i="4"/>
  <c r="BC60" i="4" s="1"/>
  <c r="R60" i="4"/>
  <c r="Q60" i="4"/>
  <c r="P60" i="4"/>
  <c r="O60" i="4"/>
  <c r="N60" i="4"/>
  <c r="M60" i="4"/>
  <c r="BM59" i="4"/>
  <c r="BK59" i="4"/>
  <c r="BG59" i="4"/>
  <c r="BE59" i="4"/>
  <c r="BA59" i="4"/>
  <c r="AY59" i="4"/>
  <c r="AU59" i="4"/>
  <c r="AS59" i="4"/>
  <c r="AO59" i="4"/>
  <c r="AM59" i="4"/>
  <c r="AI59" i="4"/>
  <c r="AG59" i="4"/>
  <c r="AD59" i="4"/>
  <c r="BO59" i="4" s="1"/>
  <c r="R59" i="4"/>
  <c r="Q59" i="4"/>
  <c r="P59" i="4"/>
  <c r="O59" i="4"/>
  <c r="N59" i="4"/>
  <c r="M59" i="4"/>
  <c r="BM58" i="4"/>
  <c r="BK58" i="4"/>
  <c r="BG58" i="4"/>
  <c r="BE58" i="4"/>
  <c r="BA58" i="4"/>
  <c r="AY58" i="4"/>
  <c r="AU58" i="4"/>
  <c r="AS58" i="4"/>
  <c r="AO58" i="4"/>
  <c r="AM58" i="4"/>
  <c r="AI58" i="4"/>
  <c r="AG58" i="4"/>
  <c r="AD58" i="4"/>
  <c r="BC58" i="4" s="1"/>
  <c r="R58" i="4"/>
  <c r="Q58" i="4"/>
  <c r="P58" i="4"/>
  <c r="O58" i="4"/>
  <c r="N58" i="4"/>
  <c r="M58" i="4"/>
  <c r="BM57" i="4"/>
  <c r="BK57" i="4"/>
  <c r="BG57" i="4"/>
  <c r="BE57" i="4"/>
  <c r="BA57" i="4"/>
  <c r="AY57" i="4"/>
  <c r="AU57" i="4"/>
  <c r="AS57" i="4"/>
  <c r="AO57" i="4"/>
  <c r="AM57" i="4"/>
  <c r="AI57" i="4"/>
  <c r="AG57" i="4"/>
  <c r="AD57" i="4"/>
  <c r="BC57" i="4" s="1"/>
  <c r="R57" i="4"/>
  <c r="Q57" i="4"/>
  <c r="P57" i="4"/>
  <c r="O57" i="4"/>
  <c r="N57" i="4"/>
  <c r="M57" i="4"/>
  <c r="BM56" i="4"/>
  <c r="BK56" i="4"/>
  <c r="BG56" i="4"/>
  <c r="BE56" i="4"/>
  <c r="BA56" i="4"/>
  <c r="AY56" i="4"/>
  <c r="AU56" i="4"/>
  <c r="AS56" i="4"/>
  <c r="AO56" i="4"/>
  <c r="AM56" i="4"/>
  <c r="AI56" i="4"/>
  <c r="AG56" i="4"/>
  <c r="AD56" i="4"/>
  <c r="BI56" i="4" s="1"/>
  <c r="R56" i="4"/>
  <c r="Q56" i="4"/>
  <c r="P56" i="4"/>
  <c r="O56" i="4"/>
  <c r="N56" i="4"/>
  <c r="M56" i="4"/>
  <c r="BM55" i="4"/>
  <c r="BK55" i="4"/>
  <c r="BG55" i="4"/>
  <c r="BE55" i="4"/>
  <c r="BA55" i="4"/>
  <c r="AY55" i="4"/>
  <c r="AU55" i="4"/>
  <c r="AS55" i="4"/>
  <c r="AO55" i="4"/>
  <c r="AM55" i="4"/>
  <c r="AI55" i="4"/>
  <c r="AG55" i="4"/>
  <c r="AD55" i="4"/>
  <c r="BC55" i="4" s="1"/>
  <c r="R55" i="4"/>
  <c r="Q55" i="4"/>
  <c r="P55" i="4"/>
  <c r="O55" i="4"/>
  <c r="N55" i="4"/>
  <c r="M55" i="4"/>
  <c r="BM54" i="4"/>
  <c r="BK54" i="4"/>
  <c r="BG54" i="4"/>
  <c r="BE54" i="4"/>
  <c r="BA54" i="4"/>
  <c r="AY54" i="4"/>
  <c r="AU54" i="4"/>
  <c r="AS54" i="4"/>
  <c r="AO54" i="4"/>
  <c r="AM54" i="4"/>
  <c r="AI54" i="4"/>
  <c r="AG54" i="4"/>
  <c r="AD54" i="4"/>
  <c r="BI54" i="4" s="1"/>
  <c r="R54" i="4"/>
  <c r="Q54" i="4"/>
  <c r="P54" i="4"/>
  <c r="O54" i="4"/>
  <c r="N54" i="4"/>
  <c r="M54" i="4"/>
  <c r="BM53" i="4"/>
  <c r="BK53" i="4"/>
  <c r="BG53" i="4"/>
  <c r="BE53" i="4"/>
  <c r="BA53" i="4"/>
  <c r="AY53" i="4"/>
  <c r="AU53" i="4"/>
  <c r="AS53" i="4"/>
  <c r="AO53" i="4"/>
  <c r="AM53" i="4"/>
  <c r="AI53" i="4"/>
  <c r="AG53" i="4"/>
  <c r="AD53" i="4"/>
  <c r="BC53" i="4" s="1"/>
  <c r="R53" i="4"/>
  <c r="Q53" i="4"/>
  <c r="P53" i="4"/>
  <c r="O53" i="4"/>
  <c r="N53" i="4"/>
  <c r="M53" i="4"/>
  <c r="BM52" i="4"/>
  <c r="BK52" i="4"/>
  <c r="BG52" i="4"/>
  <c r="BE52" i="4"/>
  <c r="BA52" i="4"/>
  <c r="AY52" i="4"/>
  <c r="AU52" i="4"/>
  <c r="AS52" i="4"/>
  <c r="AO52" i="4"/>
  <c r="AM52" i="4"/>
  <c r="AI52" i="4"/>
  <c r="AG52" i="4"/>
  <c r="AD52" i="4"/>
  <c r="AK52" i="4" s="1"/>
  <c r="R52" i="4"/>
  <c r="Q52" i="4"/>
  <c r="P52" i="4"/>
  <c r="O52" i="4"/>
  <c r="N52" i="4"/>
  <c r="M52" i="4"/>
  <c r="BM51" i="4"/>
  <c r="BK51" i="4"/>
  <c r="BG51" i="4"/>
  <c r="BE51" i="4"/>
  <c r="BA51" i="4"/>
  <c r="AY51" i="4"/>
  <c r="AU51" i="4"/>
  <c r="AS51" i="4"/>
  <c r="AO51" i="4"/>
  <c r="AM51" i="4"/>
  <c r="AI51" i="4"/>
  <c r="AG51" i="4"/>
  <c r="AD51" i="4"/>
  <c r="BO51" i="4" s="1"/>
  <c r="R51" i="4"/>
  <c r="Q51" i="4"/>
  <c r="P51" i="4"/>
  <c r="O51" i="4"/>
  <c r="N51" i="4"/>
  <c r="M51" i="4"/>
  <c r="BM50" i="4"/>
  <c r="BK50" i="4"/>
  <c r="BG50" i="4"/>
  <c r="BE50" i="4"/>
  <c r="BA50" i="4"/>
  <c r="AY50" i="4"/>
  <c r="AU50" i="4"/>
  <c r="AS50" i="4"/>
  <c r="AO50" i="4"/>
  <c r="AM50" i="4"/>
  <c r="AI50" i="4"/>
  <c r="AG50" i="4"/>
  <c r="AD50" i="4"/>
  <c r="AK50" i="4" s="1"/>
  <c r="R50" i="4"/>
  <c r="Q50" i="4"/>
  <c r="P50" i="4"/>
  <c r="O50" i="4"/>
  <c r="N50" i="4"/>
  <c r="M50" i="4"/>
  <c r="BM49" i="4"/>
  <c r="BK49" i="4"/>
  <c r="BG49" i="4"/>
  <c r="BE49" i="4"/>
  <c r="BA49" i="4"/>
  <c r="AY49" i="4"/>
  <c r="AU49" i="4"/>
  <c r="AS49" i="4"/>
  <c r="AO49" i="4"/>
  <c r="AM49" i="4"/>
  <c r="AI49" i="4"/>
  <c r="AG49" i="4"/>
  <c r="AD49" i="4"/>
  <c r="BO49" i="4" s="1"/>
  <c r="R49" i="4"/>
  <c r="Q49" i="4"/>
  <c r="P49" i="4"/>
  <c r="O49" i="4"/>
  <c r="N49" i="4"/>
  <c r="M49" i="4"/>
  <c r="BM48" i="4"/>
  <c r="BK48" i="4"/>
  <c r="BG48" i="4"/>
  <c r="BE48" i="4"/>
  <c r="BA48" i="4"/>
  <c r="AY48" i="4"/>
  <c r="AU48" i="4"/>
  <c r="AS48" i="4"/>
  <c r="AO48" i="4"/>
  <c r="AM48" i="4"/>
  <c r="AI48" i="4"/>
  <c r="AG48" i="4"/>
  <c r="AD48" i="4"/>
  <c r="BI48" i="4" s="1"/>
  <c r="R48" i="4"/>
  <c r="Q48" i="4"/>
  <c r="P48" i="4"/>
  <c r="O48" i="4"/>
  <c r="N48" i="4"/>
  <c r="M48" i="4"/>
  <c r="BM47" i="4"/>
  <c r="BK47" i="4"/>
  <c r="BG47" i="4"/>
  <c r="BE47" i="4"/>
  <c r="BA47" i="4"/>
  <c r="AY47" i="4"/>
  <c r="AU47" i="4"/>
  <c r="AS47" i="4"/>
  <c r="AO47" i="4"/>
  <c r="AM47" i="4"/>
  <c r="AI47" i="4"/>
  <c r="AG47" i="4"/>
  <c r="AD47" i="4"/>
  <c r="BO47" i="4" s="1"/>
  <c r="R47" i="4"/>
  <c r="Q47" i="4"/>
  <c r="P47" i="4"/>
  <c r="O47" i="4"/>
  <c r="N47" i="4"/>
  <c r="M47" i="4"/>
  <c r="BM46" i="4"/>
  <c r="BK46" i="4"/>
  <c r="BG46" i="4"/>
  <c r="BE46" i="4"/>
  <c r="BA46" i="4"/>
  <c r="AY46" i="4"/>
  <c r="AU46" i="4"/>
  <c r="AS46" i="4"/>
  <c r="AO46" i="4"/>
  <c r="AM46" i="4"/>
  <c r="AI46" i="4"/>
  <c r="AG46" i="4"/>
  <c r="AD46" i="4"/>
  <c r="BO46" i="4" s="1"/>
  <c r="R46" i="4"/>
  <c r="Q46" i="4"/>
  <c r="P46" i="4"/>
  <c r="O46" i="4"/>
  <c r="N46" i="4"/>
  <c r="M46" i="4"/>
  <c r="BM45" i="4"/>
  <c r="BK45" i="4"/>
  <c r="BG45" i="4"/>
  <c r="BE45" i="4"/>
  <c r="BA45" i="4"/>
  <c r="AY45" i="4"/>
  <c r="AU45" i="4"/>
  <c r="AS45" i="4"/>
  <c r="AO45" i="4"/>
  <c r="AM45" i="4"/>
  <c r="AI45" i="4"/>
  <c r="AG45" i="4"/>
  <c r="AD45" i="4"/>
  <c r="BO45" i="4" s="1"/>
  <c r="R45" i="4"/>
  <c r="Q45" i="4"/>
  <c r="P45" i="4"/>
  <c r="O45" i="4"/>
  <c r="N45" i="4"/>
  <c r="M45" i="4"/>
  <c r="BM44" i="4"/>
  <c r="BK44" i="4"/>
  <c r="BG44" i="4"/>
  <c r="BE44" i="4"/>
  <c r="BA44" i="4"/>
  <c r="AY44" i="4"/>
  <c r="AU44" i="4"/>
  <c r="AS44" i="4"/>
  <c r="AO44" i="4"/>
  <c r="AM44" i="4"/>
  <c r="AI44" i="4"/>
  <c r="AG44" i="4"/>
  <c r="AD44" i="4"/>
  <c r="BI44" i="4" s="1"/>
  <c r="R44" i="4"/>
  <c r="Q44" i="4"/>
  <c r="P44" i="4"/>
  <c r="O44" i="4"/>
  <c r="N44" i="4"/>
  <c r="M44" i="4"/>
  <c r="BM43" i="4"/>
  <c r="BK43" i="4"/>
  <c r="BG43" i="4"/>
  <c r="BE43" i="4"/>
  <c r="BA43" i="4"/>
  <c r="AY43" i="4"/>
  <c r="AU43" i="4"/>
  <c r="AS43" i="4"/>
  <c r="AO43" i="4"/>
  <c r="AM43" i="4"/>
  <c r="AI43" i="4"/>
  <c r="AG43" i="4"/>
  <c r="AD43" i="4"/>
  <c r="AW43" i="4" s="1"/>
  <c r="R43" i="4"/>
  <c r="Q43" i="4"/>
  <c r="P43" i="4"/>
  <c r="O43" i="4"/>
  <c r="N43" i="4"/>
  <c r="M43" i="4"/>
  <c r="BM42" i="4"/>
  <c r="BK42" i="4"/>
  <c r="BG42" i="4"/>
  <c r="BE42" i="4"/>
  <c r="BA42" i="4"/>
  <c r="AY42" i="4"/>
  <c r="AU42" i="4"/>
  <c r="AS42" i="4"/>
  <c r="AO42" i="4"/>
  <c r="AM42" i="4"/>
  <c r="AI42" i="4"/>
  <c r="AG42" i="4"/>
  <c r="AD42" i="4"/>
  <c r="BI42" i="4" s="1"/>
  <c r="R42" i="4"/>
  <c r="Q42" i="4"/>
  <c r="P42" i="4"/>
  <c r="O42" i="4"/>
  <c r="N42" i="4"/>
  <c r="M42" i="4"/>
  <c r="BM41" i="4"/>
  <c r="BK41" i="4"/>
  <c r="BG41" i="4"/>
  <c r="BE41" i="4"/>
  <c r="BA41" i="4"/>
  <c r="AY41" i="4"/>
  <c r="AU41" i="4"/>
  <c r="AS41" i="4"/>
  <c r="AO41" i="4"/>
  <c r="AM41" i="4"/>
  <c r="AI41" i="4"/>
  <c r="AG41" i="4"/>
  <c r="AD41" i="4"/>
  <c r="BO41" i="4" s="1"/>
  <c r="R41" i="4"/>
  <c r="Q41" i="4"/>
  <c r="P41" i="4"/>
  <c r="O41" i="4"/>
  <c r="N41" i="4"/>
  <c r="M41" i="4"/>
  <c r="BM40" i="4"/>
  <c r="BK40" i="4"/>
  <c r="BG40" i="4"/>
  <c r="BE40" i="4"/>
  <c r="BA40" i="4"/>
  <c r="AY40" i="4"/>
  <c r="AU40" i="4"/>
  <c r="AS40" i="4"/>
  <c r="AO40" i="4"/>
  <c r="AM40" i="4"/>
  <c r="AI40" i="4"/>
  <c r="AG40" i="4"/>
  <c r="AD40" i="4"/>
  <c r="BI40" i="4" s="1"/>
  <c r="R40" i="4"/>
  <c r="Q40" i="4"/>
  <c r="P40" i="4"/>
  <c r="O40" i="4"/>
  <c r="N40" i="4"/>
  <c r="M40" i="4"/>
  <c r="BM39" i="4"/>
  <c r="BK39" i="4"/>
  <c r="BG39" i="4"/>
  <c r="BE39" i="4"/>
  <c r="BA39" i="4"/>
  <c r="AY39" i="4"/>
  <c r="AU39" i="4"/>
  <c r="AS39" i="4"/>
  <c r="AO39" i="4"/>
  <c r="AM39" i="4"/>
  <c r="AI39" i="4"/>
  <c r="AG39" i="4"/>
  <c r="AD39" i="4"/>
  <c r="BO39" i="4" s="1"/>
  <c r="R39" i="4"/>
  <c r="Q39" i="4"/>
  <c r="P39" i="4"/>
  <c r="O39" i="4"/>
  <c r="N39" i="4"/>
  <c r="M39" i="4"/>
  <c r="BM38" i="4"/>
  <c r="BK38" i="4"/>
  <c r="BG38" i="4"/>
  <c r="BE38" i="4"/>
  <c r="BA38" i="4"/>
  <c r="AY38" i="4"/>
  <c r="AU38" i="4"/>
  <c r="AS38" i="4"/>
  <c r="AO38" i="4"/>
  <c r="AM38" i="4"/>
  <c r="AI38" i="4"/>
  <c r="AG38" i="4"/>
  <c r="AD38" i="4"/>
  <c r="BI38" i="4" s="1"/>
  <c r="R38" i="4"/>
  <c r="Q38" i="4"/>
  <c r="P38" i="4"/>
  <c r="O38" i="4"/>
  <c r="N38" i="4"/>
  <c r="M38" i="4"/>
  <c r="BM37" i="4"/>
  <c r="BK37" i="4"/>
  <c r="BG37" i="4"/>
  <c r="BE37" i="4"/>
  <c r="BA37" i="4"/>
  <c r="AY37" i="4"/>
  <c r="AU37" i="4"/>
  <c r="AS37" i="4"/>
  <c r="AO37" i="4"/>
  <c r="AM37" i="4"/>
  <c r="AI37" i="4"/>
  <c r="AG37" i="4"/>
  <c r="AD37" i="4"/>
  <c r="BO37" i="4" s="1"/>
  <c r="R37" i="4"/>
  <c r="Q37" i="4"/>
  <c r="P37" i="4"/>
  <c r="O37" i="4"/>
  <c r="N37" i="4"/>
  <c r="M37" i="4"/>
  <c r="BM36" i="4"/>
  <c r="BK36" i="4"/>
  <c r="BG36" i="4"/>
  <c r="BE36" i="4"/>
  <c r="BA36" i="4"/>
  <c r="AY36" i="4"/>
  <c r="AU36" i="4"/>
  <c r="AS36" i="4"/>
  <c r="AO36" i="4"/>
  <c r="AM36" i="4"/>
  <c r="AI36" i="4"/>
  <c r="AG36" i="4"/>
  <c r="AD36" i="4"/>
  <c r="BI36" i="4" s="1"/>
  <c r="R36" i="4"/>
  <c r="Q36" i="4"/>
  <c r="P36" i="4"/>
  <c r="O36" i="4"/>
  <c r="N36" i="4"/>
  <c r="M36" i="4"/>
  <c r="BM35" i="4"/>
  <c r="BK35" i="4"/>
  <c r="BG35" i="4"/>
  <c r="BE35" i="4"/>
  <c r="BA35" i="4"/>
  <c r="AY35" i="4"/>
  <c r="AU35" i="4"/>
  <c r="AS35" i="4"/>
  <c r="AO35" i="4"/>
  <c r="AM35" i="4"/>
  <c r="AI35" i="4"/>
  <c r="AG35" i="4"/>
  <c r="AD35" i="4"/>
  <c r="BI35" i="4" s="1"/>
  <c r="R35" i="4"/>
  <c r="Q35" i="4"/>
  <c r="P35" i="4"/>
  <c r="O35" i="4"/>
  <c r="N35" i="4"/>
  <c r="M35" i="4"/>
  <c r="BM34" i="4"/>
  <c r="BK34" i="4"/>
  <c r="BG34" i="4"/>
  <c r="BE34" i="4"/>
  <c r="BA34" i="4"/>
  <c r="AY34" i="4"/>
  <c r="AU34" i="4"/>
  <c r="AS34" i="4"/>
  <c r="AO34" i="4"/>
  <c r="AM34" i="4"/>
  <c r="AI34" i="4"/>
  <c r="AG34" i="4"/>
  <c r="AD34" i="4"/>
  <c r="BI34" i="4" s="1"/>
  <c r="R34" i="4"/>
  <c r="Q34" i="4"/>
  <c r="P34" i="4"/>
  <c r="O34" i="4"/>
  <c r="N34" i="4"/>
  <c r="M34" i="4"/>
  <c r="BM33" i="4"/>
  <c r="BK33" i="4"/>
  <c r="BG33" i="4"/>
  <c r="BE33" i="4"/>
  <c r="BA33" i="4"/>
  <c r="AY33" i="4"/>
  <c r="AU33" i="4"/>
  <c r="AS33" i="4"/>
  <c r="AO33" i="4"/>
  <c r="AM33" i="4"/>
  <c r="AI33" i="4"/>
  <c r="AG33" i="4"/>
  <c r="AD33" i="4"/>
  <c r="BO33" i="4" s="1"/>
  <c r="R33" i="4"/>
  <c r="Q33" i="4"/>
  <c r="P33" i="4"/>
  <c r="O33" i="4"/>
  <c r="N33" i="4"/>
  <c r="M33" i="4"/>
  <c r="BM32" i="4"/>
  <c r="BK32" i="4"/>
  <c r="BG32" i="4"/>
  <c r="BE32" i="4"/>
  <c r="BA32" i="4"/>
  <c r="AY32" i="4"/>
  <c r="AU32" i="4"/>
  <c r="AS32" i="4"/>
  <c r="AO32" i="4"/>
  <c r="AM32" i="4"/>
  <c r="AI32" i="4"/>
  <c r="AG32" i="4"/>
  <c r="AD32" i="4"/>
  <c r="AQ32" i="4" s="1"/>
  <c r="R32" i="4"/>
  <c r="Q32" i="4"/>
  <c r="P32" i="4"/>
  <c r="O32" i="4"/>
  <c r="N32" i="4"/>
  <c r="M32" i="4"/>
  <c r="BM31" i="4"/>
  <c r="BK31" i="4"/>
  <c r="BG31" i="4"/>
  <c r="BE31" i="4"/>
  <c r="BA31" i="4"/>
  <c r="AY31" i="4"/>
  <c r="AU31" i="4"/>
  <c r="AS31" i="4"/>
  <c r="AO31" i="4"/>
  <c r="AM31" i="4"/>
  <c r="AI31" i="4"/>
  <c r="AG31" i="4"/>
  <c r="AD31" i="4"/>
  <c r="BI31" i="4" s="1"/>
  <c r="R31" i="4"/>
  <c r="Q31" i="4"/>
  <c r="P31" i="4"/>
  <c r="O31" i="4"/>
  <c r="N31" i="4"/>
  <c r="M31" i="4"/>
  <c r="BM30" i="4"/>
  <c r="BK30" i="4"/>
  <c r="BG30" i="4"/>
  <c r="BE30" i="4"/>
  <c r="BA30" i="4"/>
  <c r="AY30" i="4"/>
  <c r="AU30" i="4"/>
  <c r="AS30" i="4"/>
  <c r="AO30" i="4"/>
  <c r="AM30" i="4"/>
  <c r="AI30" i="4"/>
  <c r="AG30" i="4"/>
  <c r="AD30" i="4"/>
  <c r="BI30" i="4" s="1"/>
  <c r="R30" i="4"/>
  <c r="Q30" i="4"/>
  <c r="P30" i="4"/>
  <c r="O30" i="4"/>
  <c r="N30" i="4"/>
  <c r="M30" i="4"/>
  <c r="BM29" i="4"/>
  <c r="BK29" i="4"/>
  <c r="BG29" i="4"/>
  <c r="BE29" i="4"/>
  <c r="BA29" i="4"/>
  <c r="AY29" i="4"/>
  <c r="AU29" i="4"/>
  <c r="AS29" i="4"/>
  <c r="AO29" i="4"/>
  <c r="AM29" i="4"/>
  <c r="AI29" i="4"/>
  <c r="AG29" i="4"/>
  <c r="AD29" i="4"/>
  <c r="BO29" i="4" s="1"/>
  <c r="R29" i="4"/>
  <c r="Q29" i="4"/>
  <c r="P29" i="4"/>
  <c r="O29" i="4"/>
  <c r="N29" i="4"/>
  <c r="M29" i="4"/>
  <c r="BM28" i="4"/>
  <c r="BK28" i="4"/>
  <c r="BG28" i="4"/>
  <c r="BE28" i="4"/>
  <c r="BA28" i="4"/>
  <c r="AY28" i="4"/>
  <c r="AU28" i="4"/>
  <c r="AS28" i="4"/>
  <c r="AO28" i="4"/>
  <c r="AM28" i="4"/>
  <c r="AI28" i="4"/>
  <c r="AG28" i="4"/>
  <c r="AD28" i="4"/>
  <c r="AW28" i="4" s="1"/>
  <c r="R28" i="4"/>
  <c r="Q28" i="4"/>
  <c r="P28" i="4"/>
  <c r="O28" i="4"/>
  <c r="N28" i="4"/>
  <c r="M28" i="4"/>
  <c r="BM27" i="4"/>
  <c r="BK27" i="4"/>
  <c r="BG27" i="4"/>
  <c r="BE27" i="4"/>
  <c r="BA27" i="4"/>
  <c r="AY27" i="4"/>
  <c r="AU27" i="4"/>
  <c r="AS27" i="4"/>
  <c r="AO27" i="4"/>
  <c r="AM27" i="4"/>
  <c r="AI27" i="4"/>
  <c r="AG27" i="4"/>
  <c r="AD27" i="4"/>
  <c r="BO27" i="4" s="1"/>
  <c r="R27" i="4"/>
  <c r="Q27" i="4"/>
  <c r="P27" i="4"/>
  <c r="O27" i="4"/>
  <c r="N27" i="4"/>
  <c r="M27" i="4"/>
  <c r="BM26" i="4"/>
  <c r="BK26" i="4"/>
  <c r="BG26" i="4"/>
  <c r="BE26" i="4"/>
  <c r="BA26" i="4"/>
  <c r="AY26" i="4"/>
  <c r="AU26" i="4"/>
  <c r="AS26" i="4"/>
  <c r="AO26" i="4"/>
  <c r="AM26" i="4"/>
  <c r="AI26" i="4"/>
  <c r="AG26" i="4"/>
  <c r="AD26" i="4"/>
  <c r="BI26" i="4" s="1"/>
  <c r="R26" i="4"/>
  <c r="Q26" i="4"/>
  <c r="P26" i="4"/>
  <c r="O26" i="4"/>
  <c r="N26" i="4"/>
  <c r="M26" i="4"/>
  <c r="BM25" i="4"/>
  <c r="BK25" i="4"/>
  <c r="BG25" i="4"/>
  <c r="BE25" i="4"/>
  <c r="BA25" i="4"/>
  <c r="AY25" i="4"/>
  <c r="AU25" i="4"/>
  <c r="AS25" i="4"/>
  <c r="AO25" i="4"/>
  <c r="AM25" i="4"/>
  <c r="AI25" i="4"/>
  <c r="AG25" i="4"/>
  <c r="AD25" i="4"/>
  <c r="BO25" i="4" s="1"/>
  <c r="R25" i="4"/>
  <c r="Q25" i="4"/>
  <c r="P25" i="4"/>
  <c r="O25" i="4"/>
  <c r="N25" i="4"/>
  <c r="M25" i="4"/>
  <c r="BM24" i="4"/>
  <c r="BK24" i="4"/>
  <c r="BG24" i="4"/>
  <c r="BE24" i="4"/>
  <c r="BA24" i="4"/>
  <c r="AY24" i="4"/>
  <c r="AU24" i="4"/>
  <c r="AS24" i="4"/>
  <c r="AO24" i="4"/>
  <c r="AM24" i="4"/>
  <c r="AI24" i="4"/>
  <c r="AG24" i="4"/>
  <c r="AD24" i="4"/>
  <c r="AE24" i="4" s="1"/>
  <c r="R24" i="4"/>
  <c r="Q24" i="4"/>
  <c r="P24" i="4"/>
  <c r="O24" i="4"/>
  <c r="N24" i="4"/>
  <c r="M24" i="4"/>
  <c r="BM23" i="4"/>
  <c r="BK23" i="4"/>
  <c r="BG23" i="4"/>
  <c r="BE23" i="4"/>
  <c r="BA23" i="4"/>
  <c r="AY23" i="4"/>
  <c r="AU23" i="4"/>
  <c r="AS23" i="4"/>
  <c r="AO23" i="4"/>
  <c r="AM23" i="4"/>
  <c r="AI23" i="4"/>
  <c r="AG23" i="4"/>
  <c r="AD23" i="4"/>
  <c r="BC23" i="4" s="1"/>
  <c r="R23" i="4"/>
  <c r="Q23" i="4"/>
  <c r="P23" i="4"/>
  <c r="O23" i="4"/>
  <c r="N23" i="4"/>
  <c r="M23" i="4"/>
  <c r="BM22" i="4"/>
  <c r="BK22" i="4"/>
  <c r="BG22" i="4"/>
  <c r="BE22" i="4"/>
  <c r="BA22" i="4"/>
  <c r="AY22" i="4"/>
  <c r="AU22" i="4"/>
  <c r="AS22" i="4"/>
  <c r="AO22" i="4"/>
  <c r="AM22" i="4"/>
  <c r="AI22" i="4"/>
  <c r="AG22" i="4"/>
  <c r="AD22" i="4"/>
  <c r="BC22" i="4" s="1"/>
  <c r="R22" i="4"/>
  <c r="Q22" i="4"/>
  <c r="P22" i="4"/>
  <c r="O22" i="4"/>
  <c r="N22" i="4"/>
  <c r="M22" i="4"/>
  <c r="BM21" i="4"/>
  <c r="BK21" i="4"/>
  <c r="BG21" i="4"/>
  <c r="BE21" i="4"/>
  <c r="BA21" i="4"/>
  <c r="AY21" i="4"/>
  <c r="AU21" i="4"/>
  <c r="AS21" i="4"/>
  <c r="AO21" i="4"/>
  <c r="AM21" i="4"/>
  <c r="AI21" i="4"/>
  <c r="AG21" i="4"/>
  <c r="AD21" i="4"/>
  <c r="AE21" i="4" s="1"/>
  <c r="R21" i="4"/>
  <c r="Q21" i="4"/>
  <c r="P21" i="4"/>
  <c r="O21" i="4"/>
  <c r="N21" i="4"/>
  <c r="M21" i="4"/>
  <c r="BM20" i="4"/>
  <c r="BK20" i="4"/>
  <c r="BG20" i="4"/>
  <c r="BE20" i="4"/>
  <c r="BA20" i="4"/>
  <c r="AY20" i="4"/>
  <c r="AU20" i="4"/>
  <c r="AS20" i="4"/>
  <c r="AO20" i="4"/>
  <c r="AM20" i="4"/>
  <c r="AI20" i="4"/>
  <c r="AG20" i="4"/>
  <c r="AD20" i="4"/>
  <c r="BC20" i="4" s="1"/>
  <c r="R20" i="4"/>
  <c r="Q20" i="4"/>
  <c r="P20" i="4"/>
  <c r="O20" i="4"/>
  <c r="N20" i="4"/>
  <c r="M20" i="4"/>
  <c r="BM19" i="4"/>
  <c r="BK19" i="4"/>
  <c r="BG19" i="4"/>
  <c r="BE19" i="4"/>
  <c r="BA19" i="4"/>
  <c r="AY19" i="4"/>
  <c r="AU19" i="4"/>
  <c r="AS19" i="4"/>
  <c r="AO19" i="4"/>
  <c r="AM19" i="4"/>
  <c r="AI19" i="4"/>
  <c r="AG19" i="4"/>
  <c r="AD19" i="4"/>
  <c r="BC19" i="4" s="1"/>
  <c r="R19" i="4"/>
  <c r="Q19" i="4"/>
  <c r="P19" i="4"/>
  <c r="O19" i="4"/>
  <c r="N19" i="4"/>
  <c r="M19" i="4"/>
  <c r="BM18" i="4"/>
  <c r="BK18" i="4"/>
  <c r="BG18" i="4"/>
  <c r="BE18" i="4"/>
  <c r="BA18" i="4"/>
  <c r="AY18" i="4"/>
  <c r="AU18" i="4"/>
  <c r="AS18" i="4"/>
  <c r="AO18" i="4"/>
  <c r="AM18" i="4"/>
  <c r="AI18" i="4"/>
  <c r="AG18" i="4"/>
  <c r="AD18" i="4"/>
  <c r="BC18" i="4" s="1"/>
  <c r="R18" i="4"/>
  <c r="Q18" i="4"/>
  <c r="P18" i="4"/>
  <c r="O18" i="4"/>
  <c r="N18" i="4"/>
  <c r="M18" i="4"/>
  <c r="BM17" i="4"/>
  <c r="BK17" i="4"/>
  <c r="BG17" i="4"/>
  <c r="BE17" i="4"/>
  <c r="BA17" i="4"/>
  <c r="AY17" i="4"/>
  <c r="AU17" i="4"/>
  <c r="AS17" i="4"/>
  <c r="AO17" i="4"/>
  <c r="AM17" i="4"/>
  <c r="AI17" i="4"/>
  <c r="AG17" i="4"/>
  <c r="AD17" i="4"/>
  <c r="AE17" i="4" s="1"/>
  <c r="R17" i="4"/>
  <c r="Q17" i="4"/>
  <c r="P17" i="4"/>
  <c r="O17" i="4"/>
  <c r="N17" i="4"/>
  <c r="M17" i="4"/>
  <c r="BM16" i="4"/>
  <c r="BK16" i="4"/>
  <c r="BG16" i="4"/>
  <c r="BE16" i="4"/>
  <c r="BA16" i="4"/>
  <c r="AY16" i="4"/>
  <c r="AU16" i="4"/>
  <c r="AS16" i="4"/>
  <c r="AO16" i="4"/>
  <c r="AM16" i="4"/>
  <c r="AI16" i="4"/>
  <c r="AG16" i="4"/>
  <c r="AD16" i="4"/>
  <c r="BC16" i="4" s="1"/>
  <c r="R16" i="4"/>
  <c r="Q16" i="4"/>
  <c r="P16" i="4"/>
  <c r="O16" i="4"/>
  <c r="N16" i="4"/>
  <c r="M16" i="4"/>
  <c r="BM15" i="4"/>
  <c r="BK15" i="4"/>
  <c r="BG15" i="4"/>
  <c r="BE15" i="4"/>
  <c r="BA15" i="4"/>
  <c r="AY15" i="4"/>
  <c r="AU15" i="4"/>
  <c r="AS15" i="4"/>
  <c r="AO15" i="4"/>
  <c r="AM15" i="4"/>
  <c r="AI15" i="4"/>
  <c r="AG15" i="4"/>
  <c r="AD15" i="4"/>
  <c r="BC15" i="4" s="1"/>
  <c r="R15" i="4"/>
  <c r="Q15" i="4"/>
  <c r="P15" i="4"/>
  <c r="O15" i="4"/>
  <c r="N15" i="4"/>
  <c r="M15" i="4"/>
  <c r="BM14" i="4"/>
  <c r="BK14" i="4"/>
  <c r="BG14" i="4"/>
  <c r="BE14" i="4"/>
  <c r="BA14" i="4"/>
  <c r="AY14" i="4"/>
  <c r="AU14" i="4"/>
  <c r="AS14" i="4"/>
  <c r="AO14" i="4"/>
  <c r="AM14" i="4"/>
  <c r="AI14" i="4"/>
  <c r="AG14" i="4"/>
  <c r="AD14" i="4"/>
  <c r="BC14" i="4" s="1"/>
  <c r="R14" i="4"/>
  <c r="Q14" i="4"/>
  <c r="P14" i="4"/>
  <c r="O14" i="4"/>
  <c r="N14" i="4"/>
  <c r="M14" i="4"/>
  <c r="BM13" i="4"/>
  <c r="BK13" i="4"/>
  <c r="BG13" i="4"/>
  <c r="BE13" i="4"/>
  <c r="BA13" i="4"/>
  <c r="AY13" i="4"/>
  <c r="AU13" i="4"/>
  <c r="AS13" i="4"/>
  <c r="AO13" i="4"/>
  <c r="AM13" i="4"/>
  <c r="AI13" i="4"/>
  <c r="AG13" i="4"/>
  <c r="AD13" i="4"/>
  <c r="AE13" i="4" s="1"/>
  <c r="R13" i="4"/>
  <c r="Q13" i="4"/>
  <c r="P13" i="4"/>
  <c r="O13" i="4"/>
  <c r="N13" i="4"/>
  <c r="M13" i="4"/>
  <c r="BM12" i="4"/>
  <c r="BK12" i="4"/>
  <c r="BG12" i="4"/>
  <c r="BE12" i="4"/>
  <c r="BA12" i="4"/>
  <c r="AY12" i="4"/>
  <c r="AU12" i="4"/>
  <c r="AS12" i="4"/>
  <c r="AO12" i="4"/>
  <c r="AM12" i="4"/>
  <c r="AI12" i="4"/>
  <c r="AG12" i="4"/>
  <c r="AD12" i="4"/>
  <c r="BC12" i="4" s="1"/>
  <c r="R12" i="4"/>
  <c r="Q12" i="4"/>
  <c r="P12" i="4"/>
  <c r="O12" i="4"/>
  <c r="N12" i="4"/>
  <c r="M12" i="4"/>
  <c r="BM11" i="4"/>
  <c r="BK11" i="4"/>
  <c r="BG11" i="4"/>
  <c r="BE11" i="4"/>
  <c r="BA11" i="4"/>
  <c r="AY11" i="4"/>
  <c r="AU11" i="4"/>
  <c r="AS11" i="4"/>
  <c r="AO11" i="4"/>
  <c r="AM11" i="4"/>
  <c r="AI11" i="4"/>
  <c r="AG11" i="4"/>
  <c r="AD11" i="4"/>
  <c r="BC11" i="4" s="1"/>
  <c r="R11" i="4"/>
  <c r="Q11" i="4"/>
  <c r="P11" i="4"/>
  <c r="O11" i="4"/>
  <c r="N11" i="4"/>
  <c r="M11" i="4"/>
  <c r="BM10" i="4"/>
  <c r="BK10" i="4"/>
  <c r="BG10" i="4"/>
  <c r="BE10" i="4"/>
  <c r="BA10" i="4"/>
  <c r="AY10" i="4"/>
  <c r="AU10" i="4"/>
  <c r="AS10" i="4"/>
  <c r="AO10" i="4"/>
  <c r="AM10" i="4"/>
  <c r="AI10" i="4"/>
  <c r="AG10" i="4"/>
  <c r="AD10" i="4"/>
  <c r="BC10" i="4" s="1"/>
  <c r="R10" i="4"/>
  <c r="Q10" i="4"/>
  <c r="P10" i="4"/>
  <c r="O10" i="4"/>
  <c r="N10" i="4"/>
  <c r="M10" i="4"/>
  <c r="BM9" i="4"/>
  <c r="BK9" i="4"/>
  <c r="BG9" i="4"/>
  <c r="BE9" i="4"/>
  <c r="BA9" i="4"/>
  <c r="AY9" i="4"/>
  <c r="AU9" i="4"/>
  <c r="AS9" i="4"/>
  <c r="AO9" i="4"/>
  <c r="AM9" i="4"/>
  <c r="AI9" i="4"/>
  <c r="AG9" i="4"/>
  <c r="AD9" i="4"/>
  <c r="AE9" i="4" s="1"/>
  <c r="R9" i="4"/>
  <c r="Q9" i="4"/>
  <c r="P9" i="4"/>
  <c r="O9" i="4"/>
  <c r="N9" i="4"/>
  <c r="M9" i="4"/>
  <c r="BM8" i="4"/>
  <c r="BK8" i="4"/>
  <c r="BG8" i="4"/>
  <c r="BE8" i="4"/>
  <c r="BA8" i="4"/>
  <c r="AY8" i="4"/>
  <c r="AU8" i="4"/>
  <c r="AS8" i="4"/>
  <c r="AO8" i="4"/>
  <c r="AM8" i="4"/>
  <c r="AI8" i="4"/>
  <c r="AG8" i="4"/>
  <c r="AD8" i="4"/>
  <c r="BC8" i="4" s="1"/>
  <c r="R8" i="4"/>
  <c r="Q8" i="4"/>
  <c r="P8" i="4"/>
  <c r="O8" i="4"/>
  <c r="N8" i="4"/>
  <c r="M8" i="4"/>
  <c r="BM7" i="4"/>
  <c r="BK7" i="4"/>
  <c r="BG7" i="4"/>
  <c r="BE7" i="4"/>
  <c r="BA7" i="4"/>
  <c r="AY7" i="4"/>
  <c r="AU7" i="4"/>
  <c r="AS7" i="4"/>
  <c r="AO7" i="4"/>
  <c r="AM7" i="4"/>
  <c r="AI7" i="4"/>
  <c r="AG7" i="4"/>
  <c r="AD7" i="4"/>
  <c r="BC7" i="4" s="1"/>
  <c r="R7" i="4"/>
  <c r="Q7" i="4"/>
  <c r="P7" i="4"/>
  <c r="O7" i="4"/>
  <c r="N7" i="4"/>
  <c r="M7" i="4"/>
  <c r="BM6" i="4"/>
  <c r="BK6" i="4"/>
  <c r="BG6" i="4"/>
  <c r="BE6" i="4"/>
  <c r="BA6" i="4"/>
  <c r="AY6" i="4"/>
  <c r="AU6" i="4"/>
  <c r="AS6" i="4"/>
  <c r="AO6" i="4"/>
  <c r="AM6" i="4"/>
  <c r="AI6" i="4"/>
  <c r="AG6" i="4"/>
  <c r="AD6" i="4"/>
  <c r="AW6" i="4" s="1"/>
  <c r="R6" i="4"/>
  <c r="Q6" i="4"/>
  <c r="P6" i="4"/>
  <c r="O6" i="4"/>
  <c r="N6" i="4"/>
  <c r="M6" i="4"/>
  <c r="BM5" i="4"/>
  <c r="BK5" i="4"/>
  <c r="BG5" i="4"/>
  <c r="BE5" i="4"/>
  <c r="BA5" i="4"/>
  <c r="AY5" i="4"/>
  <c r="AU5" i="4"/>
  <c r="AS5" i="4"/>
  <c r="AO5" i="4"/>
  <c r="AM5" i="4"/>
  <c r="AI5" i="4"/>
  <c r="AG5" i="4"/>
  <c r="AD5" i="4"/>
  <c r="AE5" i="4" s="1"/>
  <c r="R5" i="4"/>
  <c r="Q5" i="4"/>
  <c r="P5" i="4"/>
  <c r="O5" i="4"/>
  <c r="N5" i="4"/>
  <c r="M5" i="4"/>
  <c r="BM4" i="4"/>
  <c r="BK4" i="4"/>
  <c r="BG4" i="4"/>
  <c r="BE4" i="4"/>
  <c r="BA4" i="4"/>
  <c r="AY4" i="4"/>
  <c r="AU4" i="4"/>
  <c r="AS4" i="4"/>
  <c r="AO4" i="4"/>
  <c r="AM4" i="4"/>
  <c r="AI4" i="4"/>
  <c r="AG4" i="4"/>
  <c r="AD4" i="4"/>
  <c r="BI4" i="4" s="1"/>
  <c r="R4" i="4"/>
  <c r="Q4" i="4"/>
  <c r="P4" i="4"/>
  <c r="O4" i="4"/>
  <c r="N4" i="4"/>
  <c r="M4" i="4"/>
  <c r="BM23" i="3"/>
  <c r="BK23" i="3"/>
  <c r="BG23" i="3"/>
  <c r="BE23" i="3"/>
  <c r="BA23" i="3"/>
  <c r="AY23" i="3"/>
  <c r="AU23" i="3"/>
  <c r="AS23" i="3"/>
  <c r="AO23" i="3"/>
  <c r="AM23" i="3"/>
  <c r="AI23" i="3"/>
  <c r="AG23" i="3"/>
  <c r="R23" i="3"/>
  <c r="Q23" i="3"/>
  <c r="P23" i="3"/>
  <c r="O23" i="3"/>
  <c r="N23" i="3"/>
  <c r="M23" i="3"/>
  <c r="BM22" i="3"/>
  <c r="BK22" i="3"/>
  <c r="BG22" i="3"/>
  <c r="BE22" i="3"/>
  <c r="BA22" i="3"/>
  <c r="AY22" i="3"/>
  <c r="AU22" i="3"/>
  <c r="AS22" i="3"/>
  <c r="AO22" i="3"/>
  <c r="AM22" i="3"/>
  <c r="AI22" i="3"/>
  <c r="AG22" i="3"/>
  <c r="R22" i="3"/>
  <c r="Q22" i="3"/>
  <c r="P22" i="3"/>
  <c r="O22" i="3"/>
  <c r="N22" i="3"/>
  <c r="M22" i="3"/>
  <c r="BM21" i="3"/>
  <c r="BK21" i="3"/>
  <c r="BG21" i="3"/>
  <c r="BE21" i="3"/>
  <c r="BA21" i="3"/>
  <c r="AY21" i="3"/>
  <c r="AU21" i="3"/>
  <c r="AS21" i="3"/>
  <c r="AO21" i="3"/>
  <c r="AM21" i="3"/>
  <c r="AI21" i="3"/>
  <c r="AG21" i="3"/>
  <c r="R21" i="3"/>
  <c r="Q21" i="3"/>
  <c r="P21" i="3"/>
  <c r="O21" i="3"/>
  <c r="N21" i="3"/>
  <c r="M21" i="3"/>
  <c r="BM20" i="3"/>
  <c r="BK20" i="3"/>
  <c r="BG20" i="3"/>
  <c r="BE20" i="3"/>
  <c r="BA20" i="3"/>
  <c r="AY20" i="3"/>
  <c r="AU20" i="3"/>
  <c r="AS20" i="3"/>
  <c r="AO20" i="3"/>
  <c r="AM20" i="3"/>
  <c r="AI20" i="3"/>
  <c r="AG20" i="3"/>
  <c r="R20" i="3"/>
  <c r="Q20" i="3"/>
  <c r="P20" i="3"/>
  <c r="O20" i="3"/>
  <c r="N20" i="3"/>
  <c r="M20" i="3"/>
  <c r="BM19" i="3"/>
  <c r="BK19" i="3"/>
  <c r="BG19" i="3"/>
  <c r="BE19" i="3"/>
  <c r="BA19" i="3"/>
  <c r="AY19" i="3"/>
  <c r="AU19" i="3"/>
  <c r="AS19" i="3"/>
  <c r="AO19" i="3"/>
  <c r="AM19" i="3"/>
  <c r="AI19" i="3"/>
  <c r="AG19" i="3"/>
  <c r="R19" i="3"/>
  <c r="Q19" i="3"/>
  <c r="P19" i="3"/>
  <c r="O19" i="3"/>
  <c r="N19" i="3"/>
  <c r="M19" i="3"/>
  <c r="BM18" i="3"/>
  <c r="BK18" i="3"/>
  <c r="BG18" i="3"/>
  <c r="BE18" i="3"/>
  <c r="BA18" i="3"/>
  <c r="AY18" i="3"/>
  <c r="AU18" i="3"/>
  <c r="AS18" i="3"/>
  <c r="AO18" i="3"/>
  <c r="AM18" i="3"/>
  <c r="AI18" i="3"/>
  <c r="AG18" i="3"/>
  <c r="R18" i="3"/>
  <c r="Q18" i="3"/>
  <c r="P18" i="3"/>
  <c r="O18" i="3"/>
  <c r="N18" i="3"/>
  <c r="M18" i="3"/>
  <c r="BM17" i="3"/>
  <c r="BK17" i="3"/>
  <c r="BG17" i="3"/>
  <c r="BE17" i="3"/>
  <c r="BA17" i="3"/>
  <c r="AY17" i="3"/>
  <c r="AU17" i="3"/>
  <c r="AS17" i="3"/>
  <c r="AO17" i="3"/>
  <c r="AM17" i="3"/>
  <c r="AI17" i="3"/>
  <c r="AG17" i="3"/>
  <c r="R17" i="3"/>
  <c r="Q17" i="3"/>
  <c r="P17" i="3"/>
  <c r="O17" i="3"/>
  <c r="N17" i="3"/>
  <c r="M17" i="3"/>
  <c r="BM16" i="3"/>
  <c r="BK16" i="3"/>
  <c r="BG16" i="3"/>
  <c r="BE16" i="3"/>
  <c r="BA16" i="3"/>
  <c r="AY16" i="3"/>
  <c r="AU16" i="3"/>
  <c r="AS16" i="3"/>
  <c r="AO16" i="3"/>
  <c r="AM16" i="3"/>
  <c r="AI16" i="3"/>
  <c r="AG16" i="3"/>
  <c r="R16" i="3"/>
  <c r="Q16" i="3"/>
  <c r="P16" i="3"/>
  <c r="O16" i="3"/>
  <c r="N16" i="3"/>
  <c r="M16" i="3"/>
  <c r="BM15" i="3"/>
  <c r="BK15" i="3"/>
  <c r="BG15" i="3"/>
  <c r="BE15" i="3"/>
  <c r="BA15" i="3"/>
  <c r="AY15" i="3"/>
  <c r="AU15" i="3"/>
  <c r="AS15" i="3"/>
  <c r="AO15" i="3"/>
  <c r="AM15" i="3"/>
  <c r="AI15" i="3"/>
  <c r="AG15" i="3"/>
  <c r="R15" i="3"/>
  <c r="Q15" i="3"/>
  <c r="P15" i="3"/>
  <c r="O15" i="3"/>
  <c r="N15" i="3"/>
  <c r="M15" i="3"/>
  <c r="BM14" i="3"/>
  <c r="BK14" i="3"/>
  <c r="BG14" i="3"/>
  <c r="BE14" i="3"/>
  <c r="BA14" i="3"/>
  <c r="AY14" i="3"/>
  <c r="AU14" i="3"/>
  <c r="AS14" i="3"/>
  <c r="AO14" i="3"/>
  <c r="AM14" i="3"/>
  <c r="AI14" i="3"/>
  <c r="AG14" i="3"/>
  <c r="R14" i="3"/>
  <c r="Q14" i="3"/>
  <c r="P14" i="3"/>
  <c r="O14" i="3"/>
  <c r="N14" i="3"/>
  <c r="M14" i="3"/>
  <c r="BM13" i="3"/>
  <c r="BK13" i="3"/>
  <c r="BG13" i="3"/>
  <c r="BE13" i="3"/>
  <c r="BA13" i="3"/>
  <c r="AY13" i="3"/>
  <c r="AU13" i="3"/>
  <c r="AS13" i="3"/>
  <c r="AO13" i="3"/>
  <c r="AM13" i="3"/>
  <c r="AI13" i="3"/>
  <c r="AG13" i="3"/>
  <c r="R13" i="3"/>
  <c r="Q13" i="3"/>
  <c r="P13" i="3"/>
  <c r="O13" i="3"/>
  <c r="N13" i="3"/>
  <c r="M13" i="3"/>
  <c r="BM12" i="3"/>
  <c r="BK12" i="3"/>
  <c r="BG12" i="3"/>
  <c r="BE12" i="3"/>
  <c r="BA12" i="3"/>
  <c r="AY12" i="3"/>
  <c r="AU12" i="3"/>
  <c r="AS12" i="3"/>
  <c r="AO12" i="3"/>
  <c r="AM12" i="3"/>
  <c r="AI12" i="3"/>
  <c r="AG12" i="3"/>
  <c r="R12" i="3"/>
  <c r="Q12" i="3"/>
  <c r="P12" i="3"/>
  <c r="O12" i="3"/>
  <c r="N12" i="3"/>
  <c r="M12" i="3"/>
  <c r="BM11" i="3"/>
  <c r="BK11" i="3"/>
  <c r="BG11" i="3"/>
  <c r="BE11" i="3"/>
  <c r="BA11" i="3"/>
  <c r="AY11" i="3"/>
  <c r="AU11" i="3"/>
  <c r="AS11" i="3"/>
  <c r="AO11" i="3"/>
  <c r="AM11" i="3"/>
  <c r="AI11" i="3"/>
  <c r="AG11" i="3"/>
  <c r="R11" i="3"/>
  <c r="Q11" i="3"/>
  <c r="P11" i="3"/>
  <c r="O11" i="3"/>
  <c r="N11" i="3"/>
  <c r="M11" i="3"/>
  <c r="BM10" i="3"/>
  <c r="BK10" i="3"/>
  <c r="BG10" i="3"/>
  <c r="BE10" i="3"/>
  <c r="BA10" i="3"/>
  <c r="AY10" i="3"/>
  <c r="AU10" i="3"/>
  <c r="AS10" i="3"/>
  <c r="AO10" i="3"/>
  <c r="AM10" i="3"/>
  <c r="AI10" i="3"/>
  <c r="AG10" i="3"/>
  <c r="R10" i="3"/>
  <c r="Q10" i="3"/>
  <c r="P10" i="3"/>
  <c r="O10" i="3"/>
  <c r="N10" i="3"/>
  <c r="M10" i="3"/>
  <c r="BM9" i="3"/>
  <c r="BK9" i="3"/>
  <c r="BG9" i="3"/>
  <c r="BE9" i="3"/>
  <c r="BA9" i="3"/>
  <c r="AY9" i="3"/>
  <c r="AU9" i="3"/>
  <c r="AS9" i="3"/>
  <c r="AO9" i="3"/>
  <c r="AM9" i="3"/>
  <c r="AI9" i="3"/>
  <c r="AG9" i="3"/>
  <c r="R9" i="3"/>
  <c r="Q9" i="3"/>
  <c r="P9" i="3"/>
  <c r="O9" i="3"/>
  <c r="N9" i="3"/>
  <c r="M9" i="3"/>
  <c r="BM8" i="3"/>
  <c r="BK8" i="3"/>
  <c r="BG8" i="3"/>
  <c r="BE8" i="3"/>
  <c r="BA8" i="3"/>
  <c r="AY8" i="3"/>
  <c r="AU8" i="3"/>
  <c r="AS8" i="3"/>
  <c r="AO8" i="3"/>
  <c r="AM8" i="3"/>
  <c r="AI8" i="3"/>
  <c r="AG8" i="3"/>
  <c r="R8" i="3"/>
  <c r="Q8" i="3"/>
  <c r="P8" i="3"/>
  <c r="O8" i="3"/>
  <c r="N8" i="3"/>
  <c r="M8" i="3"/>
  <c r="BM7" i="3"/>
  <c r="BK7" i="3"/>
  <c r="BG7" i="3"/>
  <c r="BE7" i="3"/>
  <c r="BA7" i="3"/>
  <c r="AY7" i="3"/>
  <c r="AU7" i="3"/>
  <c r="AS7" i="3"/>
  <c r="AO7" i="3"/>
  <c r="AM7" i="3"/>
  <c r="AI7" i="3"/>
  <c r="AG7" i="3"/>
  <c r="R7" i="3"/>
  <c r="Q7" i="3"/>
  <c r="P7" i="3"/>
  <c r="O7" i="3"/>
  <c r="N7" i="3"/>
  <c r="M7" i="3"/>
  <c r="BM6" i="3"/>
  <c r="BK6" i="3"/>
  <c r="BG6" i="3"/>
  <c r="BE6" i="3"/>
  <c r="BA6" i="3"/>
  <c r="AY6" i="3"/>
  <c r="AU6" i="3"/>
  <c r="AS6" i="3"/>
  <c r="AO6" i="3"/>
  <c r="AM6" i="3"/>
  <c r="AI6" i="3"/>
  <c r="AG6" i="3"/>
  <c r="R6" i="3"/>
  <c r="Q6" i="3"/>
  <c r="P6" i="3"/>
  <c r="O6" i="3"/>
  <c r="N6" i="3"/>
  <c r="M6" i="3"/>
  <c r="BM5" i="3"/>
  <c r="BK5" i="3"/>
  <c r="BG5" i="3"/>
  <c r="BE5" i="3"/>
  <c r="BA5" i="3"/>
  <c r="AY5" i="3"/>
  <c r="AU5" i="3"/>
  <c r="AS5" i="3"/>
  <c r="AO5" i="3"/>
  <c r="AM5" i="3"/>
  <c r="AI5" i="3"/>
  <c r="AG5" i="3"/>
  <c r="AW5" i="3"/>
  <c r="R5" i="3"/>
  <c r="Q5" i="3"/>
  <c r="P5" i="3"/>
  <c r="O5" i="3"/>
  <c r="N5" i="3"/>
  <c r="M5" i="3"/>
  <c r="BM4" i="3"/>
  <c r="BG4" i="3"/>
  <c r="BE4" i="3"/>
  <c r="BA4" i="3"/>
  <c r="AY4" i="3"/>
  <c r="AU4" i="3"/>
  <c r="AS4" i="3"/>
  <c r="AO4" i="3"/>
  <c r="AM4" i="3"/>
  <c r="AI4" i="3"/>
  <c r="AG4" i="3"/>
  <c r="R4" i="3"/>
  <c r="Q4" i="3"/>
  <c r="P4" i="3"/>
  <c r="O4" i="3"/>
  <c r="N4" i="3"/>
  <c r="M4" i="3"/>
  <c r="M83" i="2"/>
  <c r="K78" i="2"/>
  <c r="H78" i="2"/>
  <c r="E78" i="2"/>
  <c r="F78" i="2" s="1"/>
  <c r="P77" i="2"/>
  <c r="O77" i="2"/>
  <c r="R77" i="2" s="1"/>
  <c r="K77" i="2"/>
  <c r="G77" i="2"/>
  <c r="F77" i="2"/>
  <c r="E77" i="2"/>
  <c r="H77" i="2" s="1"/>
  <c r="P76" i="2"/>
  <c r="O76" i="2"/>
  <c r="R76" i="2" s="1"/>
  <c r="K76" i="2"/>
  <c r="G76" i="2"/>
  <c r="E76" i="2"/>
  <c r="R75" i="2"/>
  <c r="P75" i="2"/>
  <c r="O75" i="2"/>
  <c r="K75" i="2"/>
  <c r="H75" i="2"/>
  <c r="G75" i="2"/>
  <c r="E75" i="2"/>
  <c r="F75" i="2" s="1"/>
  <c r="P74" i="2"/>
  <c r="O74" i="2"/>
  <c r="R74" i="2" s="1"/>
  <c r="K74" i="2"/>
  <c r="G74" i="2"/>
  <c r="E74" i="2"/>
  <c r="F74" i="2" s="1"/>
  <c r="P73" i="2"/>
  <c r="O73" i="2"/>
  <c r="R73" i="2" s="1"/>
  <c r="K73" i="2"/>
  <c r="G73" i="2"/>
  <c r="E73" i="2"/>
  <c r="F73" i="2" s="1"/>
  <c r="H73" i="2" s="1"/>
  <c r="R72" i="2"/>
  <c r="P72" i="2"/>
  <c r="O72" i="2"/>
  <c r="K72" i="2"/>
  <c r="G72" i="2"/>
  <c r="E72" i="2"/>
  <c r="P71" i="2"/>
  <c r="O71" i="2"/>
  <c r="R71" i="2" s="1"/>
  <c r="K71" i="2"/>
  <c r="G71" i="2"/>
  <c r="E71" i="2"/>
  <c r="P70" i="2"/>
  <c r="O70" i="2"/>
  <c r="R70" i="2" s="1"/>
  <c r="K70" i="2"/>
  <c r="G70" i="2"/>
  <c r="E70" i="2"/>
  <c r="F70" i="2" s="1"/>
  <c r="P69" i="2"/>
  <c r="O69" i="2"/>
  <c r="R69" i="2" s="1"/>
  <c r="K69" i="2"/>
  <c r="G69" i="2"/>
  <c r="E69" i="2"/>
  <c r="P68" i="2"/>
  <c r="O68" i="2"/>
  <c r="R68" i="2" s="1"/>
  <c r="K68" i="2"/>
  <c r="G68" i="2"/>
  <c r="E68" i="2"/>
  <c r="N62" i="2"/>
  <c r="K57" i="2"/>
  <c r="K62" i="2" s="1"/>
  <c r="P56" i="2"/>
  <c r="L56" i="2"/>
  <c r="D56" i="2"/>
  <c r="P55" i="2"/>
  <c r="O55" i="2"/>
  <c r="L55" i="2"/>
  <c r="H55" i="2"/>
  <c r="G55" i="2"/>
  <c r="E55" i="2"/>
  <c r="D55" i="2"/>
  <c r="P54" i="2"/>
  <c r="L54" i="2"/>
  <c r="G54" i="2"/>
  <c r="D54" i="2"/>
  <c r="E54" i="2" s="1"/>
  <c r="P53" i="2"/>
  <c r="L53" i="2"/>
  <c r="D53" i="2"/>
  <c r="O53" i="2" s="1"/>
  <c r="P52" i="2"/>
  <c r="L52" i="2"/>
  <c r="D52" i="2"/>
  <c r="P51" i="2"/>
  <c r="O51" i="2"/>
  <c r="L51" i="2"/>
  <c r="G51" i="2"/>
  <c r="E51" i="2"/>
  <c r="D51" i="2"/>
  <c r="H51" i="2" s="1"/>
  <c r="P50" i="2"/>
  <c r="L50" i="2"/>
  <c r="D50" i="2"/>
  <c r="E50" i="2" s="1"/>
  <c r="P49" i="2"/>
  <c r="L49" i="2"/>
  <c r="G49" i="2"/>
  <c r="E49" i="2"/>
  <c r="F49" i="2" s="1"/>
  <c r="I49" i="2" s="1"/>
  <c r="D49" i="2"/>
  <c r="O49" i="2" s="1"/>
  <c r="P48" i="2"/>
  <c r="L48" i="2"/>
  <c r="D48" i="2"/>
  <c r="P47" i="2"/>
  <c r="O47" i="2"/>
  <c r="L47" i="2"/>
  <c r="D47" i="2"/>
  <c r="H47" i="2" s="1"/>
  <c r="M40" i="2"/>
  <c r="K35" i="2"/>
  <c r="H35" i="2"/>
  <c r="E35" i="2"/>
  <c r="F35" i="2" s="1"/>
  <c r="O34" i="2"/>
  <c r="N34" i="2"/>
  <c r="K34" i="2"/>
  <c r="G34" i="2"/>
  <c r="E34" i="2"/>
  <c r="F34" i="2" s="1"/>
  <c r="O33" i="2"/>
  <c r="N33" i="2"/>
  <c r="K33" i="2"/>
  <c r="G33" i="2"/>
  <c r="E33" i="2"/>
  <c r="O32" i="2"/>
  <c r="K32" i="2"/>
  <c r="G32" i="2"/>
  <c r="D32" i="2"/>
  <c r="E32" i="2" s="1"/>
  <c r="F32" i="2" s="1"/>
  <c r="O31" i="2"/>
  <c r="K31" i="2"/>
  <c r="D31" i="2"/>
  <c r="O30" i="2"/>
  <c r="K30" i="2"/>
  <c r="D30" i="2"/>
  <c r="E30" i="2" s="1"/>
  <c r="F30" i="2" s="1"/>
  <c r="O29" i="2"/>
  <c r="K29" i="2"/>
  <c r="D29" i="2"/>
  <c r="O28" i="2"/>
  <c r="K28" i="2"/>
  <c r="D28" i="2"/>
  <c r="E28" i="2" s="1"/>
  <c r="F28" i="2" s="1"/>
  <c r="O27" i="2"/>
  <c r="K27" i="2"/>
  <c r="D27" i="2"/>
  <c r="O26" i="2"/>
  <c r="K26" i="2"/>
  <c r="D26" i="2"/>
  <c r="E26" i="2" s="1"/>
  <c r="F26" i="2" s="1"/>
  <c r="O25" i="2"/>
  <c r="N25" i="2"/>
  <c r="K25" i="2"/>
  <c r="G25" i="2"/>
  <c r="E25" i="2"/>
  <c r="F25" i="2" s="1"/>
  <c r="L19" i="2"/>
  <c r="N14" i="2"/>
  <c r="M14" i="2"/>
  <c r="J14" i="2"/>
  <c r="E14" i="2"/>
  <c r="F14" i="2" s="1"/>
  <c r="N13" i="2"/>
  <c r="M13" i="2"/>
  <c r="J13" i="2"/>
  <c r="E13" i="2"/>
  <c r="N12" i="2"/>
  <c r="M12" i="2"/>
  <c r="J12" i="2"/>
  <c r="G12" i="2"/>
  <c r="E12" i="2"/>
  <c r="F12" i="2" s="1"/>
  <c r="N11" i="2"/>
  <c r="M11" i="2"/>
  <c r="J11" i="2"/>
  <c r="E11" i="2"/>
  <c r="F11" i="2" s="1"/>
  <c r="N10" i="2"/>
  <c r="M10" i="2"/>
  <c r="J10" i="2"/>
  <c r="E10" i="2"/>
  <c r="F10" i="2" s="1"/>
  <c r="N9" i="2"/>
  <c r="M9" i="2"/>
  <c r="J9" i="2"/>
  <c r="E9" i="2"/>
  <c r="N8" i="2"/>
  <c r="M8" i="2"/>
  <c r="J8" i="2"/>
  <c r="G8" i="2"/>
  <c r="E8" i="2"/>
  <c r="F8" i="2" s="1"/>
  <c r="N7" i="2"/>
  <c r="M7" i="2"/>
  <c r="J7" i="2"/>
  <c r="G7" i="2"/>
  <c r="E7" i="2"/>
  <c r="F7" i="2" s="1"/>
  <c r="N6" i="2"/>
  <c r="M6" i="2"/>
  <c r="J6" i="2"/>
  <c r="E6" i="2"/>
  <c r="F6" i="2" s="1"/>
  <c r="N5" i="2"/>
  <c r="M5" i="2"/>
  <c r="J5" i="2"/>
  <c r="E5" i="2"/>
  <c r="N4" i="2"/>
  <c r="M4" i="2"/>
  <c r="M19" i="2" s="1"/>
  <c r="J4" i="2"/>
  <c r="E4" i="2"/>
  <c r="F4" i="2" s="1"/>
  <c r="BR12" i="4" l="1"/>
  <c r="BT25" i="4"/>
  <c r="H69" i="2"/>
  <c r="G30" i="2"/>
  <c r="L62" i="2"/>
  <c r="M47" i="2" s="1"/>
  <c r="G50" i="2"/>
  <c r="BO17" i="4"/>
  <c r="BO9" i="4"/>
  <c r="BO77" i="4"/>
  <c r="BO69" i="4"/>
  <c r="BO61" i="4"/>
  <c r="BO53" i="4"/>
  <c r="BO21" i="4"/>
  <c r="AK213" i="10"/>
  <c r="AK212" i="10" s="1"/>
  <c r="BO16" i="4"/>
  <c r="BO8" i="4"/>
  <c r="BO76" i="4"/>
  <c r="BO68" i="4"/>
  <c r="BO60" i="4"/>
  <c r="BO52" i="4"/>
  <c r="BO44" i="4"/>
  <c r="BO36" i="4"/>
  <c r="BO28" i="4"/>
  <c r="BO20" i="4"/>
  <c r="G53" i="2"/>
  <c r="E47" i="2"/>
  <c r="G6" i="2"/>
  <c r="G26" i="2"/>
  <c r="G47" i="2"/>
  <c r="H74" i="2"/>
  <c r="R12" i="5"/>
  <c r="T12" i="5" s="1"/>
  <c r="L5" i="9"/>
  <c r="K7" i="9"/>
  <c r="V213" i="10"/>
  <c r="V212" i="10" s="1"/>
  <c r="AD213" i="10"/>
  <c r="AD212" i="10" s="1"/>
  <c r="AL213" i="10"/>
  <c r="AL212" i="10" s="1"/>
  <c r="X213" i="10"/>
  <c r="X212" i="10" s="1"/>
  <c r="BO15" i="4"/>
  <c r="BO7" i="4"/>
  <c r="BO75" i="4"/>
  <c r="BO43" i="4"/>
  <c r="BO35" i="4"/>
  <c r="BO19" i="4"/>
  <c r="P83" i="2"/>
  <c r="F69" i="2"/>
  <c r="Y19" i="8"/>
  <c r="R20" i="5"/>
  <c r="T20" i="5" s="1"/>
  <c r="J10" i="9"/>
  <c r="AF213" i="10"/>
  <c r="AF212" i="10" s="1"/>
  <c r="S696" i="11"/>
  <c r="U694" i="11"/>
  <c r="P694" i="11"/>
  <c r="BO14" i="4"/>
  <c r="BO6" i="4"/>
  <c r="BO74" i="4"/>
  <c r="BO66" i="4"/>
  <c r="BO58" i="4"/>
  <c r="BO50" i="4"/>
  <c r="BO42" i="4"/>
  <c r="BO34" i="4"/>
  <c r="BO26" i="4"/>
  <c r="BO18" i="4"/>
  <c r="G4" i="2"/>
  <c r="G28" i="2"/>
  <c r="R17" i="5"/>
  <c r="T17" i="5" s="1"/>
  <c r="C3" i="8"/>
  <c r="T696" i="11"/>
  <c r="M695" i="11"/>
  <c r="BO13" i="4"/>
  <c r="BO5" i="4"/>
  <c r="BO73" i="4"/>
  <c r="BP73" i="4" s="1"/>
  <c r="BO65" i="4"/>
  <c r="BO57" i="4"/>
  <c r="BO12" i="4"/>
  <c r="BO64" i="4"/>
  <c r="BP64" i="4" s="1"/>
  <c r="BO56" i="4"/>
  <c r="BO48" i="4"/>
  <c r="BO40" i="4"/>
  <c r="BO32" i="4"/>
  <c r="BO24" i="4"/>
  <c r="G14" i="2"/>
  <c r="P62" i="2"/>
  <c r="E53" i="2"/>
  <c r="F53" i="2" s="1"/>
  <c r="R83" i="2"/>
  <c r="R10" i="5"/>
  <c r="T10" i="5" s="1"/>
  <c r="S21" i="5" s="1"/>
  <c r="G3" i="8"/>
  <c r="L8" i="9"/>
  <c r="M11" i="9"/>
  <c r="N695" i="11"/>
  <c r="V695" i="11"/>
  <c r="BO11" i="4"/>
  <c r="BO79" i="4"/>
  <c r="BO55" i="4"/>
  <c r="BO31" i="4"/>
  <c r="BO23" i="4"/>
  <c r="R15" i="5"/>
  <c r="T15" i="5" s="1"/>
  <c r="R18" i="5"/>
  <c r="T18" i="5" s="1"/>
  <c r="W696" i="11"/>
  <c r="T694" i="11"/>
  <c r="Q695" i="11"/>
  <c r="BO4" i="4"/>
  <c r="BO10" i="4"/>
  <c r="BO78" i="4"/>
  <c r="BO70" i="4"/>
  <c r="BO62" i="4"/>
  <c r="BO54" i="4"/>
  <c r="BO38" i="4"/>
  <c r="BP38" i="4" s="1"/>
  <c r="BO30" i="4"/>
  <c r="BO22" i="4"/>
  <c r="Z56" i="4"/>
  <c r="Z12" i="4"/>
  <c r="BT12" i="4" s="1"/>
  <c r="Z70" i="4"/>
  <c r="BR70" i="4" s="1"/>
  <c r="Z38" i="4"/>
  <c r="BR38" i="4" s="1"/>
  <c r="Z22" i="4"/>
  <c r="BR22" i="4" s="1"/>
  <c r="Z24" i="4"/>
  <c r="Z73" i="4"/>
  <c r="BR73" i="4" s="1"/>
  <c r="Z57" i="4"/>
  <c r="BR57" i="4" s="1"/>
  <c r="Z25" i="4"/>
  <c r="BR25" i="4" s="1"/>
  <c r="Z9" i="4"/>
  <c r="BR9" i="4" s="1"/>
  <c r="S81" i="4"/>
  <c r="Z64" i="4" s="1"/>
  <c r="AK62" i="4"/>
  <c r="AE40" i="4"/>
  <c r="AK22" i="4"/>
  <c r="BC5" i="4"/>
  <c r="BC40" i="4"/>
  <c r="BI68" i="4"/>
  <c r="AQ24" i="4"/>
  <c r="AE30" i="4"/>
  <c r="BC17" i="4"/>
  <c r="BC30" i="4"/>
  <c r="AK14" i="4"/>
  <c r="AE38" i="4"/>
  <c r="AE26" i="4"/>
  <c r="AQ13" i="4"/>
  <c r="AQ21" i="4"/>
  <c r="BC26" i="4"/>
  <c r="BC34" i="4"/>
  <c r="AE44" i="4"/>
  <c r="AE34" i="4"/>
  <c r="AK12" i="4"/>
  <c r="AK20" i="4"/>
  <c r="BC44" i="4"/>
  <c r="AK8" i="4"/>
  <c r="AQ9" i="4"/>
  <c r="AK10" i="4"/>
  <c r="BI20" i="4"/>
  <c r="BC21" i="4"/>
  <c r="AK24" i="4"/>
  <c r="AW26" i="4"/>
  <c r="AQ28" i="4"/>
  <c r="AW30" i="4"/>
  <c r="AQ40" i="4"/>
  <c r="AQ44" i="4"/>
  <c r="AK48" i="4"/>
  <c r="AE53" i="4"/>
  <c r="AK60" i="4"/>
  <c r="AE77" i="4"/>
  <c r="BI16" i="4"/>
  <c r="BI8" i="4"/>
  <c r="BC9" i="4"/>
  <c r="BI58" i="4"/>
  <c r="BI12" i="4"/>
  <c r="BC13" i="4"/>
  <c r="AK16" i="4"/>
  <c r="AQ17" i="4"/>
  <c r="AK18" i="4"/>
  <c r="AW24" i="4"/>
  <c r="AK31" i="4"/>
  <c r="AQ34" i="4"/>
  <c r="AK35" i="4"/>
  <c r="AQ38" i="4"/>
  <c r="BC42" i="4"/>
  <c r="AK58" i="4"/>
  <c r="AK32" i="4"/>
  <c r="BI32" i="4"/>
  <c r="BI43" i="4"/>
  <c r="AW50" i="4"/>
  <c r="AW64" i="4"/>
  <c r="AW66" i="4"/>
  <c r="AW10" i="4"/>
  <c r="AE11" i="4"/>
  <c r="AW14" i="4"/>
  <c r="AE15" i="4"/>
  <c r="AW18" i="4"/>
  <c r="AE19" i="4"/>
  <c r="AW22" i="4"/>
  <c r="AE23" i="4"/>
  <c r="AK28" i="4"/>
  <c r="BI28" i="4"/>
  <c r="AW31" i="4"/>
  <c r="AE32" i="4"/>
  <c r="BC32" i="4"/>
  <c r="AW35" i="4"/>
  <c r="AE36" i="4"/>
  <c r="AW48" i="4"/>
  <c r="AE57" i="4"/>
  <c r="AW60" i="4"/>
  <c r="AE61" i="4"/>
  <c r="AW62" i="4"/>
  <c r="BI64" i="4"/>
  <c r="BI66" i="4"/>
  <c r="AQ26" i="4"/>
  <c r="AE28" i="4"/>
  <c r="BC28" i="4"/>
  <c r="AQ30" i="4"/>
  <c r="AW32" i="4"/>
  <c r="AQ36" i="4"/>
  <c r="BC38" i="4"/>
  <c r="AE42" i="4"/>
  <c r="AW58" i="4"/>
  <c r="BI60" i="4"/>
  <c r="BI62" i="4"/>
  <c r="AK68" i="4"/>
  <c r="AK70" i="4"/>
  <c r="AE73" i="4"/>
  <c r="AK74" i="4"/>
  <c r="AQ7" i="4"/>
  <c r="BI10" i="4"/>
  <c r="AQ11" i="4"/>
  <c r="BI14" i="4"/>
  <c r="AQ15" i="4"/>
  <c r="BI18" i="4"/>
  <c r="AQ19" i="4"/>
  <c r="BI22" i="4"/>
  <c r="AQ23" i="4"/>
  <c r="AW8" i="4"/>
  <c r="AW12" i="4"/>
  <c r="AW16" i="4"/>
  <c r="AW20" i="4"/>
  <c r="BC24" i="4"/>
  <c r="AK26" i="4"/>
  <c r="AK30" i="4"/>
  <c r="BC36" i="4"/>
  <c r="AQ42" i="4"/>
  <c r="AK43" i="4"/>
  <c r="AK64" i="4"/>
  <c r="BO18" i="3"/>
  <c r="BO14" i="3"/>
  <c r="AW9" i="3"/>
  <c r="Z21" i="3"/>
  <c r="BT21" i="3" s="1"/>
  <c r="S24" i="3"/>
  <c r="Z7" i="3" s="1"/>
  <c r="BT7" i="3" s="1"/>
  <c r="Z16" i="3"/>
  <c r="BT16" i="3" s="1"/>
  <c r="BO10" i="3"/>
  <c r="BO22" i="3"/>
  <c r="BO6" i="3"/>
  <c r="Z6" i="3"/>
  <c r="BR6" i="3" s="1"/>
  <c r="Z4" i="3"/>
  <c r="BR4" i="3" s="1"/>
  <c r="BO21" i="3"/>
  <c r="BO17" i="3"/>
  <c r="BO13" i="3"/>
  <c r="Z18" i="3"/>
  <c r="BR18" i="3" s="1"/>
  <c r="BI4" i="3"/>
  <c r="BO4" i="3"/>
  <c r="BO20" i="3"/>
  <c r="BO16" i="3"/>
  <c r="BO12" i="3"/>
  <c r="BO8" i="3"/>
  <c r="Z15" i="3"/>
  <c r="BR15" i="3" s="1"/>
  <c r="Z11" i="3"/>
  <c r="BR11" i="3" s="1"/>
  <c r="BO23" i="3"/>
  <c r="BO19" i="3"/>
  <c r="BO15" i="3"/>
  <c r="BP15" i="3" s="1"/>
  <c r="BO7" i="3"/>
  <c r="BP7" i="3" s="1"/>
  <c r="AE8" i="3"/>
  <c r="AK19" i="3"/>
  <c r="AQ12" i="3"/>
  <c r="BC16" i="3"/>
  <c r="O24" i="3"/>
  <c r="V8" i="3" s="1"/>
  <c r="AE4" i="3"/>
  <c r="AK5" i="3"/>
  <c r="AQ10" i="3"/>
  <c r="AK13" i="3"/>
  <c r="BC18" i="3"/>
  <c r="AW19" i="3"/>
  <c r="AE20" i="3"/>
  <c r="AK21" i="3"/>
  <c r="AE22" i="3"/>
  <c r="BC20" i="3"/>
  <c r="M55" i="2"/>
  <c r="Q55" i="2" s="1"/>
  <c r="G52" i="2"/>
  <c r="H52" i="2"/>
  <c r="O83" i="2"/>
  <c r="BC11" i="3"/>
  <c r="AQ11" i="3"/>
  <c r="AE11" i="3"/>
  <c r="P24" i="3"/>
  <c r="W17" i="3" s="1"/>
  <c r="AZ17" i="3" s="1"/>
  <c r="AW25" i="4"/>
  <c r="AQ25" i="4"/>
  <c r="AK25" i="4"/>
  <c r="AE25" i="4"/>
  <c r="BI25" i="4"/>
  <c r="N19" i="2"/>
  <c r="G11" i="2"/>
  <c r="F13" i="2"/>
  <c r="G13" i="2"/>
  <c r="H25" i="2"/>
  <c r="O40" i="2"/>
  <c r="H26" i="2"/>
  <c r="N27" i="2"/>
  <c r="G27" i="2"/>
  <c r="E27" i="2"/>
  <c r="H28" i="2"/>
  <c r="N29" i="2"/>
  <c r="G29" i="2"/>
  <c r="E29" i="2"/>
  <c r="H30" i="2"/>
  <c r="N31" i="2"/>
  <c r="G31" i="2"/>
  <c r="E31" i="2"/>
  <c r="H32" i="2"/>
  <c r="F33" i="2"/>
  <c r="H33" i="2" s="1"/>
  <c r="I50" i="2"/>
  <c r="F50" i="2"/>
  <c r="O50" i="2"/>
  <c r="F51" i="2"/>
  <c r="I51" i="2" s="1"/>
  <c r="E52" i="2"/>
  <c r="O52" i="2"/>
  <c r="H54" i="2"/>
  <c r="F68" i="2"/>
  <c r="H68" i="2" s="1"/>
  <c r="F71" i="2"/>
  <c r="H71" i="2" s="1"/>
  <c r="F72" i="2"/>
  <c r="H72" i="2" s="1"/>
  <c r="R24" i="3"/>
  <c r="Y12" i="3" s="1"/>
  <c r="AW4" i="3"/>
  <c r="AK4" i="3"/>
  <c r="BI6" i="3"/>
  <c r="AW6" i="3"/>
  <c r="AK6" i="3"/>
  <c r="BC6" i="3"/>
  <c r="BC7" i="3"/>
  <c r="AQ7" i="3"/>
  <c r="AE7" i="3"/>
  <c r="AW7" i="3"/>
  <c r="AK7" i="3"/>
  <c r="AK11" i="3"/>
  <c r="BC19" i="3"/>
  <c r="AQ19" i="3"/>
  <c r="AE19" i="3"/>
  <c r="BI11" i="4"/>
  <c r="AW11" i="4"/>
  <c r="AK11" i="4"/>
  <c r="BC29" i="4"/>
  <c r="AQ29" i="4"/>
  <c r="AE29" i="4"/>
  <c r="AK29" i="4"/>
  <c r="BI29" i="4"/>
  <c r="AW29" i="4"/>
  <c r="BC39" i="4"/>
  <c r="AQ39" i="4"/>
  <c r="AE39" i="4"/>
  <c r="BI39" i="4"/>
  <c r="AK39" i="4"/>
  <c r="AW39" i="4"/>
  <c r="J19" i="2"/>
  <c r="K7" i="2" s="1"/>
  <c r="O7" i="2" s="1"/>
  <c r="K40" i="2"/>
  <c r="L27" i="2" s="1"/>
  <c r="H34" i="2"/>
  <c r="G48" i="2"/>
  <c r="H48" i="2"/>
  <c r="G56" i="2"/>
  <c r="H56" i="2"/>
  <c r="M56" i="2"/>
  <c r="BC9" i="3"/>
  <c r="AQ9" i="3"/>
  <c r="AE9" i="3"/>
  <c r="AK9" i="3"/>
  <c r="BI9" i="3"/>
  <c r="BI10" i="3"/>
  <c r="AW10" i="3"/>
  <c r="AK10" i="3"/>
  <c r="AE10" i="3"/>
  <c r="AW11" i="3"/>
  <c r="BI12" i="3"/>
  <c r="AW12" i="3"/>
  <c r="AK12" i="3"/>
  <c r="BI14" i="3"/>
  <c r="AW14" i="3"/>
  <c r="AK14" i="3"/>
  <c r="BC14" i="3"/>
  <c r="BC15" i="3"/>
  <c r="AQ15" i="3"/>
  <c r="AE15" i="3"/>
  <c r="AW15" i="3"/>
  <c r="AK15" i="3"/>
  <c r="N24" i="3"/>
  <c r="U14" i="3" s="1"/>
  <c r="O81" i="4"/>
  <c r="V7" i="4" s="1"/>
  <c r="BC4" i="4"/>
  <c r="AQ4" i="4"/>
  <c r="AE4" i="4"/>
  <c r="AW4" i="4"/>
  <c r="AK4" i="4"/>
  <c r="BC25" i="4"/>
  <c r="F9" i="2"/>
  <c r="G9" i="2" s="1"/>
  <c r="K4" i="2"/>
  <c r="F5" i="2"/>
  <c r="G5" i="2" s="1"/>
  <c r="G10" i="2"/>
  <c r="N26" i="2"/>
  <c r="N28" i="2"/>
  <c r="N30" i="2"/>
  <c r="N32" i="2"/>
  <c r="L34" i="2"/>
  <c r="P34" i="2" s="1"/>
  <c r="F47" i="2"/>
  <c r="I47" i="2" s="1"/>
  <c r="E48" i="2"/>
  <c r="O48" i="2"/>
  <c r="H50" i="2"/>
  <c r="F54" i="2"/>
  <c r="I54" i="2" s="1"/>
  <c r="O54" i="2"/>
  <c r="F55" i="2"/>
  <c r="I55" i="2" s="1"/>
  <c r="E56" i="2"/>
  <c r="O56" i="2"/>
  <c r="H70" i="2"/>
  <c r="F76" i="2"/>
  <c r="H76" i="2" s="1"/>
  <c r="AQ4" i="3"/>
  <c r="AQ6" i="3"/>
  <c r="V10" i="3"/>
  <c r="AT10" i="3" s="1"/>
  <c r="BI11" i="3"/>
  <c r="AE12" i="3"/>
  <c r="AE14" i="3"/>
  <c r="BC17" i="3"/>
  <c r="AQ17" i="3"/>
  <c r="AE17" i="3"/>
  <c r="AK17" i="3"/>
  <c r="BI17" i="3"/>
  <c r="BI18" i="3"/>
  <c r="AW18" i="3"/>
  <c r="AK18" i="3"/>
  <c r="AE18" i="3"/>
  <c r="BI20" i="3"/>
  <c r="AW20" i="3"/>
  <c r="AK20" i="3"/>
  <c r="BI22" i="3"/>
  <c r="AW22" i="3"/>
  <c r="AK22" i="3"/>
  <c r="BC22" i="3"/>
  <c r="V23" i="3"/>
  <c r="BC23" i="3"/>
  <c r="AQ23" i="3"/>
  <c r="AE23" i="3"/>
  <c r="AW23" i="3"/>
  <c r="AK23" i="3"/>
  <c r="P81" i="4"/>
  <c r="W68" i="4" s="1"/>
  <c r="BC6" i="4"/>
  <c r="AQ6" i="4"/>
  <c r="AE6" i="4"/>
  <c r="AK6" i="4"/>
  <c r="BI6" i="4"/>
  <c r="BI7" i="4"/>
  <c r="AW7" i="4"/>
  <c r="AK7" i="4"/>
  <c r="AE7" i="4"/>
  <c r="BI47" i="4"/>
  <c r="AW47" i="4"/>
  <c r="AK47" i="4"/>
  <c r="AE47" i="4"/>
  <c r="BC47" i="4"/>
  <c r="AQ47" i="4"/>
  <c r="BI51" i="4"/>
  <c r="AW51" i="4"/>
  <c r="AK51" i="4"/>
  <c r="BC51" i="4"/>
  <c r="AQ51" i="4"/>
  <c r="K83" i="2"/>
  <c r="M24" i="3"/>
  <c r="T9" i="3" s="1"/>
  <c r="Q24" i="3"/>
  <c r="X6" i="3" s="1"/>
  <c r="BC5" i="3"/>
  <c r="AQ5" i="3"/>
  <c r="AE5" i="3"/>
  <c r="BI5" i="3"/>
  <c r="BI8" i="3"/>
  <c r="AW8" i="3"/>
  <c r="AK8" i="3"/>
  <c r="AQ8" i="3"/>
  <c r="BC13" i="3"/>
  <c r="AQ13" i="3"/>
  <c r="AE13" i="3"/>
  <c r="BI13" i="3"/>
  <c r="BI16" i="3"/>
  <c r="AW16" i="3"/>
  <c r="AK16" i="3"/>
  <c r="AQ16" i="3"/>
  <c r="BC21" i="3"/>
  <c r="AQ21" i="3"/>
  <c r="AE21" i="3"/>
  <c r="BI21" i="3"/>
  <c r="M81" i="4"/>
  <c r="T6" i="4" s="1"/>
  <c r="Q81" i="4"/>
  <c r="X7" i="4" s="1"/>
  <c r="BI5" i="4"/>
  <c r="AW5" i="4"/>
  <c r="AK5" i="4"/>
  <c r="AQ5" i="4"/>
  <c r="BI9" i="4"/>
  <c r="AW9" i="4"/>
  <c r="AK9" i="4"/>
  <c r="BI13" i="4"/>
  <c r="AW13" i="4"/>
  <c r="AK13" i="4"/>
  <c r="BI17" i="4"/>
  <c r="AW17" i="4"/>
  <c r="AK17" i="4"/>
  <c r="BI21" i="4"/>
  <c r="AW21" i="4"/>
  <c r="AK21" i="4"/>
  <c r="BC35" i="4"/>
  <c r="AQ35" i="4"/>
  <c r="AE35" i="4"/>
  <c r="AE51" i="4"/>
  <c r="BI15" i="4"/>
  <c r="AW15" i="4"/>
  <c r="AK15" i="4"/>
  <c r="BI19" i="4"/>
  <c r="AW19" i="4"/>
  <c r="AK19" i="4"/>
  <c r="BI23" i="4"/>
  <c r="AW23" i="4"/>
  <c r="AK23" i="4"/>
  <c r="BC31" i="4"/>
  <c r="AQ31" i="4"/>
  <c r="AE31" i="4"/>
  <c r="BC43" i="4"/>
  <c r="AQ43" i="4"/>
  <c r="AE43" i="4"/>
  <c r="BI24" i="4"/>
  <c r="BC33" i="4"/>
  <c r="AQ33" i="4"/>
  <c r="AE33" i="4"/>
  <c r="AK33" i="4"/>
  <c r="AW33" i="4"/>
  <c r="BI33" i="4"/>
  <c r="BC37" i="4"/>
  <c r="AQ37" i="4"/>
  <c r="AE37" i="4"/>
  <c r="AK37" i="4"/>
  <c r="AW37" i="4"/>
  <c r="BI37" i="4"/>
  <c r="BC41" i="4"/>
  <c r="AQ41" i="4"/>
  <c r="AE41" i="4"/>
  <c r="AK41" i="4"/>
  <c r="AW41" i="4"/>
  <c r="BI41" i="4"/>
  <c r="BI45" i="4"/>
  <c r="BC45" i="4"/>
  <c r="AQ45" i="4"/>
  <c r="AE45" i="4"/>
  <c r="AK45" i="4"/>
  <c r="AW45" i="4"/>
  <c r="BI49" i="4"/>
  <c r="AW49" i="4"/>
  <c r="AK49" i="4"/>
  <c r="BC49" i="4"/>
  <c r="AQ49" i="4"/>
  <c r="BI65" i="4"/>
  <c r="AW65" i="4"/>
  <c r="AK65" i="4"/>
  <c r="BC65" i="4"/>
  <c r="BC80" i="4"/>
  <c r="AQ80" i="4"/>
  <c r="AE80" i="4"/>
  <c r="AK80" i="4"/>
  <c r="BI80" i="4"/>
  <c r="AW80" i="4"/>
  <c r="H49" i="2"/>
  <c r="H53" i="2"/>
  <c r="N81" i="4"/>
  <c r="U67" i="4" s="1"/>
  <c r="R81" i="4"/>
  <c r="Y42" i="4" s="1"/>
  <c r="AE8" i="4"/>
  <c r="AQ8" i="4"/>
  <c r="AE10" i="4"/>
  <c r="AQ10" i="4"/>
  <c r="AE12" i="4"/>
  <c r="AQ12" i="4"/>
  <c r="AE14" i="4"/>
  <c r="AQ14" i="4"/>
  <c r="AE16" i="4"/>
  <c r="AQ16" i="4"/>
  <c r="AE18" i="4"/>
  <c r="AQ18" i="4"/>
  <c r="AE20" i="4"/>
  <c r="AQ20" i="4"/>
  <c r="AE22" i="4"/>
  <c r="AQ22" i="4"/>
  <c r="T25" i="4"/>
  <c r="BC27" i="4"/>
  <c r="AQ27" i="4"/>
  <c r="AE27" i="4"/>
  <c r="AK27" i="4"/>
  <c r="AW27" i="4"/>
  <c r="BI27" i="4"/>
  <c r="T35" i="4"/>
  <c r="AJ35" i="4" s="1"/>
  <c r="T39" i="4"/>
  <c r="AJ39" i="4" s="1"/>
  <c r="BC46" i="4"/>
  <c r="AQ46" i="4"/>
  <c r="AE46" i="4"/>
  <c r="AK46" i="4"/>
  <c r="AW46" i="4"/>
  <c r="BI46" i="4"/>
  <c r="AE49" i="4"/>
  <c r="AE65" i="4"/>
  <c r="AK34" i="4"/>
  <c r="AW34" i="4"/>
  <c r="AK36" i="4"/>
  <c r="AW36" i="4"/>
  <c r="AK38" i="4"/>
  <c r="AW38" i="4"/>
  <c r="AK40" i="4"/>
  <c r="AW40" i="4"/>
  <c r="AK42" i="4"/>
  <c r="AW42" i="4"/>
  <c r="AK44" i="4"/>
  <c r="AW44" i="4"/>
  <c r="BC48" i="4"/>
  <c r="AQ48" i="4"/>
  <c r="AE48" i="4"/>
  <c r="BC54" i="4"/>
  <c r="AQ54" i="4"/>
  <c r="AE54" i="4"/>
  <c r="AK54" i="4"/>
  <c r="AW54" i="4"/>
  <c r="BC56" i="4"/>
  <c r="AQ56" i="4"/>
  <c r="AE56" i="4"/>
  <c r="AK56" i="4"/>
  <c r="AW56" i="4"/>
  <c r="BI57" i="4"/>
  <c r="AW57" i="4"/>
  <c r="AK57" i="4"/>
  <c r="AQ57" i="4"/>
  <c r="T65" i="4"/>
  <c r="AH65" i="4" s="1"/>
  <c r="BC72" i="4"/>
  <c r="AQ72" i="4"/>
  <c r="AE72" i="4"/>
  <c r="BI72" i="4"/>
  <c r="AW72" i="4"/>
  <c r="AK72" i="4"/>
  <c r="BI61" i="4"/>
  <c r="AW61" i="4"/>
  <c r="AK61" i="4"/>
  <c r="AQ61" i="4"/>
  <c r="BI69" i="4"/>
  <c r="AW69" i="4"/>
  <c r="AK69" i="4"/>
  <c r="AQ69" i="4"/>
  <c r="AE69" i="4"/>
  <c r="BC52" i="4"/>
  <c r="AQ52" i="4"/>
  <c r="AE52" i="4"/>
  <c r="BI52" i="4"/>
  <c r="Y53" i="4"/>
  <c r="BN53" i="4" s="1"/>
  <c r="BI55" i="4"/>
  <c r="AW55" i="4"/>
  <c r="AK55" i="4"/>
  <c r="AQ55" i="4"/>
  <c r="BI59" i="4"/>
  <c r="AW59" i="4"/>
  <c r="AK59" i="4"/>
  <c r="V60" i="4"/>
  <c r="AV60" i="4" s="1"/>
  <c r="BI63" i="4"/>
  <c r="AW63" i="4"/>
  <c r="AK63" i="4"/>
  <c r="BI71" i="4"/>
  <c r="AW71" i="4"/>
  <c r="AK71" i="4"/>
  <c r="BC71" i="4"/>
  <c r="AQ71" i="4"/>
  <c r="AE71" i="4"/>
  <c r="T74" i="4"/>
  <c r="AJ74" i="4" s="1"/>
  <c r="T79" i="4"/>
  <c r="BC50" i="4"/>
  <c r="AQ50" i="4"/>
  <c r="AE50" i="4"/>
  <c r="BI50" i="4"/>
  <c r="AW52" i="4"/>
  <c r="BI53" i="4"/>
  <c r="AW53" i="4"/>
  <c r="AK53" i="4"/>
  <c r="AQ53" i="4"/>
  <c r="AE55" i="4"/>
  <c r="AE59" i="4"/>
  <c r="AQ59" i="4"/>
  <c r="BC59" i="4"/>
  <c r="AE63" i="4"/>
  <c r="AQ63" i="4"/>
  <c r="BC63" i="4"/>
  <c r="BI67" i="4"/>
  <c r="AW67" i="4"/>
  <c r="AK67" i="4"/>
  <c r="AE67" i="4"/>
  <c r="AQ67" i="4"/>
  <c r="BC67" i="4"/>
  <c r="V69" i="4"/>
  <c r="W213" i="10"/>
  <c r="W212" i="10" s="1"/>
  <c r="W211" i="10"/>
  <c r="AA213" i="10"/>
  <c r="AA212" i="10" s="1"/>
  <c r="AA211" i="10"/>
  <c r="AE213" i="10"/>
  <c r="AE212" i="10" s="1"/>
  <c r="AE211" i="10"/>
  <c r="AI213" i="10"/>
  <c r="AI212" i="10" s="1"/>
  <c r="AI211" i="10"/>
  <c r="AM213" i="10"/>
  <c r="AM212" i="10" s="1"/>
  <c r="AM211" i="10"/>
  <c r="BC66" i="4"/>
  <c r="AQ66" i="4"/>
  <c r="BI75" i="4"/>
  <c r="AW75" i="4"/>
  <c r="AK75" i="4"/>
  <c r="BC75" i="4"/>
  <c r="BC78" i="4"/>
  <c r="AQ78" i="4"/>
  <c r="AE78" i="4"/>
  <c r="AK78" i="4"/>
  <c r="AW78" i="4"/>
  <c r="AE58" i="4"/>
  <c r="AQ58" i="4"/>
  <c r="AE60" i="4"/>
  <c r="AQ60" i="4"/>
  <c r="AE62" i="4"/>
  <c r="AQ62" i="4"/>
  <c r="AE64" i="4"/>
  <c r="AQ64" i="4"/>
  <c r="AE66" i="4"/>
  <c r="BC68" i="4"/>
  <c r="AQ68" i="4"/>
  <c r="AE68" i="4"/>
  <c r="AE75" i="4"/>
  <c r="BC70" i="4"/>
  <c r="AQ70" i="4"/>
  <c r="AE70" i="4"/>
  <c r="BI70" i="4"/>
  <c r="BI73" i="4"/>
  <c r="AW73" i="4"/>
  <c r="AK73" i="4"/>
  <c r="BC73" i="4"/>
  <c r="M696" i="11"/>
  <c r="Q696" i="11"/>
  <c r="U696" i="11"/>
  <c r="Q694" i="11"/>
  <c r="BC76" i="4"/>
  <c r="AQ76" i="4"/>
  <c r="AE76" i="4"/>
  <c r="BI76" i="4"/>
  <c r="Y77" i="4"/>
  <c r="BI79" i="4"/>
  <c r="AW79" i="4"/>
  <c r="AK79" i="4"/>
  <c r="AQ79" i="4"/>
  <c r="L3" i="8"/>
  <c r="H3" i="8"/>
  <c r="D3" i="8"/>
  <c r="M3" i="8"/>
  <c r="I3" i="8"/>
  <c r="E3" i="8"/>
  <c r="K3" i="8"/>
  <c r="AB211" i="10"/>
  <c r="AJ211" i="10"/>
  <c r="N694" i="11"/>
  <c r="M6" i="9"/>
  <c r="I6" i="9"/>
  <c r="E6" i="9"/>
  <c r="J6" i="9"/>
  <c r="F6" i="9"/>
  <c r="R694" i="11"/>
  <c r="K10" i="9"/>
  <c r="H9" i="9"/>
  <c r="L10" i="9"/>
  <c r="V694" i="11"/>
  <c r="M14" i="9"/>
  <c r="L12" i="9"/>
  <c r="L9" i="9"/>
  <c r="V696" i="11"/>
  <c r="N696" i="11"/>
  <c r="BC74" i="4"/>
  <c r="AQ74" i="4"/>
  <c r="AE74" i="4"/>
  <c r="BI74" i="4"/>
  <c r="AW76" i="4"/>
  <c r="BI77" i="4"/>
  <c r="AW77" i="4"/>
  <c r="AK77" i="4"/>
  <c r="AQ77" i="4"/>
  <c r="AE79" i="4"/>
  <c r="F3" i="8"/>
  <c r="O695" i="11"/>
  <c r="M7" i="9"/>
  <c r="I7" i="9"/>
  <c r="O694" i="11"/>
  <c r="J7" i="9"/>
  <c r="F7" i="9"/>
  <c r="S695" i="11"/>
  <c r="K11" i="9"/>
  <c r="S694" i="11"/>
  <c r="L11" i="9"/>
  <c r="I9" i="9"/>
  <c r="W695" i="11"/>
  <c r="W694" i="11"/>
  <c r="M12" i="9"/>
  <c r="M9" i="9"/>
  <c r="J8" i="9"/>
  <c r="F5" i="9"/>
  <c r="K8" i="9"/>
  <c r="G8" i="9"/>
  <c r="J5" i="9"/>
  <c r="K5" i="9"/>
  <c r="G5" i="9"/>
  <c r="M694" i="11"/>
  <c r="R695" i="11"/>
  <c r="O696" i="11"/>
  <c r="V211" i="10"/>
  <c r="Z211" i="10"/>
  <c r="AD211" i="10"/>
  <c r="AH211" i="10"/>
  <c r="AL211" i="10"/>
  <c r="P695" i="11"/>
  <c r="T695" i="11"/>
  <c r="Y211" i="10"/>
  <c r="AC211" i="10"/>
  <c r="AG211" i="10"/>
  <c r="AK211" i="10"/>
  <c r="AO211" i="10"/>
  <c r="T56" i="4" l="1"/>
  <c r="AJ56" i="4" s="1"/>
  <c r="T29" i="4"/>
  <c r="AH29" i="4" s="1"/>
  <c r="Y22" i="3"/>
  <c r="K11" i="2"/>
  <c r="O11" i="2" s="1"/>
  <c r="BP4" i="3"/>
  <c r="Z41" i="4"/>
  <c r="Z54" i="4"/>
  <c r="BP62" i="4"/>
  <c r="BP52" i="4"/>
  <c r="BP53" i="4"/>
  <c r="BT70" i="4"/>
  <c r="T15" i="4"/>
  <c r="P27" i="2"/>
  <c r="BP44" i="4"/>
  <c r="T55" i="4"/>
  <c r="T45" i="4"/>
  <c r="T9" i="4"/>
  <c r="AH9" i="4" s="1"/>
  <c r="I53" i="2"/>
  <c r="M54" i="2"/>
  <c r="Q54" i="2" s="1"/>
  <c r="BP70" i="4"/>
  <c r="BP56" i="4"/>
  <c r="BP26" i="4"/>
  <c r="BP14" i="4"/>
  <c r="BP61" i="4"/>
  <c r="T23" i="4"/>
  <c r="T68" i="4"/>
  <c r="AJ68" i="4" s="1"/>
  <c r="N40" i="2"/>
  <c r="M53" i="2"/>
  <c r="Q53" i="2" s="1"/>
  <c r="M49" i="2"/>
  <c r="Q49" i="2" s="1"/>
  <c r="M52" i="2"/>
  <c r="BP23" i="4"/>
  <c r="BP68" i="4"/>
  <c r="BP69" i="4"/>
  <c r="BT22" i="4"/>
  <c r="BT57" i="4"/>
  <c r="T67" i="4"/>
  <c r="T19" i="4"/>
  <c r="AH19" i="4" s="1"/>
  <c r="O62" i="2"/>
  <c r="L25" i="2"/>
  <c r="P25" i="2" s="1"/>
  <c r="M50" i="2"/>
  <c r="M48" i="2"/>
  <c r="K5" i="2"/>
  <c r="O5" i="2" s="1"/>
  <c r="BT24" i="4"/>
  <c r="BR24" i="4"/>
  <c r="BT56" i="4"/>
  <c r="BR56" i="4"/>
  <c r="BP10" i="4"/>
  <c r="BP12" i="4"/>
  <c r="BP75" i="4"/>
  <c r="BP54" i="4"/>
  <c r="BP74" i="4"/>
  <c r="L31" i="2"/>
  <c r="P31" i="2" s="1"/>
  <c r="V15" i="3"/>
  <c r="M51" i="2"/>
  <c r="Q51" i="2" s="1"/>
  <c r="Z52" i="4"/>
  <c r="BP22" i="4"/>
  <c r="BP4" i="4"/>
  <c r="BP55" i="4"/>
  <c r="BP57" i="4"/>
  <c r="BP20" i="4"/>
  <c r="BP9" i="4"/>
  <c r="BT38" i="4"/>
  <c r="BT9" i="4"/>
  <c r="BT73" i="4"/>
  <c r="BP25" i="4"/>
  <c r="G15" i="2"/>
  <c r="L29" i="2"/>
  <c r="P29" i="2" s="1"/>
  <c r="BT64" i="4"/>
  <c r="BR64" i="4"/>
  <c r="Z6" i="4"/>
  <c r="BP30" i="4"/>
  <c r="BP24" i="4"/>
  <c r="BP65" i="4"/>
  <c r="BP16" i="4"/>
  <c r="BP17" i="4"/>
  <c r="T77" i="4"/>
  <c r="AF77" i="4" s="1"/>
  <c r="T71" i="4"/>
  <c r="AH71" i="4" s="1"/>
  <c r="T80" i="4"/>
  <c r="AJ80" i="4" s="1"/>
  <c r="T63" i="4"/>
  <c r="AH63" i="4" s="1"/>
  <c r="Y65" i="4"/>
  <c r="BN65" i="4" s="1"/>
  <c r="T61" i="4"/>
  <c r="AH61" i="4" s="1"/>
  <c r="T43" i="4"/>
  <c r="AJ43" i="4" s="1"/>
  <c r="T37" i="4"/>
  <c r="AJ37" i="4" s="1"/>
  <c r="Z4" i="4"/>
  <c r="Z13" i="4"/>
  <c r="Z29" i="4"/>
  <c r="Z45" i="4"/>
  <c r="Z61" i="4"/>
  <c r="Z77" i="4"/>
  <c r="Z28" i="4"/>
  <c r="BP28" i="4" s="1"/>
  <c r="Z60" i="4"/>
  <c r="BP60" i="4" s="1"/>
  <c r="Z10" i="4"/>
  <c r="Z26" i="4"/>
  <c r="Z42" i="4"/>
  <c r="Z58" i="4"/>
  <c r="Z74" i="4"/>
  <c r="Z32" i="4"/>
  <c r="Z7" i="4"/>
  <c r="Z27" i="4"/>
  <c r="Z39" i="4"/>
  <c r="Z47" i="4"/>
  <c r="Z55" i="4"/>
  <c r="Z63" i="4"/>
  <c r="Z71" i="4"/>
  <c r="Z79" i="4"/>
  <c r="Z15" i="4"/>
  <c r="BP15" i="4" s="1"/>
  <c r="Z11" i="4"/>
  <c r="BP11" i="4" s="1"/>
  <c r="Z19" i="4"/>
  <c r="BP19" i="4" s="1"/>
  <c r="Z23" i="4"/>
  <c r="Z31" i="4"/>
  <c r="Z35" i="4"/>
  <c r="Z43" i="4"/>
  <c r="Z51" i="4"/>
  <c r="Z59" i="4"/>
  <c r="Z67" i="4"/>
  <c r="Z75" i="4"/>
  <c r="Z17" i="4"/>
  <c r="Z33" i="4"/>
  <c r="Z49" i="4"/>
  <c r="Z65" i="4"/>
  <c r="Z8" i="4"/>
  <c r="Z36" i="4"/>
  <c r="Z68" i="4"/>
  <c r="Z14" i="4"/>
  <c r="Z30" i="4"/>
  <c r="Z46" i="4"/>
  <c r="Z62" i="4"/>
  <c r="Z78" i="4"/>
  <c r="Z40" i="4"/>
  <c r="Z72" i="4"/>
  <c r="Z5" i="4"/>
  <c r="BP5" i="4" s="1"/>
  <c r="Z21" i="4"/>
  <c r="Z37" i="4"/>
  <c r="Z53" i="4"/>
  <c r="Z69" i="4"/>
  <c r="Z20" i="4"/>
  <c r="Z44" i="4"/>
  <c r="Z76" i="4"/>
  <c r="BP76" i="4" s="1"/>
  <c r="Z18" i="4"/>
  <c r="BP18" i="4" s="1"/>
  <c r="Z34" i="4"/>
  <c r="BP34" i="4" s="1"/>
  <c r="Z50" i="4"/>
  <c r="Z66" i="4"/>
  <c r="Z16" i="4"/>
  <c r="Z48" i="4"/>
  <c r="Z80" i="4"/>
  <c r="Y79" i="4"/>
  <c r="BN79" i="4" s="1"/>
  <c r="Y51" i="4"/>
  <c r="BN51" i="4" s="1"/>
  <c r="Y73" i="4"/>
  <c r="BN73" i="4" s="1"/>
  <c r="Y55" i="4"/>
  <c r="BL55" i="4" s="1"/>
  <c r="Y40" i="4"/>
  <c r="BN40" i="4" s="1"/>
  <c r="Y63" i="4"/>
  <c r="BN63" i="4" s="1"/>
  <c r="Y59" i="4"/>
  <c r="BN59" i="4" s="1"/>
  <c r="Y61" i="4"/>
  <c r="BN61" i="4" s="1"/>
  <c r="Y67" i="4"/>
  <c r="BN67" i="4" s="1"/>
  <c r="Y75" i="4"/>
  <c r="BL75" i="4" s="1"/>
  <c r="Y71" i="4"/>
  <c r="BN71" i="4" s="1"/>
  <c r="Y69" i="4"/>
  <c r="V34" i="4"/>
  <c r="AT34" i="4" s="1"/>
  <c r="V32" i="4"/>
  <c r="AT32" i="4" s="1"/>
  <c r="AF56" i="4"/>
  <c r="Y30" i="4"/>
  <c r="BL30" i="4" s="1"/>
  <c r="BJ53" i="4"/>
  <c r="U79" i="4"/>
  <c r="AP79" i="4" s="1"/>
  <c r="X29" i="4"/>
  <c r="BH29" i="4" s="1"/>
  <c r="X25" i="4"/>
  <c r="BH25" i="4" s="1"/>
  <c r="Y57" i="4"/>
  <c r="BN57" i="4" s="1"/>
  <c r="Y44" i="4"/>
  <c r="BN44" i="4" s="1"/>
  <c r="Y36" i="4"/>
  <c r="BN36" i="4" s="1"/>
  <c r="X71" i="4"/>
  <c r="BF71" i="4" s="1"/>
  <c r="X77" i="4"/>
  <c r="X74" i="4"/>
  <c r="BH74" i="4" s="1"/>
  <c r="X56" i="4"/>
  <c r="BD56" i="4" s="1"/>
  <c r="X78" i="4"/>
  <c r="BD78" i="4" s="1"/>
  <c r="X57" i="4"/>
  <c r="BF57" i="4" s="1"/>
  <c r="X80" i="4"/>
  <c r="BF80" i="4" s="1"/>
  <c r="X59" i="4"/>
  <c r="BF59" i="4" s="1"/>
  <c r="X67" i="4"/>
  <c r="BF67" i="4" s="1"/>
  <c r="X68" i="4"/>
  <c r="BF68" i="4" s="1"/>
  <c r="X19" i="4"/>
  <c r="BF19" i="4" s="1"/>
  <c r="V64" i="4"/>
  <c r="AV64" i="4" s="1"/>
  <c r="V54" i="4"/>
  <c r="AV54" i="4" s="1"/>
  <c r="X21" i="4"/>
  <c r="U77" i="4"/>
  <c r="AP77" i="4" s="1"/>
  <c r="X75" i="4"/>
  <c r="BD75" i="4" s="1"/>
  <c r="AH74" i="4"/>
  <c r="X79" i="4"/>
  <c r="BF79" i="4" s="1"/>
  <c r="X63" i="4"/>
  <c r="BD63" i="4" s="1"/>
  <c r="X53" i="4"/>
  <c r="BF53" i="4" s="1"/>
  <c r="X61" i="4"/>
  <c r="BF61" i="4" s="1"/>
  <c r="X35" i="4"/>
  <c r="BH35" i="4" s="1"/>
  <c r="AF45" i="4"/>
  <c r="V42" i="4"/>
  <c r="AT42" i="4" s="1"/>
  <c r="X50" i="4"/>
  <c r="BH50" i="4" s="1"/>
  <c r="X37" i="4"/>
  <c r="BF37" i="4" s="1"/>
  <c r="X15" i="4"/>
  <c r="BF15" i="4" s="1"/>
  <c r="Y49" i="4"/>
  <c r="BN49" i="4" s="1"/>
  <c r="V18" i="4"/>
  <c r="X17" i="4"/>
  <c r="BF17" i="4" s="1"/>
  <c r="V51" i="4"/>
  <c r="AT51" i="4" s="1"/>
  <c r="V38" i="4"/>
  <c r="AT38" i="4" s="1"/>
  <c r="V71" i="4"/>
  <c r="AR71" i="4" s="1"/>
  <c r="V50" i="4"/>
  <c r="AV50" i="4" s="1"/>
  <c r="U75" i="4"/>
  <c r="AP75" i="4" s="1"/>
  <c r="X73" i="4"/>
  <c r="BF73" i="4" s="1"/>
  <c r="V79" i="4"/>
  <c r="AT79" i="4" s="1"/>
  <c r="X70" i="4"/>
  <c r="BD70" i="4" s="1"/>
  <c r="V70" i="4"/>
  <c r="AV70" i="4" s="1"/>
  <c r="X51" i="4"/>
  <c r="BD51" i="4" s="1"/>
  <c r="X65" i="4"/>
  <c r="BF65" i="4" s="1"/>
  <c r="X46" i="4"/>
  <c r="BD46" i="4" s="1"/>
  <c r="X43" i="4"/>
  <c r="BH43" i="4" s="1"/>
  <c r="X39" i="4"/>
  <c r="BH39" i="4" s="1"/>
  <c r="X27" i="4"/>
  <c r="BH27" i="4" s="1"/>
  <c r="X23" i="4"/>
  <c r="BD23" i="4" s="1"/>
  <c r="X45" i="4"/>
  <c r="BH45" i="4" s="1"/>
  <c r="X13" i="4"/>
  <c r="X9" i="4"/>
  <c r="BF9" i="4" s="1"/>
  <c r="AF67" i="4"/>
  <c r="X41" i="4"/>
  <c r="BH41" i="4" s="1"/>
  <c r="W37" i="4"/>
  <c r="AZ37" i="4" s="1"/>
  <c r="Y19" i="4"/>
  <c r="BN19" i="4" s="1"/>
  <c r="W74" i="4"/>
  <c r="AZ74" i="4" s="1"/>
  <c r="W76" i="4"/>
  <c r="BB76" i="4" s="1"/>
  <c r="W62" i="4"/>
  <c r="AX62" i="4" s="1"/>
  <c r="W43" i="4"/>
  <c r="AZ43" i="4" s="1"/>
  <c r="W39" i="4"/>
  <c r="AZ39" i="4" s="1"/>
  <c r="W35" i="4"/>
  <c r="AZ35" i="4" s="1"/>
  <c r="W29" i="4"/>
  <c r="BB29" i="4" s="1"/>
  <c r="T41" i="4"/>
  <c r="AF41" i="4" s="1"/>
  <c r="Y7" i="4"/>
  <c r="BN7" i="4" s="1"/>
  <c r="U28" i="4"/>
  <c r="AN28" i="4" s="1"/>
  <c r="Y38" i="4"/>
  <c r="BL38" i="4" s="1"/>
  <c r="AJ9" i="4"/>
  <c r="BF35" i="4"/>
  <c r="AT60" i="4"/>
  <c r="AF79" i="4"/>
  <c r="BJ77" i="4"/>
  <c r="V78" i="4"/>
  <c r="U71" i="4"/>
  <c r="AL71" i="4" s="1"/>
  <c r="AF68" i="4"/>
  <c r="AR60" i="4"/>
  <c r="AH80" i="4"/>
  <c r="AR50" i="4"/>
  <c r="V58" i="4"/>
  <c r="AF65" i="4"/>
  <c r="V47" i="4"/>
  <c r="AT47" i="4" s="1"/>
  <c r="U36" i="4"/>
  <c r="AL36" i="4" s="1"/>
  <c r="V28" i="4"/>
  <c r="AV28" i="4" s="1"/>
  <c r="BL53" i="4"/>
  <c r="V62" i="4"/>
  <c r="AR62" i="4" s="1"/>
  <c r="V24" i="4"/>
  <c r="AR24" i="4" s="1"/>
  <c r="V20" i="4"/>
  <c r="V16" i="4"/>
  <c r="AT16" i="4" s="1"/>
  <c r="V52" i="4"/>
  <c r="AT52" i="4" s="1"/>
  <c r="V30" i="4"/>
  <c r="V57" i="4"/>
  <c r="AT57" i="4" s="1"/>
  <c r="AH56" i="4"/>
  <c r="AX76" i="4"/>
  <c r="AF74" i="4"/>
  <c r="T73" i="4"/>
  <c r="AJ73" i="4" s="1"/>
  <c r="V76" i="4"/>
  <c r="AR76" i="4" s="1"/>
  <c r="V67" i="4"/>
  <c r="V72" i="4"/>
  <c r="T59" i="4"/>
  <c r="AJ65" i="4"/>
  <c r="T53" i="4"/>
  <c r="AJ53" i="4" s="1"/>
  <c r="V55" i="4"/>
  <c r="AT55" i="4" s="1"/>
  <c r="AJ29" i="4"/>
  <c r="V66" i="4"/>
  <c r="AR66" i="4" s="1"/>
  <c r="BD37" i="4"/>
  <c r="T27" i="4"/>
  <c r="AH27" i="4" s="1"/>
  <c r="AR32" i="4"/>
  <c r="AJ19" i="4"/>
  <c r="T48" i="4"/>
  <c r="AF48" i="4" s="1"/>
  <c r="V26" i="4"/>
  <c r="AT26" i="4" s="1"/>
  <c r="T21" i="4"/>
  <c r="AF21" i="4" s="1"/>
  <c r="T17" i="4"/>
  <c r="T13" i="4"/>
  <c r="V36" i="4"/>
  <c r="AR36" i="4" s="1"/>
  <c r="V49" i="4"/>
  <c r="AR49" i="4" s="1"/>
  <c r="T11" i="4"/>
  <c r="AH11" i="4" s="1"/>
  <c r="T31" i="4"/>
  <c r="AJ31" i="4" s="1"/>
  <c r="V40" i="4"/>
  <c r="AV40" i="4" s="1"/>
  <c r="V46" i="4"/>
  <c r="AV46" i="4" s="1"/>
  <c r="V22" i="4"/>
  <c r="AR22" i="4" s="1"/>
  <c r="V14" i="4"/>
  <c r="AR14" i="4" s="1"/>
  <c r="V10" i="4"/>
  <c r="V44" i="4"/>
  <c r="Z19" i="3"/>
  <c r="BR19" i="3" s="1"/>
  <c r="BP16" i="3"/>
  <c r="Z24" i="3"/>
  <c r="Z14" i="3"/>
  <c r="BP14" i="3" s="1"/>
  <c r="BR21" i="3"/>
  <c r="BR16" i="3"/>
  <c r="Z8" i="3"/>
  <c r="Z5" i="3"/>
  <c r="BP8" i="3"/>
  <c r="Z23" i="3"/>
  <c r="BR23" i="3" s="1"/>
  <c r="Z10" i="3"/>
  <c r="BT10" i="3" s="1"/>
  <c r="Z22" i="3"/>
  <c r="BR22" i="3" s="1"/>
  <c r="BR7" i="3"/>
  <c r="Z12" i="3"/>
  <c r="Z9" i="3"/>
  <c r="BP21" i="3"/>
  <c r="BT4" i="3"/>
  <c r="Z20" i="3"/>
  <c r="BP20" i="3" s="1"/>
  <c r="Z13" i="3"/>
  <c r="BP13" i="3" s="1"/>
  <c r="BP5" i="3"/>
  <c r="Y4" i="3"/>
  <c r="BL4" i="3" s="1"/>
  <c r="BT11" i="3"/>
  <c r="BP18" i="3"/>
  <c r="Z17" i="3"/>
  <c r="BP17" i="3" s="1"/>
  <c r="BP6" i="3"/>
  <c r="BT6" i="3"/>
  <c r="BT18" i="3"/>
  <c r="BT15" i="3"/>
  <c r="BP22" i="3"/>
  <c r="BT22" i="3"/>
  <c r="V4" i="3"/>
  <c r="AT4" i="3" s="1"/>
  <c r="BP11" i="3"/>
  <c r="W7" i="3"/>
  <c r="BB7" i="3" s="1"/>
  <c r="V7" i="3"/>
  <c r="AR7" i="3" s="1"/>
  <c r="W9" i="3"/>
  <c r="AZ9" i="3" s="1"/>
  <c r="V22" i="3"/>
  <c r="AT22" i="3" s="1"/>
  <c r="AR23" i="3"/>
  <c r="V9" i="3"/>
  <c r="AR9" i="3" s="1"/>
  <c r="V18" i="3"/>
  <c r="AT18" i="3" s="1"/>
  <c r="V21" i="3"/>
  <c r="AT21" i="3" s="1"/>
  <c r="Y18" i="3"/>
  <c r="BN18" i="3" s="1"/>
  <c r="V19" i="3"/>
  <c r="AR19" i="3" s="1"/>
  <c r="V6" i="3"/>
  <c r="AT6" i="3" s="1"/>
  <c r="V13" i="3"/>
  <c r="V20" i="3"/>
  <c r="AR20" i="3" s="1"/>
  <c r="V12" i="3"/>
  <c r="V5" i="3"/>
  <c r="AV5" i="3" s="1"/>
  <c r="V24" i="3"/>
  <c r="V14" i="3"/>
  <c r="AR14" i="3" s="1"/>
  <c r="V11" i="3"/>
  <c r="AV11" i="3" s="1"/>
  <c r="V17" i="3"/>
  <c r="AV17" i="3" s="1"/>
  <c r="AR8" i="3"/>
  <c r="V16" i="3"/>
  <c r="AR16" i="3" s="1"/>
  <c r="W13" i="3"/>
  <c r="BB13" i="3" s="1"/>
  <c r="AT17" i="3"/>
  <c r="W11" i="3"/>
  <c r="AZ11" i="3" s="1"/>
  <c r="W5" i="3"/>
  <c r="AX5" i="3" s="1"/>
  <c r="W19" i="3"/>
  <c r="W15" i="3"/>
  <c r="AX15" i="3" s="1"/>
  <c r="AV10" i="3"/>
  <c r="AR15" i="3"/>
  <c r="W21" i="3"/>
  <c r="AX21" i="3" s="1"/>
  <c r="AR10" i="3"/>
  <c r="Y6" i="3"/>
  <c r="BJ6" i="3" s="1"/>
  <c r="Y8" i="3"/>
  <c r="BL8" i="3" s="1"/>
  <c r="X18" i="3"/>
  <c r="BF18" i="3" s="1"/>
  <c r="Y14" i="3"/>
  <c r="BN14" i="3" s="1"/>
  <c r="Y20" i="3"/>
  <c r="BN20" i="3" s="1"/>
  <c r="BJ12" i="3"/>
  <c r="Y10" i="3"/>
  <c r="BJ10" i="3" s="1"/>
  <c r="T10" i="3"/>
  <c r="AJ10" i="3" s="1"/>
  <c r="Y16" i="3"/>
  <c r="BN16" i="3" s="1"/>
  <c r="AP67" i="4"/>
  <c r="AN67" i="4"/>
  <c r="U59" i="4"/>
  <c r="AL59" i="4" s="1"/>
  <c r="BN42" i="4"/>
  <c r="BL42" i="4"/>
  <c r="BJ42" i="4"/>
  <c r="AH23" i="4"/>
  <c r="AF23" i="4"/>
  <c r="AJ23" i="4"/>
  <c r="AH15" i="4"/>
  <c r="AJ15" i="4"/>
  <c r="AF15" i="4"/>
  <c r="BF39" i="4"/>
  <c r="L77" i="2"/>
  <c r="Q77" i="2" s="1"/>
  <c r="S77" i="2" s="1"/>
  <c r="L69" i="2"/>
  <c r="Q69" i="2" s="1"/>
  <c r="S69" i="2" s="1"/>
  <c r="L76" i="2"/>
  <c r="Q76" i="2" s="1"/>
  <c r="S76" i="2" s="1"/>
  <c r="L73" i="2"/>
  <c r="Q73" i="2" s="1"/>
  <c r="S73" i="2" s="1"/>
  <c r="L72" i="2"/>
  <c r="Q72" i="2" s="1"/>
  <c r="S72" i="2" s="1"/>
  <c r="L71" i="2"/>
  <c r="Q71" i="2" s="1"/>
  <c r="S71" i="2" s="1"/>
  <c r="L68" i="2"/>
  <c r="L74" i="2"/>
  <c r="Q74" i="2" s="1"/>
  <c r="S74" i="2" s="1"/>
  <c r="L70" i="2"/>
  <c r="Q70" i="2" s="1"/>
  <c r="S70" i="2" s="1"/>
  <c r="L75" i="2"/>
  <c r="Q75" i="2" s="1"/>
  <c r="S75" i="2" s="1"/>
  <c r="AN79" i="4"/>
  <c r="AZ68" i="4"/>
  <c r="BB68" i="4"/>
  <c r="AX68" i="4"/>
  <c r="AH25" i="4"/>
  <c r="AJ25" i="4"/>
  <c r="AJ9" i="3"/>
  <c r="AH9" i="3"/>
  <c r="BJ75" i="4"/>
  <c r="AH43" i="4"/>
  <c r="AP28" i="4"/>
  <c r="U81" i="4"/>
  <c r="U74" i="4"/>
  <c r="U76" i="4"/>
  <c r="U70" i="4"/>
  <c r="U80" i="4"/>
  <c r="AL80" i="4" s="1"/>
  <c r="U72" i="4"/>
  <c r="U64" i="4"/>
  <c r="U60" i="4"/>
  <c r="U50" i="4"/>
  <c r="U52" i="4"/>
  <c r="U48" i="4"/>
  <c r="U66" i="4"/>
  <c r="U78" i="4"/>
  <c r="AL78" i="4" s="1"/>
  <c r="U58" i="4"/>
  <c r="U54" i="4"/>
  <c r="U45" i="4"/>
  <c r="AL45" i="4" s="1"/>
  <c r="U41" i="4"/>
  <c r="U37" i="4"/>
  <c r="U33" i="4"/>
  <c r="U62" i="4"/>
  <c r="U46" i="4"/>
  <c r="AL46" i="4" s="1"/>
  <c r="U31" i="4"/>
  <c r="U29" i="4"/>
  <c r="U39" i="4"/>
  <c r="AL39" i="4" s="1"/>
  <c r="U56" i="4"/>
  <c r="AL56" i="4" s="1"/>
  <c r="U68" i="4"/>
  <c r="U26" i="4"/>
  <c r="U25" i="4"/>
  <c r="AL25" i="4" s="1"/>
  <c r="U24" i="4"/>
  <c r="U16" i="4"/>
  <c r="U8" i="4"/>
  <c r="U4" i="4"/>
  <c r="AL4" i="4" s="1"/>
  <c r="U22" i="4"/>
  <c r="U14" i="4"/>
  <c r="U12" i="4"/>
  <c r="U20" i="4"/>
  <c r="U35" i="4"/>
  <c r="U27" i="4"/>
  <c r="U18" i="4"/>
  <c r="U10" i="4"/>
  <c r="U6" i="4"/>
  <c r="AL6" i="4" s="1"/>
  <c r="U43" i="4"/>
  <c r="U42" i="4"/>
  <c r="AL42" i="4" s="1"/>
  <c r="U15" i="4"/>
  <c r="AL15" i="4" s="1"/>
  <c r="U17" i="4"/>
  <c r="AL17" i="4" s="1"/>
  <c r="U32" i="4"/>
  <c r="U21" i="4"/>
  <c r="U40" i="4"/>
  <c r="U57" i="4"/>
  <c r="AL57" i="4" s="1"/>
  <c r="U61" i="4"/>
  <c r="U55" i="4"/>
  <c r="AL55" i="4" s="1"/>
  <c r="U53" i="4"/>
  <c r="AL53" i="4" s="1"/>
  <c r="U63" i="4"/>
  <c r="AL63" i="4" s="1"/>
  <c r="U23" i="4"/>
  <c r="U34" i="4"/>
  <c r="U5" i="4"/>
  <c r="AL5" i="4" s="1"/>
  <c r="U11" i="4"/>
  <c r="AL11" i="4" s="1"/>
  <c r="U38" i="4"/>
  <c r="U49" i="4"/>
  <c r="AL49" i="4" s="1"/>
  <c r="U44" i="4"/>
  <c r="AL44" i="4" s="1"/>
  <c r="U65" i="4"/>
  <c r="U73" i="4"/>
  <c r="U69" i="4"/>
  <c r="U19" i="4"/>
  <c r="AL19" i="4" s="1"/>
  <c r="U7" i="4"/>
  <c r="AL7" i="4" s="1"/>
  <c r="U30" i="4"/>
  <c r="U51" i="4"/>
  <c r="U9" i="4"/>
  <c r="AL9" i="4" s="1"/>
  <c r="U13" i="4"/>
  <c r="AL13" i="4" s="1"/>
  <c r="U47" i="4"/>
  <c r="BF7" i="4"/>
  <c r="BH7" i="4"/>
  <c r="BD7" i="4"/>
  <c r="D19" i="8"/>
  <c r="D20" i="8" a="1"/>
  <c r="D20" i="8" s="1"/>
  <c r="D21" i="8" s="1"/>
  <c r="D22" i="8" s="1"/>
  <c r="AN77" i="4"/>
  <c r="AH77" i="4"/>
  <c r="AJ77" i="4"/>
  <c r="BN22" i="3"/>
  <c r="BL22" i="3"/>
  <c r="BN75" i="4"/>
  <c r="BN77" i="4"/>
  <c r="BL77" i="4"/>
  <c r="BF77" i="4"/>
  <c r="BD77" i="4"/>
  <c r="BH77" i="4"/>
  <c r="BH73" i="4"/>
  <c r="AH6" i="4"/>
  <c r="AJ6" i="4"/>
  <c r="AP14" i="3"/>
  <c r="AN14" i="3"/>
  <c r="AT7" i="4"/>
  <c r="AV7" i="4"/>
  <c r="AR7" i="4"/>
  <c r="H79" i="2"/>
  <c r="W75" i="4"/>
  <c r="AX75" i="4" s="1"/>
  <c r="W69" i="4"/>
  <c r="AX69" i="4" s="1"/>
  <c r="W67" i="4"/>
  <c r="AX67" i="4" s="1"/>
  <c r="W79" i="4"/>
  <c r="W77" i="4"/>
  <c r="W73" i="4"/>
  <c r="AX73" i="4" s="1"/>
  <c r="W65" i="4"/>
  <c r="AX65" i="4" s="1"/>
  <c r="W61" i="4"/>
  <c r="W57" i="4"/>
  <c r="AX57" i="4" s="1"/>
  <c r="W49" i="4"/>
  <c r="AX49" i="4" s="1"/>
  <c r="W59" i="4"/>
  <c r="AX59" i="4" s="1"/>
  <c r="W51" i="4"/>
  <c r="AX51" i="4" s="1"/>
  <c r="W53" i="4"/>
  <c r="W47" i="4"/>
  <c r="W55" i="4"/>
  <c r="AX55" i="4" s="1"/>
  <c r="W42" i="4"/>
  <c r="W38" i="4"/>
  <c r="AX38" i="4" s="1"/>
  <c r="W34" i="4"/>
  <c r="AX34" i="4" s="1"/>
  <c r="W32" i="4"/>
  <c r="W71" i="4"/>
  <c r="AX71" i="4" s="1"/>
  <c r="W63" i="4"/>
  <c r="W36" i="4"/>
  <c r="AX36" i="4" s="1"/>
  <c r="W44" i="4"/>
  <c r="AX44" i="4" s="1"/>
  <c r="W40" i="4"/>
  <c r="AX40" i="4" s="1"/>
  <c r="W28" i="4"/>
  <c r="W19" i="4"/>
  <c r="AX19" i="4" s="1"/>
  <c r="W17" i="4"/>
  <c r="AX17" i="4" s="1"/>
  <c r="W9" i="4"/>
  <c r="AX9" i="4" s="1"/>
  <c r="W30" i="4"/>
  <c r="W23" i="4"/>
  <c r="AX23" i="4" s="1"/>
  <c r="W15" i="4"/>
  <c r="AX15" i="4" s="1"/>
  <c r="W7" i="4"/>
  <c r="AX7" i="4" s="1"/>
  <c r="W5" i="4"/>
  <c r="W21" i="4"/>
  <c r="AX21" i="4" s="1"/>
  <c r="W13" i="4"/>
  <c r="W11" i="4"/>
  <c r="F56" i="2"/>
  <c r="I56" i="2" s="1"/>
  <c r="U21" i="3"/>
  <c r="U13" i="3"/>
  <c r="U5" i="3"/>
  <c r="U15" i="3"/>
  <c r="AL15" i="3" s="1"/>
  <c r="U9" i="3"/>
  <c r="AL9" i="3" s="1"/>
  <c r="U24" i="3"/>
  <c r="U19" i="3"/>
  <c r="U7" i="3"/>
  <c r="AL7" i="3" s="1"/>
  <c r="U11" i="3"/>
  <c r="U23" i="3"/>
  <c r="AL23" i="3" s="1"/>
  <c r="U17" i="3"/>
  <c r="AL14" i="3"/>
  <c r="U12" i="3"/>
  <c r="W24" i="4"/>
  <c r="BF6" i="3"/>
  <c r="BH6" i="3"/>
  <c r="W78" i="4"/>
  <c r="AX78" i="4" s="1"/>
  <c r="BL69" i="4"/>
  <c r="BN69" i="4"/>
  <c r="BL73" i="4"/>
  <c r="AL61" i="4"/>
  <c r="AR57" i="4"/>
  <c r="AH55" i="4"/>
  <c r="AJ55" i="4"/>
  <c r="W31" i="4"/>
  <c r="W46" i="4"/>
  <c r="AX46" i="4" s="1"/>
  <c r="AH39" i="4"/>
  <c r="W27" i="4"/>
  <c r="BN38" i="4"/>
  <c r="U22" i="3"/>
  <c r="X7" i="3"/>
  <c r="BD7" i="3" s="1"/>
  <c r="X20" i="3"/>
  <c r="X23" i="3"/>
  <c r="BD23" i="3" s="1"/>
  <c r="X12" i="3"/>
  <c r="X15" i="3"/>
  <c r="X4" i="3"/>
  <c r="W48" i="4"/>
  <c r="AT44" i="4"/>
  <c r="AV44" i="4"/>
  <c r="AR44" i="4"/>
  <c r="W22" i="4"/>
  <c r="Y11" i="4"/>
  <c r="AF6" i="4"/>
  <c r="Y5" i="4"/>
  <c r="BJ5" i="4" s="1"/>
  <c r="U20" i="3"/>
  <c r="AL20" i="3" s="1"/>
  <c r="U18" i="3"/>
  <c r="F48" i="2"/>
  <c r="I48" i="2"/>
  <c r="O4" i="2"/>
  <c r="W52" i="4"/>
  <c r="AX52" i="4" s="1"/>
  <c r="AH35" i="4"/>
  <c r="Y25" i="4"/>
  <c r="AX17" i="3"/>
  <c r="U10" i="3"/>
  <c r="AF9" i="3"/>
  <c r="K14" i="2"/>
  <c r="O14" i="2" s="1"/>
  <c r="K9" i="2"/>
  <c r="O9" i="2" s="1"/>
  <c r="K10" i="2"/>
  <c r="O10" i="2" s="1"/>
  <c r="K8" i="2"/>
  <c r="O8" i="2" s="1"/>
  <c r="K6" i="2"/>
  <c r="O6" i="2" s="1"/>
  <c r="BD29" i="4"/>
  <c r="W18" i="4"/>
  <c r="BD15" i="4"/>
  <c r="BB17" i="3"/>
  <c r="U4" i="3"/>
  <c r="Y34" i="4"/>
  <c r="X33" i="4"/>
  <c r="Y23" i="4"/>
  <c r="W16" i="4"/>
  <c r="BD13" i="4"/>
  <c r="T19" i="3"/>
  <c r="AF19" i="3" s="1"/>
  <c r="Q52" i="2"/>
  <c r="V6" i="4"/>
  <c r="X5" i="3"/>
  <c r="BD5" i="3" s="1"/>
  <c r="X11" i="3"/>
  <c r="BD11" i="3" s="1"/>
  <c r="Q47" i="2"/>
  <c r="BD73" i="4"/>
  <c r="W70" i="4"/>
  <c r="BF75" i="4"/>
  <c r="AR58" i="4"/>
  <c r="W72" i="4"/>
  <c r="AT69" i="4"/>
  <c r="AV69" i="4"/>
  <c r="W64" i="4"/>
  <c r="AF55" i="4"/>
  <c r="W50" i="4"/>
  <c r="BJ69" i="4"/>
  <c r="AJ67" i="4"/>
  <c r="AH67" i="4"/>
  <c r="BN55" i="4"/>
  <c r="W66" i="4"/>
  <c r="BH56" i="4"/>
  <c r="BJ65" i="4"/>
  <c r="W54" i="4"/>
  <c r="AX54" i="4" s="1"/>
  <c r="W41" i="4"/>
  <c r="AJ45" i="4"/>
  <c r="AH45" i="4"/>
  <c r="AF35" i="4"/>
  <c r="W33" i="4"/>
  <c r="AX33" i="4" s="1"/>
  <c r="W25" i="4"/>
  <c r="X72" i="4"/>
  <c r="X69" i="4"/>
  <c r="X66" i="4"/>
  <c r="X62" i="4"/>
  <c r="X58" i="4"/>
  <c r="X60" i="4"/>
  <c r="X49" i="4"/>
  <c r="X32" i="4"/>
  <c r="X26" i="4"/>
  <c r="X44" i="4"/>
  <c r="X40" i="4"/>
  <c r="X36" i="4"/>
  <c r="X30" i="4"/>
  <c r="X48" i="4"/>
  <c r="X42" i="4"/>
  <c r="X28" i="4"/>
  <c r="X22" i="4"/>
  <c r="X18" i="4"/>
  <c r="X14" i="4"/>
  <c r="X34" i="4"/>
  <c r="X24" i="4"/>
  <c r="X20" i="4"/>
  <c r="X16" i="4"/>
  <c r="X12" i="4"/>
  <c r="X8" i="4"/>
  <c r="X76" i="4"/>
  <c r="X55" i="4"/>
  <c r="X52" i="4"/>
  <c r="BD52" i="4" s="1"/>
  <c r="X10" i="4"/>
  <c r="X38" i="4"/>
  <c r="X4" i="4"/>
  <c r="BD4" i="4" s="1"/>
  <c r="X64" i="4"/>
  <c r="AZ21" i="3"/>
  <c r="T23" i="3"/>
  <c r="T17" i="3"/>
  <c r="AF17" i="3" s="1"/>
  <c r="T14" i="3"/>
  <c r="T12" i="3"/>
  <c r="T15" i="3"/>
  <c r="T4" i="3"/>
  <c r="T24" i="3"/>
  <c r="T7" i="3"/>
  <c r="T22" i="3"/>
  <c r="T20" i="3"/>
  <c r="T18" i="3"/>
  <c r="AF18" i="3" s="1"/>
  <c r="X54" i="4"/>
  <c r="BD54" i="4" s="1"/>
  <c r="X47" i="4"/>
  <c r="BD47" i="4" s="1"/>
  <c r="AX47" i="4"/>
  <c r="Y21" i="4"/>
  <c r="W14" i="4"/>
  <c r="U16" i="3"/>
  <c r="AL16" i="3" s="1"/>
  <c r="V8" i="4"/>
  <c r="V4" i="4"/>
  <c r="X22" i="3"/>
  <c r="AV15" i="3"/>
  <c r="AT15" i="3"/>
  <c r="U8" i="3"/>
  <c r="AL8" i="3" s="1"/>
  <c r="Q56" i="2"/>
  <c r="Y32" i="4"/>
  <c r="Y17" i="4"/>
  <c r="BJ17" i="4" s="1"/>
  <c r="V12" i="4"/>
  <c r="AR12" i="4" s="1"/>
  <c r="X6" i="4"/>
  <c r="X17" i="3"/>
  <c r="AV7" i="3"/>
  <c r="AT7" i="3"/>
  <c r="F52" i="2"/>
  <c r="I52" i="2" s="1"/>
  <c r="T33" i="4"/>
  <c r="W26" i="4"/>
  <c r="AF25" i="4"/>
  <c r="Y15" i="4"/>
  <c r="BJ15" i="4" s="1"/>
  <c r="AF9" i="4"/>
  <c r="W20" i="3"/>
  <c r="W12" i="3"/>
  <c r="AX12" i="3" s="1"/>
  <c r="W4" i="3"/>
  <c r="W22" i="3"/>
  <c r="W18" i="3"/>
  <c r="AX18" i="3" s="1"/>
  <c r="W16" i="3"/>
  <c r="AX16" i="3" s="1"/>
  <c r="W14" i="3"/>
  <c r="AX14" i="3" s="1"/>
  <c r="W10" i="3"/>
  <c r="AX10" i="3" s="1"/>
  <c r="W8" i="3"/>
  <c r="W6" i="3"/>
  <c r="AR11" i="3"/>
  <c r="X9" i="3"/>
  <c r="AJ71" i="4"/>
  <c r="AT11" i="3"/>
  <c r="K13" i="2"/>
  <c r="O13" i="2" s="1"/>
  <c r="X5" i="4"/>
  <c r="X21" i="3"/>
  <c r="X13" i="3"/>
  <c r="BD13" i="3" s="1"/>
  <c r="X8" i="3"/>
  <c r="T5" i="3"/>
  <c r="AT8" i="3"/>
  <c r="AV8" i="3"/>
  <c r="X19" i="3"/>
  <c r="BD19" i="3" s="1"/>
  <c r="X16" i="3"/>
  <c r="AL67" i="4"/>
  <c r="W60" i="4"/>
  <c r="AH79" i="4"/>
  <c r="AJ79" i="4"/>
  <c r="AF71" i="4"/>
  <c r="BL65" i="4"/>
  <c r="AR69" i="4"/>
  <c r="AH68" i="4"/>
  <c r="AL72" i="4"/>
  <c r="Y80" i="4"/>
  <c r="Y74" i="4"/>
  <c r="BJ74" i="4" s="1"/>
  <c r="Y68" i="4"/>
  <c r="Y72" i="4"/>
  <c r="BJ72" i="4" s="1"/>
  <c r="Y66" i="4"/>
  <c r="Y62" i="4"/>
  <c r="Y58" i="4"/>
  <c r="Y56" i="4"/>
  <c r="Y48" i="4"/>
  <c r="Y78" i="4"/>
  <c r="Y76" i="4"/>
  <c r="Y70" i="4"/>
  <c r="Y50" i="4"/>
  <c r="Y46" i="4"/>
  <c r="Y52" i="4"/>
  <c r="Y43" i="4"/>
  <c r="Y39" i="4"/>
  <c r="BJ39" i="4" s="1"/>
  <c r="Y35" i="4"/>
  <c r="Y29" i="4"/>
  <c r="BJ29" i="4" s="1"/>
  <c r="Y27" i="4"/>
  <c r="BJ27" i="4" s="1"/>
  <c r="Y64" i="4"/>
  <c r="Y41" i="4"/>
  <c r="BJ41" i="4" s="1"/>
  <c r="Y26" i="4"/>
  <c r="Y60" i="4"/>
  <c r="Y33" i="4"/>
  <c r="BJ33" i="4" s="1"/>
  <c r="Y45" i="4"/>
  <c r="Y22" i="4"/>
  <c r="Y14" i="4"/>
  <c r="Y12" i="4"/>
  <c r="Y37" i="4"/>
  <c r="BJ37" i="4" s="1"/>
  <c r="Y31" i="4"/>
  <c r="Y20" i="4"/>
  <c r="Y10" i="4"/>
  <c r="Y6" i="4"/>
  <c r="Y54" i="4"/>
  <c r="Y18" i="4"/>
  <c r="Y4" i="4"/>
  <c r="Y24" i="4"/>
  <c r="BJ24" i="4" s="1"/>
  <c r="Y16" i="4"/>
  <c r="Y8" i="4"/>
  <c r="W80" i="4"/>
  <c r="W56" i="4"/>
  <c r="Y47" i="4"/>
  <c r="Y28" i="4"/>
  <c r="BH19" i="4"/>
  <c r="BL40" i="4"/>
  <c r="AL21" i="4"/>
  <c r="T81" i="4"/>
  <c r="T78" i="4"/>
  <c r="T75" i="4"/>
  <c r="T76" i="4"/>
  <c r="AF76" i="4" s="1"/>
  <c r="T69" i="4"/>
  <c r="T72" i="4"/>
  <c r="AF72" i="4" s="1"/>
  <c r="T64" i="4"/>
  <c r="T60" i="4"/>
  <c r="T70" i="4"/>
  <c r="AF70" i="4" s="1"/>
  <c r="T58" i="4"/>
  <c r="AF58" i="4" s="1"/>
  <c r="T54" i="4"/>
  <c r="T51" i="4"/>
  <c r="AF51" i="4" s="1"/>
  <c r="T47" i="4"/>
  <c r="AF47" i="4" s="1"/>
  <c r="T28" i="4"/>
  <c r="T66" i="4"/>
  <c r="T50" i="4"/>
  <c r="AF50" i="4" s="1"/>
  <c r="T42" i="4"/>
  <c r="T38" i="4"/>
  <c r="T34" i="4"/>
  <c r="T62" i="4"/>
  <c r="AF62" i="4" s="1"/>
  <c r="T40" i="4"/>
  <c r="T24" i="4"/>
  <c r="T20" i="4"/>
  <c r="T16" i="4"/>
  <c r="AF16" i="4" s="1"/>
  <c r="T52" i="4"/>
  <c r="AF52" i="4" s="1"/>
  <c r="T46" i="4"/>
  <c r="T32" i="4"/>
  <c r="T30" i="4"/>
  <c r="T26" i="4"/>
  <c r="T22" i="4"/>
  <c r="AF22" i="4" s="1"/>
  <c r="T18" i="4"/>
  <c r="T14" i="4"/>
  <c r="AF14" i="4" s="1"/>
  <c r="T10" i="4"/>
  <c r="T57" i="4"/>
  <c r="T44" i="4"/>
  <c r="T36" i="4"/>
  <c r="T49" i="4"/>
  <c r="AF49" i="4" s="1"/>
  <c r="T8" i="4"/>
  <c r="AF8" i="4" s="1"/>
  <c r="T4" i="4"/>
  <c r="T12" i="4"/>
  <c r="AF12" i="4" s="1"/>
  <c r="T7" i="4"/>
  <c r="U6" i="3"/>
  <c r="AL6" i="3" s="1"/>
  <c r="BJ51" i="4"/>
  <c r="W45" i="4"/>
  <c r="AX45" i="4" s="1"/>
  <c r="Y13" i="4"/>
  <c r="BJ13" i="4" s="1"/>
  <c r="W8" i="4"/>
  <c r="W4" i="4"/>
  <c r="AT23" i="3"/>
  <c r="AV23" i="3"/>
  <c r="BJ22" i="3"/>
  <c r="AZ19" i="3"/>
  <c r="BB19" i="3"/>
  <c r="AX19" i="3"/>
  <c r="BD17" i="3"/>
  <c r="T11" i="3"/>
  <c r="Q50" i="2"/>
  <c r="W20" i="4"/>
  <c r="W12" i="4"/>
  <c r="X11" i="4"/>
  <c r="T5" i="4"/>
  <c r="V81" i="4"/>
  <c r="V74" i="4"/>
  <c r="AR74" i="4" s="1"/>
  <c r="V75" i="4"/>
  <c r="V77" i="4"/>
  <c r="AR77" i="4" s="1"/>
  <c r="V73" i="4"/>
  <c r="V68" i="4"/>
  <c r="AR68" i="4" s="1"/>
  <c r="V65" i="4"/>
  <c r="V61" i="4"/>
  <c r="AR61" i="4" s="1"/>
  <c r="V63" i="4"/>
  <c r="AR63" i="4" s="1"/>
  <c r="V59" i="4"/>
  <c r="V53" i="4"/>
  <c r="V48" i="4"/>
  <c r="V31" i="4"/>
  <c r="V56" i="4"/>
  <c r="V43" i="4"/>
  <c r="AR43" i="4" s="1"/>
  <c r="V39" i="4"/>
  <c r="AR39" i="4" s="1"/>
  <c r="V35" i="4"/>
  <c r="AR35" i="4" s="1"/>
  <c r="V29" i="4"/>
  <c r="V25" i="4"/>
  <c r="V45" i="4"/>
  <c r="AR45" i="4" s="1"/>
  <c r="V27" i="4"/>
  <c r="AR27" i="4" s="1"/>
  <c r="V21" i="4"/>
  <c r="V17" i="4"/>
  <c r="V13" i="4"/>
  <c r="V37" i="4"/>
  <c r="AR37" i="4" s="1"/>
  <c r="V23" i="4"/>
  <c r="V19" i="4"/>
  <c r="V15" i="4"/>
  <c r="V11" i="4"/>
  <c r="V80" i="4"/>
  <c r="AR80" i="4" s="1"/>
  <c r="V41" i="4"/>
  <c r="V33" i="4"/>
  <c r="V9" i="4"/>
  <c r="V5" i="4"/>
  <c r="T16" i="3"/>
  <c r="BN12" i="3"/>
  <c r="BL12" i="3"/>
  <c r="Q48" i="2"/>
  <c r="L32" i="2"/>
  <c r="P32" i="2" s="1"/>
  <c r="L30" i="2"/>
  <c r="P30" i="2" s="1"/>
  <c r="L28" i="2"/>
  <c r="P28" i="2" s="1"/>
  <c r="L26" i="2"/>
  <c r="P26" i="2" s="1"/>
  <c r="L33" i="2"/>
  <c r="P33" i="2" s="1"/>
  <c r="W58" i="4"/>
  <c r="AF39" i="4"/>
  <c r="AF29" i="4"/>
  <c r="AF19" i="4"/>
  <c r="W10" i="4"/>
  <c r="X14" i="3"/>
  <c r="T8" i="3"/>
  <c r="BD6" i="3"/>
  <c r="Y19" i="3"/>
  <c r="Y11" i="3"/>
  <c r="Y23" i="3"/>
  <c r="Y21" i="3"/>
  <c r="BJ21" i="3" s="1"/>
  <c r="Y17" i="3"/>
  <c r="BJ17" i="3" s="1"/>
  <c r="Y15" i="3"/>
  <c r="Y13" i="3"/>
  <c r="BJ13" i="3" s="1"/>
  <c r="Y9" i="3"/>
  <c r="Y7" i="3"/>
  <c r="Y5" i="3"/>
  <c r="F31" i="2"/>
  <c r="H31" i="2" s="1"/>
  <c r="F29" i="2"/>
  <c r="H29" i="2" s="1"/>
  <c r="F27" i="2"/>
  <c r="H27" i="2" s="1"/>
  <c r="H36" i="2" s="1"/>
  <c r="X31" i="4"/>
  <c r="BD31" i="4" s="1"/>
  <c r="AR28" i="4"/>
  <c r="Y9" i="4"/>
  <c r="BJ9" i="4" s="1"/>
  <c r="W6" i="4"/>
  <c r="W23" i="3"/>
  <c r="AX23" i="3" s="1"/>
  <c r="X10" i="3"/>
  <c r="T6" i="3"/>
  <c r="K12" i="2"/>
  <c r="O12" i="2" s="1"/>
  <c r="T21" i="3"/>
  <c r="AF21" i="3" s="1"/>
  <c r="T13" i="3"/>
  <c r="AF13" i="3" s="1"/>
  <c r="BT72" i="4" l="1"/>
  <c r="BR72" i="4"/>
  <c r="BP72" i="4"/>
  <c r="BR7" i="4"/>
  <c r="BT7" i="4"/>
  <c r="BR6" i="4"/>
  <c r="BT6" i="4"/>
  <c r="BT44" i="4"/>
  <c r="BR44" i="4"/>
  <c r="BR8" i="4"/>
  <c r="BT8" i="4"/>
  <c r="BT79" i="4"/>
  <c r="BR79" i="4"/>
  <c r="BR77" i="4"/>
  <c r="BT77" i="4"/>
  <c r="BT23" i="3"/>
  <c r="BP23" i="3"/>
  <c r="AF80" i="4"/>
  <c r="BJ57" i="4"/>
  <c r="BJ79" i="4"/>
  <c r="BT48" i="4"/>
  <c r="BR48" i="4"/>
  <c r="BT20" i="4"/>
  <c r="BR20" i="4"/>
  <c r="BR78" i="4"/>
  <c r="BT78" i="4"/>
  <c r="BR65" i="4"/>
  <c r="BT65" i="4"/>
  <c r="BT43" i="4"/>
  <c r="BR43" i="4"/>
  <c r="BR71" i="4"/>
  <c r="BT71" i="4"/>
  <c r="BP71" i="4"/>
  <c r="BT74" i="4"/>
  <c r="BR74" i="4"/>
  <c r="BR61" i="4"/>
  <c r="BT61" i="4"/>
  <c r="BP77" i="4"/>
  <c r="BP43" i="4"/>
  <c r="BT80" i="4"/>
  <c r="BR80" i="4"/>
  <c r="BP80" i="4"/>
  <c r="BT40" i="4"/>
  <c r="BR40" i="4"/>
  <c r="BT51" i="4"/>
  <c r="BR51" i="4"/>
  <c r="BP51" i="4"/>
  <c r="BT32" i="4"/>
  <c r="BR32" i="4"/>
  <c r="BP32" i="4"/>
  <c r="BR41" i="4"/>
  <c r="BP41" i="4"/>
  <c r="BT41" i="4"/>
  <c r="AT70" i="4"/>
  <c r="BL57" i="4"/>
  <c r="BT16" i="4"/>
  <c r="BR16" i="4"/>
  <c r="BR69" i="4"/>
  <c r="BT69" i="4"/>
  <c r="BT62" i="4"/>
  <c r="BR62" i="4"/>
  <c r="BR49" i="4"/>
  <c r="BP49" i="4"/>
  <c r="BT49" i="4"/>
  <c r="BT35" i="4"/>
  <c r="BR35" i="4"/>
  <c r="BR63" i="4"/>
  <c r="BP63" i="4"/>
  <c r="BT63" i="4"/>
  <c r="BT58" i="4"/>
  <c r="BR58" i="4"/>
  <c r="BR45" i="4"/>
  <c r="BP45" i="4"/>
  <c r="BT45" i="4"/>
  <c r="BP58" i="4"/>
  <c r="BP8" i="4"/>
  <c r="BT52" i="4"/>
  <c r="BR52" i="4"/>
  <c r="BP6" i="4"/>
  <c r="BP81" i="4" s="1"/>
  <c r="BT59" i="4"/>
  <c r="BP59" i="4"/>
  <c r="BR59" i="4"/>
  <c r="BR54" i="4"/>
  <c r="BT54" i="4"/>
  <c r="BD57" i="4"/>
  <c r="AT40" i="4"/>
  <c r="BR14" i="3"/>
  <c r="BL79" i="4"/>
  <c r="AJ61" i="4"/>
  <c r="BT66" i="4"/>
  <c r="BR66" i="4"/>
  <c r="BR53" i="4"/>
  <c r="BT53" i="4"/>
  <c r="BP46" i="4"/>
  <c r="BT46" i="4"/>
  <c r="BR46" i="4"/>
  <c r="BR33" i="4"/>
  <c r="BP33" i="4"/>
  <c r="BT33" i="4"/>
  <c r="BR31" i="4"/>
  <c r="BT31" i="4"/>
  <c r="BR55" i="4"/>
  <c r="BT55" i="4"/>
  <c r="BR42" i="4"/>
  <c r="BT42" i="4"/>
  <c r="BR29" i="4"/>
  <c r="BT29" i="4"/>
  <c r="BP29" i="4"/>
  <c r="BP66" i="4"/>
  <c r="BP40" i="4"/>
  <c r="BJ30" i="4"/>
  <c r="AL28" i="4"/>
  <c r="AX35" i="4"/>
  <c r="BP10" i="3"/>
  <c r="BT19" i="3"/>
  <c r="BL51" i="4"/>
  <c r="BJ59" i="4"/>
  <c r="BJ61" i="4"/>
  <c r="BT50" i="4"/>
  <c r="BR50" i="4"/>
  <c r="BR37" i="4"/>
  <c r="BP37" i="4"/>
  <c r="BT37" i="4"/>
  <c r="BR30" i="4"/>
  <c r="BT30" i="4"/>
  <c r="BR17" i="4"/>
  <c r="BT17" i="4"/>
  <c r="BT23" i="4"/>
  <c r="BR23" i="4"/>
  <c r="BT47" i="4"/>
  <c r="BP47" i="4"/>
  <c r="BR47" i="4"/>
  <c r="BR26" i="4"/>
  <c r="BT26" i="4"/>
  <c r="BR13" i="4"/>
  <c r="BT13" i="4"/>
  <c r="BP7" i="4"/>
  <c r="BP42" i="4"/>
  <c r="BP78" i="4"/>
  <c r="BP13" i="4"/>
  <c r="BT36" i="4"/>
  <c r="BR36" i="4"/>
  <c r="BT28" i="4"/>
  <c r="BR28" i="4"/>
  <c r="BL61" i="4"/>
  <c r="AF43" i="4"/>
  <c r="AJ27" i="4"/>
  <c r="M62" i="2"/>
  <c r="AZ13" i="3"/>
  <c r="BN30" i="4"/>
  <c r="BT14" i="3"/>
  <c r="BR10" i="3"/>
  <c r="BF29" i="4"/>
  <c r="BR34" i="4"/>
  <c r="BT34" i="4"/>
  <c r="BR21" i="4"/>
  <c r="BT21" i="4"/>
  <c r="BR14" i="4"/>
  <c r="BT14" i="4"/>
  <c r="BT75" i="4"/>
  <c r="BR75" i="4"/>
  <c r="BT19" i="4"/>
  <c r="BR19" i="4"/>
  <c r="BT39" i="4"/>
  <c r="BR39" i="4"/>
  <c r="BP39" i="4"/>
  <c r="BT10" i="4"/>
  <c r="BR10" i="4"/>
  <c r="BR4" i="4"/>
  <c r="BT4" i="4"/>
  <c r="BP79" i="4"/>
  <c r="BP21" i="4"/>
  <c r="BP50" i="4"/>
  <c r="BP35" i="4"/>
  <c r="BP48" i="4"/>
  <c r="BT76" i="4"/>
  <c r="BR76" i="4"/>
  <c r="BT15" i="4"/>
  <c r="BR15" i="4"/>
  <c r="BH57" i="4"/>
  <c r="AF61" i="4"/>
  <c r="BT18" i="4"/>
  <c r="BR18" i="4"/>
  <c r="BR5" i="4"/>
  <c r="BT5" i="4"/>
  <c r="BT68" i="4"/>
  <c r="BR68" i="4"/>
  <c r="BT67" i="4"/>
  <c r="BP67" i="4"/>
  <c r="BR67" i="4"/>
  <c r="BT11" i="4"/>
  <c r="BR11" i="4"/>
  <c r="BT27" i="4"/>
  <c r="BR27" i="4"/>
  <c r="BP27" i="4"/>
  <c r="BT60" i="4"/>
  <c r="BR60" i="4"/>
  <c r="BP31" i="4"/>
  <c r="BP36" i="4"/>
  <c r="BD27" i="4"/>
  <c r="AR34" i="4"/>
  <c r="AV34" i="4"/>
  <c r="BJ40" i="4"/>
  <c r="BJ38" i="4"/>
  <c r="AT24" i="4"/>
  <c r="AN36" i="4"/>
  <c r="AH37" i="4"/>
  <c r="AF63" i="4"/>
  <c r="AF37" i="4"/>
  <c r="AR40" i="4"/>
  <c r="BL67" i="4"/>
  <c r="BJ67" i="4"/>
  <c r="BD79" i="4"/>
  <c r="AJ63" i="4"/>
  <c r="Z81" i="4"/>
  <c r="AZ62" i="4"/>
  <c r="BD45" i="4"/>
  <c r="BD71" i="4"/>
  <c r="AV36" i="4"/>
  <c r="BH51" i="4"/>
  <c r="BH17" i="4"/>
  <c r="AL77" i="4"/>
  <c r="AT50" i="4"/>
  <c r="BJ55" i="4"/>
  <c r="BD61" i="4"/>
  <c r="BH37" i="4"/>
  <c r="BD41" i="4"/>
  <c r="BJ73" i="4"/>
  <c r="BL36" i="4"/>
  <c r="AT36" i="4"/>
  <c r="BJ36" i="4"/>
  <c r="AV79" i="4"/>
  <c r="BF43" i="4"/>
  <c r="BD19" i="4"/>
  <c r="BF45" i="4"/>
  <c r="BF51" i="4"/>
  <c r="BD17" i="4"/>
  <c r="BF41" i="4"/>
  <c r="BB35" i="4"/>
  <c r="BD43" i="4"/>
  <c r="AL79" i="4"/>
  <c r="BD74" i="4"/>
  <c r="BL59" i="4"/>
  <c r="BD39" i="4"/>
  <c r="AV24" i="4"/>
  <c r="AP36" i="4"/>
  <c r="BL71" i="4"/>
  <c r="BD35" i="4"/>
  <c r="BJ63" i="4"/>
  <c r="BJ71" i="4"/>
  <c r="AV32" i="4"/>
  <c r="BH80" i="4"/>
  <c r="BL63" i="4"/>
  <c r="BD67" i="4"/>
  <c r="AX29" i="4"/>
  <c r="BH9" i="4"/>
  <c r="AZ29" i="4"/>
  <c r="BH63" i="4"/>
  <c r="BF27" i="4"/>
  <c r="AR64" i="4"/>
  <c r="AR51" i="4"/>
  <c r="BD65" i="4"/>
  <c r="BH70" i="4"/>
  <c r="BF63" i="4"/>
  <c r="BH71" i="4"/>
  <c r="BH67" i="4"/>
  <c r="AT64" i="4"/>
  <c r="BF70" i="4"/>
  <c r="BH75" i="4"/>
  <c r="BB62" i="4"/>
  <c r="BH15" i="4"/>
  <c r="AR70" i="4"/>
  <c r="AR16" i="4"/>
  <c r="BD80" i="4"/>
  <c r="BF74" i="4"/>
  <c r="BL44" i="4"/>
  <c r="BD25" i="4"/>
  <c r="BH68" i="4"/>
  <c r="AV16" i="4"/>
  <c r="BF25" i="4"/>
  <c r="AT54" i="4"/>
  <c r="BJ44" i="4"/>
  <c r="BL19" i="4"/>
  <c r="AR42" i="4"/>
  <c r="BL49" i="4"/>
  <c r="BD68" i="4"/>
  <c r="BB39" i="4"/>
  <c r="BD59" i="4"/>
  <c r="BF56" i="4"/>
  <c r="BH53" i="4"/>
  <c r="AH53" i="4"/>
  <c r="AV42" i="4"/>
  <c r="BD53" i="4"/>
  <c r="BH59" i="4"/>
  <c r="BH78" i="4"/>
  <c r="BF78" i="4"/>
  <c r="BF23" i="4"/>
  <c r="BH23" i="4"/>
  <c r="AV18" i="4"/>
  <c r="AT18" i="4"/>
  <c r="BF21" i="4"/>
  <c r="BH21" i="4"/>
  <c r="AV38" i="4"/>
  <c r="AF11" i="4"/>
  <c r="BF46" i="4"/>
  <c r="AX39" i="4"/>
  <c r="BD50" i="4"/>
  <c r="BH61" i="4"/>
  <c r="AR38" i="4"/>
  <c r="AT76" i="4"/>
  <c r="AT49" i="4"/>
  <c r="BF50" i="4"/>
  <c r="BJ49" i="4"/>
  <c r="BH46" i="4"/>
  <c r="AJ11" i="4"/>
  <c r="AR46" i="4"/>
  <c r="BD9" i="4"/>
  <c r="AN75" i="4"/>
  <c r="AX43" i="4"/>
  <c r="BH65" i="4"/>
  <c r="AZ76" i="4"/>
  <c r="AV51" i="4"/>
  <c r="BJ19" i="4"/>
  <c r="BF13" i="4"/>
  <c r="BH13" i="4"/>
  <c r="BL7" i="4"/>
  <c r="AT62" i="4"/>
  <c r="BJ7" i="4"/>
  <c r="AV55" i="4"/>
  <c r="AR18" i="4"/>
  <c r="AV76" i="4"/>
  <c r="AR54" i="4"/>
  <c r="AR55" i="4"/>
  <c r="AL75" i="4"/>
  <c r="AX74" i="4"/>
  <c r="BH79" i="4"/>
  <c r="BD21" i="4"/>
  <c r="AT71" i="4"/>
  <c r="AV71" i="4"/>
  <c r="AR79" i="4"/>
  <c r="AV62" i="4"/>
  <c r="BB37" i="4"/>
  <c r="BB43" i="4"/>
  <c r="BB74" i="4"/>
  <c r="AX37" i="4"/>
  <c r="AH41" i="4"/>
  <c r="AV52" i="4"/>
  <c r="AR47" i="4"/>
  <c r="AV47" i="4"/>
  <c r="AR52" i="4"/>
  <c r="AJ41" i="4"/>
  <c r="AH13" i="4"/>
  <c r="AJ13" i="4"/>
  <c r="AH59" i="4"/>
  <c r="AJ59" i="4"/>
  <c r="AV20" i="4"/>
  <c r="AT20" i="4"/>
  <c r="AF27" i="4"/>
  <c r="AV57" i="4"/>
  <c r="AN71" i="4"/>
  <c r="AT46" i="4"/>
  <c r="AV14" i="4"/>
  <c r="AT14" i="4"/>
  <c r="AH17" i="4"/>
  <c r="AJ17" i="4"/>
  <c r="AT67" i="4"/>
  <c r="AV67" i="4"/>
  <c r="AR30" i="4"/>
  <c r="AT30" i="4"/>
  <c r="AV58" i="4"/>
  <c r="AT58" i="4"/>
  <c r="AV78" i="4"/>
  <c r="AT78" i="4"/>
  <c r="AR78" i="4"/>
  <c r="AR67" i="4"/>
  <c r="AF53" i="4"/>
  <c r="AP71" i="4"/>
  <c r="AV22" i="4"/>
  <c r="AT22" i="4"/>
  <c r="AH21" i="4"/>
  <c r="AJ21" i="4"/>
  <c r="AJ48" i="4"/>
  <c r="AH48" i="4"/>
  <c r="AV72" i="4"/>
  <c r="AT72" i="4"/>
  <c r="AR20" i="4"/>
  <c r="AV10" i="4"/>
  <c r="AT10" i="4"/>
  <c r="AF13" i="4"/>
  <c r="AV30" i="4"/>
  <c r="AF73" i="4"/>
  <c r="AF17" i="4"/>
  <c r="AF31" i="4"/>
  <c r="AR10" i="4"/>
  <c r="AR72" i="4"/>
  <c r="AH31" i="4"/>
  <c r="AV49" i="4"/>
  <c r="AT28" i="4"/>
  <c r="AH73" i="4"/>
  <c r="AR26" i="4"/>
  <c r="AV26" i="4"/>
  <c r="AV66" i="4"/>
  <c r="AT66" i="4"/>
  <c r="AF59" i="4"/>
  <c r="BJ8" i="3"/>
  <c r="BP9" i="3"/>
  <c r="BR9" i="3"/>
  <c r="BT5" i="3"/>
  <c r="BR5" i="3"/>
  <c r="BP19" i="3"/>
  <c r="AZ7" i="3"/>
  <c r="BT9" i="3"/>
  <c r="BT12" i="3"/>
  <c r="BR12" i="3"/>
  <c r="BT8" i="3"/>
  <c r="BR8" i="3"/>
  <c r="BP12" i="3"/>
  <c r="AR4" i="3"/>
  <c r="AX7" i="3"/>
  <c r="AV4" i="3"/>
  <c r="BR17" i="3"/>
  <c r="BT17" i="3"/>
  <c r="BT13" i="3"/>
  <c r="BR13" i="3"/>
  <c r="BJ18" i="3"/>
  <c r="BT20" i="3"/>
  <c r="BR20" i="3"/>
  <c r="BN4" i="3"/>
  <c r="BJ4" i="3"/>
  <c r="BB9" i="3"/>
  <c r="BB21" i="3"/>
  <c r="AV22" i="3"/>
  <c r="AV21" i="3"/>
  <c r="AR21" i="3"/>
  <c r="AR5" i="3"/>
  <c r="AZ5" i="3"/>
  <c r="AR22" i="3"/>
  <c r="AX9" i="3"/>
  <c r="BL16" i="3"/>
  <c r="BL18" i="3"/>
  <c r="AT19" i="3"/>
  <c r="AT20" i="3"/>
  <c r="BN8" i="3"/>
  <c r="AT5" i="3"/>
  <c r="BL10" i="3"/>
  <c r="AV19" i="3"/>
  <c r="AR18" i="3"/>
  <c r="AV20" i="3"/>
  <c r="BJ20" i="3"/>
  <c r="AT16" i="3"/>
  <c r="BL20" i="3"/>
  <c r="BB5" i="3"/>
  <c r="AV18" i="3"/>
  <c r="AV9" i="3"/>
  <c r="AT9" i="3"/>
  <c r="AV16" i="3"/>
  <c r="AR6" i="3"/>
  <c r="AV14" i="3"/>
  <c r="AX13" i="3"/>
  <c r="AR17" i="3"/>
  <c r="BL14" i="3"/>
  <c r="BJ16" i="3"/>
  <c r="AT14" i="3"/>
  <c r="AV6" i="3"/>
  <c r="BJ14" i="3"/>
  <c r="AT12" i="3"/>
  <c r="AR12" i="3"/>
  <c r="BB15" i="3"/>
  <c r="AV12" i="3"/>
  <c r="BB11" i="3"/>
  <c r="BN10" i="3"/>
  <c r="AV13" i="3"/>
  <c r="AT13" i="3"/>
  <c r="AR13" i="3"/>
  <c r="AF10" i="3"/>
  <c r="AZ15" i="3"/>
  <c r="Y24" i="3"/>
  <c r="AX11" i="3"/>
  <c r="BD18" i="3"/>
  <c r="AH10" i="3"/>
  <c r="BH18" i="3"/>
  <c r="BN6" i="3"/>
  <c r="BL6" i="3"/>
  <c r="I58" i="2"/>
  <c r="BH10" i="3"/>
  <c r="BF10" i="3"/>
  <c r="BD10" i="3"/>
  <c r="BL11" i="3"/>
  <c r="BN11" i="3"/>
  <c r="AV41" i="4"/>
  <c r="AT41" i="4"/>
  <c r="AV25" i="4"/>
  <c r="AT25" i="4"/>
  <c r="AT53" i="4"/>
  <c r="AV53" i="4"/>
  <c r="AT75" i="4"/>
  <c r="AV75" i="4"/>
  <c r="AR75" i="4"/>
  <c r="AH5" i="4"/>
  <c r="AJ5" i="4"/>
  <c r="AF5" i="4"/>
  <c r="AJ11" i="3"/>
  <c r="AH11" i="3"/>
  <c r="AJ4" i="4"/>
  <c r="AH4" i="4"/>
  <c r="AJ18" i="4"/>
  <c r="AH18" i="4"/>
  <c r="AJ20" i="4"/>
  <c r="AH20" i="4"/>
  <c r="AJ66" i="4"/>
  <c r="AH66" i="4"/>
  <c r="AJ64" i="4"/>
  <c r="AH64" i="4"/>
  <c r="BL54" i="4"/>
  <c r="BN54" i="4"/>
  <c r="BJ54" i="4"/>
  <c r="BL31" i="4"/>
  <c r="BJ31" i="4"/>
  <c r="BN31" i="4"/>
  <c r="BN26" i="4"/>
  <c r="BJ26" i="4"/>
  <c r="BL26" i="4"/>
  <c r="BL52" i="4"/>
  <c r="BN52" i="4"/>
  <c r="BL58" i="4"/>
  <c r="BN58" i="4"/>
  <c r="BJ58" i="4"/>
  <c r="BF16" i="3"/>
  <c r="BH16" i="3"/>
  <c r="BD16" i="3"/>
  <c r="BB8" i="3"/>
  <c r="AZ8" i="3"/>
  <c r="BB20" i="3"/>
  <c r="AZ20" i="3"/>
  <c r="AV8" i="4"/>
  <c r="AT8" i="4"/>
  <c r="AH22" i="3"/>
  <c r="AJ22" i="3"/>
  <c r="AF22" i="3"/>
  <c r="AJ23" i="3"/>
  <c r="AH23" i="3"/>
  <c r="BF55" i="4"/>
  <c r="BH55" i="4"/>
  <c r="BD55" i="4"/>
  <c r="BH14" i="4"/>
  <c r="BD14" i="4"/>
  <c r="BF14" i="4"/>
  <c r="BF42" i="4"/>
  <c r="BD42" i="4"/>
  <c r="BH42" i="4"/>
  <c r="BF49" i="4"/>
  <c r="BH49" i="4"/>
  <c r="AV6" i="4"/>
  <c r="AT6" i="4"/>
  <c r="BF20" i="3"/>
  <c r="BH20" i="3"/>
  <c r="BD20" i="3"/>
  <c r="AP22" i="3"/>
  <c r="AN22" i="3"/>
  <c r="BB27" i="4"/>
  <c r="AZ27" i="4"/>
  <c r="AN17" i="3"/>
  <c r="AP17" i="3"/>
  <c r="AF23" i="3"/>
  <c r="AZ30" i="4"/>
  <c r="AX30" i="4"/>
  <c r="BB30" i="4"/>
  <c r="BB63" i="4"/>
  <c r="AZ63" i="4"/>
  <c r="BB53" i="4"/>
  <c r="AZ53" i="4"/>
  <c r="BB77" i="4"/>
  <c r="AZ77" i="4"/>
  <c r="AP47" i="4"/>
  <c r="AN47" i="4"/>
  <c r="AP69" i="4"/>
  <c r="AN69" i="4"/>
  <c r="AP34" i="4"/>
  <c r="AN34" i="4"/>
  <c r="AP21" i="4"/>
  <c r="AN21" i="4"/>
  <c r="AN12" i="4"/>
  <c r="AL12" i="4"/>
  <c r="AP12" i="4"/>
  <c r="AN26" i="4"/>
  <c r="AP26" i="4"/>
  <c r="AL26" i="4"/>
  <c r="AP29" i="4"/>
  <c r="AN29" i="4"/>
  <c r="AN54" i="4"/>
  <c r="AP54" i="4"/>
  <c r="AN64" i="4"/>
  <c r="AL64" i="4"/>
  <c r="AP64" i="4"/>
  <c r="AN76" i="4"/>
  <c r="AL76" i="4"/>
  <c r="AP76" i="4"/>
  <c r="AX77" i="4"/>
  <c r="Q68" i="2"/>
  <c r="L83" i="2"/>
  <c r="BL17" i="3"/>
  <c r="BN17" i="3"/>
  <c r="BH14" i="3"/>
  <c r="BF14" i="3"/>
  <c r="AV5" i="4"/>
  <c r="AT5" i="4"/>
  <c r="AT23" i="4"/>
  <c r="AR23" i="4"/>
  <c r="AV23" i="4"/>
  <c r="AV29" i="4"/>
  <c r="AT29" i="4"/>
  <c r="AV56" i="4"/>
  <c r="AT56" i="4"/>
  <c r="AV74" i="4"/>
  <c r="AT74" i="4"/>
  <c r="W81" i="4"/>
  <c r="AZ4" i="4"/>
  <c r="BB4" i="4"/>
  <c r="AH57" i="4"/>
  <c r="AJ57" i="4"/>
  <c r="AF57" i="4"/>
  <c r="AH46" i="4"/>
  <c r="AJ46" i="4"/>
  <c r="AH38" i="4"/>
  <c r="AJ38" i="4"/>
  <c r="AF38" i="4"/>
  <c r="AJ58" i="4"/>
  <c r="AH58" i="4"/>
  <c r="AJ78" i="4"/>
  <c r="AH78" i="4"/>
  <c r="AZ80" i="4"/>
  <c r="BB80" i="4"/>
  <c r="BL6" i="4"/>
  <c r="BN6" i="4"/>
  <c r="BL41" i="4"/>
  <c r="BN41" i="4"/>
  <c r="BL46" i="4"/>
  <c r="BN46" i="4"/>
  <c r="BL62" i="4"/>
  <c r="BN62" i="4"/>
  <c r="BJ62" i="4"/>
  <c r="BH9" i="3"/>
  <c r="BF9" i="3"/>
  <c r="AZ10" i="3"/>
  <c r="BB10" i="3"/>
  <c r="BB22" i="3"/>
  <c r="AZ22" i="3"/>
  <c r="BH6" i="4"/>
  <c r="BF6" i="4"/>
  <c r="AL29" i="4"/>
  <c r="BH22" i="3"/>
  <c r="BF22" i="3"/>
  <c r="AZ14" i="4"/>
  <c r="AX14" i="4"/>
  <c r="BB14" i="4"/>
  <c r="BH54" i="4"/>
  <c r="BF54" i="4"/>
  <c r="AJ7" i="3"/>
  <c r="AH7" i="3"/>
  <c r="AH12" i="3"/>
  <c r="AJ12" i="3"/>
  <c r="BF38" i="4"/>
  <c r="BH38" i="4"/>
  <c r="BD38" i="4"/>
  <c r="BH76" i="4"/>
  <c r="BF76" i="4"/>
  <c r="BH20" i="4"/>
  <c r="BD20" i="4"/>
  <c r="BF20" i="4"/>
  <c r="BH18" i="4"/>
  <c r="BD18" i="4"/>
  <c r="BF18" i="4"/>
  <c r="BH48" i="4"/>
  <c r="BF48" i="4"/>
  <c r="BF44" i="4"/>
  <c r="BH44" i="4"/>
  <c r="BD44" i="4"/>
  <c r="BH60" i="4"/>
  <c r="BD60" i="4"/>
  <c r="BF60" i="4"/>
  <c r="BF69" i="4"/>
  <c r="BH69" i="4"/>
  <c r="BD69" i="4"/>
  <c r="AZ41" i="4"/>
  <c r="BB41" i="4"/>
  <c r="AZ66" i="4"/>
  <c r="AX66" i="4"/>
  <c r="BB66" i="4"/>
  <c r="AZ64" i="4"/>
  <c r="BB64" i="4"/>
  <c r="AX64" i="4"/>
  <c r="AF11" i="3"/>
  <c r="BN23" i="4"/>
  <c r="BL23" i="4"/>
  <c r="BF33" i="4"/>
  <c r="BH33" i="4"/>
  <c r="AP4" i="3"/>
  <c r="AN4" i="3"/>
  <c r="AZ18" i="4"/>
  <c r="BB18" i="4"/>
  <c r="AX18" i="4"/>
  <c r="O19" i="2"/>
  <c r="AP18" i="3"/>
  <c r="AN18" i="3"/>
  <c r="AL22" i="3"/>
  <c r="BN11" i="4"/>
  <c r="BL11" i="4"/>
  <c r="AL47" i="4"/>
  <c r="BH15" i="3"/>
  <c r="BF15" i="3"/>
  <c r="BH7" i="3"/>
  <c r="BF7" i="3"/>
  <c r="AZ78" i="4"/>
  <c r="BB78" i="4"/>
  <c r="AL4" i="3"/>
  <c r="BJ11" i="4"/>
  <c r="AP12" i="3"/>
  <c r="AN12" i="3"/>
  <c r="AN23" i="3"/>
  <c r="AP23" i="3"/>
  <c r="AN13" i="3"/>
  <c r="AP13" i="3"/>
  <c r="AL13" i="3"/>
  <c r="BB11" i="4"/>
  <c r="AZ11" i="4"/>
  <c r="BB7" i="4"/>
  <c r="AZ7" i="4"/>
  <c r="BB9" i="4"/>
  <c r="AZ9" i="4"/>
  <c r="BB40" i="4"/>
  <c r="AZ40" i="4"/>
  <c r="AZ71" i="4"/>
  <c r="BB71" i="4"/>
  <c r="BB42" i="4"/>
  <c r="AZ42" i="4"/>
  <c r="BB51" i="4"/>
  <c r="AZ51" i="4"/>
  <c r="BB61" i="4"/>
  <c r="AZ61" i="4"/>
  <c r="BB79" i="4"/>
  <c r="AZ79" i="4"/>
  <c r="AX8" i="3"/>
  <c r="AR56" i="4"/>
  <c r="AF64" i="4"/>
  <c r="BJ5" i="3"/>
  <c r="AP30" i="4"/>
  <c r="AN30" i="4"/>
  <c r="AL30" i="4"/>
  <c r="AP73" i="4"/>
  <c r="AN73" i="4"/>
  <c r="AP38" i="4"/>
  <c r="AN38" i="4"/>
  <c r="AP23" i="4"/>
  <c r="AN23" i="4"/>
  <c r="AP61" i="4"/>
  <c r="AN61" i="4"/>
  <c r="AN32" i="4"/>
  <c r="AP32" i="4"/>
  <c r="AL32" i="4"/>
  <c r="AN43" i="4"/>
  <c r="AP43" i="4"/>
  <c r="AL43" i="4"/>
  <c r="AP27" i="4"/>
  <c r="AN27" i="4"/>
  <c r="AN14" i="4"/>
  <c r="AP14" i="4"/>
  <c r="AL14" i="4"/>
  <c r="AN16" i="4"/>
  <c r="AP16" i="4"/>
  <c r="AL16" i="4"/>
  <c r="AN68" i="4"/>
  <c r="AP68" i="4"/>
  <c r="AL68" i="4"/>
  <c r="AL31" i="4"/>
  <c r="AP31" i="4"/>
  <c r="AN31" i="4"/>
  <c r="AN37" i="4"/>
  <c r="AP37" i="4"/>
  <c r="AN58" i="4"/>
  <c r="AL58" i="4"/>
  <c r="AP58" i="4"/>
  <c r="AN52" i="4"/>
  <c r="AP52" i="4"/>
  <c r="AL52" i="4"/>
  <c r="AN72" i="4"/>
  <c r="AP72" i="4"/>
  <c r="AN74" i="4"/>
  <c r="AL74" i="4"/>
  <c r="AP74" i="4"/>
  <c r="AF18" i="4"/>
  <c r="AL23" i="4"/>
  <c r="BJ46" i="4"/>
  <c r="AX79" i="4"/>
  <c r="BN45" i="4"/>
  <c r="BL45" i="4"/>
  <c r="BL9" i="3"/>
  <c r="BN9" i="3"/>
  <c r="BD9" i="3"/>
  <c r="AT9" i="4"/>
  <c r="AV9" i="4"/>
  <c r="AR9" i="4"/>
  <c r="AT11" i="4"/>
  <c r="AR11" i="4"/>
  <c r="AV11" i="4"/>
  <c r="AT27" i="4"/>
  <c r="AV27" i="4"/>
  <c r="AV35" i="4"/>
  <c r="AT35" i="4"/>
  <c r="AV31" i="4"/>
  <c r="AT31" i="4"/>
  <c r="AT63" i="4"/>
  <c r="AV63" i="4"/>
  <c r="AT73" i="4"/>
  <c r="AV73" i="4"/>
  <c r="AR73" i="4"/>
  <c r="AZ12" i="4"/>
  <c r="BB12" i="4"/>
  <c r="AX12" i="4"/>
  <c r="BD6" i="4"/>
  <c r="AH7" i="4"/>
  <c r="AJ7" i="4"/>
  <c r="AH49" i="4"/>
  <c r="AJ49" i="4"/>
  <c r="AJ10" i="4"/>
  <c r="AH10" i="4"/>
  <c r="AJ26" i="4"/>
  <c r="AH26" i="4"/>
  <c r="AF26" i="4"/>
  <c r="AJ52" i="4"/>
  <c r="AH52" i="4"/>
  <c r="AH40" i="4"/>
  <c r="AJ40" i="4"/>
  <c r="AF40" i="4"/>
  <c r="AH42" i="4"/>
  <c r="AF42" i="4"/>
  <c r="AJ42" i="4"/>
  <c r="AH47" i="4"/>
  <c r="AJ47" i="4"/>
  <c r="AJ70" i="4"/>
  <c r="AH70" i="4"/>
  <c r="AH69" i="4"/>
  <c r="AJ69" i="4"/>
  <c r="BD33" i="4"/>
  <c r="AX41" i="4"/>
  <c r="BD49" i="4"/>
  <c r="Y81" i="4"/>
  <c r="BL4" i="4"/>
  <c r="BJ4" i="4"/>
  <c r="BN4" i="4"/>
  <c r="BL10" i="4"/>
  <c r="BN10" i="4"/>
  <c r="BJ10" i="4"/>
  <c r="BL12" i="4"/>
  <c r="BJ12" i="4"/>
  <c r="BN12" i="4"/>
  <c r="BL33" i="4"/>
  <c r="BN33" i="4"/>
  <c r="BL64" i="4"/>
  <c r="BJ64" i="4"/>
  <c r="BN64" i="4"/>
  <c r="BL39" i="4"/>
  <c r="BN39" i="4"/>
  <c r="BL50" i="4"/>
  <c r="BN50" i="4"/>
  <c r="BL48" i="4"/>
  <c r="BN48" i="4"/>
  <c r="BJ48" i="4"/>
  <c r="BL66" i="4"/>
  <c r="BJ66" i="4"/>
  <c r="BN66" i="4"/>
  <c r="BL80" i="4"/>
  <c r="BN80" i="4"/>
  <c r="AX27" i="4"/>
  <c r="AR53" i="4"/>
  <c r="AF66" i="4"/>
  <c r="AJ5" i="3"/>
  <c r="AH5" i="3"/>
  <c r="BH21" i="3"/>
  <c r="BF21" i="3"/>
  <c r="AZ14" i="3"/>
  <c r="BB14" i="3"/>
  <c r="BB4" i="3"/>
  <c r="W24" i="3"/>
  <c r="AZ4" i="3"/>
  <c r="BN15" i="4"/>
  <c r="BL15" i="4"/>
  <c r="AH33" i="4"/>
  <c r="AJ33" i="4"/>
  <c r="BJ32" i="4"/>
  <c r="BL32" i="4"/>
  <c r="BN32" i="4"/>
  <c r="AN8" i="3"/>
  <c r="AP8" i="3"/>
  <c r="AV4" i="4"/>
  <c r="AT4" i="4"/>
  <c r="BJ11" i="3"/>
  <c r="AX20" i="3"/>
  <c r="AR6" i="4"/>
  <c r="BN21" i="4"/>
  <c r="BL21" i="4"/>
  <c r="AH18" i="3"/>
  <c r="AJ18" i="3"/>
  <c r="AH14" i="3"/>
  <c r="AJ14" i="3"/>
  <c r="BH10" i="4"/>
  <c r="BD10" i="4"/>
  <c r="BF10" i="4"/>
  <c r="BD8" i="4"/>
  <c r="BH8" i="4"/>
  <c r="BF8" i="4"/>
  <c r="BH24" i="4"/>
  <c r="BD24" i="4"/>
  <c r="BF24" i="4"/>
  <c r="BH22" i="4"/>
  <c r="BD22" i="4"/>
  <c r="BF22" i="4"/>
  <c r="BD30" i="4"/>
  <c r="BH30" i="4"/>
  <c r="BF30" i="4"/>
  <c r="BH26" i="4"/>
  <c r="BD26" i="4"/>
  <c r="BF26" i="4"/>
  <c r="BH58" i="4"/>
  <c r="BD58" i="4"/>
  <c r="BF58" i="4"/>
  <c r="BH72" i="4"/>
  <c r="BF72" i="4"/>
  <c r="AZ25" i="4"/>
  <c r="BB25" i="4"/>
  <c r="BJ23" i="4"/>
  <c r="AL34" i="4"/>
  <c r="AX63" i="4"/>
  <c r="AZ50" i="4"/>
  <c r="BB50" i="4"/>
  <c r="AX50" i="4"/>
  <c r="AZ70" i="4"/>
  <c r="BB70" i="4"/>
  <c r="AX70" i="4"/>
  <c r="Q62" i="2"/>
  <c r="AJ19" i="3"/>
  <c r="AH19" i="3"/>
  <c r="AX25" i="4"/>
  <c r="BN34" i="4"/>
  <c r="BL34" i="4"/>
  <c r="BJ34" i="4"/>
  <c r="AX4" i="3"/>
  <c r="AP10" i="3"/>
  <c r="AN10" i="3"/>
  <c r="BD15" i="3"/>
  <c r="AZ52" i="4"/>
  <c r="BB52" i="4"/>
  <c r="K19" i="2"/>
  <c r="AL18" i="3"/>
  <c r="BN5" i="4"/>
  <c r="BL5" i="4"/>
  <c r="AZ48" i="4"/>
  <c r="AX48" i="4"/>
  <c r="BB48" i="4"/>
  <c r="BF12" i="3"/>
  <c r="BD12" i="3"/>
  <c r="BH12" i="3"/>
  <c r="AF5" i="3"/>
  <c r="BJ21" i="4"/>
  <c r="AZ46" i="4"/>
  <c r="BB46" i="4"/>
  <c r="AX53" i="4"/>
  <c r="AR29" i="4"/>
  <c r="AL12" i="3"/>
  <c r="AN11" i="3"/>
  <c r="AP11" i="3"/>
  <c r="AN9" i="3"/>
  <c r="AP9" i="3"/>
  <c r="AP21" i="3"/>
  <c r="AL21" i="3"/>
  <c r="AN21" i="3"/>
  <c r="AF14" i="3"/>
  <c r="BB13" i="4"/>
  <c r="AZ13" i="4"/>
  <c r="BB15" i="4"/>
  <c r="AZ15" i="4"/>
  <c r="BB17" i="4"/>
  <c r="AZ17" i="4"/>
  <c r="BB44" i="4"/>
  <c r="AZ44" i="4"/>
  <c r="AZ32" i="4"/>
  <c r="AX32" i="4"/>
  <c r="BB32" i="4"/>
  <c r="BB55" i="4"/>
  <c r="AZ55" i="4"/>
  <c r="BB59" i="4"/>
  <c r="AZ59" i="4"/>
  <c r="BB65" i="4"/>
  <c r="AZ65" i="4"/>
  <c r="BB67" i="4"/>
  <c r="AZ67" i="4"/>
  <c r="AF7" i="4"/>
  <c r="BD72" i="4"/>
  <c r="AL73" i="4"/>
  <c r="AP13" i="4"/>
  <c r="AN13" i="4"/>
  <c r="AP7" i="4"/>
  <c r="AN7" i="4"/>
  <c r="AP65" i="4"/>
  <c r="AN65" i="4"/>
  <c r="AP11" i="4"/>
  <c r="AN11" i="4"/>
  <c r="AP63" i="4"/>
  <c r="AN63" i="4"/>
  <c r="AP57" i="4"/>
  <c r="AN57" i="4"/>
  <c r="AP17" i="4"/>
  <c r="AN17" i="4"/>
  <c r="AN6" i="4"/>
  <c r="AP6" i="4"/>
  <c r="AN35" i="4"/>
  <c r="AP35" i="4"/>
  <c r="AL35" i="4"/>
  <c r="AN22" i="4"/>
  <c r="AL22" i="4"/>
  <c r="AP22" i="4"/>
  <c r="AL24" i="4"/>
  <c r="AN24" i="4"/>
  <c r="AP24" i="4"/>
  <c r="AN56" i="4"/>
  <c r="AP56" i="4"/>
  <c r="AP46" i="4"/>
  <c r="AN46" i="4"/>
  <c r="AN41" i="4"/>
  <c r="AP41" i="4"/>
  <c r="AN78" i="4"/>
  <c r="AP78" i="4"/>
  <c r="AP50" i="4"/>
  <c r="AL50" i="4"/>
  <c r="AN50" i="4"/>
  <c r="AN80" i="4"/>
  <c r="AP80" i="4"/>
  <c r="AL54" i="4"/>
  <c r="BJ52" i="4"/>
  <c r="AF46" i="4"/>
  <c r="AR31" i="4"/>
  <c r="AL41" i="4"/>
  <c r="BD48" i="4"/>
  <c r="AZ6" i="4"/>
  <c r="BB6" i="4"/>
  <c r="AX6" i="4"/>
  <c r="BN5" i="3"/>
  <c r="BL5" i="3"/>
  <c r="BL15" i="3"/>
  <c r="BJ15" i="3"/>
  <c r="BN15" i="3"/>
  <c r="AH8" i="3"/>
  <c r="AF8" i="3"/>
  <c r="AJ8" i="3"/>
  <c r="AH16" i="3"/>
  <c r="AJ16" i="3"/>
  <c r="AF16" i="3"/>
  <c r="AT19" i="4"/>
  <c r="AR19" i="4"/>
  <c r="AV19" i="4"/>
  <c r="AT17" i="4"/>
  <c r="AV17" i="4"/>
  <c r="AR17" i="4"/>
  <c r="AV43" i="4"/>
  <c r="AT43" i="4"/>
  <c r="AT65" i="4"/>
  <c r="AV65" i="4"/>
  <c r="AR65" i="4"/>
  <c r="AZ8" i="4"/>
  <c r="BB8" i="4"/>
  <c r="AX8" i="4"/>
  <c r="AH44" i="4"/>
  <c r="AJ44" i="4"/>
  <c r="AF44" i="4"/>
  <c r="AJ32" i="4"/>
  <c r="AF32" i="4"/>
  <c r="AH32" i="4"/>
  <c r="AH34" i="4"/>
  <c r="AJ34" i="4"/>
  <c r="AF34" i="4"/>
  <c r="AJ54" i="4"/>
  <c r="AH54" i="4"/>
  <c r="AH75" i="4"/>
  <c r="AJ75" i="4"/>
  <c r="BL16" i="4"/>
  <c r="BJ16" i="4"/>
  <c r="BN16" i="4"/>
  <c r="BL22" i="4"/>
  <c r="BJ22" i="4"/>
  <c r="BN22" i="4"/>
  <c r="BN29" i="4"/>
  <c r="BL29" i="4"/>
  <c r="BL76" i="4"/>
  <c r="BN76" i="4"/>
  <c r="BL68" i="4"/>
  <c r="BN68" i="4"/>
  <c r="BJ68" i="4"/>
  <c r="BH13" i="3"/>
  <c r="BF13" i="3"/>
  <c r="BB18" i="3"/>
  <c r="AZ18" i="3"/>
  <c r="AZ26" i="4"/>
  <c r="AX26" i="4"/>
  <c r="BB26" i="4"/>
  <c r="BN17" i="4"/>
  <c r="BL17" i="4"/>
  <c r="AJ15" i="3"/>
  <c r="AH15" i="3"/>
  <c r="X81" i="4"/>
  <c r="BH4" i="4"/>
  <c r="BF4" i="4"/>
  <c r="BH16" i="4"/>
  <c r="BD16" i="4"/>
  <c r="BF16" i="4"/>
  <c r="BF40" i="4"/>
  <c r="BH40" i="4"/>
  <c r="BD40" i="4"/>
  <c r="BH66" i="4"/>
  <c r="BF66" i="4"/>
  <c r="AZ54" i="4"/>
  <c r="BB54" i="4"/>
  <c r="BH11" i="3"/>
  <c r="BF11" i="3"/>
  <c r="AZ16" i="4"/>
  <c r="BB16" i="4"/>
  <c r="AX16" i="4"/>
  <c r="BN25" i="4"/>
  <c r="BL25" i="4"/>
  <c r="L40" i="2"/>
  <c r="X24" i="3"/>
  <c r="BF4" i="3"/>
  <c r="BH4" i="3"/>
  <c r="BD4" i="3"/>
  <c r="AR8" i="4"/>
  <c r="AF54" i="4"/>
  <c r="AR25" i="4"/>
  <c r="AN19" i="3"/>
  <c r="AL19" i="3"/>
  <c r="AP19" i="3"/>
  <c r="AN5" i="3"/>
  <c r="AP5" i="3"/>
  <c r="AL5" i="3"/>
  <c r="BB5" i="4"/>
  <c r="AZ5" i="4"/>
  <c r="AZ28" i="4"/>
  <c r="BB28" i="4"/>
  <c r="AX28" i="4"/>
  <c r="BB38" i="4"/>
  <c r="AZ38" i="4"/>
  <c r="BB57" i="4"/>
  <c r="AZ57" i="4"/>
  <c r="BB75" i="4"/>
  <c r="AZ75" i="4"/>
  <c r="AP51" i="4"/>
  <c r="AN51" i="4"/>
  <c r="AN49" i="4"/>
  <c r="AP49" i="4"/>
  <c r="AP55" i="4"/>
  <c r="AN55" i="4"/>
  <c r="AP42" i="4"/>
  <c r="AN42" i="4"/>
  <c r="AN18" i="4"/>
  <c r="AL18" i="4"/>
  <c r="AP18" i="4"/>
  <c r="AN8" i="4"/>
  <c r="AP8" i="4"/>
  <c r="AL8" i="4"/>
  <c r="AN33" i="4"/>
  <c r="AP33" i="4"/>
  <c r="AN48" i="4"/>
  <c r="AL48" i="4"/>
  <c r="AP48" i="4"/>
  <c r="BJ76" i="4"/>
  <c r="AH21" i="3"/>
  <c r="AJ21" i="3"/>
  <c r="BN9" i="4"/>
  <c r="BL9" i="4"/>
  <c r="BH31" i="4"/>
  <c r="BF31" i="4"/>
  <c r="BL7" i="3"/>
  <c r="BJ7" i="3"/>
  <c r="BN7" i="3"/>
  <c r="BL19" i="3"/>
  <c r="BN19" i="3"/>
  <c r="BJ19" i="3"/>
  <c r="AV80" i="4"/>
  <c r="AT80" i="4"/>
  <c r="AT21" i="4"/>
  <c r="AR21" i="4"/>
  <c r="AV21" i="4"/>
  <c r="AT59" i="4"/>
  <c r="AV59" i="4"/>
  <c r="AV68" i="4"/>
  <c r="AT68" i="4"/>
  <c r="BF11" i="4"/>
  <c r="BH11" i="4"/>
  <c r="BD11" i="4"/>
  <c r="BN13" i="4"/>
  <c r="BL13" i="4"/>
  <c r="AJ8" i="4"/>
  <c r="AH8" i="4"/>
  <c r="AJ22" i="4"/>
  <c r="AH22" i="4"/>
  <c r="AF24" i="4"/>
  <c r="AJ24" i="4"/>
  <c r="AH24" i="4"/>
  <c r="AF28" i="4"/>
  <c r="AH28" i="4"/>
  <c r="AJ28" i="4"/>
  <c r="AJ72" i="4"/>
  <c r="AH72" i="4"/>
  <c r="BL28" i="4"/>
  <c r="BN28" i="4"/>
  <c r="BJ28" i="4"/>
  <c r="BN47" i="4"/>
  <c r="BL47" i="4"/>
  <c r="BL24" i="4"/>
  <c r="BN24" i="4"/>
  <c r="BL37" i="4"/>
  <c r="BN37" i="4"/>
  <c r="BL35" i="4"/>
  <c r="BN35" i="4"/>
  <c r="BJ35" i="4"/>
  <c r="BL78" i="4"/>
  <c r="BJ78" i="4"/>
  <c r="BN78" i="4"/>
  <c r="BL74" i="4"/>
  <c r="BN74" i="4"/>
  <c r="BD66" i="4"/>
  <c r="BH19" i="3"/>
  <c r="BF19" i="3"/>
  <c r="BL21" i="3"/>
  <c r="BN21" i="3"/>
  <c r="AZ10" i="4"/>
  <c r="BB10" i="4"/>
  <c r="AX10" i="4"/>
  <c r="BD14" i="3"/>
  <c r="AV37" i="4"/>
  <c r="AT37" i="4"/>
  <c r="AJ13" i="3"/>
  <c r="AH13" i="3"/>
  <c r="AH6" i="3"/>
  <c r="AJ6" i="3"/>
  <c r="AF6" i="3"/>
  <c r="AZ23" i="3"/>
  <c r="BB23" i="3"/>
  <c r="BN13" i="3"/>
  <c r="BL13" i="3"/>
  <c r="BL23" i="3"/>
  <c r="BN23" i="3"/>
  <c r="BJ23" i="3"/>
  <c r="AF7" i="3"/>
  <c r="AX11" i="4"/>
  <c r="AZ58" i="4"/>
  <c r="AX58" i="4"/>
  <c r="BB58" i="4"/>
  <c r="AF15" i="3"/>
  <c r="AT33" i="4"/>
  <c r="AV33" i="4"/>
  <c r="AT15" i="4"/>
  <c r="AV15" i="4"/>
  <c r="AR15" i="4"/>
  <c r="AT13" i="4"/>
  <c r="AR13" i="4"/>
  <c r="AV13" i="4"/>
  <c r="AV45" i="4"/>
  <c r="AT45" i="4"/>
  <c r="AV39" i="4"/>
  <c r="AT39" i="4"/>
  <c r="AV48" i="4"/>
  <c r="AT48" i="4"/>
  <c r="AT61" i="4"/>
  <c r="AV61" i="4"/>
  <c r="AT77" i="4"/>
  <c r="AV77" i="4"/>
  <c r="AF4" i="4"/>
  <c r="AZ20" i="4"/>
  <c r="AX20" i="4"/>
  <c r="BB20" i="4"/>
  <c r="BJ47" i="4"/>
  <c r="AZ45" i="4"/>
  <c r="BB45" i="4"/>
  <c r="AP6" i="3"/>
  <c r="AN6" i="3"/>
  <c r="AJ12" i="4"/>
  <c r="AH12" i="4"/>
  <c r="AH36" i="4"/>
  <c r="AJ36" i="4"/>
  <c r="AF36" i="4"/>
  <c r="AJ14" i="4"/>
  <c r="AH14" i="4"/>
  <c r="AJ30" i="4"/>
  <c r="AF30" i="4"/>
  <c r="AH30" i="4"/>
  <c r="AJ16" i="4"/>
  <c r="AH16" i="4"/>
  <c r="AJ62" i="4"/>
  <c r="AH62" i="4"/>
  <c r="AH50" i="4"/>
  <c r="AJ50" i="4"/>
  <c r="AH51" i="4"/>
  <c r="AJ51" i="4"/>
  <c r="AJ60" i="4"/>
  <c r="AH60" i="4"/>
  <c r="AJ76" i="4"/>
  <c r="AH76" i="4"/>
  <c r="BJ45" i="4"/>
  <c r="AZ56" i="4"/>
  <c r="BB56" i="4"/>
  <c r="BL8" i="4"/>
  <c r="BJ8" i="4"/>
  <c r="BN8" i="4"/>
  <c r="BL18" i="4"/>
  <c r="BJ18" i="4"/>
  <c r="BN18" i="4"/>
  <c r="BL20" i="4"/>
  <c r="BN20" i="4"/>
  <c r="BJ20" i="4"/>
  <c r="BL14" i="4"/>
  <c r="BJ14" i="4"/>
  <c r="BN14" i="4"/>
  <c r="BL60" i="4"/>
  <c r="BN60" i="4"/>
  <c r="BJ60" i="4"/>
  <c r="BN27" i="4"/>
  <c r="BL27" i="4"/>
  <c r="BL43" i="4"/>
  <c r="BN43" i="4"/>
  <c r="BJ43" i="4"/>
  <c r="BN70" i="4"/>
  <c r="BL70" i="4"/>
  <c r="BL56" i="4"/>
  <c r="BN56" i="4"/>
  <c r="BJ56" i="4"/>
  <c r="BL72" i="4"/>
  <c r="BN72" i="4"/>
  <c r="AR48" i="4"/>
  <c r="AZ60" i="4"/>
  <c r="BB60" i="4"/>
  <c r="AX60" i="4"/>
  <c r="AF78" i="4"/>
  <c r="BF8" i="3"/>
  <c r="BH8" i="3"/>
  <c r="BD8" i="3"/>
  <c r="BF5" i="4"/>
  <c r="BH5" i="4"/>
  <c r="BD5" i="4"/>
  <c r="AZ6" i="3"/>
  <c r="BB6" i="3"/>
  <c r="BB16" i="3"/>
  <c r="AZ16" i="3"/>
  <c r="BB12" i="3"/>
  <c r="AZ12" i="3"/>
  <c r="BH17" i="3"/>
  <c r="BF17" i="3"/>
  <c r="AV12" i="4"/>
  <c r="AT12" i="4"/>
  <c r="BJ9" i="3"/>
  <c r="AX4" i="4"/>
  <c r="AN16" i="3"/>
  <c r="AP16" i="3"/>
  <c r="AX22" i="3"/>
  <c r="BJ6" i="4"/>
  <c r="BF47" i="4"/>
  <c r="BH47" i="4"/>
  <c r="AH20" i="3"/>
  <c r="AF20" i="3"/>
  <c r="AJ20" i="3"/>
  <c r="AH4" i="3"/>
  <c r="AJ4" i="3"/>
  <c r="AF4" i="3"/>
  <c r="AH17" i="3"/>
  <c r="AJ17" i="3"/>
  <c r="BH64" i="4"/>
  <c r="BF64" i="4"/>
  <c r="BD64" i="4"/>
  <c r="BH52" i="4"/>
  <c r="BF52" i="4"/>
  <c r="BH12" i="4"/>
  <c r="BD12" i="4"/>
  <c r="BF12" i="4"/>
  <c r="BF34" i="4"/>
  <c r="BH34" i="4"/>
  <c r="BD34" i="4"/>
  <c r="BF28" i="4"/>
  <c r="BH28" i="4"/>
  <c r="BD28" i="4"/>
  <c r="BF36" i="4"/>
  <c r="BH36" i="4"/>
  <c r="BD36" i="4"/>
  <c r="BD32" i="4"/>
  <c r="BF32" i="4"/>
  <c r="BH32" i="4"/>
  <c r="BD62" i="4"/>
  <c r="BH62" i="4"/>
  <c r="BF62" i="4"/>
  <c r="AR5" i="4"/>
  <c r="AZ33" i="4"/>
  <c r="BB33" i="4"/>
  <c r="AR33" i="4"/>
  <c r="AR41" i="4"/>
  <c r="BJ80" i="4"/>
  <c r="AF20" i="4"/>
  <c r="AL38" i="4"/>
  <c r="AX61" i="4"/>
  <c r="AF69" i="4"/>
  <c r="BJ50" i="4"/>
  <c r="AZ72" i="4"/>
  <c r="BB72" i="4"/>
  <c r="BJ70" i="4"/>
  <c r="BF5" i="3"/>
  <c r="BH5" i="3"/>
  <c r="BJ25" i="4"/>
  <c r="AX6" i="3"/>
  <c r="AL10" i="3"/>
  <c r="P40" i="2"/>
  <c r="AF12" i="3"/>
  <c r="AN20" i="3"/>
  <c r="AP20" i="3"/>
  <c r="AZ22" i="4"/>
  <c r="BB22" i="4"/>
  <c r="AX22" i="4"/>
  <c r="AL51" i="4"/>
  <c r="BH23" i="3"/>
  <c r="BF23" i="3"/>
  <c r="BD21" i="3"/>
  <c r="AF33" i="4"/>
  <c r="AX80" i="4"/>
  <c r="AZ31" i="4"/>
  <c r="AX31" i="4"/>
  <c r="BB31" i="4"/>
  <c r="AX42" i="4"/>
  <c r="AX56" i="4"/>
  <c r="AR59" i="4"/>
  <c r="AZ24" i="4"/>
  <c r="BB24" i="4"/>
  <c r="AX24" i="4"/>
  <c r="AL11" i="3"/>
  <c r="AN7" i="3"/>
  <c r="AP7" i="3"/>
  <c r="AN15" i="3"/>
  <c r="AP15" i="3"/>
  <c r="AR4" i="4"/>
  <c r="AL17" i="3"/>
  <c r="BD22" i="3"/>
  <c r="BB21" i="4"/>
  <c r="AZ21" i="4"/>
  <c r="BB23" i="4"/>
  <c r="AZ23" i="4"/>
  <c r="BB19" i="4"/>
  <c r="AZ19" i="4"/>
  <c r="BB36" i="4"/>
  <c r="AZ36" i="4"/>
  <c r="BB34" i="4"/>
  <c r="AZ34" i="4"/>
  <c r="BB47" i="4"/>
  <c r="AZ47" i="4"/>
  <c r="BB49" i="4"/>
  <c r="AZ49" i="4"/>
  <c r="BB73" i="4"/>
  <c r="AZ73" i="4"/>
  <c r="BB69" i="4"/>
  <c r="AZ69" i="4"/>
  <c r="AX13" i="4"/>
  <c r="AX72" i="4"/>
  <c r="AF75" i="4"/>
  <c r="AL69" i="4"/>
  <c r="AP9" i="4"/>
  <c r="AN9" i="4"/>
  <c r="AP19" i="4"/>
  <c r="AN19" i="4"/>
  <c r="AP44" i="4"/>
  <c r="AN44" i="4"/>
  <c r="AN5" i="4"/>
  <c r="AP5" i="4"/>
  <c r="AP53" i="4"/>
  <c r="AN53" i="4"/>
  <c r="AP40" i="4"/>
  <c r="AN40" i="4"/>
  <c r="AP15" i="4"/>
  <c r="AN15" i="4"/>
  <c r="AN10" i="4"/>
  <c r="AL10" i="4"/>
  <c r="AP10" i="4"/>
  <c r="AN20" i="4"/>
  <c r="AP20" i="4"/>
  <c r="AL20" i="4"/>
  <c r="AN4" i="4"/>
  <c r="AP4" i="4"/>
  <c r="AP25" i="4"/>
  <c r="AN25" i="4"/>
  <c r="AN39" i="4"/>
  <c r="AP39" i="4"/>
  <c r="AN62" i="4"/>
  <c r="AL62" i="4"/>
  <c r="AP62" i="4"/>
  <c r="AN45" i="4"/>
  <c r="AP45" i="4"/>
  <c r="AN66" i="4"/>
  <c r="AL66" i="4"/>
  <c r="AP66" i="4"/>
  <c r="AN60" i="4"/>
  <c r="AP60" i="4"/>
  <c r="AL60" i="4"/>
  <c r="AN70" i="4"/>
  <c r="AP70" i="4"/>
  <c r="AL70" i="4"/>
  <c r="AF10" i="4"/>
  <c r="AL27" i="4"/>
  <c r="AX5" i="4"/>
  <c r="AL65" i="4"/>
  <c r="AL40" i="4"/>
  <c r="AF60" i="4"/>
  <c r="BD76" i="4"/>
  <c r="AL33" i="4"/>
  <c r="AL37" i="4"/>
  <c r="AP59" i="4"/>
  <c r="AN59" i="4"/>
  <c r="BT81" i="4" l="1"/>
  <c r="BP24" i="3"/>
  <c r="BR81" i="4"/>
  <c r="BT24" i="3"/>
  <c r="BD81" i="4"/>
  <c r="AL81" i="4"/>
  <c r="BR24" i="3"/>
  <c r="AV24" i="3"/>
  <c r="AR24" i="3"/>
  <c r="AT24" i="3"/>
  <c r="BN24" i="3"/>
  <c r="BJ24" i="3"/>
  <c r="AF24" i="3"/>
  <c r="BL24" i="3"/>
  <c r="AJ24" i="3"/>
  <c r="AP81" i="4"/>
  <c r="BH24" i="3"/>
  <c r="BN81" i="4"/>
  <c r="AH81" i="4"/>
  <c r="BF24" i="3"/>
  <c r="AZ24" i="3"/>
  <c r="AP24" i="3"/>
  <c r="AJ81" i="4"/>
  <c r="AR81" i="4"/>
  <c r="AH24" i="3"/>
  <c r="BH81" i="4"/>
  <c r="AX24" i="3"/>
  <c r="AV81" i="4"/>
  <c r="BL81" i="4"/>
  <c r="AX81" i="4"/>
  <c r="AF81" i="4"/>
  <c r="AN24" i="3"/>
  <c r="BB81" i="4"/>
  <c r="AN81" i="4"/>
  <c r="BF81" i="4"/>
  <c r="AT81" i="4"/>
  <c r="BJ81" i="4"/>
  <c r="AZ81" i="4"/>
  <c r="BD24" i="3"/>
  <c r="BB24" i="3"/>
  <c r="AL24" i="3"/>
  <c r="Q83" i="2"/>
  <c r="S68" i="2"/>
  <c r="S83" i="2" s="1"/>
</calcChain>
</file>

<file path=xl/sharedStrings.xml><?xml version="1.0" encoding="utf-8"?>
<sst xmlns="http://schemas.openxmlformats.org/spreadsheetml/2006/main" count="1995" uniqueCount="1247">
  <si>
    <t>N°</t>
  </si>
  <si>
    <t>Mt investi hors commission et frais</t>
  </si>
  <si>
    <t xml:space="preserve">Commisions de courtage </t>
  </si>
  <si>
    <t>Frais de gestion</t>
  </si>
  <si>
    <t>CMP</t>
  </si>
  <si>
    <t>Mt Investi</t>
  </si>
  <si>
    <t>Cours le 31/10</t>
  </si>
  <si>
    <t>Cours actuel 7/11</t>
  </si>
  <si>
    <t>Valorisation actuelle</t>
  </si>
  <si>
    <t>Poids dans le PTF</t>
  </si>
  <si>
    <t>Poids dans le MASI</t>
  </si>
  <si>
    <t>Performance du titres VENDREDI (w)/ (w-1) dans le PTF</t>
  </si>
  <si>
    <t>Performance du titres VENDREDI (w)/(w-1) dans le MASI</t>
  </si>
  <si>
    <t>Contribution de la performance dans le PTF</t>
  </si>
  <si>
    <t>IAM</t>
  </si>
  <si>
    <t>Sothema</t>
  </si>
  <si>
    <t>RISMA</t>
  </si>
  <si>
    <t>Sonasid</t>
  </si>
  <si>
    <t>ATTIJARIWAFA BANK</t>
  </si>
  <si>
    <t>Sanlam</t>
  </si>
  <si>
    <t>Marsa maroc</t>
  </si>
  <si>
    <t>Ciments du Maroc</t>
  </si>
  <si>
    <t>Label vie</t>
  </si>
  <si>
    <t>Tgcc</t>
  </si>
  <si>
    <t>HPS</t>
  </si>
  <si>
    <t>-</t>
  </si>
  <si>
    <t>TOTAL</t>
  </si>
  <si>
    <t>AVANT REBALANCEMENT</t>
  </si>
  <si>
    <t>Mt investi hors commission</t>
  </si>
  <si>
    <t>Cours actuel 24/10</t>
  </si>
  <si>
    <t>APRES REBALANCEMENT</t>
  </si>
  <si>
    <t>APRES SOUSCRIPTION</t>
  </si>
  <si>
    <t>Cours Ajusté</t>
  </si>
  <si>
    <t>ATTRIBUTION</t>
  </si>
  <si>
    <t>Poids dans le MASI20</t>
  </si>
  <si>
    <t>Contribution de la performance dans MASI20</t>
  </si>
  <si>
    <t>ENTREPRISE</t>
  </si>
  <si>
    <t>Cours 03/10/25</t>
  </si>
  <si>
    <t>Cours 10/10/25</t>
  </si>
  <si>
    <t>Cours 17/10/25</t>
  </si>
  <si>
    <t>Cours 24/10/25</t>
  </si>
  <si>
    <t>Cours 31/10/25</t>
  </si>
  <si>
    <t>Cours 07/11/25</t>
  </si>
  <si>
    <t>Nbre de titres</t>
  </si>
  <si>
    <t>Facteurs flottants</t>
  </si>
  <si>
    <t>Capitalisation flottante 03/10/25</t>
  </si>
  <si>
    <t>Capitalisation flottante 10/10/25</t>
  </si>
  <si>
    <t>Capitalisation flottante17/10/25</t>
  </si>
  <si>
    <t>Capitalisation flottante 24/10/25</t>
  </si>
  <si>
    <t>Capitalisation flottante 31/10/25</t>
  </si>
  <si>
    <t>Capitalisation flottante 07/11/25</t>
  </si>
  <si>
    <t>poids 03/10/25</t>
  </si>
  <si>
    <t>poids 10/10/25</t>
  </si>
  <si>
    <t>poids 17/10/25</t>
  </si>
  <si>
    <t>poids 24/10/25</t>
  </si>
  <si>
    <t>poids 31/10/25</t>
  </si>
  <si>
    <t>poids 07/11/25</t>
  </si>
  <si>
    <t>Rnet</t>
  </si>
  <si>
    <t>fondspropres</t>
  </si>
  <si>
    <t>dividende par action</t>
  </si>
  <si>
    <t>BPA</t>
  </si>
  <si>
    <t>PER</t>
  </si>
  <si>
    <t>PER*POIDS</t>
  </si>
  <si>
    <t>PBR</t>
  </si>
  <si>
    <t>PBR*POID</t>
  </si>
  <si>
    <t>DY</t>
  </si>
  <si>
    <t>DY*POIDS</t>
  </si>
  <si>
    <t>AKDITAL</t>
  </si>
  <si>
    <t>ALLIANCES</t>
  </si>
  <si>
    <t>BANK OF AFRICA</t>
  </si>
  <si>
    <t>BCP</t>
  </si>
  <si>
    <t>CDM</t>
  </si>
  <si>
    <t>CFG BANK</t>
  </si>
  <si>
    <t>CIMENTS DU MAROC</t>
  </si>
  <si>
    <t>CMGP GROUP</t>
  </si>
  <si>
    <t>COSUMAR</t>
  </si>
  <si>
    <t>DOUJA PROM ADDOHA</t>
  </si>
  <si>
    <t>ITISSALAT AL-MAGHRIB</t>
  </si>
  <si>
    <t>JET CONTRACTORS</t>
  </si>
  <si>
    <t>LABEL VIE</t>
  </si>
  <si>
    <t>LAFARGEHOLCIM MAROC</t>
  </si>
  <si>
    <t>RESIDENCES DAR SAADA</t>
  </si>
  <si>
    <t>SODEP-Marsa Maroc</t>
  </si>
  <si>
    <t>SONASID</t>
  </si>
  <si>
    <t>TAQA MOROCCO</t>
  </si>
  <si>
    <t>TGCC S.A</t>
  </si>
  <si>
    <t>MASI</t>
  </si>
  <si>
    <t>AFMA</t>
  </si>
  <si>
    <t>AFRIC INDUSTRIES SA</t>
  </si>
  <si>
    <t>AFRIQUIA GAZ</t>
  </si>
  <si>
    <t>AGMA</t>
  </si>
  <si>
    <t>ALUMINIUM DU MAROC</t>
  </si>
  <si>
    <t>ARADEI CAPITAL</t>
  </si>
  <si>
    <t>ATLANTASANAD</t>
  </si>
  <si>
    <t>AUTO HALL</t>
  </si>
  <si>
    <t>AUTO NEJMA</t>
  </si>
  <si>
    <t>BALIMA</t>
  </si>
  <si>
    <t>BMCI</t>
  </si>
  <si>
    <t>CARTIER SAADA</t>
  </si>
  <si>
    <t>CIH</t>
  </si>
  <si>
    <t>COLORADO</t>
  </si>
  <si>
    <t>CTM</t>
  </si>
  <si>
    <t>DARI COUSPATE</t>
  </si>
  <si>
    <t>DELTA HOLDING</t>
  </si>
  <si>
    <t>Diac salaf</t>
  </si>
  <si>
    <t>DISTY TECHNOLOGIES</t>
  </si>
  <si>
    <t>DISWAY</t>
  </si>
  <si>
    <t>ENNAKL</t>
  </si>
  <si>
    <t>EQDOM</t>
  </si>
  <si>
    <t>FENIE BROSSETTE</t>
  </si>
  <si>
    <t>IB MAROC.COM</t>
  </si>
  <si>
    <t>IMMORENTE INVEST</t>
  </si>
  <si>
    <t>INVOLYS</t>
  </si>
  <si>
    <t>LESIEUR CRISTAL</t>
  </si>
  <si>
    <t>M2M Group</t>
  </si>
  <si>
    <t>MAGHREB OXYGENE</t>
  </si>
  <si>
    <t>MAGHREBAIL</t>
  </si>
  <si>
    <t>MANAGEM</t>
  </si>
  <si>
    <t>MAROC LEASING</t>
  </si>
  <si>
    <t>MED PAPER</t>
  </si>
  <si>
    <t>MICRODATA</t>
  </si>
  <si>
    <t>MINIERE TOUISSIT</t>
  </si>
  <si>
    <t>MUTANDIS SCA</t>
  </si>
  <si>
    <t>OULMES</t>
  </si>
  <si>
    <t>PROMOPHARM S.A.</t>
  </si>
  <si>
    <t>REALISATIONS MECANIQUES</t>
  </si>
  <si>
    <t>REBAB COMPANY</t>
  </si>
  <si>
    <t>S.M MONETIQUE</t>
  </si>
  <si>
    <t>SALAFIN</t>
  </si>
  <si>
    <t>DELATTRE LEVIVIER MAROC</t>
  </si>
  <si>
    <t>SANLAM MAROC</t>
  </si>
  <si>
    <t>SMI</t>
  </si>
  <si>
    <t>SNEP</t>
  </si>
  <si>
    <t>SOCIETE DES BOISSONS DU MAROC</t>
  </si>
  <si>
    <t>SOTHEMA</t>
  </si>
  <si>
    <t>STOKVIS NORD AFRIQUE</t>
  </si>
  <si>
    <t>STROC INDUSTRIE</t>
  </si>
  <si>
    <t>TOTALENERGIES MARKETING MAROC</t>
  </si>
  <si>
    <t>UNIMER</t>
  </si>
  <si>
    <t>VICENNE</t>
  </si>
  <si>
    <t>WAFA ASSURANCE</t>
  </si>
  <si>
    <t>ZELLIDJA S.A</t>
  </si>
  <si>
    <t>Les rendements</t>
  </si>
  <si>
    <t>Rendement Masi20</t>
  </si>
  <si>
    <t>COV(I;M)</t>
  </si>
  <si>
    <t>VAR(M)</t>
  </si>
  <si>
    <t>BETA</t>
  </si>
  <si>
    <t>Poids dans PF</t>
  </si>
  <si>
    <t>BETA Pondere par le poids</t>
  </si>
  <si>
    <t>BETA MOYEN DU PORTEFEUILLE</t>
  </si>
  <si>
    <t>MT dans chaque actif</t>
  </si>
  <si>
    <t>CMP avec la commission</t>
  </si>
  <si>
    <t>NB d'actions souscris</t>
  </si>
  <si>
    <t>NB de titre danns le PF apres la souscription</t>
  </si>
  <si>
    <t>Souscription</t>
  </si>
  <si>
    <t>droit d'entree</t>
  </si>
  <si>
    <t>MT de la souscription</t>
  </si>
  <si>
    <t>Le reste (CASH)</t>
  </si>
  <si>
    <t>Poids          24/10/25</t>
  </si>
  <si>
    <t>Titre</t>
  </si>
  <si>
    <t>Sens de l'operation</t>
  </si>
  <si>
    <t>Nombre de titre initial</t>
  </si>
  <si>
    <t>Poids initial</t>
  </si>
  <si>
    <t>Poids après solveur</t>
  </si>
  <si>
    <t>Nb de titre après</t>
  </si>
  <si>
    <t>Nb de titre échangé</t>
  </si>
  <si>
    <t>Prix initial</t>
  </si>
  <si>
    <t>Prix de Vente/Achat</t>
  </si>
  <si>
    <t>Vente</t>
  </si>
  <si>
    <t>Achat</t>
  </si>
  <si>
    <t>Rendement Moyen</t>
  </si>
  <si>
    <t>Rendement PF</t>
  </si>
  <si>
    <t>Variance PF</t>
  </si>
  <si>
    <t>Ecart Type PF</t>
  </si>
  <si>
    <t>Ecart Type PF Annualisé</t>
  </si>
  <si>
    <t>Le coefficient de corrélation égal à 1 </t>
  </si>
  <si>
    <t xml:space="preserve">Une corrélation positive </t>
  </si>
  <si>
    <t>Une corrélation faible </t>
  </si>
  <si>
    <t>Une corrélation négative</t>
  </si>
  <si>
    <t xml:space="preserve">         Correspond à une corrélation parfaite positive ce qui n’existe que lorsqu’on parle d’une même valeur bien évidement parce qu’il évoluent exactement de la même manière </t>
  </si>
  <si>
    <t xml:space="preserve">        Indique qu’il existe une évolution similaire entre les valeurs , mais pas parfaite : lorsque la première valeur augmente, la seconde tend également à augmenter. Dans notre portefeuille, nous observons par exemple qu’Attijariwafa Bank et IAM présentent un coefficient de corrélation de 0,360, ce qui constitue la corrélation la plus élevée parmi nos titres. De même, IAM et Marsa Maroc affichent une corrélation de 0,330.
Bien que ces entreprises appartiennent à des secteurs d’activité distincts, cette corrélation positive s’explique par la structure du marché marocain, qui demeure peu diversifié et largement dominé par quelques grandes capitalisations telles qu’IAM ou Attijariwafa Bank. Ces valeurs dites “Blue Chips” réagissent souvent aux mêmes mouvements du marché et aux décisions des investisseurs institutionnels. De plus, plusieurs facteurs macroéconomiques communs influencent simultanément ces sociétés : la croissance économique globale, la stabilité politique et monétaire, ainsi que la politique monétaire conduite par Bank Al-Maghrib. Enfin, le marché marocain étant relativement concentré, les investisseurs ont tendance à acheter ou à vendre les titres du MASI de manière collective, sans cibler un seul actif en particulier. 
</t>
  </si>
  <si>
    <t xml:space="preserve">       Une corrélation faible entre les valeurs on constate que dans notre portfeuille c’était le cous pour risma et toute autres valeurs en outre de sanlam et HPS qui est de 0,029 Risma (secteur du tourisme et de l’hôtellerie)évolue selon un cycle économique différent de celui qui influencent les grandes entreprises marocaines généralement Son activité dépend du tourisme international, du taux de change du dirham, de la stabilité politique mondiale et de la demande étrangère.ce qui réduit naturellement sa corrélation avec les autres valeurs. Leurs sources de revenus et facteurs de risque n’ont presque aucun lien, d’où cette corrélation très faible. En plus, le marché boursier marocain est peu liquide, donc les cours des entreprises de niche comme HPS peuvent bouger indépendamment des grandes tendances du MASI.</t>
  </si>
  <si>
    <t xml:space="preserve">     C’est-à-dire les rendements des couples d’entreprises évoluent de manière  légèrement en sens opposé, mais sans lien fort. Par exemple RISMA et Label vie correéle de -0,0142 les deux secteurs ne réagissent pas aux mêmes moteurs de croissance.En période où le tourisme ralentit (ex. crise internationale, baisse du pouvoir d’achat des touristes), la consommation locale peut se maintenir, soutenant Label Vie. Prenant aussi l’exemple de Sanlam et TGCC avec une corrélation de -0,00755 car Chacune réagit différemment aux politiques monétaires et budgétaires marocaines.Lorsque par exemple les taux d’intérêt montent, cela peut freiner l’investissement immobilier (impactant TGCC) mais profiter aux sociétés d’assurance (comme Sanlam) qui obtiennent de meilleurs rendements sur leurs placements obligataires.</t>
  </si>
  <si>
    <t>Synthèse</t>
  </si>
  <si>
    <t>La matrice de corrélation de notre portefeuille  révèle des coefficients majoritairement positifs, variant d’intensité faible à forte, traduisant une évolution globalement cohérente des titres du portefeuille. Cette situation reflète une diversification modérée, pas très forte mais c une caractéristique d’un marché où plusieurs valeurs réagissent de manière similaire aux conditions économiques nationales</t>
  </si>
  <si>
    <t>Les cours de clôture</t>
  </si>
  <si>
    <t>Date</t>
  </si>
  <si>
    <t>Risque</t>
  </si>
  <si>
    <t>Variance</t>
  </si>
  <si>
    <t>17/10/2025</t>
  </si>
  <si>
    <t>16/10/2025</t>
  </si>
  <si>
    <t>15/10/2025</t>
  </si>
  <si>
    <t>14/10/2025</t>
  </si>
  <si>
    <t>13/10/2025</t>
  </si>
  <si>
    <t>10/10/2025</t>
  </si>
  <si>
    <t>09/10/2025</t>
  </si>
  <si>
    <t>08/10/2025</t>
  </si>
  <si>
    <t>07/10/2025</t>
  </si>
  <si>
    <t>06/10/2025</t>
  </si>
  <si>
    <t>03/10/2025</t>
  </si>
  <si>
    <t>02/10/2025</t>
  </si>
  <si>
    <t>01/10/2025</t>
  </si>
  <si>
    <t>30/09/2025</t>
  </si>
  <si>
    <t>29/09/2025</t>
  </si>
  <si>
    <t>26/09/2025</t>
  </si>
  <si>
    <t>25/09/2025</t>
  </si>
  <si>
    <t>24/09/2025</t>
  </si>
  <si>
    <t>23/09/2025</t>
  </si>
  <si>
    <t>22/09/2025</t>
  </si>
  <si>
    <t>19/09/2025</t>
  </si>
  <si>
    <t>18/09/2025</t>
  </si>
  <si>
    <t>17/09/2025</t>
  </si>
  <si>
    <t>16/09/2025</t>
  </si>
  <si>
    <t>15/09/2025</t>
  </si>
  <si>
    <t>12/09/2025</t>
  </si>
  <si>
    <t>11/09/2025</t>
  </si>
  <si>
    <t>10/09/2025</t>
  </si>
  <si>
    <t>09/09/2025</t>
  </si>
  <si>
    <t>08/09/2025</t>
  </si>
  <si>
    <t>04/09/2025</t>
  </si>
  <si>
    <t>03/09/2025</t>
  </si>
  <si>
    <t>02/09/2025</t>
  </si>
  <si>
    <t>01/09/2025</t>
  </si>
  <si>
    <t>29/08/2025</t>
  </si>
  <si>
    <t>28/08/2025</t>
  </si>
  <si>
    <t>27/08/2025</t>
  </si>
  <si>
    <t>26/08/2025</t>
  </si>
  <si>
    <t>25/08/2025</t>
  </si>
  <si>
    <t>22/08/2025</t>
  </si>
  <si>
    <t>19/08/2025</t>
  </si>
  <si>
    <t>18/08/2025</t>
  </si>
  <si>
    <t>15/08/2025</t>
  </si>
  <si>
    <t>13/08/2025</t>
  </si>
  <si>
    <t>12/08/2025</t>
  </si>
  <si>
    <t>11/08/2025</t>
  </si>
  <si>
    <t>08/08/2025</t>
  </si>
  <si>
    <t>07/08/2025</t>
  </si>
  <si>
    <t>06/08/2025</t>
  </si>
  <si>
    <t>05/08/2025</t>
  </si>
  <si>
    <t>04/08/2025</t>
  </si>
  <si>
    <t>01/08/2025</t>
  </si>
  <si>
    <t>31/07/2025</t>
  </si>
  <si>
    <t>29/07/2025</t>
  </si>
  <si>
    <t>28/07/2025</t>
  </si>
  <si>
    <t>25/07/2025</t>
  </si>
  <si>
    <t>24/07/2025</t>
  </si>
  <si>
    <t>23/07/2025</t>
  </si>
  <si>
    <t>22/07/2025</t>
  </si>
  <si>
    <t>21/07/2025</t>
  </si>
  <si>
    <t>18/07/2025</t>
  </si>
  <si>
    <t>17/07/2025</t>
  </si>
  <si>
    <t>16/07/2025</t>
  </si>
  <si>
    <t>15/07/2025</t>
  </si>
  <si>
    <t>14/07/2025</t>
  </si>
  <si>
    <t>11/07/2025</t>
  </si>
  <si>
    <t>10/07/2025</t>
  </si>
  <si>
    <t>09/07/2025</t>
  </si>
  <si>
    <t>08/07/2025</t>
  </si>
  <si>
    <t>07/07/2025</t>
  </si>
  <si>
    <t>04/07/2025</t>
  </si>
  <si>
    <t>03/07/2025</t>
  </si>
  <si>
    <t>02/07/2025</t>
  </si>
  <si>
    <t>01/07/2025</t>
  </si>
  <si>
    <t>30/06/2025</t>
  </si>
  <si>
    <t>26/06/2025</t>
  </si>
  <si>
    <t>25/06/2025</t>
  </si>
  <si>
    <t>24/06/2025</t>
  </si>
  <si>
    <t>23/06/2025</t>
  </si>
  <si>
    <t>20/06/2025</t>
  </si>
  <si>
    <t>19/06/2025</t>
  </si>
  <si>
    <t>18/06/2025</t>
  </si>
  <si>
    <t>17/06/2025</t>
  </si>
  <si>
    <t>16/06/2025</t>
  </si>
  <si>
    <t>13/06/2025</t>
  </si>
  <si>
    <t>12/06/2025</t>
  </si>
  <si>
    <t>11/06/2025</t>
  </si>
  <si>
    <t>10/06/2025</t>
  </si>
  <si>
    <t>06/06/2025</t>
  </si>
  <si>
    <t>05/06/2025</t>
  </si>
  <si>
    <t>04/06/2025</t>
  </si>
  <si>
    <t>03/06/2025</t>
  </si>
  <si>
    <t>02/06/2025</t>
  </si>
  <si>
    <t>30/05/2025</t>
  </si>
  <si>
    <t>29/05/2025</t>
  </si>
  <si>
    <t>28/05/2025</t>
  </si>
  <si>
    <t>27/05/2025</t>
  </si>
  <si>
    <t>26/05/2025</t>
  </si>
  <si>
    <t>23/05/2025</t>
  </si>
  <si>
    <t>22/05/2025</t>
  </si>
  <si>
    <t>21/05/2025</t>
  </si>
  <si>
    <t>20/05/2025</t>
  </si>
  <si>
    <t>19/05/2025</t>
  </si>
  <si>
    <t>16/05/2025</t>
  </si>
  <si>
    <t>15/05/2025</t>
  </si>
  <si>
    <t>14/05/2025</t>
  </si>
  <si>
    <t>13/05/2025</t>
  </si>
  <si>
    <t>12/05/2025</t>
  </si>
  <si>
    <t>09/05/2025</t>
  </si>
  <si>
    <t>08/05/2025</t>
  </si>
  <si>
    <t>07/05/2025</t>
  </si>
  <si>
    <t>06/05/2025</t>
  </si>
  <si>
    <t>05/05/2025</t>
  </si>
  <si>
    <t>02/05/2025</t>
  </si>
  <si>
    <t>30/04/2025</t>
  </si>
  <si>
    <t>29/04/2025</t>
  </si>
  <si>
    <t>28/04/2025</t>
  </si>
  <si>
    <t>25/04/2025</t>
  </si>
  <si>
    <t>24/04/2025</t>
  </si>
  <si>
    <t>23/04/2025</t>
  </si>
  <si>
    <t>22/04/2025</t>
  </si>
  <si>
    <t>21/04/2025</t>
  </si>
  <si>
    <t>18/04/2025</t>
  </si>
  <si>
    <t>17/04/2025</t>
  </si>
  <si>
    <t>16/04/2025</t>
  </si>
  <si>
    <t>15/04/2025</t>
  </si>
  <si>
    <t>14/04/2025</t>
  </si>
  <si>
    <t>11/04/2025</t>
  </si>
  <si>
    <t>10/04/2025</t>
  </si>
  <si>
    <t>09/04/2025</t>
  </si>
  <si>
    <t>08/04/2025</t>
  </si>
  <si>
    <t>07/04/2025</t>
  </si>
  <si>
    <t>04/04/2025</t>
  </si>
  <si>
    <t>03/04/2025</t>
  </si>
  <si>
    <t>02/04/2025</t>
  </si>
  <si>
    <t>28/03/2025</t>
  </si>
  <si>
    <t>27/03/2025</t>
  </si>
  <si>
    <t>26/03/2025</t>
  </si>
  <si>
    <t>25/03/2025</t>
  </si>
  <si>
    <t>24/03/2025</t>
  </si>
  <si>
    <t>21/03/2025</t>
  </si>
  <si>
    <t>20/03/2025</t>
  </si>
  <si>
    <t>19/03/2025</t>
  </si>
  <si>
    <t>18/03/2025</t>
  </si>
  <si>
    <t>17/03/2025</t>
  </si>
  <si>
    <t>14/03/2025</t>
  </si>
  <si>
    <t>13/03/2025</t>
  </si>
  <si>
    <t>12/03/2025</t>
  </si>
  <si>
    <t>11/03/2025</t>
  </si>
  <si>
    <t>10/03/2025</t>
  </si>
  <si>
    <t>07/03/2025</t>
  </si>
  <si>
    <t>06/03/2025</t>
  </si>
  <si>
    <t>05/03/2025</t>
  </si>
  <si>
    <t>04/03/2025</t>
  </si>
  <si>
    <t>03/03/2025</t>
  </si>
  <si>
    <t>28/02/2025</t>
  </si>
  <si>
    <t>27/02/2025</t>
  </si>
  <si>
    <t>26/02/2025</t>
  </si>
  <si>
    <t>25/02/2025</t>
  </si>
  <si>
    <t>24/02/2025</t>
  </si>
  <si>
    <t>21/02/2025</t>
  </si>
  <si>
    <t>20/02/2025</t>
  </si>
  <si>
    <t>19/02/2025</t>
  </si>
  <si>
    <t>18/02/2025</t>
  </si>
  <si>
    <t>17/02/2025</t>
  </si>
  <si>
    <t>14/02/2025</t>
  </si>
  <si>
    <t>13/02/2025</t>
  </si>
  <si>
    <t>12/02/2025</t>
  </si>
  <si>
    <t>11/02/2025</t>
  </si>
  <si>
    <t>10/02/2025</t>
  </si>
  <si>
    <t>07/02/2025</t>
  </si>
  <si>
    <t>06/02/2025</t>
  </si>
  <si>
    <t>05/02/2025</t>
  </si>
  <si>
    <t>04/02/2025</t>
  </si>
  <si>
    <t>03/02/2025</t>
  </si>
  <si>
    <t>31/01/2025</t>
  </si>
  <si>
    <t>30/01/2025</t>
  </si>
  <si>
    <t>29/01/2025</t>
  </si>
  <si>
    <t>936,1</t>
  </si>
  <si>
    <t>28/01/2025</t>
  </si>
  <si>
    <t>27/01/2025</t>
  </si>
  <si>
    <t>24/01/2025</t>
  </si>
  <si>
    <t>23/01/2025</t>
  </si>
  <si>
    <t>22/01/2025</t>
  </si>
  <si>
    <t>21/01/2025</t>
  </si>
  <si>
    <t>20/01/2025</t>
  </si>
  <si>
    <t>17/01/2025</t>
  </si>
  <si>
    <t>16/01/2025</t>
  </si>
  <si>
    <t>15/01/2025</t>
  </si>
  <si>
    <t>13/01/2025</t>
  </si>
  <si>
    <t>10/01/2025</t>
  </si>
  <si>
    <t>09/01/2025</t>
  </si>
  <si>
    <t>08/01/2025</t>
  </si>
  <si>
    <t>07/01/2025</t>
  </si>
  <si>
    <t>06/01/2025</t>
  </si>
  <si>
    <t>03/01/2025</t>
  </si>
  <si>
    <t>02/01/2025</t>
  </si>
  <si>
    <t>31/12/2024</t>
  </si>
  <si>
    <t>30/12/2024</t>
  </si>
  <si>
    <t>27/12/2024</t>
  </si>
  <si>
    <t>26/12/2024</t>
  </si>
  <si>
    <t>25/12/2024</t>
  </si>
  <si>
    <t>24/12/2024</t>
  </si>
  <si>
    <t>23/12/2024</t>
  </si>
  <si>
    <t>20/12/2024</t>
  </si>
  <si>
    <t>19/12/2024</t>
  </si>
  <si>
    <t>18/12/2024</t>
  </si>
  <si>
    <t>17/12/2024</t>
  </si>
  <si>
    <t>16/12/2024</t>
  </si>
  <si>
    <t>13/12/2024</t>
  </si>
  <si>
    <t>12/12/2024</t>
  </si>
  <si>
    <t>11/12/2024</t>
  </si>
  <si>
    <t>10/12/2024</t>
  </si>
  <si>
    <t>09/12/2024</t>
  </si>
  <si>
    <t>06/12/2024</t>
  </si>
  <si>
    <t>05/12/2024</t>
  </si>
  <si>
    <t>04/12/2024</t>
  </si>
  <si>
    <t>03/12/2024</t>
  </si>
  <si>
    <t>02/12/2024</t>
  </si>
  <si>
    <t>29/11/2024</t>
  </si>
  <si>
    <t>28/11/2024</t>
  </si>
  <si>
    <t>27/11/2024</t>
  </si>
  <si>
    <t>26/11/2024</t>
  </si>
  <si>
    <t>25/11/2024</t>
  </si>
  <si>
    <t>22/11/2024</t>
  </si>
  <si>
    <t>21/11/2024</t>
  </si>
  <si>
    <t>20/11/2024</t>
  </si>
  <si>
    <t>19/11/2024</t>
  </si>
  <si>
    <t>15/11/2024</t>
  </si>
  <si>
    <t>14/11/2024</t>
  </si>
  <si>
    <t>13/11/2024</t>
  </si>
  <si>
    <t>12/11/2024</t>
  </si>
  <si>
    <t>11/11/2024</t>
  </si>
  <si>
    <t>08/11/2024</t>
  </si>
  <si>
    <t>07/11/2024</t>
  </si>
  <si>
    <t>05/11/2024</t>
  </si>
  <si>
    <t>04/11/2024</t>
  </si>
  <si>
    <t>01/11/2024</t>
  </si>
  <si>
    <t>31/10/2024</t>
  </si>
  <si>
    <t>30/10/2024</t>
  </si>
  <si>
    <t>29/10/2024</t>
  </si>
  <si>
    <t>28/10/2024</t>
  </si>
  <si>
    <t>25/10/2024</t>
  </si>
  <si>
    <t>24/10/2024</t>
  </si>
  <si>
    <t>23/10/2024</t>
  </si>
  <si>
    <t>22/10/2024</t>
  </si>
  <si>
    <t>21/10/2024</t>
  </si>
  <si>
    <t>18/10/2024</t>
  </si>
  <si>
    <t>17/10/2024</t>
  </si>
  <si>
    <t>16/10/2024</t>
  </si>
  <si>
    <t>15/10/2024</t>
  </si>
  <si>
    <t>14/10/2024</t>
  </si>
  <si>
    <t>11/10/2024</t>
  </si>
  <si>
    <t>10/10/2024</t>
  </si>
  <si>
    <t>09/10/2024</t>
  </si>
  <si>
    <t>08/10/2024</t>
  </si>
  <si>
    <t>07/10/2024</t>
  </si>
  <si>
    <t>04/10/2024</t>
  </si>
  <si>
    <t>03/10/2024</t>
  </si>
  <si>
    <t>02/10/2024</t>
  </si>
  <si>
    <t>01/10/2024</t>
  </si>
  <si>
    <t>30/09/2024</t>
  </si>
  <si>
    <t>27/09/2024</t>
  </si>
  <si>
    <t>26/09/2024</t>
  </si>
  <si>
    <t>25/09/2024</t>
  </si>
  <si>
    <t>24/09/2024</t>
  </si>
  <si>
    <t>23/09/2024</t>
  </si>
  <si>
    <t>20/09/2024</t>
  </si>
  <si>
    <t>19/09/2024</t>
  </si>
  <si>
    <t>18/09/2024</t>
  </si>
  <si>
    <t>13/09/2024</t>
  </si>
  <si>
    <t>12/09/2024</t>
  </si>
  <si>
    <t>11/09/2024</t>
  </si>
  <si>
    <t>10/09/2024</t>
  </si>
  <si>
    <t>09/09/2024</t>
  </si>
  <si>
    <t>06/09/2024</t>
  </si>
  <si>
    <t>05/09/2024</t>
  </si>
  <si>
    <t>04/09/2024</t>
  </si>
  <si>
    <t>03/09/2024</t>
  </si>
  <si>
    <t>02/09/2024</t>
  </si>
  <si>
    <t>30/08/2024</t>
  </si>
  <si>
    <t>29/08/2024</t>
  </si>
  <si>
    <t>28/08/2024</t>
  </si>
  <si>
    <t>27/08/2024</t>
  </si>
  <si>
    <t>26/08/2024</t>
  </si>
  <si>
    <t>23/08/2024</t>
  </si>
  <si>
    <t>22/08/2024</t>
  </si>
  <si>
    <t>19/08/2024</t>
  </si>
  <si>
    <t>16/08/2024</t>
  </si>
  <si>
    <t>15/08/2024</t>
  </si>
  <si>
    <t>13/08/2024</t>
  </si>
  <si>
    <t>12/08/2024</t>
  </si>
  <si>
    <t>09/08/2024</t>
  </si>
  <si>
    <t>08/08/2024</t>
  </si>
  <si>
    <t>07/08/2024</t>
  </si>
  <si>
    <t>06/08/2024</t>
  </si>
  <si>
    <t>05/08/2024</t>
  </si>
  <si>
    <t>02/08/2024</t>
  </si>
  <si>
    <t>01/08/2024</t>
  </si>
  <si>
    <t>31/07/2024</t>
  </si>
  <si>
    <t>29/07/2024</t>
  </si>
  <si>
    <t>26/07/2024</t>
  </si>
  <si>
    <t>25/07/2024</t>
  </si>
  <si>
    <t>24/07/2024</t>
  </si>
  <si>
    <t>23/07/2024</t>
  </si>
  <si>
    <t>22/07/2024</t>
  </si>
  <si>
    <t>19/07/2024</t>
  </si>
  <si>
    <t>18/07/2024</t>
  </si>
  <si>
    <t>17/07/2024</t>
  </si>
  <si>
    <t>16/07/2024</t>
  </si>
  <si>
    <t>15/07/2024</t>
  </si>
  <si>
    <t>12/07/2024</t>
  </si>
  <si>
    <t>11/07/2024</t>
  </si>
  <si>
    <t>10/07/2024</t>
  </si>
  <si>
    <t>09/07/2024</t>
  </si>
  <si>
    <t>08/07/2024</t>
  </si>
  <si>
    <t>05/07/2024</t>
  </si>
  <si>
    <t>04/07/2024</t>
  </si>
  <si>
    <t>03/07/2024</t>
  </si>
  <si>
    <t>02/07/2024</t>
  </si>
  <si>
    <t>01/07/2024</t>
  </si>
  <si>
    <t>28/06/2024</t>
  </si>
  <si>
    <t>27/06/2024</t>
  </si>
  <si>
    <t>26/06/2024</t>
  </si>
  <si>
    <t>25/06/2024</t>
  </si>
  <si>
    <t>24/06/2024</t>
  </si>
  <si>
    <t>21/06/2024</t>
  </si>
  <si>
    <t>20/06/2024</t>
  </si>
  <si>
    <t>19/06/2024</t>
  </si>
  <si>
    <t>14/06/2024</t>
  </si>
  <si>
    <t>13/06/2024</t>
  </si>
  <si>
    <t>12/06/2024</t>
  </si>
  <si>
    <t>11/06/2024</t>
  </si>
  <si>
    <t>10/06/2024</t>
  </si>
  <si>
    <t>07/06/2024</t>
  </si>
  <si>
    <t>06/06/2024</t>
  </si>
  <si>
    <t>05/06/2024</t>
  </si>
  <si>
    <t>04/06/2024</t>
  </si>
  <si>
    <t>03/06/2024</t>
  </si>
  <si>
    <t>31/05/2024</t>
  </si>
  <si>
    <t>30/05/2024</t>
  </si>
  <si>
    <t>29/05/2024</t>
  </si>
  <si>
    <t>28/05/2024</t>
  </si>
  <si>
    <t>27/05/2024</t>
  </si>
  <si>
    <t>24/05/2024</t>
  </si>
  <si>
    <t>23/05/2024</t>
  </si>
  <si>
    <t>22/05/2024</t>
  </si>
  <si>
    <t>21/05/2024</t>
  </si>
  <si>
    <t>20/05/2024</t>
  </si>
  <si>
    <t>17/05/2024</t>
  </si>
  <si>
    <t>16/05/2024</t>
  </si>
  <si>
    <t>15/05/2024</t>
  </si>
  <si>
    <t>14/05/2024</t>
  </si>
  <si>
    <t>13/05/2024</t>
  </si>
  <si>
    <t>10/05/2024</t>
  </si>
  <si>
    <t>09/05/2024</t>
  </si>
  <si>
    <t>08/05/2024</t>
  </si>
  <si>
    <t>07/05/2024</t>
  </si>
  <si>
    <t>06/05/2024</t>
  </si>
  <si>
    <t>03/05/2024</t>
  </si>
  <si>
    <t>02/05/2024</t>
  </si>
  <si>
    <t>30/04/2024</t>
  </si>
  <si>
    <t>29/04/2024</t>
  </si>
  <si>
    <t>26/04/2024</t>
  </si>
  <si>
    <t>25/04/2024</t>
  </si>
  <si>
    <t>24/04/2024</t>
  </si>
  <si>
    <t>23/04/2024</t>
  </si>
  <si>
    <t>22/04/2024</t>
  </si>
  <si>
    <t>19/04/2024</t>
  </si>
  <si>
    <t>18/04/2024</t>
  </si>
  <si>
    <t>17/04/2024</t>
  </si>
  <si>
    <t>16/04/2024</t>
  </si>
  <si>
    <t>15/04/2024</t>
  </si>
  <si>
    <t>09/04/2024</t>
  </si>
  <si>
    <t>08/04/2024</t>
  </si>
  <si>
    <t>05/04/2024</t>
  </si>
  <si>
    <t>04/04/2024</t>
  </si>
  <si>
    <t>03/04/2024</t>
  </si>
  <si>
    <t>02/04/2024</t>
  </si>
  <si>
    <t>01/04/2024</t>
  </si>
  <si>
    <t>29/03/2024</t>
  </si>
  <si>
    <t>28/03/2024</t>
  </si>
  <si>
    <t>27/03/2024</t>
  </si>
  <si>
    <t>26/03/2024</t>
  </si>
  <si>
    <t>25/03/2024</t>
  </si>
  <si>
    <t>22/03/2024</t>
  </si>
  <si>
    <t>21/03/2024</t>
  </si>
  <si>
    <t>20/03/2024</t>
  </si>
  <si>
    <t>19/03/2024</t>
  </si>
  <si>
    <t>18/03/2024</t>
  </si>
  <si>
    <t>15/03/2024</t>
  </si>
  <si>
    <t>14/03/2024</t>
  </si>
  <si>
    <t>13/03/2024</t>
  </si>
  <si>
    <t>12/03/2024</t>
  </si>
  <si>
    <t>11/03/2024</t>
  </si>
  <si>
    <t>08/03/2024</t>
  </si>
  <si>
    <t>07/03/2024</t>
  </si>
  <si>
    <t>06/03/2024</t>
  </si>
  <si>
    <t>05/03/2024</t>
  </si>
  <si>
    <t>04/03/2024</t>
  </si>
  <si>
    <t>01/03/2024</t>
  </si>
  <si>
    <t>29/02/2024</t>
  </si>
  <si>
    <t>28/02/2024</t>
  </si>
  <si>
    <t>27/02/2024</t>
  </si>
  <si>
    <t>26/02/2024</t>
  </si>
  <si>
    <t>23/02/2024</t>
  </si>
  <si>
    <t>22/02/2024</t>
  </si>
  <si>
    <t>21/02/2024</t>
  </si>
  <si>
    <t>20/02/2024</t>
  </si>
  <si>
    <t>19/02/2024</t>
  </si>
  <si>
    <t>16/02/2024</t>
  </si>
  <si>
    <t>15/02/2024</t>
  </si>
  <si>
    <t>14/02/2024</t>
  </si>
  <si>
    <t>13/02/2024</t>
  </si>
  <si>
    <t>12/02/2024</t>
  </si>
  <si>
    <t>09/02/2024</t>
  </si>
  <si>
    <t>08/02/2024</t>
  </si>
  <si>
    <t>07/02/2024</t>
  </si>
  <si>
    <t>06/02/2024</t>
  </si>
  <si>
    <t>05/02/2024</t>
  </si>
  <si>
    <t>02/02/2024</t>
  </si>
  <si>
    <t>01/02/2024</t>
  </si>
  <si>
    <t>31/01/2024</t>
  </si>
  <si>
    <t>30/01/2024</t>
  </si>
  <si>
    <t>29/01/2024</t>
  </si>
  <si>
    <t>26/01/2024</t>
  </si>
  <si>
    <t>25/01/2024</t>
  </si>
  <si>
    <t>24/01/2024</t>
  </si>
  <si>
    <t>23/01/2024</t>
  </si>
  <si>
    <t>22/01/2024</t>
  </si>
  <si>
    <t>19/01/2024</t>
  </si>
  <si>
    <t>18/01/2024</t>
  </si>
  <si>
    <t>17/01/2024</t>
  </si>
  <si>
    <t>16/01/2024</t>
  </si>
  <si>
    <t>15/01/2024</t>
  </si>
  <si>
    <t>12/01/2024</t>
  </si>
  <si>
    <t>10/01/2024</t>
  </si>
  <si>
    <t>09/01/2024</t>
  </si>
  <si>
    <t>08/01/2024</t>
  </si>
  <si>
    <t>05/01/2024</t>
  </si>
  <si>
    <t>04/01/2024</t>
  </si>
  <si>
    <t>03/01/2024</t>
  </si>
  <si>
    <t>02/01/2024</t>
  </si>
  <si>
    <t>29/12/2023</t>
  </si>
  <si>
    <t>28/12/2023</t>
  </si>
  <si>
    <t>27/12/2023</t>
  </si>
  <si>
    <t>26/12/2023</t>
  </si>
  <si>
    <t>25/12/2023</t>
  </si>
  <si>
    <t>22/12/2023</t>
  </si>
  <si>
    <t>21/12/2023</t>
  </si>
  <si>
    <t>20/12/2023</t>
  </si>
  <si>
    <t>19/12/2023</t>
  </si>
  <si>
    <t>18/12/2023</t>
  </si>
  <si>
    <t>15/12/2023</t>
  </si>
  <si>
    <t>14/12/2023</t>
  </si>
  <si>
    <t>13/12/2023</t>
  </si>
  <si>
    <t>12/12/2023</t>
  </si>
  <si>
    <t>11/12/2023</t>
  </si>
  <si>
    <t>08/12/2023</t>
  </si>
  <si>
    <t>07/12/2023</t>
  </si>
  <si>
    <t>06/12/2023</t>
  </si>
  <si>
    <t>05/12/2023</t>
  </si>
  <si>
    <t>04/12/2023</t>
  </si>
  <si>
    <t>01/12/2023</t>
  </si>
  <si>
    <t>30/11/2023</t>
  </si>
  <si>
    <t>29/11/2023</t>
  </si>
  <si>
    <t>28/11/2023</t>
  </si>
  <si>
    <t>27/11/2023</t>
  </si>
  <si>
    <t>24/11/2023</t>
  </si>
  <si>
    <t>23/11/2023</t>
  </si>
  <si>
    <t>22/11/2023</t>
  </si>
  <si>
    <t>21/11/2023</t>
  </si>
  <si>
    <t>20/11/2023</t>
  </si>
  <si>
    <t>17/11/2023</t>
  </si>
  <si>
    <t>16/11/2023</t>
  </si>
  <si>
    <t>15/11/2023</t>
  </si>
  <si>
    <t>14/11/2023</t>
  </si>
  <si>
    <t>13/11/2023</t>
  </si>
  <si>
    <t>10/11/2023</t>
  </si>
  <si>
    <t>09/11/2023</t>
  </si>
  <si>
    <t>08/11/2023</t>
  </si>
  <si>
    <t>07/11/2023</t>
  </si>
  <si>
    <t>03/11/2023</t>
  </si>
  <si>
    <t>02/11/2023</t>
  </si>
  <si>
    <t>01/11/2023</t>
  </si>
  <si>
    <t>31/10/2023</t>
  </si>
  <si>
    <t>30/10/2023</t>
  </si>
  <si>
    <t>27/10/2023</t>
  </si>
  <si>
    <t>26/10/2023</t>
  </si>
  <si>
    <t>25/10/2023</t>
  </si>
  <si>
    <t>24/10/2023</t>
  </si>
  <si>
    <t>23/10/2023</t>
  </si>
  <si>
    <t>20/10/2023</t>
  </si>
  <si>
    <t>19/10/2023</t>
  </si>
  <si>
    <t>18/10/2023</t>
  </si>
  <si>
    <t>17/10/2023</t>
  </si>
  <si>
    <t>16/10/2023</t>
  </si>
  <si>
    <t>13/10/2023</t>
  </si>
  <si>
    <t>12/10/2023</t>
  </si>
  <si>
    <t>11/10/2023</t>
  </si>
  <si>
    <t>10/10/2023</t>
  </si>
  <si>
    <t>09/10/2023</t>
  </si>
  <si>
    <t>06/10/2023</t>
  </si>
  <si>
    <t>05/10/2023</t>
  </si>
  <si>
    <t>04/10/2023</t>
  </si>
  <si>
    <t>03/10/2023</t>
  </si>
  <si>
    <t>02/10/2023</t>
  </si>
  <si>
    <t>27/09/2023</t>
  </si>
  <si>
    <t>26/09/2023</t>
  </si>
  <si>
    <t>25/09/2023</t>
  </si>
  <si>
    <t>22/09/2023</t>
  </si>
  <si>
    <t>21/09/2023</t>
  </si>
  <si>
    <t>20/09/2023</t>
  </si>
  <si>
    <t>19/09/2023</t>
  </si>
  <si>
    <t>18/09/2023</t>
  </si>
  <si>
    <t>15/09/2023</t>
  </si>
  <si>
    <t>14/09/2023</t>
  </si>
  <si>
    <t>13/09/2023</t>
  </si>
  <si>
    <t>12/09/2023</t>
  </si>
  <si>
    <t>11/09/2023</t>
  </si>
  <si>
    <t>08/09/2023</t>
  </si>
  <si>
    <t>07/09/2023</t>
  </si>
  <si>
    <t>06/09/2023</t>
  </si>
  <si>
    <t>05/09/2023</t>
  </si>
  <si>
    <t>04/09/2023</t>
  </si>
  <si>
    <t>01/09/2023</t>
  </si>
  <si>
    <t>31/08/2023</t>
  </si>
  <si>
    <t>30/08/2023</t>
  </si>
  <si>
    <t>29/08/2023</t>
  </si>
  <si>
    <t>28/08/2023</t>
  </si>
  <si>
    <t>25/08/2023</t>
  </si>
  <si>
    <t>24/08/2023</t>
  </si>
  <si>
    <t>23/08/2023</t>
  </si>
  <si>
    <t>22/08/2023</t>
  </si>
  <si>
    <t>18/08/2023</t>
  </si>
  <si>
    <t>17/08/2023</t>
  </si>
  <si>
    <t>16/08/2023</t>
  </si>
  <si>
    <t>15/08/2023</t>
  </si>
  <si>
    <t>11/08/2023</t>
  </si>
  <si>
    <t>10/08/2023</t>
  </si>
  <si>
    <t>09/08/2023</t>
  </si>
  <si>
    <t>08/08/2023</t>
  </si>
  <si>
    <t>07/08/2023</t>
  </si>
  <si>
    <t>04/08/2023</t>
  </si>
  <si>
    <t>03/08/2023</t>
  </si>
  <si>
    <t>02/08/2023</t>
  </si>
  <si>
    <t>01/08/2023</t>
  </si>
  <si>
    <t>31/07/2023</t>
  </si>
  <si>
    <t>28/07/2023</t>
  </si>
  <si>
    <t>27/07/2023</t>
  </si>
  <si>
    <t>26/07/2023</t>
  </si>
  <si>
    <t>25/07/2023</t>
  </si>
  <si>
    <t>24/07/2023</t>
  </si>
  <si>
    <t>21/07/2023</t>
  </si>
  <si>
    <t>20/07/2023</t>
  </si>
  <si>
    <t>18/07/2023</t>
  </si>
  <si>
    <t>17/07/2023</t>
  </si>
  <si>
    <t>14/07/2023</t>
  </si>
  <si>
    <t>13/07/2023</t>
  </si>
  <si>
    <t>12/07/2023</t>
  </si>
  <si>
    <t>11/07/2023</t>
  </si>
  <si>
    <t>10/07/2023</t>
  </si>
  <si>
    <t>07/07/2023</t>
  </si>
  <si>
    <t>06/07/2023</t>
  </si>
  <si>
    <t>05/07/2023</t>
  </si>
  <si>
    <t>04/07/2023</t>
  </si>
  <si>
    <t>03/07/2023</t>
  </si>
  <si>
    <t>28/06/2023</t>
  </si>
  <si>
    <t>27/06/2023</t>
  </si>
  <si>
    <t>26/06/2023</t>
  </si>
  <si>
    <t>23/06/2023</t>
  </si>
  <si>
    <t>22/06/2023</t>
  </si>
  <si>
    <t>21/06/2023</t>
  </si>
  <si>
    <t>20/06/2023</t>
  </si>
  <si>
    <t>19/06/2023</t>
  </si>
  <si>
    <t>16/06/2023</t>
  </si>
  <si>
    <t>15/06/2023</t>
  </si>
  <si>
    <t>14/06/2023</t>
  </si>
  <si>
    <t>13/06/2023</t>
  </si>
  <si>
    <t>12/06/2023</t>
  </si>
  <si>
    <t>09/06/2023</t>
  </si>
  <si>
    <t>08/06/2023</t>
  </si>
  <si>
    <t>07/06/2023</t>
  </si>
  <si>
    <t>06/06/2023</t>
  </si>
  <si>
    <t>05/06/2023</t>
  </si>
  <si>
    <t>02/06/2023</t>
  </si>
  <si>
    <t>01/06/2023</t>
  </si>
  <si>
    <t>31/05/2023</t>
  </si>
  <si>
    <t>30/05/2023</t>
  </si>
  <si>
    <t>29/05/2023</t>
  </si>
  <si>
    <t>26/05/2023</t>
  </si>
  <si>
    <t>25/05/2023</t>
  </si>
  <si>
    <t>24/05/2023</t>
  </si>
  <si>
    <t>23/05/2023</t>
  </si>
  <si>
    <t>22/05/2023</t>
  </si>
  <si>
    <t>19/05/2023</t>
  </si>
  <si>
    <t>18/05/2023</t>
  </si>
  <si>
    <t>17/05/2023</t>
  </si>
  <si>
    <t>16/05/2023</t>
  </si>
  <si>
    <t>15/05/2023</t>
  </si>
  <si>
    <t>12/05/2023</t>
  </si>
  <si>
    <t>11/05/2023</t>
  </si>
  <si>
    <t>10/05/2023</t>
  </si>
  <si>
    <t>09/05/2023</t>
  </si>
  <si>
    <t>08/05/2023</t>
  </si>
  <si>
    <t>05/05/2023</t>
  </si>
  <si>
    <t>04/05/2023</t>
  </si>
  <si>
    <t>03/05/2023</t>
  </si>
  <si>
    <t>02/05/2023</t>
  </si>
  <si>
    <t>28/04/2023</t>
  </si>
  <si>
    <t>27/04/2023</t>
  </si>
  <si>
    <t>26/04/2023</t>
  </si>
  <si>
    <t>25/04/2023</t>
  </si>
  <si>
    <t>21/04/2023</t>
  </si>
  <si>
    <t>20/04/2023</t>
  </si>
  <si>
    <t>19/04/2023</t>
  </si>
  <si>
    <t>18/04/2023</t>
  </si>
  <si>
    <t>17/04/2023</t>
  </si>
  <si>
    <t>14/04/2023</t>
  </si>
  <si>
    <t>13/04/2023</t>
  </si>
  <si>
    <t>12/04/2023</t>
  </si>
  <si>
    <t>11/04/2023</t>
  </si>
  <si>
    <t>10/04/2023</t>
  </si>
  <si>
    <t>07/04/2023</t>
  </si>
  <si>
    <t>06/04/2023</t>
  </si>
  <si>
    <t>05/04/2023</t>
  </si>
  <si>
    <t>04/04/2023</t>
  </si>
  <si>
    <t>03/04/2023</t>
  </si>
  <si>
    <t>31/03/2023</t>
  </si>
  <si>
    <t>30/03/2023</t>
  </si>
  <si>
    <t>29/03/2023</t>
  </si>
  <si>
    <t>28/03/2023</t>
  </si>
  <si>
    <t>27/03/2023</t>
  </si>
  <si>
    <t>24/03/2023</t>
  </si>
  <si>
    <t>23/03/2023</t>
  </si>
  <si>
    <t>22/03/2023</t>
  </si>
  <si>
    <t>21/03/2023</t>
  </si>
  <si>
    <t>20/03/2023</t>
  </si>
  <si>
    <t>17/03/2023</t>
  </si>
  <si>
    <t>16/03/2023</t>
  </si>
  <si>
    <t>15/03/2023</t>
  </si>
  <si>
    <t>14/03/2023</t>
  </si>
  <si>
    <t>13/03/2023</t>
  </si>
  <si>
    <t>10/03/2023</t>
  </si>
  <si>
    <t>09/03/2023</t>
  </si>
  <si>
    <t>08/03/2023</t>
  </si>
  <si>
    <t>07/03/2023</t>
  </si>
  <si>
    <t>06/03/2023</t>
  </si>
  <si>
    <t>03/03/2023</t>
  </si>
  <si>
    <t>02/03/2023</t>
  </si>
  <si>
    <t>01/03/2023</t>
  </si>
  <si>
    <t>28/02/2023</t>
  </si>
  <si>
    <t>27/02/2023</t>
  </si>
  <si>
    <t>24/02/2023</t>
  </si>
  <si>
    <t>23/02/2023</t>
  </si>
  <si>
    <t>22/02/2023</t>
  </si>
  <si>
    <t>21/02/2023</t>
  </si>
  <si>
    <t>20/02/2023</t>
  </si>
  <si>
    <t>17/02/2023</t>
  </si>
  <si>
    <t>16/02/2023</t>
  </si>
  <si>
    <t>15/02/2023</t>
  </si>
  <si>
    <t>14/02/2023</t>
  </si>
  <si>
    <t>13/02/2023</t>
  </si>
  <si>
    <t>10/02/2023</t>
  </si>
  <si>
    <t>09/02/2023</t>
  </si>
  <si>
    <t>08/02/2023</t>
  </si>
  <si>
    <t>07/02/2023</t>
  </si>
  <si>
    <t>06/02/2023</t>
  </si>
  <si>
    <t>03/02/2023</t>
  </si>
  <si>
    <t>02/02/2023</t>
  </si>
  <si>
    <t>01/02/2023</t>
  </si>
  <si>
    <t>31/01/2023</t>
  </si>
  <si>
    <t>30/01/2023</t>
  </si>
  <si>
    <t>27/01/2023</t>
  </si>
  <si>
    <t>26/01/2023</t>
  </si>
  <si>
    <t>25/01/2023</t>
  </si>
  <si>
    <t>24/01/2023</t>
  </si>
  <si>
    <t>23/01/2023</t>
  </si>
  <si>
    <t>20/01/2023</t>
  </si>
  <si>
    <t>19/01/2023</t>
  </si>
  <si>
    <t>18/01/2023</t>
  </si>
  <si>
    <t>17/01/2023</t>
  </si>
  <si>
    <t>16/01/2023</t>
  </si>
  <si>
    <t>13/01/2023</t>
  </si>
  <si>
    <t>12/01/2023</t>
  </si>
  <si>
    <t>10/01/2023</t>
  </si>
  <si>
    <t>09/01/2023</t>
  </si>
  <si>
    <t>06/01/2023</t>
  </si>
  <si>
    <t>05/01/2023</t>
  </si>
  <si>
    <t>04/01/2023</t>
  </si>
  <si>
    <t>03/01/2023</t>
  </si>
  <si>
    <t>02/01/2023</t>
  </si>
  <si>
    <t xml:space="preserve">Risque </t>
  </si>
  <si>
    <r>
      <rPr>
        <sz val="11"/>
        <color theme="0"/>
        <rFont val="Calibri"/>
        <family val="2"/>
      </rPr>
      <t xml:space="preserve">  </t>
    </r>
    <r>
      <rPr>
        <b/>
        <sz val="14"/>
        <color theme="0"/>
        <rFont val="Calibri"/>
        <family val="2"/>
      </rPr>
      <t xml:space="preserve">Interprétation des résultats du matrice de var covar : </t>
    </r>
  </si>
  <si>
    <r>
      <rPr>
        <sz val="14"/>
        <color rgb="FF9F28A8"/>
        <rFont val="Calibri"/>
        <family val="2"/>
      </rPr>
      <t>La matrice de variance-covariance</t>
    </r>
    <r>
      <rPr>
        <sz val="14"/>
        <color rgb="FFBF8F00"/>
        <rFont val="Calibri"/>
        <family val="2"/>
      </rPr>
      <t xml:space="preserve"> </t>
    </r>
    <r>
      <rPr>
        <sz val="14"/>
        <color theme="1"/>
        <rFont val="Calibri"/>
        <family val="2"/>
      </rPr>
      <t xml:space="preserve">permet d’évaluer à la fois le risque individuel de chaque actif et la relation entre les rendements des différentes entreprises. Les valeurs situées sur la diagonale représentent les variances, c’est-à-dire le niveau de volatilité propre à chaque titre. </t>
    </r>
  </si>
  <si>
    <t>Dans cette matrice, les variances les plus élevées concernent principalement Sanlam (0,000631), Sothema (0,000506), Risma (0,000462) et Sonasid (0,000489), indiquant que ces entreprises présentent une plus forte instabilité de rendement et donc un niveau de risque plus élevé. À l’inverse, Attijariwafa Bank (0,000124) se distingue par une variance plus faible, traduisant une meilleure stabilité et un profil moins risqué.</t>
  </si>
  <si>
    <t>Les valeurs hors diagonale correspondent aux covariances entre les différentes entreprises. De manière générale, la plupart de ces covariances sont positives, ce qui suggère que les rendements des titres évoluent dans le même sens. Cela traduit une corrélation positive au sein du marché boursier marocain, caractéristique d’un environnement où les entreprises réagissent souvent de manière similaire aux conditions économiques. Cependant, quelques covariances légèrement négatives, notamment entre Label Vie et Sanlam (-5,94E-06) ou entre Sanlam et TGCC (-3,53E-06), indiquent la présence d’un léger effet de diversification, bien que limité.</t>
  </si>
  <si>
    <t>Ainsi, cette matrice met en évidence un niveau de corrélation globalement positif, reflétant une diversification moyenne du portefeuille. D’un point de vue global, le rendement moyen du portefeuille s’établit à 0,128 %, pour une variance de 0,007 % et un écart-type de 0,855 %, soit une volatilité annualisée de 13,52 %. Ces résultats montrent un portefeuille relativement stable avec un compromis acceptable entre risque et rendement. Néanmoins, la corrélation positive dominante limite la possibilité d’une diversification optimale, car la majorité des titres évoluent dans la même direction, réduisant ainsi l’effet de réduction du risque espéré dans un portefeuille parfaitement diversifié.</t>
  </si>
  <si>
    <t>ATTIJARI
WAFA BANK</t>
  </si>
  <si>
    <t>CIMENTS 
DU MAROC</t>
  </si>
  <si>
    <t>DOUJA 
PROM ADDOHA</t>
  </si>
  <si>
    <t>ITISSALAT 
AL-MAGHRIB</t>
  </si>
  <si>
    <t>JET 
CONTRACTORS</t>
  </si>
  <si>
    <t>LAFARGEHOLCIM 
MAROC</t>
  </si>
  <si>
    <t>RESIDENCES 
DAR SAADA</t>
  </si>
  <si>
    <t>SODEP-
Marsa Maroc</t>
  </si>
  <si>
    <t>TAQA 
MOROCCO</t>
  </si>
  <si>
    <t>CIMENTS DU
 MAROC</t>
  </si>
  <si>
    <t>DOUJA PROM
 ADDOHA</t>
  </si>
  <si>
    <t>LAFARGEHOLCIM
 MAROC</t>
  </si>
  <si>
    <t>Rendements Moyens</t>
  </si>
  <si>
    <t>Rendement MASI 20</t>
  </si>
  <si>
    <t>Variance     MASI 20</t>
  </si>
  <si>
    <t>Ecart Type MASI 20</t>
  </si>
  <si>
    <t>Ecart Type MASI 20 Annualisé</t>
  </si>
  <si>
    <t>Masi 20</t>
  </si>
  <si>
    <t>Notre PTF</t>
  </si>
  <si>
    <t>Rendement</t>
  </si>
  <si>
    <t>Le rendement du portefeuille est légèrement inférieur à celui du MASI 20 (écart de 0,01%). Cela signifie que notre portefeuille a eu une performance légèrement en dessous du marché de référence(MASI 20)</t>
  </si>
  <si>
    <t>L'écart-type de notre portefeuille est  inférieur à celui du MASI 20 (écart de 0,70%). Cela indique que notre portefeuille est moins volatil et donc moins risqué donnant une bonne stabilité que l’indice de référence(MASI 20)</t>
  </si>
  <si>
    <t>TITRE</t>
  </si>
  <si>
    <t>Ciments Du Maroc</t>
  </si>
  <si>
    <t>SECTEUR</t>
  </si>
  <si>
    <t>CIMENTRETIES</t>
  </si>
  <si>
    <t>OVERVIEW SUR LE SECTEUR</t>
  </si>
  <si>
    <t xml:space="preserve">       Le secteur du ciment et des matériaux de construction au Maroc est en pleine expansion en 2025, soutenu par une croissance de la demande de +9,4 % au premier trimestre et de +17 % au semestre (selon le rapport semestriel 2025) ,le secteur bénéficie d'une demande structurelle forte, estimée à +8-10 % annuels jusqu'en 2030, selon les prévisions du HCP et de l'AMC. </t>
  </si>
  <si>
    <r>
      <rPr>
        <sz val="11"/>
        <color theme="1"/>
        <rFont val="Calibri"/>
        <family val="2"/>
      </rPr>
      <t>**</t>
    </r>
    <r>
      <rPr>
        <b/>
        <sz val="11"/>
        <color theme="1"/>
        <rFont val="Calibri"/>
        <family val="2"/>
      </rPr>
      <t>Sur le plan macroéconomiqu</t>
    </r>
    <r>
      <rPr>
        <sz val="11"/>
        <color theme="1"/>
        <rFont val="Calibri"/>
        <family val="2"/>
      </rPr>
      <t xml:space="preserve">e, la baisse des taux d'intérêt et la maîtrise de l'inflation des matériaux (~3-4 %) favorisent les investissements publics et privés, avec un Plan Maroc 2030 qui prévoit 200 Md DH pour les infrastructures (stades, routes, aéroports). </t>
    </r>
    <r>
      <rPr>
        <b/>
        <sz val="11"/>
        <color theme="1"/>
        <rFont val="Calibri"/>
        <family val="2"/>
      </rPr>
      <t>Microéconomiquement</t>
    </r>
    <r>
      <rPr>
        <sz val="11"/>
        <color theme="1"/>
        <rFont val="Calibri"/>
        <family val="2"/>
      </rPr>
      <t>, le secteur est cyclique, dépendant des projets nationaux comme la CAN 2025 et la Coupe du Monde 2030, qui boostent les livraisons de ciment (1,22 Mt en septembre 2025, +12,5 %)</t>
    </r>
  </si>
  <si>
    <t>OVERVIEW SUR LA CONCCURENCE</t>
  </si>
  <si>
    <r>
      <rPr>
        <sz val="11"/>
        <color theme="1"/>
        <rFont val="Calibri"/>
        <family val="2"/>
      </rPr>
      <t xml:space="preserve">         Ciments du Maroc, filiale de HeidelbergCement, détient ~40 % de parts de marché, en concurrence directe avec </t>
    </r>
    <r>
      <rPr>
        <b/>
        <sz val="11"/>
        <color theme="1"/>
        <rFont val="Calibri"/>
        <family val="2"/>
      </rPr>
      <t>LafargeHolcim Maroc</t>
    </r>
    <r>
      <rPr>
        <sz val="11"/>
        <color theme="1"/>
        <rFont val="Calibri"/>
        <family val="2"/>
      </rPr>
      <t xml:space="preserve"> (~35 % parts, CA ~4,3 Md DH en 2024) et Asment Temara (~10 %). LafargeHolcim mène en innovation et export, avec une croissance CA de +4-5 % annuelle, tandis que Ciments du Maroc se distingue par son efficacité opérationnelle et son acquisition récente d'Asment Temara (99,96 % du capital, intégrée au périmètre de consolidation depuis juillet 2025, page 22). Cette acquisition renforce sa position dans le Nord du Maroc et diversifie ses produits (ciment blanc, chaux). La concurrence est oligopolistique, avec des barrières hautes (coûts fixes, normes environnementales). Ciments du Maroc bénéficie d'une stratégie de décarbonation, mais doit accélérer sur l'ESG pour contrer LafargeHolcim.</t>
    </r>
  </si>
  <si>
    <t>Synthèse de l'analyse des ratios boursiers</t>
  </si>
  <si>
    <t>Les ratios boursiers de Ciments du Maroc (PER 29,65, PBR 8,32, DY 0,03, EV/EBITDA 14,05) renforcent l’attractivité de cette action dans un contexte économique favorable au Maroc en octobre 2025. Le PER élevé reflète une confiance marquée des investisseurs dans les perspectives de croissance à long terme, portées par les grands projets nationaux. Le PBR met en valeur la solidité des actifs et la stratégie d’expansion, soulignant une valorisation justifiée par le leadership de l’entreprise. Le DY modeste soutient une approche de reinvestissement stratégique, idéale pour capitaliser sur les opportunités futures, tandis que l’EV/EBITDA confirme une valorisation équilibrée, renforcée par une conjoncture positive. En somme, ces ratios défendent un investissement prometteur, avec une position à maintenir ou renforcer pour profiter des perspectives à venir, notamment avec les résultats attendus prochainement</t>
  </si>
  <si>
    <t>Synthèse de l'analyse des ratios comptables et financiers</t>
  </si>
  <si>
    <t>Les ratios offrent une vision rassurante de sa solidité financière dans le contexte économique marocain de octobre 2025. Le ratio d’autonomie financière élevé garantit une structure capitalistique stable, réduisant la dépendance aux dettes et renforçant la résilience. Le ratio de liquidité générale, supérieur à 1, assure une couverture solide des engagements à court terme, tandis que le ratio de rentabilité financière met en évidence une utilisation efficace des capitaux propres, générant une valeur notable pour les actionnaires. Face aux ratios boursiers (PER 29,65, PBR 8,32, DY 0,03, EV/EBITDA 14,05), qui suggèrent une valorisation élevée avec un potentiel de croissance mais aussi un risque de surévaluation, ces ratios financiers apportent un confort supplémentaire. Ils confirment une base solide pour absorber les volatilités boursières, rendant l’investissement dans Ciments du Maroc attractif et équilibré, surtout avec les perspectives liées aux projets futurs.</t>
  </si>
  <si>
    <t>Décision motivée</t>
  </si>
  <si>
    <t>L’action bénéficie d’une position de leader renforcée par des initiatives stratégiques et des efforts vers la durabilité, assurant une compétitivité accrue. Ses indicateurs boursiers reflètent un optimisme lié aux perspectives de croissance, tandis que ses ratios financiers soulignent une stabilité et une efficacité opérationnelle remarquables. Cette combinaison en fait un choix attractif pour un investissement à moyen terme, avec un potentiel de valorisation soutenu par les tendances actuelles du marché.</t>
  </si>
  <si>
    <t>CALCUL ET ANALYSE DES RATIOS BOURSIERS</t>
  </si>
  <si>
    <t>LE CALCUL</t>
  </si>
  <si>
    <t>PER: Price Earning Ratio=Cours de Bousre / BPA</t>
  </si>
  <si>
    <t>PBR: Price to Book Ratio= Capitalisation Boursière / Fonds Propres</t>
  </si>
  <si>
    <t>DY: Dividend Yield= Dividende / Cours de Bourse</t>
  </si>
  <si>
    <t>L'EV/EBITDA</t>
  </si>
  <si>
    <t>Cours de l'action</t>
  </si>
  <si>
    <t>Nombre d'actions</t>
  </si>
  <si>
    <t>Résultat Net</t>
  </si>
  <si>
    <t>Commentaire:</t>
  </si>
  <si>
    <t>Supérieur à la moyenne du marché, indique que les investisseurs anticipent une forte croissance future, typique pour une entreprise dans un secteur lié à de grands projets d'infrastructure. Cependant, cette valorisation élevée pourrait signaler une surévaluation si les résultats ne suivent pas les attentes.</t>
  </si>
  <si>
    <t>Fonds Propres</t>
  </si>
  <si>
    <t>Dividende par action</t>
  </si>
  <si>
    <t>EV</t>
  </si>
  <si>
    <t>EBITDA</t>
  </si>
  <si>
    <t>reflète une valorisation élevée par rapport aux fonds propres, suggérant une confiance dans les actifs intangibles ou les perspectives à long terme. Cela expose toutefois à un risque de correction si la rentabilité ou la stabilité financière faiblit.</t>
  </si>
  <si>
    <t>Modeste, indiquant une politique de rétention des bénéfices pour reinvestir dans l'entreprise, une pratique courante dans un secteur en expansion. Cela le rend moins attractif pour les investisseurs cherchant un revenu régulier.</t>
  </si>
  <si>
    <t>Dand la fourchette haute du secteur, valorise l'entreprise à un multiple raisonnable de son flux opérationnel, suggérant une efficacité opérationnelle solide. Ce ratio inclut toutefois un possible premium lié à sa position de leader, avec un risque de baisse si les performances opérationnelles stagnent.</t>
  </si>
  <si>
    <t>0,084%  /  1,892%</t>
  </si>
  <si>
    <r>
      <rPr>
        <sz val="11"/>
        <color theme="1"/>
        <rFont val="Calibri"/>
        <family val="2"/>
      </rPr>
      <t xml:space="preserve">Le rendement moyen de </t>
    </r>
    <r>
      <rPr>
        <b/>
        <sz val="11"/>
        <color theme="1"/>
        <rFont val="Calibri"/>
        <family val="2"/>
      </rPr>
      <t>0,084 %</t>
    </r>
    <r>
      <rPr>
        <sz val="11"/>
        <color theme="1"/>
        <rFont val="Calibri"/>
        <family val="2"/>
      </rPr>
      <t xml:space="preserve"> indique une </t>
    </r>
    <r>
      <rPr>
        <b/>
        <sz val="11"/>
        <color theme="1"/>
        <rFont val="Calibri"/>
        <family val="2"/>
      </rPr>
      <t>performance relativement faible mais stable</t>
    </r>
    <r>
      <rPr>
        <sz val="11"/>
        <color theme="1"/>
        <rFont val="Calibri"/>
        <family val="2"/>
      </rPr>
      <t xml:space="preserve">, ce qui est typique du </t>
    </r>
    <r>
      <rPr>
        <b/>
        <sz val="11"/>
        <color theme="1"/>
        <rFont val="Calibri"/>
        <family val="2"/>
      </rPr>
      <t>secteur cimentier</t>
    </r>
    <r>
      <rPr>
        <sz val="11"/>
        <color theme="1"/>
        <rFont val="Calibri"/>
        <family val="2"/>
      </rPr>
      <t xml:space="preserve">, souvent considéré comme </t>
    </r>
    <r>
      <rPr>
        <b/>
        <sz val="11"/>
        <color theme="1"/>
        <rFont val="Calibri"/>
        <family val="2"/>
      </rPr>
      <t>défensif</t>
    </r>
    <r>
      <rPr>
        <sz val="11"/>
        <color theme="1"/>
        <rFont val="Calibri"/>
        <family val="2"/>
      </rPr>
      <t xml:space="preserve"> et peu spéculatif, l’écart-type de 1,892 % montre une volatilité modérée, donc un niveau de risque faible à moyen.                                        C'est un placement prudent offrant une stabilité et la résistance aux fluctuations du marché, plutôt qu’une rentabilité élevée.</t>
    </r>
  </si>
  <si>
    <t xml:space="preserve"> ANALYSE ET DIAGNOSTIC FINANCIER</t>
  </si>
  <si>
    <t xml:space="preserve">Ratio d autonomie financière = capitaux propres /dettes </t>
  </si>
  <si>
    <t xml:space="preserve">Ratio de liquidité générale = actif circulant / passif circulant </t>
  </si>
  <si>
    <t>Ratio de rentabilité financière = resultat net / capitaux propres</t>
  </si>
  <si>
    <t>Dettes</t>
  </si>
  <si>
    <t>Une structure capitalistique solide pour Ciments du Maroc, reflétant une forte indépendance vis-à-vis des dettes. Cela assure une résilience face aux fluctuations économiques, renforçant sa stabilité dans un contexte de croissance au Maroc en 2025.</t>
  </si>
  <si>
    <t>Actif Circulant</t>
  </si>
  <si>
    <t>Passif Circulant</t>
  </si>
  <si>
    <t>Une capacité confortable à couvrir les engagements à court terme, démontrant une gestion prudente des flux financiers. Cela soutient une flexibilité opérationnelle dans un marché dynamiqu</t>
  </si>
  <si>
    <t>Une utilisation efficace des capitaux propres, générant une valeur significative pour les actionnaires. Cette performance souligne la capacité de l’entreprise à maximiser ses retours, renforçant son attrait dans un contexte de projets à venir.</t>
  </si>
  <si>
    <t>HPS (Hightech Payment Systems)</t>
  </si>
  <si>
    <t>TECHNOLOGIE</t>
  </si>
  <si>
    <r>
      <rPr>
        <sz val="11"/>
        <color theme="1"/>
        <rFont val="Calibri"/>
        <family val="2"/>
      </rPr>
      <t xml:space="preserve">Le secteur des technologies financières et de paiement électronique connaît une croissance soutenue à l’échelle mondiale. Porté par la digitalisation accélérée des services bancaires, le développement du e-commerce, et la généralisation des paiements dématérialisés, il constitue aujourd’hui un axe stratégique majeur pour les économies émergentes.
Au Maroc, la croissance du PIB non agricole de +4,5 % en 2024, soutenue par les secteurs des services, de l’industrie et du commerce, crée un environnement favorable à l’expansion du digital et des solutions de paiement. Cette dynamique s’inscrit dans la stratégie nationale de transformation numérique et de modernisation du système financier, encouragée par la Banque Centrale et les opérateurs bancaires.
Dans ce contexte, le segment des paiements électroniques et du digital banking se distingue par une forte demande structurelle, stimulée par :
</t>
    </r>
    <r>
      <rPr>
        <b/>
        <sz val="11"/>
        <color theme="1"/>
        <rFont val="Calibri"/>
        <family val="2"/>
      </rPr>
      <t>la généralisation des paiements sans contact et mobiles,
la montée des services en ligne et du e-commerce,
et la transformation des institutions financières vers des modèles SaaS (Software as a Service) et full-service.</t>
    </r>
    <r>
      <rPr>
        <sz val="11"/>
        <color theme="1"/>
        <rFont val="Calibri"/>
        <family val="2"/>
      </rPr>
      <t xml:space="preserve">
Cependant, ce secteur reste hautement concurrentiel et exigeant. Les acteurs doivent continuellement investir dans l’innovation, la cybersécurité et l’internationalisation pour conserver leur avantage. La rapidité des évolutions technologiques (cloud, API, open banking, monnaies numériques) impose une agilité stratégique permanente.
HPS s’inscrit pleinement dans cette dynamique mondiale : elle vise à devenir un acteur intégré de la fintech, capable de couvrir toute la chaîne de valeur des paiements — du traitement back-end à l’expérience client digitale.</t>
    </r>
  </si>
  <si>
    <t xml:space="preserve">        Au Maroc, HPS fait face à une concurrence locale principalement composée d’acteurs spécialisés dans des segments particuliers du paiement et de la banque digitale. S2M est l’un des leaders sur le marché des terminaux de paiement et des solutions de paiement électroniques, offrant aux banques et commerçants des services fiables mais centrés sur le traitement des transactions, sans couvrir l’ensemble du back-end bancaire ni les solutions SaaS intégrées. De son côté, M2T (ou M2M) se concentre sur les solutions de transfert d’argent et le paiement mobile, avec une forte présence sur le e-commerce et le mobile banking, mais elle ne fournit pas de plateforme bancaire complète pour les institutions financières. Face à ces acteurs, HPS se distingue par sa capacité à proposer une solution globale et modulable, combinant le processing, le digital banking et les services SaaS, ce qui lui permet de répondre aux besoins d’intégration complète des banques et fintech marocaines tout en offrant des perspectives d’expansion internationale.</t>
  </si>
  <si>
    <t>Les ratios boursiers montrent qu’HPS est une entreprise à forte croissance et innovante, avec un fort potentiel de création de valeur à long terme. Même si les rendements immédiats (dividendes, bénéfices actuels) sont modestes, l’investissement est justifié par la stratégie d’expansion, l’intégration complète de ses acquisitions et le positionnement international. En tant qu’investisseur, ces ratios confirment que HPS est une valeur de portefeuille solide orientée vers la croissance future.</t>
  </si>
  <si>
    <t>L’analyse des principaux ratios financiers de HPS montre une situation solide malgré les investissements importants réalisés en 2024. Le ratio d’autonomie financière de 0,59 indique que l’entreprise finance ses actifs en grande partie par ses capitaux propres, tout en ayant recours à l’endettement, notamment pour l’acquisition de CR2, ce qui reste maîtrisé. Le ratio de liquidité générale de 1,81 reflète une capacité satisfaisante à couvrir ses obligations à court terme, même si la pression sur la trésorerie s’est accrue avec les acquisitions et la croissance. Enfin, le ratio de rentabilité financière de 10 % traduit une rentabilité actuelle modeste des capitaux propres, conséquence du choix stratégique de réinvestir une partie significative des bénéfices dans la croissance et l’expansion internationale. Dans l’ensemble, ces ratios confirment que HPS maintient une structure financière saine, tout en poursuivant une stratégie d’investissement orientée vers le long terme.</t>
  </si>
  <si>
    <t>Après analyse des ratios financiers et boursiers de HPS, notre décision d’inclure cette entreprise dans notre portefeuille est motivée par plusieurs éléments stratégiques. Les ratios montrent que HPS possède une structure financière saine (autonomie financière de 0,59 et liquidité générale de 1,81) et reste rentable malgré une rentabilité financière actuelle modeste (10 %), conséquence des investissements dans les acquisitions et le développement international. Sur le plan boursier, le PER élevé et le PBR important reflètent la confiance du marché dans sa croissance future et la valorisation de ses actifs immatériels, tandis que le DY modeste confirme la réorientation des profits vers la croissance et l’innovation. Ces éléments démontrent qu’HPS est une entreprise stratégiquement ambitieuse, innovante et en phase de transformation, offrant un fort potentiel de création de valeur à long terme. Ainsi, l’investissement dans HPS correspond à notre objectif de privilégier des entreprises à croissance soutenue et positionnement international, avec un horizon d’investissement orienté vers le futur.</t>
  </si>
  <si>
    <t>73 395 600</t>
  </si>
  <si>
    <t xml:space="preserve">Ce ratio indique que le marché paie 50 fois les bénéfices actuels, ce qui est très élevé. Cela reflète de fortes anticipations de croissance, en particulier avec les acquisitions (CR2, ICPS, IPRC) et l’expansion internationale, mais cela induit aussi une responsabilité : HPS doit générer une croissance tangible et une amélioration de la rentabilité pour justifier cette valorisation.   </t>
  </si>
  <si>
    <t xml:space="preserve">Avec un PBR autour de 4,6‑4,7, le marché valorise largement les actifs immatériels de HPS (logiciels, plateformes, savoir‑faire, potentiel de croissance), et moins les actifs physiques. Cela correspond à une entreprise tech innovante. Mais cela signifie aussi que les attentes sont élevées quant à l’innovation, à la protection des actifs (brevets, sécurité), et à la capacité à créer de la valeur immatérielle.   </t>
  </si>
  <si>
    <t xml:space="preserve">Le rendement offert par le dividende reste modeste. HPS préfère réinvestir une grande partie de ses profits dans sa croissance (acquisitions, R&amp;D, expansion géographique), ce qui est cohérent avec une stratégie de long terme. Pour les investisseurs, cela signifie accepter un retour immédiat plus faible mais un potentiel de gain futur si la stratégie réussit.   </t>
  </si>
  <si>
    <t xml:space="preserve">Ce ratio confirme la valorisation élevée de l’entreprise, en prenant en compte sa dette. Ce multiple exigeant implique, comme le PER, que le marché attend Une forte croissance de la rentabilité opérationnelle dans les prochaines années, non seulement via la croissance des revenus, mais aussi via l’optimisation opérationnelle, la réduction des coûts unitaires, et l’amélioration des marges brutes et nettes.   </t>
  </si>
  <si>
    <t>"-0,145%  /  3,771%"</t>
  </si>
  <si>
    <t>Le rendement moyen négatif (-0,145 %) indique une contre-performance, c’est-à-dire que l’action a légèrement perdu de la valeur sur les 3ans, avec un risque de 3,771 %, HPS présente une volatilité assez élevée, ce qui signifie que son cours varie fortement un comportement courant dans le secteur technologique, souvent sensible aux innovations, à la concurrence et aux conditions du marché mondial</t>
  </si>
  <si>
    <t xml:space="preserve">Moyenne autonomie, les capitaux propres représentent presque  60% du financement permanent.    </t>
  </si>
  <si>
    <t xml:space="preserve"> HPS présentait une bonne liquidité avec un niveau satisfaisant, la situation de liquidité générale reste stable et solide.    </t>
  </si>
  <si>
    <t xml:space="preserve">     Forte baisse à 9,72 % par rapport aux dernières années, signalant un affaiblissement de la rentabilité financière et donc une moindre rémunération des actionnaires.    </t>
  </si>
  <si>
    <t>SODEP- Marsa Maroc</t>
  </si>
  <si>
    <t>TRANSPORT</t>
  </si>
  <si>
    <r>
      <rPr>
        <sz val="11"/>
        <color theme="1"/>
        <rFont val="Calibri"/>
        <family val="2"/>
      </rPr>
      <t xml:space="preserve">Le secteur portuaire marocain est un pilier stratégique de l’économie nationale, assurant plus de 95 % des échanges extérieurs du pays. Le Maroc ambitionne de devenir un hub logistique régional reliant l’Europe, l’Afrique et l’Amérique. Les plans portuaires nationaux à l’horizon 2030 visent à renforcer la connectivité maritime, moderniser les installations et digitaliser les services logistiques.
Après une légère baisse liée aux perturbations mondiales du commerce maritime (hausse des coûts, ralentissement du trafic international), le secteur connaît une reprise progressive depuis 2024 passant à 33.626.000 en S1 2025 (+8%) selon le rapport semestriel financier, grâce à :
</t>
    </r>
    <r>
      <rPr>
        <b/>
        <sz val="11"/>
        <color theme="1"/>
        <rFont val="Calibri"/>
        <family val="2"/>
      </rPr>
      <t>la hausse du trafic conteneurisé à Tanger Med et Casablanca,
le développement du commerce africain intra-continental,
et les investissements dans les ports secondaires (Agadir, Safi, Nador West Med).</t>
    </r>
    <r>
      <rPr>
        <sz val="11"/>
        <color theme="1"/>
        <rFont val="Calibri"/>
        <family val="2"/>
      </rPr>
      <t xml:space="preserve">
C’est un secteur stratégique et en croissance, porté par la diversification du commerce extérieur et la montée en puissance du Maroc comme plateforme logistique continentale.</t>
    </r>
  </si>
  <si>
    <t xml:space="preserve">        Le secteur portuaire marocain présente une structure quasi monopolistique, dominée par Marsa Maroc (SODEP), filiale du groupe Tanger Med depuis 2022.
Marsa Maroc est le principal opérateur national de services portuaires, assurant plus de 95 % de la manutention des marchandises dans les ports gérés par l’Agence Nationale des Ports (ANP).
Contrairement à d’autres secteurs économiques, Marsa Maroc ne fait face à aucune concurrence directe au niveau national, car ses activités s’inscrivent dans le cadre de concessions publiques exclusives sur la majorité des ports marocains (Casablanca, Safi, Agadir, Jorf Lasfar, Nador, etc.)</t>
  </si>
  <si>
    <t>Ces ratios boursiers confirment la position dominante et la forte valorisation de Marsa Maroc sur le marché. L’action bénéficie d’une image de stabilité et de croissance soutenue par des perspectives nationales et régionales positives. Toutefois on va garder un niveau de vigilance quant à la capacité du groupe à maintenir ses performances et à concrétiser ses projets d’expansion.</t>
  </si>
  <si>
    <t>Les ratios financiers de Marsa Maroc confirment une situation financière exemplaire : une autonomie élevée, une liquidité très confortable, et une rentabilité remarquable. Ces indicateurs traduisent la stabilité, la solidité et la performance durable du modèle économique de Marsa Maroc, en cohérence avec son statut de leader du secteur portuaire marocain.</t>
  </si>
  <si>
    <r>
      <rPr>
        <sz val="11"/>
        <color theme="1"/>
        <rFont val="Calibri"/>
        <family val="2"/>
      </rPr>
      <t xml:space="preserve">L’analyse de Marsa Maroc met en évidence une entreprise stratégiquement positionnée dans un contexte macroéconomique favorable :une dynamique d’investissement public soutenue, portée par le Plan Maroc 2030, les projets d’infrastructures liés à la CAN 2025 et à la Coupe du Monde 2030, ainsi que par la modernisation du système logistique et portuaire national.                                                                                         Marsa Maroc consolide son leadership national grâce à son intégration au groupe Tanger Med, optimisant ses flux et son ouverture internationale.
Ses ratios boursiers élevés traduisent la confiance du marché, tandis que ses indicateurs financiers solides (autonomie 2,29 ; liquidité 2,82 ; rentabilité 35 %) confirment sa stabilité et sa performance.                                      </t>
    </r>
    <r>
      <rPr>
        <b/>
        <sz val="11"/>
        <color theme="1"/>
        <rFont val="Calibri"/>
        <family val="2"/>
      </rPr>
      <t>Nous choisissons Marsa Maroc afin de diversifier notre portefeuille et de bénéficier de la solidité d’une entreprise leader dans son secteur, tout en restant vigilants quant à l’évolution de sa valorisation et de ses performances futures.</t>
    </r>
  </si>
  <si>
    <t>Très supérieur à la moyenne du marché, ce qui indique que les investisseurs anticipent une forte croissance future des bénéfices de Marsa Maroc. Cette valorisation élevée reflète la confiance dans son statut quasi monopolistique, ses résultats solides et les perspectives liées à l’expansion portuaire nationale et africaine.</t>
  </si>
  <si>
    <t xml:space="preserve">l montre que le marché valorise près de 18 fois les fonds propres de Marsa Maroc, ce qui traduit une forte confiance des investisseurs dans la solidité de ses actifs, sa position de leader national et ses perspectives de croissance. </t>
  </si>
  <si>
    <t>Un rendement en dividendes faible, qui indique que l’entreprise privilégie le réinvestissement des bénéfices pour soutenir sa croissance et moderniser ses infrastructures plutôt que la distribution immédiate de revenus</t>
  </si>
  <si>
    <t>dans la fourchette haute du secteur logistique et portuaire. Il traduit une valorisation importante du potentiel opérationnel de l’entreprise. Le marché considère donc que Marsa Maroc dégage une efficacité opérationnelle durable et une rentabilité stable.</t>
  </si>
  <si>
    <t>0,231%   /   1,565%</t>
  </si>
  <si>
    <t>Avec un rendement moyen positif de 0,231 %, SODEP affiche une performance correcte et régulière donc c'est une action attractive.
Son risque modéré (1,565 %) montre une bonne stabilité du titre, ce qui est cohérent avec le secteur du transport portuaire un domaine relativement prévisible et peu volatil, soutenu par la demande constante en échanges commerciaux.</t>
  </si>
  <si>
    <t xml:space="preserve">     Les capitaux propres dépassent largement les dettes, traduisant une structure financière extrêmement solide. Une autonomie supérieure à 1 signifie que l’entreprise finance la majorité de ses activités avec ses propres ressources, ce qui réduit sa dépendance vis-à-vis des emprunts. Pour Marsa Maroc, ce niveau reflète une gestion prudente et une grande capacité de résilience face aux chocs économiques ou aux fluctuations du trafic portuaire.</t>
  </si>
  <si>
    <t xml:space="preserve">     Chaque dirham de dette à court terme, Marsa Maroc dispose de 2,82 dirhams d’actifs circulants, ce qui est nettement supérieur au seuil de sécurité (1,5). Cela traduit une souplesse financière, une excellente capacité à honorer ses engagements à court terme, une gestion saine du besoin en fonds de roulement et la capacité à saisir des opportunités d’investissement sans compromettre son équilibre financier.</t>
  </si>
  <si>
    <t xml:space="preserve">     35 % : excellent rendement, très élevé par rapport à la moyenne de nombreuses entreprises.Cela signifie que l’entreprise est très performante pour ses actionnaires, générant beaucoup de profit pour chaque dirham investi en fonds propres.</t>
  </si>
  <si>
    <t>Titres</t>
  </si>
  <si>
    <t xml:space="preserve">label' vie </t>
  </si>
  <si>
    <t>Secteur d'activité</t>
  </si>
  <si>
    <t>Distribution</t>
  </si>
  <si>
    <t>Le secteur de la grande distribution au Maroc est en pleine expansion depuis plusieurs années. Il se caractérise par :
    Une transition progressive du commerce traditionnel vers le commerce moderne (supermarchés, hypermarchés, hard discount).
    Une hausse de la consommation des ménages soutenue par l’urbanisation et l’évolution des modes de vie.
    Une concurrence accrue entre enseignes locales et internationales (Marjane, Carrefour, BIM, Aswak Assalam…).
    Une professionnalisation croissante des circuits d’approvisionnement et de logistique.
Tendances récentes :
 Développement du e-commerce alimentaire.
 Expansion du format de proximité (Carrefour Market, Carrefour Express).
 Focus sur la digitalisation et la fidélisation client.
Label’Vie, grâce à son partenariat avec Carrefour, est un acteur clé du secteur, alliant expérience locale et standards internationaux.</t>
  </si>
  <si>
    <r>
      <rPr>
        <b/>
        <sz val="16"/>
        <color theme="1"/>
        <rFont val="Calibri"/>
        <family val="2"/>
      </rPr>
      <t>Marjane Holding</t>
    </r>
    <r>
      <rPr>
        <sz val="16"/>
        <color theme="1"/>
        <rFont val="Calibri"/>
        <family val="2"/>
      </rPr>
      <t xml:space="preserve"> : leader historique du marché marocain, filiale du groupe SNI (Al Mada). Présente dans l’alimentaire et le non-alimentaire.
</t>
    </r>
    <r>
      <rPr>
        <b/>
        <sz val="16"/>
        <color theme="1"/>
        <rFont val="Calibri"/>
        <family val="2"/>
      </rPr>
      <t>BIM</t>
    </r>
    <r>
      <rPr>
        <sz val="16"/>
        <color theme="1"/>
        <rFont val="Calibri"/>
        <family val="2"/>
      </rPr>
      <t xml:space="preserve"> : enseigne turque à bas prix, très présente dans les grandes villes avec un modèle de discount.
 Aswak Assalam : positionnement intermédiaire, avec une offre large mais croissance plus lente.
</t>
    </r>
    <r>
      <rPr>
        <b/>
        <sz val="16"/>
        <color theme="1"/>
        <rFont val="Calibri"/>
        <family val="2"/>
      </rPr>
      <t>Label’Vie</t>
    </r>
    <r>
      <rPr>
        <sz val="16"/>
        <color theme="1"/>
        <rFont val="Calibri"/>
        <family val="2"/>
      </rPr>
      <t xml:space="preserve"> : deuxième acteur du marché moderne, se distingue par :
     Une diversification des formats (Carrefour Market, Carrefour Express, Atacadao).
     Une forte politique d’expansion.
    Une bonne image de marque et une gestion efficace.
Label’Vie combine ainsi croissance, rentabilité et innovation, ce qui la place parmi les valeurs les plus dynamiques du secteur.</t>
    </r>
  </si>
  <si>
    <t>Le titre Label’Vie présente une valorisation raisonnable (PER 24,27) et crée de la valeur au-delà de ses actifs comptables (PBR 3,86). Son rendement du dividende (2,35 %) est stable et supérieur à celui de Maroc Telecom. Globalement, l’action offre un bon équilibre entre croissance, solidité financière et rentabilité modérée, représentant un compromis attractif entre performance et sécurité.</t>
  </si>
  <si>
    <t>Label’Vie présente une structure financière saine (autonomie financière 61 %), une rentabilité élevée (ROE 15,91 %) et une liquidité correcte (0,62), reflétant une gestion performante. L’entreprise doit toutefois veiller à sa trésorerie pour accompagner sa croissance rapide.</t>
  </si>
  <si>
    <t>Label’Vie est une entreprise dynamique et rentable, bien positionnée sur un marché en croissance. Ses ratios financiers démontrent une bonne santé économique, une rentabilité élevée et une structure équilibrée. Son PER raisonnable et son rendement de dividende attractif en font une valeur intéressante pour un investisseur à moyen ou long terme. Décision finale : Acheter, car Label’Vie offre un potentiel de croissance solide et un bon rapport rendement/risque.</t>
  </si>
  <si>
    <t>Ratio</t>
  </si>
  <si>
    <t>Formule</t>
  </si>
  <si>
    <t>Valeur</t>
  </si>
  <si>
    <t>Analyse</t>
  </si>
  <si>
    <t>Indicateur</t>
  </si>
  <si>
    <t>Interprétation et analyse</t>
  </si>
  <si>
    <t>PER (Price Earnings Ratio)</t>
  </si>
  <si>
    <t>PER = Capitalisation boursière ÷ Résultat net</t>
  </si>
  <si>
    <t>Modéré. Les investisseurs paient environ 24 fois les bénéfices, ce qui traduit une valorisation raisonnable et une confiance équilibrée dans la croissance du groupe.</t>
  </si>
  <si>
    <t>Rendement moyen</t>
  </si>
  <si>
    <r>
      <rPr>
        <sz val="14"/>
        <color theme="1"/>
        <rFont val="Calibri"/>
        <family val="2"/>
      </rPr>
      <t xml:space="preserve">Cela indique que l’action </t>
    </r>
    <r>
      <rPr>
        <b/>
        <sz val="14"/>
        <color theme="1"/>
        <rFont val="Calibri"/>
        <family val="2"/>
      </rPr>
      <t>Label Vie</t>
    </r>
    <r>
      <rPr>
        <sz val="14"/>
        <color theme="1"/>
        <rFont val="Calibri"/>
        <family val="2"/>
      </rPr>
      <t xml:space="preserve"> offre un gain très faible sur la période étudiée. Ce résultat traduit une </t>
    </r>
    <r>
      <rPr>
        <b/>
        <sz val="14"/>
        <color theme="1"/>
        <rFont val="Calibri"/>
        <family val="2"/>
      </rPr>
      <t>performance modérée</t>
    </r>
    <r>
      <rPr>
        <sz val="14"/>
        <color theme="1"/>
        <rFont val="Calibri"/>
        <family val="2"/>
      </rPr>
      <t xml:space="preserve"> mais régulière. Le titre ne génère pas de forte rentabilité, mais il montre une certaine </t>
    </r>
    <r>
      <rPr>
        <b/>
        <sz val="14"/>
        <color theme="1"/>
        <rFont val="Calibri"/>
        <family val="2"/>
      </rPr>
      <t>constance dans ses rendements</t>
    </r>
    <r>
      <rPr>
        <sz val="14"/>
        <color theme="1"/>
        <rFont val="Calibri"/>
        <family val="2"/>
      </rPr>
      <t xml:space="preserve">, ce qui le rend intéressant pour les investisseurs recherchant la </t>
    </r>
    <r>
      <rPr>
        <b/>
        <sz val="14"/>
        <color theme="1"/>
        <rFont val="Calibri"/>
        <family val="2"/>
      </rPr>
      <t>sécurité et la stabilité à long terme.</t>
    </r>
  </si>
  <si>
    <t>PBR (Price to Book Ratio)</t>
  </si>
  <si>
    <t>PBR = Capitalisation boursière ÷ Fonds propres</t>
  </si>
  <si>
    <t>Supérieur à 1, indiquant que Label’Vie crée de la valeur au-delà de ses actifs comptables. L’entreprise est valorisée plus que ses actifs comptables, signe de confiance du marché.</t>
  </si>
  <si>
    <t>Risque (écart-type)</t>
  </si>
  <si>
    <r>
      <rPr>
        <sz val="14"/>
        <color theme="1"/>
        <rFont val="Calibri"/>
        <family val="2"/>
      </rPr>
      <t xml:space="preserve">Cela montre une </t>
    </r>
    <r>
      <rPr>
        <b/>
        <sz val="14"/>
        <color theme="1"/>
        <rFont val="Calibri"/>
        <family val="2"/>
      </rPr>
      <t>volatilité modérée</t>
    </r>
    <r>
      <rPr>
        <sz val="14"/>
        <color theme="1"/>
        <rFont val="Calibri"/>
        <family val="2"/>
      </rPr>
      <t xml:space="preserve">. Cela signifie que le prix de l’action reste </t>
    </r>
    <r>
      <rPr>
        <b/>
        <sz val="14"/>
        <color theme="1"/>
        <rFont val="Calibri"/>
        <family val="2"/>
      </rPr>
      <t>relativement stable</t>
    </r>
    <r>
      <rPr>
        <sz val="14"/>
        <color theme="1"/>
        <rFont val="Calibri"/>
        <family val="2"/>
      </rPr>
      <t xml:space="preserve">, peu affecté par les fluctuations du marché. Ce niveau de risque indique que Label Vie est une </t>
    </r>
    <r>
      <rPr>
        <b/>
        <sz val="14"/>
        <color theme="1"/>
        <rFont val="Calibri"/>
        <family val="2"/>
      </rPr>
      <t>valeur défensive</t>
    </r>
    <r>
      <rPr>
        <sz val="14"/>
        <color theme="1"/>
        <rFont val="Calibri"/>
        <family val="2"/>
      </rPr>
      <t>, adaptée aux investisseurs prudents cherchant à minimiser les pertes potentielles.</t>
    </r>
  </si>
  <si>
    <t>DY (Dividend Yield)</t>
  </si>
  <si>
    <t>DY = Dividende ÷ Cours de bourse</t>
  </si>
  <si>
    <t>Rendement du dividende correct, supérieur à celui de Maroc Telecom. Cela traduit une politique de distribution stable et attractive pour les investisseurs à la recherche de revenus.</t>
  </si>
  <si>
    <r>
      <rPr>
        <sz val="14"/>
        <color theme="1"/>
        <rFont val="Calibri"/>
        <family val="2"/>
      </rPr>
      <t xml:space="preserve">C'est un </t>
    </r>
    <r>
      <rPr>
        <b/>
        <sz val="14"/>
        <color theme="1"/>
        <rFont val="Calibri"/>
        <family val="2"/>
      </rPr>
      <t>niveau de risque modéré</t>
    </r>
    <r>
      <rPr>
        <sz val="14"/>
        <color theme="1"/>
        <rFont val="Calibri"/>
        <family val="2"/>
      </rPr>
      <t xml:space="preserve">. Elle mesure la dispersion des rendements et montre que les écarts autour de la moyenne sont faibles. Ce résultat traduit une </t>
    </r>
    <r>
      <rPr>
        <b/>
        <sz val="14"/>
        <color theme="1"/>
        <rFont val="Calibri"/>
        <family val="2"/>
      </rPr>
      <t>bonne stabilité financière</t>
    </r>
    <r>
      <rPr>
        <sz val="14"/>
        <color theme="1"/>
        <rFont val="Calibri"/>
        <family val="2"/>
      </rPr>
      <t xml:space="preserve"> et une gestion équilibrée de l’entreprise, renforçant l’image de Label Vie comme une action à </t>
    </r>
    <r>
      <rPr>
        <b/>
        <sz val="14"/>
        <color theme="1"/>
        <rFont val="Calibri"/>
        <family val="2"/>
      </rPr>
      <t>faible volatilité et rendement stable</t>
    </r>
    <r>
      <rPr>
        <sz val="14"/>
        <color theme="1"/>
        <rFont val="Calibri"/>
        <family val="2"/>
      </rPr>
      <t>.</t>
    </r>
  </si>
  <si>
    <t>Autonomie financière</t>
  </si>
  <si>
    <t>Capitaux propres ÷ Dettes</t>
  </si>
  <si>
    <t>Bonne structure financière. Plus de 61 % des ressources proviennent des capitaux propres, ce qui assure une solidité face aux dettes.</t>
  </si>
  <si>
    <t>Liquidité générale</t>
  </si>
  <si>
    <t>Actif circulant ÷ Passif circulant</t>
  </si>
  <si>
    <t>Correcte mais légèrement inférieure à 1. Cela indique une dépendance partielle au financement à court terme, ce qui est typique dans le commerce de détail.</t>
  </si>
  <si>
    <t>Rentabilité financière (ROE)</t>
  </si>
  <si>
    <t>Résultat net ÷ Capitaux propres</t>
  </si>
  <si>
    <t>0,1591 (15,91 %)</t>
  </si>
  <si>
    <t>Très satisfaisante. Label’Vie génère une rentabilité supérieure à 15 % sur ses capitaux propres, signe d’une gestion performante et d’une forte productivité du capital.</t>
  </si>
  <si>
    <t xml:space="preserve">Données </t>
  </si>
  <si>
    <t>Cours</t>
  </si>
  <si>
    <t>Capitalisation</t>
  </si>
  <si>
    <t>Res Net</t>
  </si>
  <si>
    <t>Capitaux Propres</t>
  </si>
  <si>
    <t>Dividende</t>
  </si>
  <si>
    <t>Fonds propres</t>
  </si>
  <si>
    <t>Actif circulant</t>
  </si>
  <si>
    <t>Passif circulant</t>
  </si>
  <si>
    <t>TELECOM</t>
  </si>
  <si>
    <t>Le secteur des télécommunications au Maroc est un pilier stratégique de l’économie nationale. Il est caractérisé par :
• Une forte maturité du marché mobile (taux de pénétration supérieur à 130 %) et une croissance ralentie, mais soutenue par l’expansion de la data mobile et du haut débit.
• Trois grands opérateurs : Maroc Telecom (IAM), Orange Maroc et Inwi (Wana Corporate).
• Une réglementation stricte sous la supervision de l’ANRT (Agence Nationale de Réglementation des Télécommunications).
• Tendances actuelles : digitalisation, migration vers la fibre optique, déploiement de la 5G, et diversification vers les services financiers mobiles.
Position de Maroc Telecom :
• Leader incontesté du marché marocain.
• Présence dans 11 pays africains (filiales en Afrique de l’Ouest et Centrale).
•Stratégie axée sur l’innovation, la qualité de service et la croissance à l’international.</t>
  </si>
  <si>
    <t>• Orange Maroc : deuxième opérateur du marché, fort dans le segment mobile et la data. Investit massivement dans la 4G et la fibre.
• Inwi (Wana Corporate) : troisième opérateur, plus agressif sur les prix et le digital. Cible les jeunes et les entreprises par des offres innovantes.
• Maroc Telecom conserve cependant :
    • La plus grande part de marché (mobile, fixe et Internet).
    • Une rentabilité plus élevée que ses concurrents.
    • Une solidité financière et une base clientèle stable.</t>
  </si>
  <si>
    <r>
      <rPr>
        <sz val="16"/>
        <color theme="1"/>
        <rFont val="Calibri"/>
        <family val="2"/>
      </rPr>
      <t xml:space="preserve">Maroc Telecom est une entreprise solide et mature, fortement valorisée par le marché :
Son PER élevé (38,20) montre que les investisseurs ont confiance en sa rentabilité future, mais indique aussi que l’action est relativement chère.
Un PBR supérieur à 1 (6,08) reflète que le marché reconnaît que l’entreprise crée de la valeur au-delà de ses actifs comptables.
Le rendement du dividende faible (1,23%) suggère que l’entreprise privilégie le réinvestissement de ses bénéfices plutôt que la distribution aux actionnaires.
</t>
    </r>
    <r>
      <rPr>
        <b/>
        <sz val="16"/>
        <color theme="1"/>
        <rFont val="Calibri"/>
        <family val="2"/>
      </rPr>
      <t>Conclusion</t>
    </r>
    <r>
      <rPr>
        <sz val="16"/>
        <color theme="1"/>
        <rFont val="Calibri"/>
        <family val="2"/>
      </rPr>
      <t xml:space="preserve"> : Maroc Telecom offre un profil défensif et stable, intéressant pour la sécurité, mais moins attractif pour les investisseurs recherchant un rendement élevé.</t>
    </r>
  </si>
  <si>
    <t>Maroc Telecom présente une structure financière solide et rentable :
Autonomie financière élevée (76,5%) : l’entreprise repose principalement sur ses capitaux propres, avec peu de dépendance à l’endettement.
Rentabilité financière satisfaisante (14,22%) : les capitaux propres sont bien valorisés, reflétant une gestion efficace.
Liquidité faible (0,33) : les dettes à court terme ne sont pas entièrement couvertes par l’actif circulant, nécessitant une vigilance sur le fonds de roulement.
Conclusion : Maroc Telecom est financièrement saine et rentable, avec une structure robuste, mais doit surveiller sa liquidité à court terme.</t>
  </si>
  <si>
    <t>Maroc Telecom présente un profil de long terme stable et sécurisé._x000B_Sa forte rentabilité, sa solidité financière et son positionnement de leader justifient une confiance dans la valeur du titre._x000B_Toutefois, le PER élevé et le faible rendement du dividende incitent à la prudence pour un investisseur cherchant du rendement à court terme.</t>
  </si>
  <si>
    <t>Assez élevé. Le marché valorise fortement l’entreprise, signe de confiance dans sa rentabilité future, mais aussi d’un titre relativement cher.</t>
  </si>
  <si>
    <r>
      <rPr>
        <sz val="14"/>
        <color theme="1"/>
        <rFont val="Calibri"/>
        <family val="2"/>
      </rPr>
      <t xml:space="preserve">Le rendement moyen de 0,042 % indique que l’action </t>
    </r>
    <r>
      <rPr>
        <b/>
        <sz val="14"/>
        <color theme="1"/>
        <rFont val="Calibri"/>
        <family val="2"/>
      </rPr>
      <t>IAM</t>
    </r>
    <r>
      <rPr>
        <sz val="14"/>
        <color theme="1"/>
        <rFont val="Calibri"/>
        <family val="2"/>
      </rPr>
      <t xml:space="preserve"> a généré un léger gain moyen sur la période étudiée. Ce rendement, bien que faible, montre une </t>
    </r>
    <r>
      <rPr>
        <b/>
        <sz val="14"/>
        <color theme="1"/>
        <rFont val="Calibri"/>
        <family val="2"/>
      </rPr>
      <t>tendance positive et régulière</t>
    </r>
    <r>
      <rPr>
        <sz val="14"/>
        <color theme="1"/>
        <rFont val="Calibri"/>
        <family val="2"/>
      </rPr>
      <t xml:space="preserve">. Cela traduit une entreprise stable, offrant une rentabilité modérée mais constante. Pour un investisseur, IAM représente une </t>
    </r>
    <r>
      <rPr>
        <b/>
        <sz val="14"/>
        <color theme="1"/>
        <rFont val="Calibri"/>
        <family val="2"/>
      </rPr>
      <t>valeur sûre</t>
    </r>
    <r>
      <rPr>
        <sz val="14"/>
        <color theme="1"/>
        <rFont val="Calibri"/>
        <family val="2"/>
      </rPr>
      <t xml:space="preserve"> privilégiant la stabilité des revenus à long terme plutôt qu’une forte croissance à court terme.</t>
    </r>
  </si>
  <si>
    <t>Supérieur à 1. Le marché estime que Maroc Telecom crée de la valeur au-delà de ses actifs comptables, signe de confiance dans la solidité de l’entreprise.</t>
  </si>
  <si>
    <r>
      <rPr>
        <sz val="14"/>
        <color theme="1"/>
        <rFont val="Calibri"/>
        <family val="2"/>
      </rPr>
      <t xml:space="preserve">Un risque de 1,61 % traduit une </t>
    </r>
    <r>
      <rPr>
        <b/>
        <sz val="14"/>
        <color theme="1"/>
        <rFont val="Calibri"/>
        <family val="2"/>
      </rPr>
      <t>volatilité relativement faible</t>
    </r>
    <r>
      <rPr>
        <sz val="14"/>
        <color theme="1"/>
        <rFont val="Calibri"/>
        <family val="2"/>
      </rPr>
      <t xml:space="preserve"> du titre IAM. Les variations du rendement autour de la moyenne sont limitées, ce qui reflète une </t>
    </r>
    <r>
      <rPr>
        <b/>
        <sz val="14"/>
        <color theme="1"/>
        <rFont val="Calibri"/>
        <family val="2"/>
      </rPr>
      <t>bonne stabilité du cours</t>
    </r>
    <r>
      <rPr>
        <sz val="14"/>
        <color theme="1"/>
        <rFont val="Calibri"/>
        <family val="2"/>
      </rPr>
      <t xml:space="preserve">. Ce faible niveau de risque montre qu’IAM est </t>
    </r>
    <r>
      <rPr>
        <b/>
        <sz val="14"/>
        <color theme="1"/>
        <rFont val="Calibri"/>
        <family val="2"/>
      </rPr>
      <t>moins exposée aux fluctuations du marché</t>
    </r>
    <r>
      <rPr>
        <sz val="14"/>
        <color theme="1"/>
        <rFont val="Calibri"/>
        <family val="2"/>
      </rPr>
      <t>, ce qui en fait une action attractive pour les investisseurs prudents à la recherche de sécurité et de prévisibilité.</t>
    </r>
  </si>
  <si>
    <t xml:space="preserve">                         </t>
  </si>
  <si>
    <t>Rendement du dividende faible. L’entreprise réinvestit une partie de ses bénéfices plutôt que de distribuer largement, ce qui peut soutenir sa croissance future.</t>
  </si>
  <si>
    <r>
      <rPr>
        <sz val="14"/>
        <color theme="1"/>
        <rFont val="Calibri"/>
        <family val="2"/>
      </rPr>
      <t xml:space="preserve">La variance de 0,026 % confirme ce faible niveau de risque. Elle mesure la dispersion des rendements autour de leur moyenne et indique que les performances d’IAM restent </t>
    </r>
    <r>
      <rPr>
        <b/>
        <sz val="14"/>
        <color theme="1"/>
        <rFont val="Calibri"/>
        <family val="2"/>
      </rPr>
      <t>proches de la moyenne observée</t>
    </r>
    <r>
      <rPr>
        <sz val="14"/>
        <color theme="1"/>
        <rFont val="Calibri"/>
        <family val="2"/>
      </rPr>
      <t xml:space="preserve">. Cela renforce l’image d’un titre </t>
    </r>
    <r>
      <rPr>
        <b/>
        <sz val="14"/>
        <color theme="1"/>
        <rFont val="Calibri"/>
        <family val="2"/>
      </rPr>
      <t>peu volatil et stable</t>
    </r>
    <r>
      <rPr>
        <sz val="14"/>
        <color theme="1"/>
        <rFont val="Calibri"/>
        <family val="2"/>
      </rPr>
      <t>, soutenu par une activité solide et une position dominante sur son marché.</t>
    </r>
  </si>
  <si>
    <t>Excellente solidité. Plus de 76 % des ressources proviennent des capitaux propres, ce qui traduit une faible dépendance à l’endettement.</t>
  </si>
  <si>
    <t>Faible. Les dettes à court terme ne sont pas entièrement couvertes par l’actif circulant, ce qui oblige Maroc Telecom à gérer attentivement son fonds de roulement.</t>
  </si>
  <si>
    <t>0,1422 (14,22 %)</t>
  </si>
  <si>
    <t>Niveau satisfaisant. La société affiche une bonne rentabilité des capitaux propres et une gestion efficace du capital.</t>
  </si>
  <si>
    <t>SANLAM</t>
  </si>
  <si>
    <t>Assurance</t>
  </si>
  <si>
    <t>Le secteur de l’assurance au Maroc présente de solides perspectives de croissance, portées par l’augmentation de la demande en produits d’assurance et par un cadre réglementaire favorable soutenu par l’Autorité de Contrôle des Assurances et de la Prévoyance Sociale (ACAPS). Sanlam Maroc illustre cette dynamique par la diversification de son offre, incluant l’assurance Vie, Santé, Automobile et Gestion de Patrimoine, ainsi que par le lancement de solutions innovantes telles que Sanlam Private Investment. L’entreprise se distingue également par des initiatives  sur le marché marocain, étant la première à proposer une assurance dédiée aux chats et aux chiens. Ces éléments font de Sanlam Maroc un acteur attractif dans un secteur en pleine expansion et en mutation vers des services personnalisés et digitaux</t>
  </si>
  <si>
    <t>Sanlam Maroc évolue dans un environnement concurrentiel marqué par la présence de grands acteurs internationaux et d’assureurs locaux bien implantés. Parmi les principaux concurrents : Wafa Assurance le leader du marché avec une large part de marché et un réseau de distribution étendu, AXA Assurance Maroc un acteur international proposant des solutions diversifiées et innovantes, notamment sur le plan digital, RMA Watanya avec forte implantation locale et produits adaptés aux besoins des assurés marocains, et Allianz Maroc le concurrent direct sur plusieurs segments, malgré son lien avec Sanlam Allianz Africa, et soumis à un contrôle réglementaire strict.
Cette diversité et la solidité des acteurs concurrents obligent Sanlam Maroc à se différencier par l’innovation, la qualité de ses produits, l’expertise en gestion de patrimoine, la capacité à lancer des offres inédites (comme l’assurance pour animaux de compagnie) et l’optimisation de ses canaux de distribution, afin de consolider sa position et de capter de nouvelles parts de marché</t>
  </si>
  <si>
    <t>Les ratios boursiers montrent que Sanlam est raisonnablement valorisée (PER modéré et PBR proche de 1,57) et offre un rendement de dividende attractif (3,80 %). Cela indique que les investisseurs peuvent s’attendre à une croissance stable avec un revenu régulier, rendant le choix d’investissement motivé et équilibré</t>
  </si>
  <si>
    <t>L'analyse financier met en avant une performance opérationnelle solide : un ratio combiné inférieur à 100 %, une marge nette de réassurance élevée et un faible ratio de sinistralité. Cela traduit une gestion efficace des risques et une rentabilité durable, renforçant la sécurité et l’attrait de l’investissement dans Sanlam</t>
  </si>
  <si>
    <t>La solidité opérationnelle, la rentabilité maîtrisée et le rendement attractif du dividende font de Sanlam un choix d’investissement sûr et rationnel.
Cet instrument combine stabilité financière et performance dans l’assurance, justifiant pleinement la décision d’investir</t>
  </si>
  <si>
    <t>Indicateurs</t>
  </si>
  <si>
    <t>Valeur obtenue</t>
  </si>
  <si>
    <t>Interprétation</t>
  </si>
  <si>
    <t>Capitalisation boursière</t>
  </si>
  <si>
    <t>Les investisseurs paient 20,23 dirhams pour 1 dirham de bénéfice. Un PER modéré indique une valorisation raisonnable et un équilibre entre risque et rentabilité</t>
  </si>
  <si>
    <t>L’action est légèrement au-dessus de sa valeur comptable. Cela traduit une valorisation réaliste des actifs, reflétant une gestion prudente et fiable</t>
  </si>
  <si>
    <t>Le rendement du dividende est attractif. Les investisseurs bénéficient d’un revenu régulier, ce qui renforce l’attrait pour un investissement stable</t>
  </si>
  <si>
    <t>Variance           =</t>
  </si>
  <si>
    <t>(Σ(x - μ)² / N-1)</t>
  </si>
  <si>
    <t>Moyenne des rendements      =</t>
  </si>
  <si>
    <t>=</t>
  </si>
  <si>
    <t>0.063%</t>
  </si>
  <si>
    <t>Ecart-type        =</t>
  </si>
  <si>
    <t>σ = √(Σ(x - μ)² / N-1)</t>
  </si>
  <si>
    <t xml:space="preserve">Interprétation de la variance: </t>
  </si>
  <si>
    <t>Cette valeur faible indique que les rendements de l’action Sanlam Maroc sont peu dispersés de leur moyenne, donc relativement stables.</t>
  </si>
  <si>
    <t xml:space="preserve">Interprétation de l'écart type: </t>
  </si>
  <si>
    <t>Les rendements journaliers (ou hebdomadaires, selon ton calcul) de l’action Sanlam Maroc s’écartent en moyenne d’environ +3 % et -3% de leur rendement moyen</t>
  </si>
  <si>
    <t>Ratio combiné</t>
  </si>
  <si>
    <t>Ce ratio compare les dépenses d'une compagnie d'assurance en sinistres et en frais à ses primes acquises. Donc 92 % des primes sont consommées par les sinistres et les frais de gestion.</t>
  </si>
  <si>
    <t>La marge d’exploitation nette de réassurance</t>
  </si>
  <si>
    <t>La marge d’exploitation nette de réassurance de 30 442 239,46 DH montre que la société dégage un bon profit sur son activité. Cela prouve une bonne gestion des dépenses et des risques.</t>
  </si>
  <si>
    <t>ratio de sinistralité S/p</t>
  </si>
  <si>
    <t>Le ratio de sinistralité de 0,69 signifie que 69 % des primes encaissées servent à payer les sinistres. Ce niveau est bon, car il reste en dessous de 80 %, ce qui montre une activité bien contrôlée.</t>
  </si>
  <si>
    <t xml:space="preserve">Formules: </t>
  </si>
  <si>
    <t>=sinistre+ch de fct/prime</t>
  </si>
  <si>
    <t>Sinistre/prime</t>
  </si>
  <si>
    <t>Cap bour/Rslt net=8349020472/412 703 180,13</t>
  </si>
  <si>
    <t>cap bour/fonds propres=8349020472/5 331 318 403,28</t>
  </si>
  <si>
    <t>div/cours bours=77/2028</t>
  </si>
  <si>
    <t>Pharmaceutiques</t>
  </si>
  <si>
    <t>Le secteur pharmaceutique marocain présente de solides perspectives de croissance, et un fort potentiel d’investissement, soutenues par une demande accrue liée à l’extension de la couverture médicale et par un cadre réglementaire favorable. Sothema illustre cette dynamique avec une hausse de 17 % de son chiffre d’affaires au premier semestre 2025 par rapport à la même période en 2024, le lancement prévus sur l’exercice de 15 nouveaux traitements en oncologie et cardiologie, et l’acquisition stratégique du laboratoire Soludia Maghreb, qui renforcera sa présence sur un segment clé de santé publique. Parallèlement, l’entreprise investit dans la montée en capacité industrielle et la transition énergétique, affirmant son positionnement d’acteur innovant et durable. Ces éléments font de Sothema une valeur attractive dans un secteur en pleine expansion.</t>
  </si>
  <si>
    <t>Sothema évolue dans un environnement concurrentiel marqué par la présence à la fois de grands groupes internationaux et de laboratoires locaux bien implantés. Parmi les principaux concurrents, Sanofi Maroc bénéficie de l’accès à des produits innovants et d’un réseau de distribution solide, tandis que Cooper Maroc tire parti de sa longue présence sur le marché et de la diversité de sa gamme. Maphar et Laprophan représentent des acteurs locaux majeurs, avec un ancrage territorial fort et une expertise dans les génériques. D’autres laboratoires nationaux ou filiales de multinationales se positionnent sur des niches spécifiques ou agissent en importation et distribution, augmentant la pression concurrentielle sur les segments stratégiques de Sothema. Cette diversité de concurrents oblige l’entreprise à se différencier par l’innovation, la qualité de ses produits et le développement de nouvelles capacités industrielles.</t>
  </si>
  <si>
    <t>Les ratios boursiers de Sothema montrent une valorisation élevée et une forte confiance des investisseurs. Le PER et le PBR traduisent une croissance anticipée et une image solide, tandis que le DY, bien que faible, reflète une politique prudente et orientée vers le développement.
Globalement, ces indicateurs confirment que l’investissement dans Sothema est rationnel et prometteur, particulièrement pour les investisseurs cherchant stabilité et potentiel de plus-value</t>
  </si>
  <si>
    <t>L'analyse financier de Sothema confirme une structure financière solide, une excellente liquidité et une rentabilité attrayante.
Les indicateurs démontrent que la société est financièrement stable, performante et capable de générer de la valeur tout en maîtrisant ses risques</t>
  </si>
  <si>
    <t>La solidité financière, la rentabilité élevée et la confiance du marché envers Sothema justifient pleinement le choix d’investissement.
Cet instrument offre à la fois stabilité, performance et potentiel de croissance durable, rendant la décision stratégiquement motivée et rationnelle</t>
  </si>
  <si>
    <t>Cela signifie que les investisseurs paient environ 38,83 dirhams pour 1 dirham de bénéfice.
Un PER élevé traduit une forte confiance du marché dans la rentabilité et la croissance future de l’entreprise.Cela suggère que Sothema est perçue comme une société solide et prometteuse, ce qui rend le choix d’investissement pertinent à long terme</t>
  </si>
  <si>
    <t>L’action est valorisée plus de 7 fois sa valeur comptable. Ce niveau élevé indique que le marché valorise fortement les actifs de Sothema, en raison de sa rentabilité, de sa notoriété et de ses perspectives stables dans le secteur pharmaceutique. Cela traduit une bonne image de marque et un potentiel de création de valeur, renforçant le caractère attractif de l’investissement.</t>
  </si>
  <si>
    <t>Le rendement du dividende reste modeste mais stable. Même si le rendement est faible, cela peut s’expliquer par une politique de réinvestissement des bénéfices pour soutenir la croissance.</t>
  </si>
  <si>
    <t>Variance                              =</t>
  </si>
  <si>
    <t>Moyenne des rendements   =</t>
  </si>
  <si>
    <t>Ecart-type                           =</t>
  </si>
  <si>
    <t>Une variance faible indiquant que les rendements de l’action Sothema sont peu dispersés autour de leur moyenne, donc relativement stables</t>
  </si>
  <si>
    <t>L’écart-type montre que les rendements de l’action Sothema s’écartent en moyenne de -2,3 % et +2,3%  autour de leur moyenne.
Cela montre une volatilité faible, donc un risque limité pour l’investisseur</t>
  </si>
  <si>
    <t>Ratio d'autonomie financière</t>
  </si>
  <si>
    <t>Les capitaux propres sont supérieurs à l’endettement. Cela montre une grande indépendance financière et une capacité à financer ses activités sans dépendre excessivement des dettes. C’est un signal positif pour les investisseurs, car cela réduit le risque financier</t>
  </si>
  <si>
    <t>Ratio de liquidité générale</t>
  </si>
  <si>
    <t>Pour 1 dirham de dettes à court terme, Sothema dispose de 3,33 dirhams d’actifs circulants.
Cette excellente liquidité garantit une solvabilité solide, un facteur rassurant pour tout investisseur</t>
  </si>
  <si>
    <t>Ratio de rentabilité financière</t>
  </si>
  <si>
    <t>Chaque dirham de capital propre génère 0,1858 dirham de bénéfice net.C’est une rentabilité élevée, traduisant une bonne performance de gestion et une utilisation efficace des capitaux. Ce ratio conforte l’idée que l’entreprise est rentable et bien gérée</t>
  </si>
  <si>
    <t>Capitaux propres/dettes=1 707 312 000/292 022 142.90+633 601 805.26</t>
  </si>
  <si>
    <t>actif circulant/passif circulant=997 623 000/299 149 000</t>
  </si>
  <si>
    <t>Résultat net/capitaux propres=317 224 000/1 707 312 000</t>
  </si>
  <si>
    <t>Cap bour/Rslt net=12319200000/317 224 000</t>
  </si>
  <si>
    <t>cap bour/fonds propres=12319200000/1 707 312 000</t>
  </si>
  <si>
    <t>div/cours bours=28/1711</t>
  </si>
  <si>
    <t xml:space="preserve">Secteur hotelier </t>
  </si>
  <si>
    <t>Le secteur hôtelier marocain affiche une croissance soutenue, portée par la hausse du tourisme national et international.
 Le Maroc a accueilli plus de 14,5 millions de touristes en 2023, soit une progression de +34% par rapport à 2022 
(source : Ministère du Tourisme). Cette dynamique s’explique par la diversification de l’offre hôtelière, le développement
de nouvelles infrastructures et la stratégie "Vision 2020" renforcée par le Plan de Développement Touristique Durable 2030.
De grands projets renforcent la capacité d’accueil : le programme “Marrakech City of Light”, la rénovation de la station balnéaire
de Taghazout Bay, ou encore l’aménagement de Casablanca Marina. À l’approche de la Coupe du Monde 2026, le pays accélère 
la modernisation de ses infrastructures : construction de nouveaux hôtels à Tanger, Agadir, Rabat et Casablanca, extension 
de l’aéroport de Marrakech et projets de lignes LGV reliant les principales villes touristiques.Les investissements étrangers jouent
 un rôle clé, notamment avec Accor, Hilton, Radisson Blu, Marriott, Hyatt et Four Seasons, qui ont tous renforcé leur présence. 
En 2024, Accor gère plus de 40 hôtels au Maroc et prévoit 10 nouvelles ouvertures d’ici 2026. Des partenariats public-privé (PPP)
 soutiennent également la construction d’hôtels de luxe et éco-responsables, intégrant les standards ESG.</t>
  </si>
  <si>
    <t>Le marché hôtelier marocain est fortement concurrentiel et dominé par des chaînes internationales aux côtés de groupes locaux. 
Accor SA reste le leader avec plus de 40 hôtels et 10 projets supplémentaires prévus d’ici 2026, suivi par Marriott International, 
Hilton, Radisson Blu, Hyatt, et les espagnols Barceló et RIU Hotels, qui renforcent leur présence grâce à la hausse du tourisme. 
Côté national, Atlas Hospitality occupe une place stratégique, notamment sur le segment moyen et haut de gamme.</t>
  </si>
  <si>
    <t>En 2024, Risma a réalisé un chiffre d’affaires de 1 264 millions de dirhams, en hausse de +8 % par rapport à 2023, avec un EBE de
461 MDH (+11 %) et un résultat net part du groupe de 183 MDH (+33 %). Le taux d’occupation de ses hôtels atteint 59 %, contre
une moyenne nationale de 51 %, confirmant la solidité de son modèle. Sur le plan boursier, le PER est estimé à 32,1 pour 2025 et
 32,9 pour 2026, tandis que le VE/CA s’élève à 4,97 en 2025 et 4,62 en 2026, traduisant une valorisation soutenue mais cohérente
 avec la performance opérationnelle. Le rendement du dividende avoisine 1,97 % en 2025 et 2,21 % en 2026, signalant une politique 
de distribution prudente mais régulière. Sur le plan financier, la dette nette recule à 1 086 MDH (contre 1 328 MDH en 2023), portant
le levier financier à 39 % et le ratio dette nette/EBITDA à 2,4×, avec une couverture des intérêts de 3,9× et un ratio dette/capitaux
propres proche de 100 %. Ces indicateurs témoignent d’une croissance maîtrisée, d’une structure financière saine et d’une rentabilité
en amélioration confirmant la position de Risma comme une valeur solide du marché hôtelier marocain, bénéficiant d’un effet de levier modéré et d’un potentiel de valorisation lié à la dynamique du tourisme national et international.</t>
  </si>
  <si>
    <t>En 2024, Risma présente des fondamentaux financiers solides, reflétant une gestion efficace et un redressement durable post-crise. 
Le taux de marge brute s’est établi autour de 36,5 %, soutenu par une hausse du chiffre d’affaires et une bonne maîtrise des charges 
d’exploitation. La marge nette, en progression à environ 14,5 %, témoigne d’une rentabilité nette renforcée. Le retour sur capitaux 
propres (ROE) avoisine 10,8 %, traduisant une capacité correcte à générer du profit pour les actionnaires, tandis que le retour sur 
actifs (ROA) s’élève à environ 5,4 %, indiquant une utilisation efficace des actifs hôteliers. Sur le plan de la structure financière, 
le ratio d’endettement global (dettes totales/capitaux propres) est proche de 1:1, ce qui démontre un équilibre entre financement
 propre et dette. La liquidité générale se situe autour de 1,4, confirmant la capacité du groupe à honorer ses obligations à court ter,
 et la liquidité immédiate avoisine 0,8, signe d’une gestion prudente de la trésorerie. Le ratio de solvabilité supérieur à 45 % illustre 
la solidité de la base financière. Enfin, l’efficience opérationnelle ressort à travers un EBITDA/CA de 36 % et un EBIT/CA de 26 %, 
plaçant Risma parmi les acteurs les plus performants du secteur hôtelier marocain.</t>
  </si>
  <si>
    <r>
      <rPr>
        <sz val="16"/>
        <color theme="1"/>
        <rFont val="Calibri"/>
        <family val="2"/>
      </rPr>
      <t>I</t>
    </r>
    <r>
      <rPr>
        <sz val="14"/>
        <color theme="1"/>
        <rFont val="Calibri"/>
        <family val="2"/>
      </rPr>
      <t>nvestir dans Risma apparaît pertinent tant sur le plan stratégique que financier, car le groupe combine une position de leader sur
 un marché hôtelier marocain en forte croissance avec une gestion financière prudente et performante. La dynamique macro du pays
 — croissance soutenue du tourisme international et national, préparation aux grands événements comme la Coupe du Monde 2026, 
et investissements publics massifs dans les infrastructures hôtelières — crée un effet de levier naturel pour la performance du groupe.
 Sur le plan micro, Risma se distingue par un pipeline d’hôtels rénovés et modernisés, un taux d’occupation supérieur à la moyenne nationale
 (59 % vs 51 %) et une structure financière équilibrée avec un levier contrôlé et une trésorerie saine. Les ratios comptables et financiers
 (marge nette solide, ROE &gt; 10 %, liquidité et solvabilité confortables) confirment la capacité à générer de la valeur pour les actionnaires tout 
en maîtrisant le risque .Enfin, la concurrence, bien que présente, est principalement concentrée sur les chaînes internationales, laissant à Risma
 l’opportunité de se positionner sur des segments différenciés, haut de gamme ou niche, renforçant ainsi son avantage compétitif durable. 
Dans ce contexte, Risma représente une opportunité d’investissement attrayante, combinant croissance sectorielle, rentabilité opérationnelle
 et stabilité financière, tout en bénéficiant d’un effet de levier positif des tendances touristiques et macroéconomiques marocaines.</t>
    </r>
  </si>
  <si>
    <t>I-Calcul</t>
  </si>
  <si>
    <t>PER=Price Earning Ratio=Cours de Bousre / BPA = 30,66</t>
  </si>
  <si>
    <t>PBR= Price to Book Ratio= Capitalisation Boursière / Fonds Propres =3,55</t>
  </si>
  <si>
    <t>Dividende Yield= Dividend Yield= Dividende / Cours de Bourse = 10%</t>
  </si>
  <si>
    <t>L'EV/EBITDA= 13,97</t>
  </si>
  <si>
    <t>Rendement moyen = -0,001600271</t>
  </si>
  <si>
    <t>Risque = 0,02144</t>
  </si>
  <si>
    <t xml:space="preserve">II-Interprétation </t>
  </si>
  <si>
    <t>Un PER élevé peut indiquer que le marché anticipe une bonne reprise du tourisme au Maroc et une croissance des revenus futurs pour Risma.
Cela veut dire que les investisseurs sont prêts à payer 32 fois le bénéfice annuel de Risma pour détenir une action.</t>
  </si>
  <si>
    <t>Cela signifie que le marché valorise Risma à 3,55 fois sa valeur comptable.Dans l’hôtellerie, le PBR moyen est souvent proche de 1 à 2, car les actifs 
(bâtiments, hôtels) ont une forte valeur comptable.Un PBR de 3,46 montre que le marché croit beaucoup en Risma :sa bonne gestion 
(partenariat Accor),la reprise du tourisme, et la valeur future de ses actifs hôteliers.</t>
  </si>
  <si>
    <t>Dividende Yield</t>
  </si>
  <si>
    <t>Dans le secteur hôtelier, les entreprises versent souvent peu de dividendes, car elles réinvestissent beaucoup dans les rénovations, les hôtels, ou les 
projets touristiques.Donc, un rendement de 10 % est cohérent avec ce secteur.Cela montre que Risma préfère réinvestir ses profits pour 
soutenir la croissance (expansion, rénovation, partenariat avec Accor), plutôt que distribuer des dividendes importants.</t>
  </si>
  <si>
    <t>Un EV/EBITDA entre 8 et 12 est souvent considéré comme normal.Donc 13,97 est un peu élevé, ce qui peut signifier :que Risma est bien valorisée par
 le marché (forte confiance),ou qu’elle est un peu chère par rapport à ses profits actuels.Les entreprises hôtelières ont souvent un EV/EBITDA plus 
élevé, car elles possèdent beaucoup d’actifs (hôtels, terrains, bâtiments) et leurs revenus varient selon la saison et le tourisme.</t>
  </si>
  <si>
    <t>Rendement
moyen</t>
  </si>
  <si>
    <t>Un rendement moyen de -0,0016 signifie que le titre RISMA connaît  une tendance légèrement baissière,suggérant une meilleure résistance du secteur touristique. Ce recul modéré peut s’interpréter comme une correction temporaire après la forte reprise post-Covid, dans un contexte de stabilisation de la demande touristique. Globalement, RISMA montre une volatilité maîtrisée et une capacité de résilience</t>
  </si>
  <si>
    <t xml:space="preserve">                                                                                                                                                                                                                                                                                       ANALYSE ET DIAGNOSTIC FINANCIER</t>
  </si>
  <si>
    <t>Ratio d'autonomie financière = capitaux propres /dettes = 95%</t>
  </si>
  <si>
    <t>Ratio de liquidité général= actif circulant / passif circulant = 113%</t>
  </si>
  <si>
    <t>Ratio de rentabilité financère= resultat net / capitaux propres=11%</t>
  </si>
  <si>
    <t>Ratio d'auto fin</t>
  </si>
  <si>
    <t>Ratio de liquidité</t>
  </si>
  <si>
    <t>Un ratio de 76,3 % indique que Risma finance environ 76,3 % de ses actifs par ses propres capitaux, ce qui reflète une forte indépendance financière</t>
  </si>
  <si>
    <t>Ratio de renta fin</t>
  </si>
  <si>
    <t>Un ratio de 1,43 signifie que Risma dispose de 1,10 dirham d'actifs à court terme pour chaque dirham de dettes à court terme, indiquant une capacité suffisante à couvrir ses obligations immédiates.</t>
  </si>
  <si>
    <t>Un ROE de 11,57 % indique que Risma génère un bénéfice net de 10,8 % sur les capitaux propres investis, ce qui reflète une rentabilité satisfaisante.</t>
  </si>
  <si>
    <t>TGCC</t>
  </si>
  <si>
    <t>BTP</t>
  </si>
  <si>
    <t>Le secteur du BTP au Maroc connaît une dynamique , soutenue pardesinvestissements publicset privés dans les infrastructures et l'immobilier. En 2024, le pays a enregistré une croissance de 4 %  de son chiffre d'affaires dans ce secteur, atteignant 2 140 millions de dirhams à fin sepCette croissance est alimentée par des projets d'envergure tels que la construction de la Tour Mohammed VI à Rabat et le Grand Théâtre de Rabat, auxquels TGCC a activement contribué</t>
  </si>
  <si>
    <t>TGCC se distingue comme un acteur majeur du BTP au Maroc, avec une présence notable en Afrique francophone. En 2023, l'entreprise a réalisé un chiffre d'affaires de 7,28 milliards de dirhams et un résultat net de 363 millions de dirhams. Sa participation à des projets emblématiques, tels que le Morocco Mall et des infrastructures 
hospitalières, renforce sa position sur le marché.</t>
  </si>
  <si>
    <t>En 2023,TGCC a enregistré un PER de 16,23, indiquant une valorisation relativement élevée par rapport à ses bénéfices. Le Price-to-Book Ratio (PBR) était de 3,98, suggérant que le marché valorise l'entreprise près de quatre fois sa valeur comptable. Le dividende yield (DY) s'élevait à 3,23 %, offrant un rendement attractif aux investisseurs. Ces ratios reflètent une confiance du marché dans la croissance future de TGCC, bien que la valorisation reste supérieure à la moyenne du secteur.</t>
  </si>
  <si>
    <t>TGCC a réalisé un chiffre d'affaires de 7,28 milliards de dirhams en 2023, en hausse de 39 % 
par rapport à 2022. L'EBITDA a également augmenté, témoignant d'une gestion efficace des coûts et d'une rentabilité solide. La dette nette a atteint 981,1 millions de dirhams, en hausse de 48 % par rapport à l'année précédente, reflétant des investissements significatifs pour soutenir la croissance. Le ratio de solvabilité reste robuste, assurant la capacité de l'entreprise à honorer ses engagements financiers.</t>
  </si>
  <si>
    <t>Investir dans TGCC présente une opportunité attrayante, soutenue par une croissance soutenue du secteur du BTP au Maroc et une position concurrentielle solide de l'entreprise. La participation de TGCC à des projets d'envergure, sa rentabilité et son expansion en Afrique francophone renforcent son potentiel de croissance. De plus, les investissements publics dans les infrastructures et l'immobilier offrent des perspectives favorablespour l'avenir. Ces éléments font de TGCC une valeur d'investissement prometteuse dans le secteur du BTP.</t>
  </si>
  <si>
    <t>PER=Price Earning Ratio=Cours de Bousre / BPA = 74,17</t>
  </si>
  <si>
    <t>PBR=Price to Book Ratio= Capitalisation Boursière / Fonds Propres =21,52</t>
  </si>
  <si>
    <t>Dividende Yield=10 %</t>
  </si>
  <si>
    <t>L'EV/EBITDA= 20,19</t>
  </si>
  <si>
    <t>Rendement moyen=-0,002719341</t>
  </si>
  <si>
    <t>Risque=0,01833</t>
  </si>
  <si>
    <t xml:space="preserve">Le PER très élevé indique que le marché valorise beaucoup les perspectives de bénéfices futurs. Les investisseurs paient une prime importante pour la croissance anticipée de TGCC.
</t>
  </si>
  <si>
    <t xml:space="preserve">Le PBR élevé montre que le marché valorise bien au-delà de la valeur comptable des actifs. Cela reflète une forte confiance dans la rentabilité future et les projets structurants.
</t>
  </si>
  <si>
    <t>Dans le secteur hôtelier, les entreprises versent souvent peu de dividendes, car elles réinvestissent beaucoup dans les rénovations, les hôtels, ou les projets touristiques.Donc, un rendement de 1,70 % est cohérent avec ce secteur.Cela montre que Risma préfère réinvestir ses profits pour soutenir la croissance (expansion, rénovation, partenariat avec Accor), plutôt que distribuer des dividendes importants.</t>
  </si>
  <si>
    <t>Le rendement est faible, ce qui montre que TGCC privilégie la réinvestissement de ses bénéfices pour financer sa croissance plutôt que de distribuer des dividendes. Cela est typique des entreprises en expansion avec des projets lourds en capital.</t>
  </si>
  <si>
    <t>Le rendement moyen de -0,0027 indique que l’action TGCC a enregistré une légère baisse moyenne quotidienne sur la période étudiée, ce qui traduit une performance négativeet une perte de valeur progressive. Ce résultat peut s’expliquer par le ralentissement du secteur du BTP au Maroc, affecté par la hausse des coûts des matériaux et les délais dans les projets publics. Dans le contexte actuel, cela reflète une phase de consolidation du titre, où les investisseurs restent prudents face à la conjoncture économique.</t>
  </si>
  <si>
    <t>Ratio d'autonomie financière =capitaux propres /dettes = 30,8%</t>
  </si>
  <si>
    <t>Ratio de liquidité général=actif circulant / passif circulant = 1,48</t>
  </si>
  <si>
    <t>Ratio de rentabilité financère=resultat net / capitaux propres= 29%</t>
  </si>
  <si>
    <t>Un ratio de 21,4 % indique que TGCC finance environ 21,4 % de ses actifs par ses propres capitaux, ce qui suggère une dépendance notable aux financements externes.</t>
  </si>
  <si>
    <t>Un ratio de 1,21 signifie que TGCC dispose de 1,21 dirham d'actifs à court terme pour chaque dirham de dettes à court terme, indiquant une capacité suffisante à couvrir ses obligations immédiates.</t>
  </si>
  <si>
    <t>Le secteur BTP contribue à environ 6 % du PIB marocain. En 2023, le secteur a été leader de la création d’entreprises : près de 17,87 % des créations d’entreprises concernent le BTP + activités immobilières. Le Maroc bénéficie de grands programmes d’infrastructures (routes, ports, stades, etc.), ce qui nourrit la demande BTP. Il y a une relance en cours : par exemple, début 2025, on note une augmentation des livraisons de ciment (+9,5% à fin mai 2025) comme indicateur de reprise.</t>
  </si>
  <si>
    <t>Elle détient, historiquement, une part de marché très importante sur ces segments (ronds à béton / fils machines) , par exemple, une ancienne source indiquait près de 85 % de part de marché pour ces produits. Elle bénéficie de synergies industrielles, d’un positionnement «produits à valeur ajoutée» et d’engagements en matière de durabilité (acier «vert» renouvelables) ce qui peut constituer un avantage concurrentiel. Elle dispose d'une taille et d'une capacité de production importante par rapport à la concurrence qui lui permet d’atteindre des économies d’échelle.</t>
  </si>
  <si>
    <t xml:space="preserve">La capitalisation boursière de SONASID s’élève à 9,34 milliards de MAD, avec un flottant de 29,11 %, assurant une liquidité modérée sur le marché. Le PER de 20,77 indique une valorisation élevée, reflétant des anticipations de croissance forte de la part des investisseurs. Le PBR de 2,94 suggère que le titre cote avec une prime importante par rapport à sa valeur comptable, ce qui peut s’expliquer par la confiance dans ses actifs immatériels ou sa position stratégique. Le dividend yield de 5,98 % est très attractif et en fait une valeur de rendement, tandis que l’EV/EBITDA de 5,20 semble raisonnable pour une société industrielle, laissant entrevoir un potentiel de valorisation future. </t>
  </si>
  <si>
    <t>Les ratios comptables montrent une entreprise en bonne santé financière. Le ratio d’autonomie financière de 58,2 % témoigne d’une structure financière solide, faiblement dépendante de l’endettement. Le ratio de liquidité générale de 1,84 confirme une capacité à honorer sans difficulté les dettes à court terme. Enfin, le ROE de 15,6 % révèle une rentabilité des capitaux propres très satisfaisante, signe d’une gestion efficace et d’une création de valeur pour les actionnaires. La politique de dividende (payout de 39,8 %) équilibre rémunération des actionnaires et financement de la croissance.</t>
  </si>
  <si>
    <t>SONASID présente un profil d'investissement équilibré, alliant rendement immédiat attractif et perspectives de croissance solides. Le dividende yield de 5,98% offre un revenu régulier supérieur à nombreuses alternatives de marché, tandis que le ROE de 15,6% témoigne d'une utilisation efficace des capitaux et d'une rentabilité robuste. SONASID représente donc un choix judicieux pour diversifier un portefeuille, combinant sécurité financière, rendement constant et exposition à un secteur en croissance.</t>
  </si>
  <si>
    <t>Capitalisation boursière =</t>
  </si>
  <si>
    <t>Nombre total d'actions × Cours de l'action = 9 340 000 000 MAD</t>
  </si>
  <si>
    <t xml:space="preserve">Capitalisation flottante = </t>
  </si>
  <si>
    <t>Nombre d'actions en flottant × Cours de l'action = 2 724 969 000</t>
  </si>
  <si>
    <t>Poids dans l'indice =</t>
  </si>
  <si>
    <t>(Capitalisation boursière de l'entreprise ÷ Capitalisation totale de l'indice) × 100</t>
  </si>
  <si>
    <t>PER =</t>
  </si>
  <si>
    <t>Capitalisation boursière ÷ Bénéfice net total = 27,17</t>
  </si>
  <si>
    <t>PBR =</t>
  </si>
  <si>
    <t>Capitalisation boursière ÷ Capitaux propres = 2,94</t>
  </si>
  <si>
    <t>Dividend Yield =</t>
  </si>
  <si>
    <t>(Dividende par action ÷ Cours de l'action) × 100 = 3,96</t>
  </si>
  <si>
    <t>Ratios</t>
  </si>
  <si>
    <t>Calcul</t>
  </si>
  <si>
    <t>*Capitaux Propres =</t>
  </si>
  <si>
    <t>Capitalisation boursière / PBR = 9 340 000 000 / 2,94 = 3 176 870 000 MAD</t>
  </si>
  <si>
    <t xml:space="preserve">Ratio d'Autonomie Financière </t>
  </si>
  <si>
    <t>Capitaux Propres*/Total du Bilan **= 3 176 870 000 / 5 456 800 000 = 58,2%</t>
  </si>
  <si>
    <t>**Total du Bilan =</t>
  </si>
  <si>
    <t xml:space="preserve"> 5 456 800 000 MAD</t>
  </si>
  <si>
    <t>Ratio de Liquidité Générale</t>
  </si>
  <si>
    <t>Actif Circulant / Passif Circulant = 1,84</t>
  </si>
  <si>
    <t>Ratio de Rentabilité Financière (ROE)</t>
  </si>
  <si>
    <t>Résultat Net / Capitaux Propres = (494 975 000 / 3 176 870 000) × 100 = 15,6%</t>
  </si>
  <si>
    <t>Commentaires</t>
  </si>
  <si>
    <t>Le ratio de 58,2% est excellent. Il indique que l'entreprise finance plus de la moitié de ses actifs par ses propres capitaux. Cette situation confère à SONASID une grande indépendance financière et une forte capacité à résister aux conjonctures économiques difficiles. C'est le signe d'une structure financière très saine.</t>
  </si>
  <si>
    <t>Ratio de Rentabilité Financière</t>
  </si>
  <si>
    <t>Un ROE de 15,6% est excellent. Il indique que SONASID génère 15,6 MAD de bénéfice pour 100 MAD de capitaux propres investis. Ce niveau témoigne d'une utilisation très efficace des fonds propres par la direction pour créer de la valeur pour ses actionnaires. Cette performance place SONASID parmi les entreprises les plus rentables de son secteur.</t>
  </si>
  <si>
    <t>Un ratio de 1,84 est très bon. Il signifie que pour 1 dirham de dette à court terme, SONASID dispose de 1,84 dirhams d'actifs rapidement réalisables. Cette situation démontre une excellente capacité à honorer ses obligations à court terme sans tension de trésorerie et réduit considérablement le risque de liquidité.</t>
  </si>
  <si>
    <t>ATW</t>
  </si>
  <si>
    <t>Banques</t>
  </si>
  <si>
    <t>Le total des actifs du secteur bancaire a atteint approx. 2 145 milliards de dirhams (MMDH) en 2024, en hausse de ~8,3 % par rapport à l’année précédente. Le secteur évolue vers plus de digitalisation : augmentation des établissements de paiement, réduction du nombre d’agences traditionnelles, montée des services bancaires en ligne. Diversification de l’offre : introduction plus marquée de banques participatives (finance islamique), micro-finance, établissements de paiement. En 2024, les banques marocaines étaient financièrement solides.
En moyenne, elles gardaient environ 13,5 % de leur capital propre pour se protéger contre les risques liés à leurs activités, et 16,2 % si l’on compte toutes leurs réserves de sécurité.</t>
  </si>
  <si>
    <t xml:space="preserve">Attijariwafa Bank se positionne comme l’un des leaders du secteur bancaire marocain. Par exemple, au 30 juin 2024, elle détenait une part de marché d’environ 26,49 % des crédits sur la clientèle. ATW fait partie des 3 groupes banquaires leaders du Maroc. Les challengers comme BCP ou BOA peuvent essayer de rattraper ou capter certaines niches (ex : digital, segments particuliers, banque participative). Les marges peuvent être mises sous pression : taux d’intérêt, coût du risque (crédits douteux), nouveaux services fintech/banques digitales peuvent modifier le jeu. </t>
  </si>
  <si>
    <t xml:space="preserve">La capitalisation boursière d’ATW, s’élevant à environ 157 milliards de MAD, confirme son statut de leader dans le secteur bancaire marocain. Avec un flottant de 29,07 %, la liquidité du titre est jugée satisfaisante, ce qui facilite les échanges sur le marché. Son poids dans l’indice MASI (19,10 %) est significatif, ce qui lui confère une influence directe sur la tendance générale de l’indice boursier. En résumé, ATW présente un profil équilibré, alliant liquidité, influence sur le marché, valorisation saine et rendement régulier.
</t>
  </si>
  <si>
    <t>ATW génère un EBE solide de 18 milliards MAD et un BPA élevé de 22,32 MAD, reflétant une forte rentabilité. Le ROE à 8,47% et le BFR négatif (-16 milliards) confirment l'efficacité opérationnelle et la liquidité. Avec un payout équilibré (37,8%) et un ratio Tier 1 solide (14,4%), la banque maintient une croissance saine tout en respectant les exigences réglementaires.</t>
  </si>
  <si>
    <t>ATW présente un profil d'investissement équilibré, alliant rendement, croissance et stabilité. Son statut de leader bancaire marocain, sa capitalisation importante et son poids dans l'indice MASI en font une valeur défensive de qualité.</t>
  </si>
  <si>
    <t xml:space="preserve">Nombre total d'actions × Cours de l'action = 157 Milliard de dirhams </t>
  </si>
  <si>
    <t>Nombre d'actions en flottant × Cours de l'action = 46 279 515 640 MAD</t>
  </si>
  <si>
    <t>Capitalisation boursière ÷ Bénéfice net total = 15,18</t>
  </si>
  <si>
    <t>Capitalisation boursière ÷ Capitaux propres = 2,31</t>
  </si>
  <si>
    <t>(Dividende par action ÷ Cours de l'action) × 100 = 2,57%</t>
  </si>
  <si>
    <t>Payout =</t>
  </si>
  <si>
    <t>(Dividende par action ÷ Bénéfice net par action) × 100 = 0,38%</t>
  </si>
  <si>
    <t>Capitalisation boursière / PBR = 157,184 milliards MAD / 2,31 = 68 milliards MAD</t>
  </si>
  <si>
    <t>Capitaux Propres*/Total du Bilan **= 8,95%</t>
  </si>
  <si>
    <t>**Total du Bilan estimé via l'effet de levier =</t>
  </si>
  <si>
    <t>68 milliards × 11,18 = 760 milliards MAD</t>
  </si>
  <si>
    <t>Actif Circulant / Passif Circulant = 8,95%</t>
  </si>
  <si>
    <t>Résultat Net / Capitaux Propres = 8,47%</t>
  </si>
  <si>
    <t>Le ratio de 8,95% est caractéristique du secteur bancaire où l'activité est fortement basée sur l'endettement (dépôts clients). Bien que faible en apparence, ce niveau est normal pour une banque et reste sain grâce au ratio de solvabilité Tier 1 élevé (14,4%) qui dépasse les exigences réglementaires.</t>
  </si>
  <si>
    <t>Le ROE de 8,47% est acceptable mais perfectible. Il se situe dans la moyenne basse du secteur bancaire, ce qui suggère une marge de progression possible dans l'optimisation de l'emploi des capitaux propres. Cependant, ce niveau reste cohérent avec une politique de risque prudente.</t>
  </si>
  <si>
    <t>Un ratio de 8,95% signifie que les capitaux propres ne financent qu'environ 9% du total du bilan. Les 91% restants sont financés par des ressources externes, principalement les dépôts des clients.
Pour une banque, ce niveau est normal et sain. Le business model bancaire repose sur la transformation des dépôts (dette) en crédits (actifs). L'important n'est pas d'avoir un ratio élevé, mais de maintenir une solvabilité suffisante. Cela démontre une utilisation efficace de l'effet de levier sans prendre de risque excessif.</t>
  </si>
  <si>
    <t>Cours 14/11/25</t>
  </si>
  <si>
    <t>Capitalisation Globale 14/11/25</t>
  </si>
  <si>
    <t>Capitalisation flottante 14/11/25</t>
  </si>
  <si>
    <t>poids 14/11/25</t>
  </si>
  <si>
    <t>Capitalisation Globale 14/11</t>
  </si>
  <si>
    <t>TOP 1</t>
  </si>
  <si>
    <t>TOP2</t>
  </si>
  <si>
    <t xml:space="preserve">Portfeuille </t>
  </si>
  <si>
    <t xml:space="preserve">TOP3 </t>
  </si>
  <si>
    <t>TOP4</t>
  </si>
  <si>
    <t>TOP5</t>
  </si>
  <si>
    <t>Beta</t>
  </si>
  <si>
    <t xml:space="preserve">rendement </t>
  </si>
  <si>
    <t>Ecartype avantsolveur</t>
  </si>
  <si>
    <t>Beta
avantsolveur</t>
  </si>
  <si>
    <t>Ecart type</t>
  </si>
  <si>
    <t xml:space="preserve">Rendement </t>
  </si>
  <si>
    <t>Rang</t>
  </si>
  <si>
    <t xml:space="preserve">Ratio de sharpe </t>
  </si>
  <si>
    <t xml:space="preserve">La comparaison </t>
  </si>
  <si>
    <r>
      <t xml:space="preserve"> </t>
    </r>
    <r>
      <rPr>
        <sz val="14"/>
        <color theme="6" tint="0.39997558519241921"/>
        <rFont val="Calibri"/>
        <family val="2"/>
        <scheme val="minor"/>
      </rPr>
      <t>Lecture générale du risque et de la performance</t>
    </r>
    <r>
      <rPr>
        <sz val="11"/>
        <color theme="1"/>
        <rFont val="Calibri"/>
        <family val="2"/>
        <scheme val="minor"/>
      </rPr>
      <t xml:space="preserve">
                L’ensemble des portefeuilles présente des profils de risque très différents, comme                            en témoignent les niveaux de bêta.
                Alors que le MASI 20, avec un bêta de 1, représente parfaitement le risque systématique du marché marocain, plusieurs
                de tes portefeuilles affichent un risque systématique nettement plus faible, ce qui traduit une meilleure diversification ou
                une plus faible sensibilité aux fluctuations générales du marché. Les rendements montrent également des écarts importants :
                certains portefeuilles génèrent plus de rendement pour moins de risque, ce qui est typiquement un indicateur d’efficience financière. 
  Comparaison entre mon portefeuille et le MASI 20
                   En comparant mon portefeuille au MASI 20, on remarque qu’ils affichent le même rendement (0,13 %), mais avec une différence au niveau du risque. Le MASI 20 a un bêta de 1, alors que mon portefeuille a un bêta légèrement plus faible (0,925), ce qui signifie qu’il est un peu moins sensible aux variations du marché. De plus, son écart-type est inférieur à celui du MASI, ce qui montre une volatilité plus faible. En résumé, mon portefeuille arrive à offrir la même performance que l’indice tout en étant un peu moins risqué.
   Comparaison entre mon portefeuille et les 5 TOP
Par rapport aux cinq TOP, on voit rapidement que certains portefeuilles font mieux que le mien, surtout en termes de rendement. TOP 1, par exemple, combine un rendement très élevé avec un bêta faible et une volatilité réduite, ce qui le place largement au-dessus des autres. Des portefeuilles comme TOP 3 ou TOP 5 affichent aussi de meilleures performances tout en gardant un niveau de risque raisonnable. À l’inverse, TOP 4 reste en dessous de mon portefeuille, car il offre un rendement plus faible pour un risque similaire. Globalement, même si mon portefeuille est plus efficace que le MASI 20, certains TOP montrent une meilleure optimisation du couple rendement-risque.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</si>
</sst>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0.0%"/>
    <numFmt numFmtId="167" formatCode="0.0"/>
    <numFmt numFmtId="168" formatCode="d/m/yyyy"/>
    <numFmt numFmtId="169" formatCode="0.00000"/>
    <numFmt numFmtId="170" formatCode="0.0000%"/>
  </numFmts>
  <fonts count="65">
    <font>
      <sz val="11"/>
      <color theme="1"/>
      <name val="Calibri"/>
      <scheme val="minor"/>
    </font>
    <font>
      <sz val="11"/>
      <color theme="1"/>
      <name val="Calibri"/>
      <family val="2"/>
      <scheme val="minor"/>
    </font>
    <font>
      <sz val="11"/>
      <color theme="1"/>
      <name val="Calibri"/>
      <family val="2"/>
      <scheme val="minor"/>
    </font>
    <font>
      <b/>
      <sz val="16"/>
      <color rgb="FFFFFFFF"/>
      <name val="Gill Sans"/>
    </font>
    <font>
      <sz val="11"/>
      <name val="Calibri"/>
      <family val="2"/>
    </font>
    <font>
      <b/>
      <sz val="14"/>
      <color rgb="FFFFFFFF"/>
      <name val="Gill Sans"/>
    </font>
    <font>
      <sz val="11"/>
      <color theme="1"/>
      <name val="Calibri"/>
      <family val="2"/>
    </font>
    <font>
      <sz val="18"/>
      <color rgb="FF000000"/>
      <name val="Gill Sans"/>
    </font>
    <font>
      <sz val="18"/>
      <color theme="1"/>
      <name val="Arial"/>
      <family val="2"/>
    </font>
    <font>
      <b/>
      <sz val="48"/>
      <color theme="1"/>
      <name val="Calibri"/>
      <family val="2"/>
    </font>
    <font>
      <sz val="10"/>
      <color theme="1"/>
      <name val="Calibri"/>
      <family val="2"/>
    </font>
    <font>
      <b/>
      <sz val="11"/>
      <color theme="0"/>
      <name val="Calibri"/>
      <family val="2"/>
    </font>
    <font>
      <b/>
      <sz val="11"/>
      <color theme="1"/>
      <name val="Calibri"/>
      <family val="2"/>
    </font>
    <font>
      <b/>
      <sz val="10"/>
      <color theme="0"/>
      <name val="Roboto"/>
    </font>
    <font>
      <sz val="11"/>
      <color theme="1"/>
      <name val="Roboto"/>
    </font>
    <font>
      <b/>
      <sz val="10"/>
      <color theme="0"/>
      <name val="Calibri"/>
      <family val="2"/>
    </font>
    <font>
      <sz val="11"/>
      <color theme="0"/>
      <name val="Roboto"/>
    </font>
    <font>
      <b/>
      <sz val="14"/>
      <color theme="0"/>
      <name val="Calibri"/>
      <family val="2"/>
    </font>
    <font>
      <b/>
      <sz val="14"/>
      <color theme="1"/>
      <name val="Calibri"/>
      <family val="2"/>
    </font>
    <font>
      <b/>
      <sz val="12"/>
      <color theme="1"/>
      <name val="Times New Roman"/>
      <family val="1"/>
    </font>
    <font>
      <sz val="11"/>
      <color theme="1"/>
      <name val="Calibri"/>
      <family val="2"/>
      <scheme val="minor"/>
    </font>
    <font>
      <sz val="12"/>
      <color rgb="FF000000"/>
      <name val="Gill Sans"/>
    </font>
    <font>
      <sz val="12"/>
      <color theme="1"/>
      <name val="Calibri"/>
      <family val="2"/>
    </font>
    <font>
      <b/>
      <sz val="12"/>
      <color theme="1"/>
      <name val="Calibri"/>
      <family val="2"/>
    </font>
    <font>
      <b/>
      <sz val="13"/>
      <color theme="0"/>
      <name val="Calibri"/>
      <family val="2"/>
    </font>
    <font>
      <sz val="11"/>
      <color rgb="FF000000"/>
      <name val="Calibri"/>
      <family val="2"/>
    </font>
    <font>
      <sz val="10"/>
      <color theme="1"/>
      <name val="Arial"/>
      <family val="2"/>
    </font>
    <font>
      <b/>
      <sz val="14"/>
      <color rgb="FFFFFFFF"/>
      <name val="Calibri"/>
      <family val="2"/>
    </font>
    <font>
      <sz val="11"/>
      <color theme="1"/>
      <name val="Arial"/>
      <family val="2"/>
    </font>
    <font>
      <sz val="11"/>
      <color theme="0"/>
      <name val="Calibri"/>
      <family val="2"/>
    </font>
    <font>
      <sz val="14"/>
      <color rgb="FFBF8F00"/>
      <name val="Calibri"/>
      <family val="2"/>
    </font>
    <font>
      <sz val="14"/>
      <color theme="1"/>
      <name val="Calibri"/>
      <family val="2"/>
    </font>
    <font>
      <i/>
      <sz val="11"/>
      <color theme="1"/>
      <name val="Calibri"/>
      <family val="2"/>
    </font>
    <font>
      <b/>
      <sz val="12"/>
      <color theme="0"/>
      <name val="Calibri"/>
      <family val="2"/>
    </font>
    <font>
      <sz val="14"/>
      <color rgb="FF000000"/>
      <name val="Gill Sans"/>
    </font>
    <font>
      <sz val="7"/>
      <color rgb="FFFFFFFF"/>
      <name val="Quattrocento Sans"/>
    </font>
    <font>
      <b/>
      <sz val="16"/>
      <color theme="1"/>
      <name val="Calibri"/>
      <family val="2"/>
    </font>
    <font>
      <sz val="16"/>
      <color theme="1"/>
      <name val="Calibri"/>
      <family val="2"/>
    </font>
    <font>
      <sz val="14"/>
      <color rgb="FF1E4E79"/>
      <name val="Calibri"/>
      <family val="2"/>
    </font>
    <font>
      <sz val="14"/>
      <color rgb="FF1E4E79"/>
      <name val="Arial"/>
      <family val="2"/>
    </font>
    <font>
      <sz val="14"/>
      <color rgb="FF000000"/>
      <name val="Calibri"/>
      <family val="2"/>
    </font>
    <font>
      <b/>
      <sz val="12"/>
      <color rgb="FF385623"/>
      <name val="Calibri"/>
      <family val="2"/>
    </font>
    <font>
      <b/>
      <i/>
      <u/>
      <sz val="14"/>
      <color rgb="FFC00000"/>
      <name val="Calibri"/>
      <family val="2"/>
    </font>
    <font>
      <b/>
      <sz val="12"/>
      <color rgb="FF525252"/>
      <name val="Calibri"/>
      <family val="2"/>
    </font>
    <font>
      <b/>
      <i/>
      <u/>
      <sz val="20"/>
      <color rgb="FFFFC000"/>
      <name val="Calibri"/>
      <family val="2"/>
    </font>
    <font>
      <sz val="18"/>
      <color theme="4"/>
      <name val="Calibri"/>
      <family val="2"/>
    </font>
    <font>
      <b/>
      <i/>
      <u/>
      <sz val="18"/>
      <color rgb="FFFFC000"/>
      <name val="Calibri"/>
      <family val="2"/>
    </font>
    <font>
      <b/>
      <sz val="14"/>
      <color rgb="FF0070C0"/>
      <name val="Calibri"/>
      <family val="2"/>
    </font>
    <font>
      <b/>
      <i/>
      <u/>
      <sz val="18"/>
      <color rgb="FFFFC000"/>
      <name val="Calibri"/>
      <family val="2"/>
    </font>
    <font>
      <b/>
      <sz val="16"/>
      <color rgb="FF0070C0"/>
      <name val="Calibri"/>
      <family val="2"/>
    </font>
    <font>
      <b/>
      <i/>
      <sz val="20"/>
      <color rgb="FFFFC000"/>
      <name val="Calibri"/>
      <family val="2"/>
    </font>
    <font>
      <sz val="16"/>
      <color rgb="FF0070C0"/>
      <name val="Calibri"/>
      <family val="2"/>
    </font>
    <font>
      <sz val="11"/>
      <color rgb="FF0F1115"/>
      <name val="Quattrocento Sans"/>
    </font>
    <font>
      <sz val="11"/>
      <color rgb="FF0F1115"/>
      <name val="Calibri"/>
      <family val="2"/>
    </font>
    <font>
      <sz val="14"/>
      <color rgb="FF9F28A8"/>
      <name val="Calibri"/>
      <family val="2"/>
    </font>
    <font>
      <b/>
      <sz val="11"/>
      <color theme="1"/>
      <name val="Calibri"/>
      <family val="2"/>
    </font>
    <font>
      <b/>
      <sz val="11"/>
      <color theme="0"/>
      <name val="Calibri"/>
      <family val="2"/>
    </font>
    <font>
      <sz val="11"/>
      <name val="Calibri"/>
      <family val="2"/>
    </font>
    <font>
      <sz val="11"/>
      <color theme="1"/>
      <name val="Calibri"/>
      <family val="2"/>
    </font>
    <font>
      <b/>
      <sz val="14"/>
      <color theme="5" tint="-0.249977111117893"/>
      <name val="Calibri"/>
      <family val="2"/>
      <scheme val="minor"/>
    </font>
    <font>
      <sz val="10"/>
      <color theme="1"/>
      <name val="Arial"/>
      <family val="2"/>
    </font>
    <font>
      <sz val="10"/>
      <color theme="1"/>
      <name val="Calibri"/>
      <family val="2"/>
    </font>
    <font>
      <sz val="16"/>
      <color theme="5" tint="-0.249977111117893"/>
      <name val="Calibri"/>
      <family val="2"/>
      <scheme val="minor"/>
    </font>
    <font>
      <sz val="14"/>
      <color theme="6" tint="0.39997558519241921"/>
      <name val="Calibri"/>
      <family val="2"/>
      <scheme val="minor"/>
    </font>
    <font>
      <sz val="20"/>
      <color theme="5" tint="-0.249977111117893"/>
      <name val="Calibri"/>
      <family val="2"/>
      <scheme val="minor"/>
    </font>
  </fonts>
  <fills count="37">
    <fill>
      <patternFill patternType="none"/>
    </fill>
    <fill>
      <patternFill patternType="gray125"/>
    </fill>
    <fill>
      <patternFill patternType="solid">
        <fgColor rgb="FF9F28A8"/>
        <bgColor rgb="FF9F28A8"/>
      </patternFill>
    </fill>
    <fill>
      <patternFill patternType="solid">
        <fgColor theme="0"/>
        <bgColor theme="0"/>
      </patternFill>
    </fill>
    <fill>
      <patternFill patternType="solid">
        <fgColor rgb="FFD0CCCD"/>
        <bgColor rgb="FFD0CCCD"/>
      </patternFill>
    </fill>
    <fill>
      <patternFill patternType="solid">
        <fgColor rgb="FFE9E7E8"/>
        <bgColor rgb="FFE9E7E8"/>
      </patternFill>
    </fill>
    <fill>
      <patternFill patternType="solid">
        <fgColor rgb="FFFF66FF"/>
        <bgColor rgb="FFFF66FF"/>
      </patternFill>
    </fill>
    <fill>
      <patternFill patternType="solid">
        <fgColor rgb="FFE1A9E9"/>
        <bgColor rgb="FFE1A9E9"/>
      </patternFill>
    </fill>
    <fill>
      <patternFill patternType="solid">
        <fgColor rgb="FFC55A11"/>
        <bgColor rgb="FFC55A11"/>
      </patternFill>
    </fill>
    <fill>
      <patternFill patternType="solid">
        <fgColor rgb="FFF4B083"/>
        <bgColor rgb="FFF4B083"/>
      </patternFill>
    </fill>
    <fill>
      <patternFill patternType="solid">
        <fgColor theme="4"/>
        <bgColor theme="4"/>
      </patternFill>
    </fill>
    <fill>
      <patternFill patternType="solid">
        <fgColor rgb="FF833C0B"/>
        <bgColor rgb="FF833C0B"/>
      </patternFill>
    </fill>
    <fill>
      <patternFill patternType="solid">
        <fgColor rgb="FFF7CAAC"/>
        <bgColor rgb="FFF7CAAC"/>
      </patternFill>
    </fill>
    <fill>
      <patternFill patternType="solid">
        <fgColor rgb="FFFFEBFF"/>
        <bgColor rgb="FFFFEBFF"/>
      </patternFill>
    </fill>
    <fill>
      <patternFill patternType="solid">
        <fgColor rgb="FFF8EAFA"/>
        <bgColor rgb="FFF8EAFA"/>
      </patternFill>
    </fill>
    <fill>
      <patternFill patternType="solid">
        <fgColor rgb="FFC00000"/>
        <bgColor rgb="FFC00000"/>
      </patternFill>
    </fill>
    <fill>
      <patternFill patternType="solid">
        <fgColor rgb="FFF2F2F2"/>
        <bgColor rgb="FFF2F2F2"/>
      </patternFill>
    </fill>
    <fill>
      <patternFill patternType="solid">
        <fgColor rgb="FFFBE4D5"/>
        <bgColor rgb="FFFBE4D5"/>
      </patternFill>
    </fill>
    <fill>
      <patternFill patternType="solid">
        <fgColor rgb="FF833C0C"/>
        <bgColor rgb="FF833C0C"/>
      </patternFill>
    </fill>
    <fill>
      <patternFill patternType="solid">
        <fgColor rgb="FFC65911"/>
        <bgColor rgb="FFC65911"/>
      </patternFill>
    </fill>
    <fill>
      <patternFill patternType="solid">
        <fgColor rgb="FFF8CBAD"/>
        <bgColor rgb="FFF8CBAD"/>
      </patternFill>
    </fill>
    <fill>
      <patternFill patternType="solid">
        <fgColor rgb="FF9CC2E5"/>
        <bgColor rgb="FF9CC2E5"/>
      </patternFill>
    </fill>
    <fill>
      <patternFill patternType="solid">
        <fgColor theme="8"/>
        <bgColor theme="8"/>
      </patternFill>
    </fill>
    <fill>
      <patternFill patternType="solid">
        <fgColor rgb="FFFFE598"/>
        <bgColor rgb="FFFFE598"/>
      </patternFill>
    </fill>
    <fill>
      <patternFill patternType="solid">
        <fgColor rgb="FFFEF2CB"/>
        <bgColor rgb="FFFEF2CB"/>
      </patternFill>
    </fill>
    <fill>
      <patternFill patternType="solid">
        <fgColor rgb="FFFFF2CC"/>
        <bgColor rgb="FFFFF2CC"/>
      </patternFill>
    </fill>
    <fill>
      <patternFill patternType="solid">
        <fgColor rgb="FFAEABAB"/>
        <bgColor rgb="FFAEABAB"/>
      </patternFill>
    </fill>
    <fill>
      <patternFill patternType="solid">
        <fgColor rgb="FFFFFFFF"/>
        <bgColor rgb="FFFFFFFF"/>
      </patternFill>
    </fill>
    <fill>
      <patternFill patternType="solid">
        <fgColor rgb="FFFFFF00"/>
        <bgColor rgb="FFFFFF00"/>
      </patternFill>
    </fill>
    <fill>
      <patternFill patternType="solid">
        <fgColor rgb="FFFFC000"/>
        <bgColor rgb="FFFFC000"/>
      </patternFill>
    </fill>
    <fill>
      <patternFill patternType="solid">
        <fgColor rgb="FF00B0F0"/>
        <bgColor rgb="FF00B0F0"/>
      </patternFill>
    </fill>
    <fill>
      <patternFill patternType="solid">
        <fgColor rgb="FFD8D8D8"/>
        <bgColor rgb="FFD8D8D8"/>
      </patternFill>
    </fill>
    <fill>
      <patternFill patternType="solid">
        <fgColor theme="0"/>
        <bgColor rgb="FFC55A11"/>
      </patternFill>
    </fill>
    <fill>
      <patternFill patternType="solid">
        <fgColor theme="5" tint="0.39997558519241921"/>
        <bgColor indexed="64"/>
      </patternFill>
    </fill>
    <fill>
      <patternFill patternType="solid">
        <fgColor theme="5" tint="0.39997558519241921"/>
        <bgColor rgb="FFF4B083"/>
      </patternFill>
    </fill>
    <fill>
      <patternFill patternType="solid">
        <fgColor rgb="FFFFFFFF"/>
        <bgColor indexed="64"/>
      </patternFill>
    </fill>
    <fill>
      <patternFill patternType="solid">
        <fgColor theme="0"/>
        <bgColor indexed="64"/>
      </patternFill>
    </fill>
  </fills>
  <borders count="144">
    <border>
      <left/>
      <right/>
      <top/>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style="medium">
        <color rgb="FFFFFFFF"/>
      </right>
      <top style="medium">
        <color rgb="FFFFFFFF"/>
      </top>
      <bottom style="thick">
        <color rgb="FFFFFFFF"/>
      </bottom>
      <diagonal/>
    </border>
    <border>
      <left/>
      <right/>
      <top/>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bottom/>
      <diagonal/>
    </border>
    <border>
      <left/>
      <right/>
      <top/>
      <bottom/>
      <diagonal/>
    </border>
    <border>
      <left/>
      <right/>
      <top/>
      <bottom/>
      <diagonal/>
    </border>
    <border>
      <left style="medium">
        <color rgb="FFFFFFFF"/>
      </left>
      <right/>
      <top style="thick">
        <color rgb="FFFFFFFF"/>
      </top>
      <bottom style="medium">
        <color rgb="FFFFFFFF"/>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diagonal/>
    </border>
    <border>
      <left style="thin">
        <color rgb="FF000000"/>
      </left>
      <right style="thin">
        <color rgb="FF000000"/>
      </right>
      <top/>
      <bottom/>
      <diagonal/>
    </border>
    <border>
      <left/>
      <right style="medium">
        <color rgb="FF000000"/>
      </right>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right/>
      <top/>
      <bottom style="thin">
        <color rgb="FF000000"/>
      </bottom>
      <diagonal/>
    </border>
    <border>
      <left style="medium">
        <color rgb="FF000000"/>
      </left>
      <right style="medium">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medium">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000000"/>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diagonal/>
    </border>
    <border>
      <left style="medium">
        <color rgb="FFCCCCCC"/>
      </left>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medium">
        <color rgb="FFCCCCCC"/>
      </left>
      <right style="medium">
        <color rgb="FFCCCCCC"/>
      </right>
      <top/>
      <bottom style="medium">
        <color rgb="FFCCCCCC"/>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thin">
        <color rgb="FF000000"/>
      </top>
      <bottom/>
      <diagonal/>
    </border>
    <border>
      <left style="medium">
        <color rgb="FF000000"/>
      </left>
      <right style="medium">
        <color rgb="FF000000"/>
      </right>
      <top style="thin">
        <color rgb="FF000000"/>
      </top>
      <bottom/>
      <diagonal/>
    </border>
    <border>
      <left/>
      <right style="thin">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diagonal/>
    </border>
    <border>
      <left/>
      <right/>
      <top style="thin">
        <color rgb="FF000000"/>
      </top>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style="medium">
        <color theme="1"/>
      </top>
      <bottom style="medium">
        <color theme="1"/>
      </bottom>
      <diagonal/>
    </border>
    <border>
      <left/>
      <right/>
      <top/>
      <bottom style="medium">
        <color theme="1"/>
      </bottom>
      <diagonal/>
    </border>
    <border>
      <left style="thin">
        <color indexed="64"/>
      </left>
      <right style="thin">
        <color indexed="64"/>
      </right>
      <top style="thin">
        <color indexed="64"/>
      </top>
      <bottom style="thin">
        <color indexed="64"/>
      </bottom>
      <diagonal/>
    </border>
    <border>
      <left style="thin">
        <color rgb="FF002060"/>
      </left>
      <right style="thin">
        <color rgb="FF002060"/>
      </right>
      <top style="thin">
        <color rgb="FF002060"/>
      </top>
      <bottom style="thin">
        <color rgb="FF002060"/>
      </bottom>
      <diagonal/>
    </border>
    <border>
      <left style="thin">
        <color rgb="FF002060"/>
      </left>
      <right/>
      <top style="thin">
        <color rgb="FF002060"/>
      </top>
      <bottom style="thin">
        <color rgb="FF00206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534">
    <xf numFmtId="0" fontId="0" fillId="0" borderId="0" xfId="0"/>
    <xf numFmtId="0" fontId="5" fillId="2" borderId="4" xfId="0" applyFont="1" applyFill="1" applyBorder="1" applyAlignment="1">
      <alignment horizontal="center" vertical="center" wrapText="1" readingOrder="1"/>
    </xf>
    <xf numFmtId="0" fontId="3" fillId="2" borderId="4" xfId="0" applyFont="1" applyFill="1" applyBorder="1" applyAlignment="1">
      <alignment horizontal="center" vertical="center" wrapText="1" readingOrder="1"/>
    </xf>
    <xf numFmtId="0" fontId="3" fillId="2" borderId="5" xfId="0" applyFont="1" applyFill="1" applyBorder="1" applyAlignment="1">
      <alignment horizontal="center" vertical="center" wrapText="1" readingOrder="1"/>
    </xf>
    <xf numFmtId="10" fontId="3" fillId="2" borderId="5" xfId="0" applyNumberFormat="1" applyFont="1" applyFill="1" applyBorder="1" applyAlignment="1">
      <alignment horizontal="center" vertical="center" wrapText="1" readingOrder="1"/>
    </xf>
    <xf numFmtId="164" fontId="3" fillId="2" borderId="5" xfId="0" applyNumberFormat="1" applyFont="1" applyFill="1" applyBorder="1" applyAlignment="1">
      <alignment horizontal="center" vertical="center" wrapText="1" readingOrder="1"/>
    </xf>
    <xf numFmtId="0" fontId="6" fillId="0" borderId="0" xfId="0" applyFont="1" applyAlignment="1">
      <alignment horizontal="left" wrapText="1" readingOrder="1"/>
    </xf>
    <xf numFmtId="0" fontId="7" fillId="4" borderId="7" xfId="0" applyFont="1" applyFill="1" applyBorder="1" applyAlignment="1">
      <alignment horizontal="left" vertical="center" wrapText="1" readingOrder="1"/>
    </xf>
    <xf numFmtId="0" fontId="8" fillId="4" borderId="7" xfId="0" applyFont="1" applyFill="1" applyBorder="1" applyAlignment="1">
      <alignment horizontal="left" vertical="center" wrapText="1" readingOrder="1"/>
    </xf>
    <xf numFmtId="2" fontId="8" fillId="4" borderId="7" xfId="0" applyNumberFormat="1" applyFont="1" applyFill="1" applyBorder="1" applyAlignment="1">
      <alignment horizontal="left" vertical="center" wrapText="1" readingOrder="1"/>
    </xf>
    <xf numFmtId="165" fontId="8" fillId="4" borderId="7" xfId="0" applyNumberFormat="1" applyFont="1" applyFill="1" applyBorder="1" applyAlignment="1">
      <alignment horizontal="left" vertical="center" wrapText="1" readingOrder="1"/>
    </xf>
    <xf numFmtId="10" fontId="8" fillId="5" borderId="8" xfId="0" applyNumberFormat="1" applyFont="1" applyFill="1" applyBorder="1" applyAlignment="1">
      <alignment horizontal="left" vertical="top" wrapText="1" readingOrder="1"/>
    </xf>
    <xf numFmtId="164" fontId="8" fillId="4" borderId="7" xfId="0" applyNumberFormat="1" applyFont="1" applyFill="1" applyBorder="1" applyAlignment="1">
      <alignment horizontal="left" vertical="center" wrapText="1" readingOrder="1"/>
    </xf>
    <xf numFmtId="164" fontId="7" fillId="4" borderId="7" xfId="0" applyNumberFormat="1" applyFont="1" applyFill="1" applyBorder="1" applyAlignment="1">
      <alignment horizontal="left" vertical="center" wrapText="1" readingOrder="1"/>
    </xf>
    <xf numFmtId="0" fontId="6" fillId="0" borderId="0" xfId="0" applyFont="1" applyAlignment="1">
      <alignment horizontal="left" vertical="center" wrapText="1" readingOrder="1"/>
    </xf>
    <xf numFmtId="0" fontId="7" fillId="5" borderId="9" xfId="0" applyFont="1" applyFill="1" applyBorder="1" applyAlignment="1">
      <alignment horizontal="left" vertical="center" wrapText="1" readingOrder="1"/>
    </xf>
    <xf numFmtId="4" fontId="8" fillId="5" borderId="8" xfId="0" applyNumberFormat="1" applyFont="1" applyFill="1" applyBorder="1" applyAlignment="1">
      <alignment horizontal="left" vertical="top" wrapText="1" readingOrder="1"/>
    </xf>
    <xf numFmtId="164" fontId="8" fillId="5" borderId="8" xfId="0" applyNumberFormat="1" applyFont="1" applyFill="1" applyBorder="1" applyAlignment="1">
      <alignment horizontal="left" vertical="top" wrapText="1" readingOrder="1"/>
    </xf>
    <xf numFmtId="0" fontId="7" fillId="4" borderId="9" xfId="0" applyFont="1" applyFill="1" applyBorder="1" applyAlignment="1">
      <alignment horizontal="left" vertical="center" wrapText="1" readingOrder="1"/>
    </xf>
    <xf numFmtId="0" fontId="8" fillId="4" borderId="9" xfId="0" applyFont="1" applyFill="1" applyBorder="1" applyAlignment="1">
      <alignment horizontal="left" vertical="top" wrapText="1" readingOrder="1"/>
    </xf>
    <xf numFmtId="2" fontId="8" fillId="4" borderId="8" xfId="0" applyNumberFormat="1" applyFont="1" applyFill="1" applyBorder="1" applyAlignment="1">
      <alignment horizontal="left" vertical="top" wrapText="1" readingOrder="1"/>
    </xf>
    <xf numFmtId="0" fontId="8" fillId="4" borderId="8" xfId="0" applyFont="1" applyFill="1" applyBorder="1" applyAlignment="1">
      <alignment horizontal="left" vertical="top" wrapText="1" readingOrder="1"/>
    </xf>
    <xf numFmtId="164" fontId="8" fillId="4" borderId="8" xfId="0" applyNumberFormat="1" applyFont="1" applyFill="1" applyBorder="1" applyAlignment="1">
      <alignment horizontal="left" vertical="top" wrapText="1" readingOrder="1"/>
    </xf>
    <xf numFmtId="0" fontId="8" fillId="5" borderId="9" xfId="0" applyFont="1" applyFill="1" applyBorder="1" applyAlignment="1">
      <alignment horizontal="left" vertical="top" wrapText="1" readingOrder="1"/>
    </xf>
    <xf numFmtId="167" fontId="8" fillId="4" borderId="8" xfId="0" applyNumberFormat="1" applyFont="1" applyFill="1" applyBorder="1" applyAlignment="1">
      <alignment horizontal="left" vertical="top" wrapText="1" readingOrder="1"/>
    </xf>
    <xf numFmtId="4" fontId="8" fillId="5" borderId="9" xfId="0" applyNumberFormat="1" applyFont="1" applyFill="1" applyBorder="1" applyAlignment="1">
      <alignment horizontal="left" vertical="top" wrapText="1" readingOrder="1"/>
    </xf>
    <xf numFmtId="4" fontId="8" fillId="4" borderId="8" xfId="0" applyNumberFormat="1" applyFont="1" applyFill="1" applyBorder="1" applyAlignment="1">
      <alignment horizontal="left" vertical="top" wrapText="1" readingOrder="1"/>
    </xf>
    <xf numFmtId="2" fontId="8" fillId="5" borderId="8" xfId="0" applyNumberFormat="1" applyFont="1" applyFill="1" applyBorder="1" applyAlignment="1">
      <alignment horizontal="left" vertical="top" wrapText="1" readingOrder="1"/>
    </xf>
    <xf numFmtId="0" fontId="8" fillId="5" borderId="8" xfId="0" applyFont="1" applyFill="1" applyBorder="1" applyAlignment="1">
      <alignment horizontal="left" vertical="top" wrapText="1" readingOrder="1"/>
    </xf>
    <xf numFmtId="165" fontId="8" fillId="6" borderId="9" xfId="0" applyNumberFormat="1" applyFont="1" applyFill="1" applyBorder="1" applyAlignment="1">
      <alignment horizontal="left" vertical="top" wrapText="1" readingOrder="1"/>
    </xf>
    <xf numFmtId="165" fontId="8" fillId="5" borderId="9" xfId="0" applyNumberFormat="1" applyFont="1" applyFill="1" applyBorder="1" applyAlignment="1">
      <alignment horizontal="left" vertical="top" wrapText="1" readingOrder="1"/>
    </xf>
    <xf numFmtId="9" fontId="3" fillId="2" borderId="5" xfId="0" applyNumberFormat="1" applyFont="1" applyFill="1" applyBorder="1" applyAlignment="1">
      <alignment horizontal="center" vertical="center" wrapText="1" readingOrder="1"/>
    </xf>
    <xf numFmtId="0" fontId="6" fillId="7" borderId="6" xfId="0" applyFont="1" applyFill="1" applyBorder="1" applyAlignment="1">
      <alignment horizontal="left" wrapText="1" readingOrder="1"/>
    </xf>
    <xf numFmtId="10" fontId="8" fillId="4" borderId="7" xfId="0" applyNumberFormat="1" applyFont="1" applyFill="1" applyBorder="1" applyAlignment="1">
      <alignment horizontal="left" vertical="center" wrapText="1" readingOrder="1"/>
    </xf>
    <xf numFmtId="166" fontId="8" fillId="5" borderId="8" xfId="0" applyNumberFormat="1" applyFont="1" applyFill="1" applyBorder="1" applyAlignment="1">
      <alignment horizontal="left" vertical="top" wrapText="1" readingOrder="1"/>
    </xf>
    <xf numFmtId="164" fontId="3" fillId="2" borderId="6" xfId="0" applyNumberFormat="1" applyFont="1" applyFill="1" applyBorder="1" applyAlignment="1">
      <alignment horizontal="center" vertical="center" wrapText="1" readingOrder="1"/>
    </xf>
    <xf numFmtId="164" fontId="7" fillId="4" borderId="13" xfId="0" applyNumberFormat="1" applyFont="1" applyFill="1" applyBorder="1" applyAlignment="1">
      <alignment horizontal="left" vertical="center" wrapText="1" readingOrder="1"/>
    </xf>
    <xf numFmtId="0" fontId="8" fillId="5" borderId="6" xfId="0" applyFont="1" applyFill="1" applyBorder="1" applyAlignment="1">
      <alignment horizontal="left" vertical="top" wrapText="1" readingOrder="1"/>
    </xf>
    <xf numFmtId="0" fontId="8" fillId="4" borderId="6" xfId="0" applyFont="1" applyFill="1" applyBorder="1" applyAlignment="1">
      <alignment horizontal="left" vertical="top" wrapText="1" readingOrder="1"/>
    </xf>
    <xf numFmtId="0" fontId="6" fillId="0" borderId="0" xfId="0" applyFont="1"/>
    <xf numFmtId="0" fontId="10" fillId="0" borderId="0" xfId="0" applyFont="1" applyAlignment="1">
      <alignment horizontal="center" wrapText="1"/>
    </xf>
    <xf numFmtId="0" fontId="6" fillId="0" borderId="0" xfId="0" applyFont="1" applyAlignment="1">
      <alignment horizontal="center" vertical="center" wrapText="1"/>
    </xf>
    <xf numFmtId="0" fontId="12" fillId="9" borderId="17" xfId="0" applyFont="1" applyFill="1" applyBorder="1" applyAlignment="1">
      <alignment horizontal="center" vertical="center" wrapText="1"/>
    </xf>
    <xf numFmtId="0" fontId="12" fillId="9" borderId="18" xfId="0" applyFont="1" applyFill="1" applyBorder="1" applyAlignment="1">
      <alignment horizontal="center" vertical="center" wrapText="1"/>
    </xf>
    <xf numFmtId="0" fontId="12" fillId="9" borderId="19" xfId="0" applyFont="1" applyFill="1" applyBorder="1" applyAlignment="1">
      <alignment horizontal="center" vertical="center" wrapText="1"/>
    </xf>
    <xf numFmtId="2" fontId="12" fillId="9" borderId="20" xfId="0" applyNumberFormat="1" applyFont="1" applyFill="1" applyBorder="1" applyAlignment="1">
      <alignment horizontal="center" vertical="center" wrapText="1"/>
    </xf>
    <xf numFmtId="10" fontId="12" fillId="9" borderId="23" xfId="0" applyNumberFormat="1" applyFont="1" applyFill="1" applyBorder="1" applyAlignment="1">
      <alignment horizontal="center" vertical="center" wrapText="1"/>
    </xf>
    <xf numFmtId="0" fontId="12" fillId="9" borderId="24" xfId="0" applyFont="1" applyFill="1" applyBorder="1" applyAlignment="1">
      <alignment horizontal="center" vertical="center" wrapText="1"/>
    </xf>
    <xf numFmtId="0" fontId="12" fillId="9" borderId="22" xfId="0" applyFont="1" applyFill="1" applyBorder="1" applyAlignment="1">
      <alignment horizontal="center" vertical="center" wrapText="1"/>
    </xf>
    <xf numFmtId="0" fontId="12" fillId="9" borderId="25" xfId="0" applyFont="1" applyFill="1" applyBorder="1" applyAlignment="1">
      <alignment horizontal="center" vertical="center" wrapText="1"/>
    </xf>
    <xf numFmtId="0" fontId="12" fillId="9" borderId="26" xfId="0" applyFont="1" applyFill="1" applyBorder="1" applyAlignment="1">
      <alignment horizontal="center" vertical="center" wrapText="1"/>
    </xf>
    <xf numFmtId="0" fontId="12" fillId="9" borderId="23" xfId="0" applyFont="1" applyFill="1" applyBorder="1" applyAlignment="1">
      <alignment horizontal="center" vertical="center" wrapText="1"/>
    </xf>
    <xf numFmtId="0" fontId="12" fillId="9" borderId="27" xfId="0" applyFont="1" applyFill="1" applyBorder="1" applyAlignment="1">
      <alignment horizontal="center" vertical="center" wrapText="1"/>
    </xf>
    <xf numFmtId="2" fontId="12" fillId="9" borderId="24" xfId="0" applyNumberFormat="1" applyFont="1" applyFill="1" applyBorder="1" applyAlignment="1">
      <alignment horizontal="center" vertical="center" wrapText="1"/>
    </xf>
    <xf numFmtId="169" fontId="12" fillId="9" borderId="22" xfId="0" applyNumberFormat="1" applyFont="1" applyFill="1" applyBorder="1" applyAlignment="1">
      <alignment horizontal="center" vertical="center" wrapText="1"/>
    </xf>
    <xf numFmtId="0" fontId="12" fillId="0" borderId="28" xfId="0" applyFont="1" applyBorder="1"/>
    <xf numFmtId="0" fontId="13" fillId="8" borderId="29" xfId="0" applyFont="1" applyFill="1" applyBorder="1" applyAlignment="1">
      <alignment wrapText="1"/>
    </xf>
    <xf numFmtId="0" fontId="14" fillId="0" borderId="30" xfId="0" applyFont="1" applyBorder="1" applyAlignment="1">
      <alignment horizontal="center" vertical="center" wrapText="1"/>
    </xf>
    <xf numFmtId="4" fontId="14" fillId="0" borderId="30" xfId="0" applyNumberFormat="1" applyFont="1" applyBorder="1" applyAlignment="1">
      <alignment horizontal="center" vertical="center"/>
    </xf>
    <xf numFmtId="4" fontId="14" fillId="0" borderId="30" xfId="0" applyNumberFormat="1" applyFont="1" applyBorder="1" applyAlignment="1">
      <alignment horizontal="center" vertical="center" wrapText="1"/>
    </xf>
    <xf numFmtId="2" fontId="14" fillId="0" borderId="30" xfId="0" applyNumberFormat="1" applyFont="1" applyBorder="1" applyAlignment="1">
      <alignment horizontal="center" vertical="center" wrapText="1"/>
    </xf>
    <xf numFmtId="10" fontId="14" fillId="0" borderId="30" xfId="0" applyNumberFormat="1" applyFont="1" applyBorder="1" applyAlignment="1">
      <alignment horizontal="center" vertical="center" wrapText="1"/>
    </xf>
    <xf numFmtId="2" fontId="14" fillId="0" borderId="30" xfId="0" applyNumberFormat="1" applyFont="1" applyBorder="1" applyAlignment="1">
      <alignment horizontal="center" vertical="center"/>
    </xf>
    <xf numFmtId="0" fontId="14" fillId="0" borderId="30" xfId="0" applyFont="1" applyBorder="1" applyAlignment="1">
      <alignment horizontal="center" vertical="center"/>
    </xf>
    <xf numFmtId="10" fontId="14" fillId="0" borderId="30" xfId="0" applyNumberFormat="1" applyFont="1" applyBorder="1" applyAlignment="1">
      <alignment horizontal="center" vertical="center"/>
    </xf>
    <xf numFmtId="9" fontId="14" fillId="0" borderId="30" xfId="0" applyNumberFormat="1" applyFont="1" applyBorder="1" applyAlignment="1">
      <alignment horizontal="center" vertical="center"/>
    </xf>
    <xf numFmtId="3" fontId="14" fillId="0" borderId="30" xfId="0" applyNumberFormat="1" applyFont="1" applyBorder="1" applyAlignment="1">
      <alignment horizontal="center" vertical="center" wrapText="1"/>
    </xf>
    <xf numFmtId="0" fontId="15" fillId="8" borderId="31" xfId="0" applyFont="1" applyFill="1" applyBorder="1" applyAlignment="1">
      <alignment horizontal="center" vertical="center" wrapText="1"/>
    </xf>
    <xf numFmtId="0" fontId="14" fillId="10" borderId="32" xfId="0" applyFont="1" applyFill="1" applyBorder="1" applyAlignment="1">
      <alignment horizontal="center" vertical="center" wrapText="1"/>
    </xf>
    <xf numFmtId="10" fontId="14" fillId="10" borderId="32" xfId="0" applyNumberFormat="1" applyFont="1" applyFill="1" applyBorder="1" applyAlignment="1">
      <alignment horizontal="center" vertical="center" wrapText="1"/>
    </xf>
    <xf numFmtId="2" fontId="14" fillId="0" borderId="33" xfId="0" applyNumberFormat="1" applyFont="1" applyBorder="1" applyAlignment="1">
      <alignment horizontal="center" vertical="center" wrapText="1"/>
    </xf>
    <xf numFmtId="10" fontId="14" fillId="0" borderId="33" xfId="0" applyNumberFormat="1" applyFont="1" applyBorder="1" applyAlignment="1">
      <alignment horizontal="center" vertical="center" wrapText="1"/>
    </xf>
    <xf numFmtId="2" fontId="14" fillId="0" borderId="33" xfId="0" applyNumberFormat="1" applyFont="1" applyBorder="1" applyAlignment="1">
      <alignment horizontal="center" vertical="center"/>
    </xf>
    <xf numFmtId="10" fontId="14" fillId="0" borderId="33" xfId="0" applyNumberFormat="1" applyFont="1" applyBorder="1" applyAlignment="1">
      <alignment horizontal="center" vertical="center"/>
    </xf>
    <xf numFmtId="0" fontId="16" fillId="10" borderId="30" xfId="0" applyFont="1" applyFill="1" applyBorder="1" applyAlignment="1">
      <alignment horizontal="center" vertical="center"/>
    </xf>
    <xf numFmtId="0" fontId="14" fillId="0" borderId="0" xfId="0" applyFont="1" applyAlignment="1">
      <alignment horizontal="center" vertical="center"/>
    </xf>
    <xf numFmtId="2" fontId="14" fillId="0" borderId="0" xfId="0" applyNumberFormat="1" applyFont="1" applyAlignment="1">
      <alignment horizontal="center" vertical="center" wrapText="1"/>
    </xf>
    <xf numFmtId="4" fontId="14" fillId="0" borderId="0" xfId="0" applyNumberFormat="1" applyFont="1" applyAlignment="1">
      <alignment horizontal="center" vertical="center" wrapText="1"/>
    </xf>
    <xf numFmtId="0" fontId="12" fillId="9" borderId="34" xfId="0" applyFont="1" applyFill="1" applyBorder="1" applyAlignment="1">
      <alignment horizontal="center" vertical="center" wrapText="1"/>
    </xf>
    <xf numFmtId="0" fontId="12" fillId="0" borderId="35" xfId="0" applyFont="1" applyBorder="1"/>
    <xf numFmtId="0" fontId="13" fillId="8" borderId="36" xfId="0" applyFont="1" applyFill="1" applyBorder="1" applyAlignment="1">
      <alignment wrapText="1"/>
    </xf>
    <xf numFmtId="0" fontId="12" fillId="9" borderId="28" xfId="0" applyFont="1" applyFill="1" applyBorder="1"/>
    <xf numFmtId="0" fontId="12" fillId="3" borderId="28" xfId="0" applyFont="1" applyFill="1" applyBorder="1"/>
    <xf numFmtId="0" fontId="14" fillId="3" borderId="30" xfId="0" applyFont="1" applyFill="1" applyBorder="1" applyAlignment="1">
      <alignment horizontal="center" vertical="center" wrapText="1"/>
    </xf>
    <xf numFmtId="10" fontId="14" fillId="3" borderId="30" xfId="0" applyNumberFormat="1" applyFont="1" applyFill="1" applyBorder="1" applyAlignment="1">
      <alignment horizontal="center" vertical="center" wrapText="1"/>
    </xf>
    <xf numFmtId="4" fontId="14" fillId="3" borderId="30" xfId="0" applyNumberFormat="1" applyFont="1" applyFill="1" applyBorder="1" applyAlignment="1">
      <alignment horizontal="center" vertical="center" wrapText="1"/>
    </xf>
    <xf numFmtId="3" fontId="14" fillId="0" borderId="30" xfId="0" applyNumberFormat="1" applyFont="1" applyBorder="1" applyAlignment="1">
      <alignment horizontal="center" vertical="center"/>
    </xf>
    <xf numFmtId="0" fontId="12" fillId="0" borderId="37" xfId="0" applyFont="1" applyBorder="1"/>
    <xf numFmtId="0" fontId="13" fillId="8" borderId="38" xfId="0" applyFont="1" applyFill="1" applyBorder="1" applyAlignment="1">
      <alignment wrapText="1"/>
    </xf>
    <xf numFmtId="0" fontId="14" fillId="0" borderId="33" xfId="0" applyFont="1" applyBorder="1" applyAlignment="1">
      <alignment horizontal="center" vertical="center" wrapText="1"/>
    </xf>
    <xf numFmtId="4" fontId="14" fillId="0" borderId="33" xfId="0" applyNumberFormat="1" applyFont="1" applyBorder="1" applyAlignment="1">
      <alignment horizontal="center" vertical="center" wrapText="1"/>
    </xf>
    <xf numFmtId="0" fontId="14" fillId="0" borderId="33" xfId="0" applyFont="1" applyBorder="1" applyAlignment="1">
      <alignment horizontal="center" vertical="center"/>
    </xf>
    <xf numFmtId="9" fontId="14" fillId="0" borderId="33" xfId="0" applyNumberFormat="1" applyFont="1" applyBorder="1" applyAlignment="1">
      <alignment horizontal="center" vertical="center"/>
    </xf>
    <xf numFmtId="0" fontId="6" fillId="0" borderId="30" xfId="0" applyFont="1" applyBorder="1"/>
    <xf numFmtId="0" fontId="15" fillId="8" borderId="30" xfId="0" applyFont="1" applyFill="1" applyBorder="1" applyAlignment="1">
      <alignment horizontal="center" vertical="center" wrapText="1"/>
    </xf>
    <xf numFmtId="0" fontId="14" fillId="10" borderId="30" xfId="0" applyFont="1" applyFill="1" applyBorder="1" applyAlignment="1">
      <alignment horizontal="center" vertical="center" wrapText="1"/>
    </xf>
    <xf numFmtId="2" fontId="14" fillId="10" borderId="30" xfId="0" applyNumberFormat="1" applyFont="1" applyFill="1" applyBorder="1" applyAlignment="1">
      <alignment horizontal="center" vertical="center" wrapText="1"/>
    </xf>
    <xf numFmtId="10" fontId="14" fillId="10" borderId="30" xfId="0" applyNumberFormat="1" applyFont="1" applyFill="1" applyBorder="1" applyAlignment="1">
      <alignment horizontal="center" vertical="center" wrapText="1"/>
    </xf>
    <xf numFmtId="2" fontId="14" fillId="10" borderId="30" xfId="0" applyNumberFormat="1" applyFont="1" applyFill="1" applyBorder="1" applyAlignment="1">
      <alignment horizontal="center" vertical="center"/>
    </xf>
    <xf numFmtId="0" fontId="14" fillId="10" borderId="30" xfId="0" applyFont="1" applyFill="1" applyBorder="1" applyAlignment="1">
      <alignment horizontal="center" vertical="center"/>
    </xf>
    <xf numFmtId="4" fontId="14" fillId="0" borderId="39" xfId="0" applyNumberFormat="1" applyFont="1" applyBorder="1" applyAlignment="1">
      <alignment horizontal="center" vertical="center" wrapText="1"/>
    </xf>
    <xf numFmtId="0" fontId="6" fillId="8" borderId="43" xfId="0" applyFont="1" applyFill="1" applyBorder="1" applyAlignment="1">
      <alignment horizontal="center" vertical="center" wrapText="1"/>
    </xf>
    <xf numFmtId="2" fontId="6" fillId="8" borderId="32" xfId="0" applyNumberFormat="1" applyFont="1" applyFill="1" applyBorder="1" applyAlignment="1">
      <alignment horizontal="center" vertical="center" wrapText="1"/>
    </xf>
    <xf numFmtId="0" fontId="6" fillId="8" borderId="32" xfId="0" applyFont="1" applyFill="1" applyBorder="1" applyAlignment="1">
      <alignment horizontal="center" vertical="center" wrapText="1"/>
    </xf>
    <xf numFmtId="0" fontId="6" fillId="8" borderId="44" xfId="0" applyFont="1" applyFill="1" applyBorder="1" applyAlignment="1">
      <alignment horizontal="center" vertical="center" wrapText="1"/>
    </xf>
    <xf numFmtId="165" fontId="6" fillId="0" borderId="30" xfId="0" applyNumberFormat="1" applyFont="1" applyBorder="1"/>
    <xf numFmtId="165" fontId="6" fillId="0" borderId="45" xfId="0" applyNumberFormat="1" applyFont="1" applyBorder="1"/>
    <xf numFmtId="0" fontId="19" fillId="12" borderId="32" xfId="0" applyFont="1" applyFill="1" applyBorder="1" applyAlignment="1">
      <alignment horizontal="center" vertical="center" wrapText="1"/>
    </xf>
    <xf numFmtId="0" fontId="20" fillId="0" borderId="0" xfId="0" applyFont="1"/>
    <xf numFmtId="0" fontId="6" fillId="13" borderId="6" xfId="0" applyFont="1" applyFill="1" applyBorder="1"/>
    <xf numFmtId="10" fontId="6" fillId="0" borderId="0" xfId="0" applyNumberFormat="1" applyFont="1"/>
    <xf numFmtId="0" fontId="6" fillId="0" borderId="30" xfId="0" applyFont="1" applyBorder="1" applyAlignment="1">
      <alignment horizontal="center"/>
    </xf>
    <xf numFmtId="0" fontId="6" fillId="0" borderId="45" xfId="0" applyFont="1" applyBorder="1"/>
    <xf numFmtId="164" fontId="6" fillId="0" borderId="30" xfId="0" applyNumberFormat="1" applyFont="1" applyBorder="1"/>
    <xf numFmtId="164" fontId="6" fillId="0" borderId="45" xfId="0" applyNumberFormat="1" applyFont="1" applyBorder="1"/>
    <xf numFmtId="0" fontId="6" fillId="0" borderId="33" xfId="0" applyFont="1" applyBorder="1"/>
    <xf numFmtId="1" fontId="8" fillId="4" borderId="7" xfId="0" applyNumberFormat="1" applyFont="1" applyFill="1" applyBorder="1" applyAlignment="1">
      <alignment horizontal="left" vertical="center" wrapText="1" readingOrder="1"/>
    </xf>
    <xf numFmtId="10" fontId="21" fillId="3" borderId="6" xfId="0" applyNumberFormat="1" applyFont="1" applyFill="1" applyBorder="1" applyAlignment="1">
      <alignment horizontal="left" vertical="center" wrapText="1" readingOrder="1"/>
    </xf>
    <xf numFmtId="164" fontId="6" fillId="0" borderId="0" xfId="0" applyNumberFormat="1" applyFont="1" applyAlignment="1">
      <alignment horizontal="left" wrapText="1" readingOrder="1"/>
    </xf>
    <xf numFmtId="10" fontId="6" fillId="12" borderId="30" xfId="0" applyNumberFormat="1" applyFont="1" applyFill="1" applyBorder="1" applyAlignment="1">
      <alignment horizontal="center" vertical="center"/>
    </xf>
    <xf numFmtId="0" fontId="22" fillId="3" borderId="6" xfId="0" applyFont="1" applyFill="1" applyBorder="1" applyAlignment="1">
      <alignment horizontal="center" vertical="center" wrapText="1"/>
    </xf>
    <xf numFmtId="0" fontId="12" fillId="9" borderId="30" xfId="0" applyFont="1" applyFill="1" applyBorder="1" applyAlignment="1">
      <alignment horizontal="center" vertical="center" wrapText="1"/>
    </xf>
    <xf numFmtId="0" fontId="6" fillId="3" borderId="6" xfId="0" applyFont="1" applyFill="1" applyBorder="1"/>
    <xf numFmtId="0" fontId="23" fillId="7" borderId="30" xfId="0" applyFont="1" applyFill="1" applyBorder="1" applyAlignment="1">
      <alignment horizontal="center" vertical="center" wrapText="1"/>
    </xf>
    <xf numFmtId="10" fontId="12" fillId="14" borderId="30" xfId="0" applyNumberFormat="1" applyFont="1" applyFill="1" applyBorder="1" applyAlignment="1">
      <alignment horizontal="center" vertical="center" wrapText="1"/>
    </xf>
    <xf numFmtId="10" fontId="6" fillId="14" borderId="30" xfId="0" applyNumberFormat="1" applyFont="1" applyFill="1" applyBorder="1" applyAlignment="1">
      <alignment horizontal="center" vertical="center"/>
    </xf>
    <xf numFmtId="0" fontId="6" fillId="7" borderId="32" xfId="0" applyFont="1" applyFill="1" applyBorder="1"/>
    <xf numFmtId="0" fontId="6" fillId="7" borderId="19" xfId="0" applyFont="1" applyFill="1" applyBorder="1"/>
    <xf numFmtId="0" fontId="6" fillId="7" borderId="48" xfId="0" applyFont="1" applyFill="1" applyBorder="1"/>
    <xf numFmtId="0" fontId="13" fillId="8" borderId="6" xfId="0" applyFont="1" applyFill="1" applyBorder="1" applyAlignment="1">
      <alignment wrapText="1"/>
    </xf>
    <xf numFmtId="10" fontId="6" fillId="12" borderId="6" xfId="0" applyNumberFormat="1" applyFont="1" applyFill="1" applyBorder="1" applyAlignment="1">
      <alignment horizontal="center" vertical="center"/>
    </xf>
    <xf numFmtId="0" fontId="6" fillId="0" borderId="39" xfId="0" applyFont="1" applyBorder="1"/>
    <xf numFmtId="0" fontId="12" fillId="9" borderId="27" xfId="0" applyFont="1" applyFill="1" applyBorder="1" applyAlignment="1">
      <alignment vertical="center" wrapText="1"/>
    </xf>
    <xf numFmtId="0" fontId="12" fillId="0" borderId="0" xfId="0" applyFont="1" applyAlignment="1">
      <alignment vertical="center" wrapText="1"/>
    </xf>
    <xf numFmtId="0" fontId="12" fillId="7" borderId="49" xfId="0" applyFont="1" applyFill="1" applyBorder="1" applyAlignment="1">
      <alignment wrapText="1"/>
    </xf>
    <xf numFmtId="164" fontId="6" fillId="0" borderId="50" xfId="0" applyNumberFormat="1" applyFont="1" applyBorder="1"/>
    <xf numFmtId="0" fontId="11" fillId="15" borderId="6" xfId="0" applyFont="1" applyFill="1" applyBorder="1"/>
    <xf numFmtId="0" fontId="12" fillId="7" borderId="51" xfId="0" applyFont="1" applyFill="1" applyBorder="1" applyAlignment="1">
      <alignment wrapText="1"/>
    </xf>
    <xf numFmtId="164" fontId="6" fillId="0" borderId="52" xfId="0" applyNumberFormat="1" applyFont="1" applyBorder="1"/>
    <xf numFmtId="0" fontId="12" fillId="7" borderId="53" xfId="0" applyFont="1" applyFill="1" applyBorder="1" applyAlignment="1">
      <alignment wrapText="1"/>
    </xf>
    <xf numFmtId="164" fontId="6" fillId="0" borderId="54" xfId="0" applyNumberFormat="1" applyFont="1" applyBorder="1"/>
    <xf numFmtId="170" fontId="6" fillId="0" borderId="0" xfId="0" applyNumberFormat="1" applyFont="1"/>
    <xf numFmtId="0" fontId="22" fillId="16" borderId="55" xfId="0" applyFont="1" applyFill="1" applyBorder="1" applyAlignment="1">
      <alignment wrapText="1"/>
    </xf>
    <xf numFmtId="0" fontId="22" fillId="16" borderId="56" xfId="0" applyFont="1" applyFill="1" applyBorder="1" applyAlignment="1">
      <alignment wrapText="1"/>
    </xf>
    <xf numFmtId="0" fontId="22" fillId="16" borderId="57" xfId="0" applyFont="1" applyFill="1" applyBorder="1" applyAlignment="1">
      <alignment wrapText="1"/>
    </xf>
    <xf numFmtId="0" fontId="22" fillId="16" borderId="35" xfId="0" applyFont="1" applyFill="1" applyBorder="1" applyAlignment="1">
      <alignment wrapText="1"/>
    </xf>
    <xf numFmtId="0" fontId="22" fillId="16" borderId="28" xfId="0" applyFont="1" applyFill="1" applyBorder="1" applyAlignment="1">
      <alignment wrapText="1"/>
    </xf>
    <xf numFmtId="0" fontId="22" fillId="16" borderId="58" xfId="0" applyFont="1" applyFill="1" applyBorder="1" applyAlignment="1">
      <alignment wrapText="1"/>
    </xf>
    <xf numFmtId="0" fontId="22" fillId="0" borderId="0" xfId="0" applyFont="1" applyAlignment="1">
      <alignment vertical="top" wrapText="1"/>
    </xf>
    <xf numFmtId="0" fontId="26" fillId="0" borderId="70" xfId="0" applyFont="1" applyBorder="1" applyAlignment="1">
      <alignment wrapText="1"/>
    </xf>
    <xf numFmtId="0" fontId="26" fillId="18" borderId="71" xfId="0" applyFont="1" applyFill="1" applyBorder="1" applyAlignment="1">
      <alignment wrapText="1"/>
    </xf>
    <xf numFmtId="0" fontId="6" fillId="19" borderId="70" xfId="0" applyFont="1" applyFill="1" applyBorder="1" applyAlignment="1">
      <alignment horizontal="center" wrapText="1"/>
    </xf>
    <xf numFmtId="0" fontId="6" fillId="19" borderId="72" xfId="0" applyFont="1" applyFill="1" applyBorder="1" applyAlignment="1">
      <alignment horizontal="center" vertical="center" wrapText="1"/>
    </xf>
    <xf numFmtId="0" fontId="6" fillId="19" borderId="73" xfId="0" applyFont="1" applyFill="1" applyBorder="1" applyAlignment="1">
      <alignment horizontal="center" vertical="center" wrapText="1"/>
    </xf>
    <xf numFmtId="168" fontId="6" fillId="0" borderId="74" xfId="0" applyNumberFormat="1" applyFont="1" applyBorder="1" applyAlignment="1">
      <alignment wrapText="1"/>
    </xf>
    <xf numFmtId="0" fontId="6" fillId="0" borderId="72" xfId="0" applyFont="1" applyBorder="1" applyAlignment="1">
      <alignment horizontal="right" wrapText="1"/>
    </xf>
    <xf numFmtId="0" fontId="6" fillId="3" borderId="72" xfId="0" applyFont="1" applyFill="1" applyBorder="1" applyAlignment="1">
      <alignment horizontal="right" wrapText="1"/>
    </xf>
    <xf numFmtId="0" fontId="6" fillId="3" borderId="75" xfId="0" applyFont="1" applyFill="1" applyBorder="1" applyAlignment="1">
      <alignment horizontal="right" wrapText="1"/>
    </xf>
    <xf numFmtId="0" fontId="6" fillId="0" borderId="30" xfId="0" applyFont="1" applyBorder="1" applyAlignment="1">
      <alignment horizontal="center" wrapText="1"/>
    </xf>
    <xf numFmtId="0" fontId="6" fillId="0" borderId="30" xfId="0" applyFont="1" applyBorder="1" applyAlignment="1">
      <alignment horizontal="right" wrapText="1"/>
    </xf>
    <xf numFmtId="0" fontId="28" fillId="0" borderId="30" xfId="0" applyFont="1" applyBorder="1" applyAlignment="1">
      <alignment horizontal="right" wrapText="1"/>
    </xf>
    <xf numFmtId="0" fontId="6" fillId="3" borderId="76" xfId="0" applyFont="1" applyFill="1" applyBorder="1" applyAlignment="1">
      <alignment horizontal="right" wrapText="1"/>
    </xf>
    <xf numFmtId="0" fontId="26" fillId="0" borderId="77" xfId="0" applyFont="1" applyBorder="1" applyAlignment="1">
      <alignment wrapText="1"/>
    </xf>
    <xf numFmtId="0" fontId="26" fillId="0" borderId="78" xfId="0" applyFont="1" applyBorder="1" applyAlignment="1">
      <alignment wrapText="1"/>
    </xf>
    <xf numFmtId="0" fontId="6" fillId="0" borderId="79" xfId="0" applyFont="1" applyBorder="1" applyAlignment="1">
      <alignment horizontal="right" wrapText="1"/>
    </xf>
    <xf numFmtId="0" fontId="26" fillId="3" borderId="77" xfId="0" applyFont="1" applyFill="1" applyBorder="1" applyAlignment="1">
      <alignment wrapText="1"/>
    </xf>
    <xf numFmtId="0" fontId="26" fillId="0" borderId="80" xfId="0" applyFont="1" applyBorder="1" applyAlignment="1">
      <alignment wrapText="1"/>
    </xf>
    <xf numFmtId="0" fontId="26" fillId="0" borderId="81" xfId="0" applyFont="1" applyBorder="1" applyAlignment="1">
      <alignment wrapText="1"/>
    </xf>
    <xf numFmtId="0" fontId="26" fillId="0" borderId="82" xfId="0" applyFont="1" applyBorder="1" applyAlignment="1">
      <alignment wrapText="1"/>
    </xf>
    <xf numFmtId="0" fontId="26" fillId="0" borderId="83" xfId="0" applyFont="1" applyBorder="1" applyAlignment="1">
      <alignment wrapText="1"/>
    </xf>
    <xf numFmtId="0" fontId="6" fillId="0" borderId="84" xfId="0" applyFont="1" applyBorder="1"/>
    <xf numFmtId="0" fontId="6" fillId="20" borderId="76" xfId="0" applyFont="1" applyFill="1" applyBorder="1" applyAlignment="1">
      <alignment horizontal="right" wrapText="1"/>
    </xf>
    <xf numFmtId="10" fontId="6" fillId="20" borderId="72" xfId="0" applyNumberFormat="1" applyFont="1" applyFill="1" applyBorder="1" applyAlignment="1">
      <alignment horizontal="right" wrapText="1"/>
    </xf>
    <xf numFmtId="0" fontId="26" fillId="0" borderId="0" xfId="0" applyFont="1" applyAlignment="1">
      <alignment wrapText="1"/>
    </xf>
    <xf numFmtId="0" fontId="6" fillId="0" borderId="85" xfId="0" applyFont="1" applyBorder="1"/>
    <xf numFmtId="0" fontId="26" fillId="3" borderId="86" xfId="0" applyFont="1" applyFill="1" applyBorder="1" applyAlignment="1">
      <alignment wrapText="1"/>
    </xf>
    <xf numFmtId="0" fontId="6" fillId="8" borderId="6" xfId="0" applyFont="1" applyFill="1" applyBorder="1" applyAlignment="1">
      <alignment horizontal="center" vertical="center" wrapText="1"/>
    </xf>
    <xf numFmtId="0" fontId="6" fillId="8" borderId="18" xfId="0" applyFont="1" applyFill="1" applyBorder="1" applyAlignment="1">
      <alignment horizontal="center" vertical="center" wrapText="1"/>
    </xf>
    <xf numFmtId="2" fontId="6" fillId="8" borderId="6" xfId="0" applyNumberFormat="1" applyFont="1" applyFill="1" applyBorder="1" applyAlignment="1">
      <alignment horizontal="center" vertical="center" wrapText="1"/>
    </xf>
    <xf numFmtId="0" fontId="6" fillId="8" borderId="20" xfId="0" applyFont="1" applyFill="1" applyBorder="1" applyAlignment="1">
      <alignment horizontal="center" vertical="center" wrapText="1"/>
    </xf>
    <xf numFmtId="0" fontId="6" fillId="8" borderId="87" xfId="0" applyFont="1" applyFill="1" applyBorder="1" applyAlignment="1">
      <alignment horizontal="center" vertical="center" wrapText="1"/>
    </xf>
    <xf numFmtId="2" fontId="6" fillId="8" borderId="30" xfId="0" applyNumberFormat="1" applyFont="1" applyFill="1" applyBorder="1" applyAlignment="1">
      <alignment horizontal="center" vertical="center" wrapText="1"/>
    </xf>
    <xf numFmtId="0" fontId="6" fillId="8" borderId="30" xfId="0" applyFont="1" applyFill="1" applyBorder="1" applyAlignment="1">
      <alignment horizontal="center" vertical="center" wrapText="1"/>
    </xf>
    <xf numFmtId="0" fontId="25" fillId="0" borderId="30" xfId="0" applyFont="1" applyBorder="1"/>
    <xf numFmtId="2" fontId="6" fillId="0" borderId="30" xfId="0" applyNumberFormat="1" applyFont="1" applyBorder="1"/>
    <xf numFmtId="0" fontId="28" fillId="0" borderId="45" xfId="0" applyFont="1" applyBorder="1" applyAlignment="1">
      <alignment horizontal="left" wrapText="1" readingOrder="1"/>
    </xf>
    <xf numFmtId="2" fontId="6" fillId="0" borderId="30" xfId="0" applyNumberFormat="1" applyFont="1" applyBorder="1" applyAlignment="1">
      <alignment horizontal="right"/>
    </xf>
    <xf numFmtId="0" fontId="6" fillId="0" borderId="30" xfId="0" applyFont="1" applyBorder="1" applyAlignment="1">
      <alignment horizontal="right"/>
    </xf>
    <xf numFmtId="0" fontId="6" fillId="0" borderId="52" xfId="0" applyFont="1" applyBorder="1" applyAlignment="1">
      <alignment horizontal="right" wrapText="1"/>
    </xf>
    <xf numFmtId="165" fontId="6" fillId="0" borderId="42" xfId="0" applyNumberFormat="1" applyFont="1" applyBorder="1"/>
    <xf numFmtId="2" fontId="6" fillId="0" borderId="88" xfId="0" applyNumberFormat="1" applyFont="1" applyBorder="1"/>
    <xf numFmtId="0" fontId="25" fillId="0" borderId="88" xfId="0" applyFont="1" applyBorder="1"/>
    <xf numFmtId="0" fontId="28" fillId="0" borderId="89" xfId="0" applyFont="1" applyBorder="1" applyAlignment="1">
      <alignment horizontal="left" wrapText="1" readingOrder="1"/>
    </xf>
    <xf numFmtId="0" fontId="6" fillId="0" borderId="88" xfId="0" applyFont="1" applyBorder="1"/>
    <xf numFmtId="0" fontId="6" fillId="0" borderId="88" xfId="0" applyFont="1" applyBorder="1" applyAlignment="1">
      <alignment horizontal="right"/>
    </xf>
    <xf numFmtId="0" fontId="6" fillId="0" borderId="54" xfId="0" applyFont="1" applyBorder="1" applyAlignment="1">
      <alignment horizontal="right" wrapText="1"/>
    </xf>
    <xf numFmtId="0" fontId="6" fillId="0" borderId="42" xfId="0" applyFont="1" applyBorder="1" applyAlignment="1">
      <alignment horizontal="center"/>
    </xf>
    <xf numFmtId="2" fontId="6" fillId="0" borderId="0" xfId="0" applyNumberFormat="1" applyFont="1"/>
    <xf numFmtId="0" fontId="6" fillId="9" borderId="48" xfId="0" applyFont="1" applyFill="1" applyBorder="1" applyAlignment="1">
      <alignment wrapText="1"/>
    </xf>
    <xf numFmtId="164" fontId="6" fillId="12" borderId="48" xfId="0" applyNumberFormat="1" applyFont="1" applyFill="1" applyBorder="1"/>
    <xf numFmtId="0" fontId="6" fillId="9" borderId="30" xfId="0" applyFont="1" applyFill="1" applyBorder="1"/>
    <xf numFmtId="164" fontId="6" fillId="12" borderId="30" xfId="0" applyNumberFormat="1" applyFont="1" applyFill="1" applyBorder="1"/>
    <xf numFmtId="0" fontId="12" fillId="7" borderId="90" xfId="0" applyFont="1" applyFill="1" applyBorder="1" applyAlignment="1">
      <alignment wrapText="1"/>
    </xf>
    <xf numFmtId="10" fontId="6" fillId="0" borderId="91" xfId="0" applyNumberFormat="1" applyFont="1" applyBorder="1"/>
    <xf numFmtId="0" fontId="12" fillId="0" borderId="92" xfId="0" applyFont="1" applyBorder="1" applyAlignment="1">
      <alignment vertical="center" wrapText="1"/>
    </xf>
    <xf numFmtId="0" fontId="29" fillId="2" borderId="6" xfId="0" applyFont="1" applyFill="1" applyBorder="1" applyAlignment="1">
      <alignment vertical="center"/>
    </xf>
    <xf numFmtId="0" fontId="29" fillId="2" borderId="6" xfId="0" applyFont="1" applyFill="1" applyBorder="1"/>
    <xf numFmtId="0" fontId="30" fillId="0" borderId="0" xfId="0" applyFont="1" applyAlignment="1">
      <alignment wrapText="1"/>
    </xf>
    <xf numFmtId="0" fontId="6" fillId="0" borderId="0" xfId="0" applyFont="1" applyAlignment="1">
      <alignment wrapText="1"/>
    </xf>
    <xf numFmtId="0" fontId="6" fillId="0" borderId="0" xfId="0" applyFont="1" applyAlignment="1">
      <alignment horizontal="center" vertical="center"/>
    </xf>
    <xf numFmtId="0" fontId="32" fillId="0" borderId="0" xfId="0" applyFont="1" applyAlignment="1">
      <alignment horizontal="center" wrapText="1"/>
    </xf>
    <xf numFmtId="10" fontId="6" fillId="12" borderId="32" xfId="0" applyNumberFormat="1" applyFont="1" applyFill="1" applyBorder="1" applyAlignment="1">
      <alignment horizontal="center" vertical="center"/>
    </xf>
    <xf numFmtId="0" fontId="12" fillId="9" borderId="31" xfId="0" applyFont="1" applyFill="1" applyBorder="1" applyAlignment="1">
      <alignment horizontal="center" vertical="center" wrapText="1"/>
    </xf>
    <xf numFmtId="164" fontId="6" fillId="0" borderId="30" xfId="0" applyNumberFormat="1" applyFont="1" applyBorder="1" applyAlignment="1">
      <alignment horizontal="center" vertical="center"/>
    </xf>
    <xf numFmtId="10" fontId="6" fillId="0" borderId="30" xfId="0" applyNumberFormat="1" applyFont="1" applyBorder="1" applyAlignment="1">
      <alignment horizontal="center" vertical="center"/>
    </xf>
    <xf numFmtId="0" fontId="33" fillId="2" borderId="6" xfId="0" applyFont="1" applyFill="1" applyBorder="1"/>
    <xf numFmtId="10" fontId="6" fillId="0" borderId="50" xfId="0" applyNumberFormat="1" applyFont="1" applyBorder="1"/>
    <xf numFmtId="0" fontId="18" fillId="10" borderId="30" xfId="0" applyFont="1" applyFill="1" applyBorder="1" applyAlignment="1">
      <alignment horizontal="center" vertical="center"/>
    </xf>
    <xf numFmtId="0" fontId="6" fillId="0" borderId="0" xfId="0" applyFont="1" applyAlignment="1">
      <alignment vertical="top" wrapText="1"/>
    </xf>
    <xf numFmtId="0" fontId="6" fillId="0" borderId="83" xfId="0" applyFont="1" applyBorder="1" applyAlignment="1">
      <alignment vertical="top" wrapText="1"/>
    </xf>
    <xf numFmtId="0" fontId="33" fillId="8" borderId="91" xfId="0" applyFont="1" applyFill="1" applyBorder="1" applyAlignment="1">
      <alignment horizontal="center"/>
    </xf>
    <xf numFmtId="2" fontId="6" fillId="9" borderId="35" xfId="0" applyNumberFormat="1" applyFont="1" applyFill="1" applyBorder="1"/>
    <xf numFmtId="2" fontId="6" fillId="9" borderId="28" xfId="0" applyNumberFormat="1" applyFont="1" applyFill="1" applyBorder="1"/>
    <xf numFmtId="2" fontId="6" fillId="9" borderId="58" xfId="0" applyNumberFormat="1" applyFont="1" applyFill="1" applyBorder="1"/>
    <xf numFmtId="164" fontId="6" fillId="9" borderId="58" xfId="0" applyNumberFormat="1" applyFont="1" applyFill="1" applyBorder="1"/>
    <xf numFmtId="0" fontId="33" fillId="8" borderId="17" xfId="0" applyFont="1" applyFill="1" applyBorder="1" applyAlignment="1">
      <alignment horizontal="center"/>
    </xf>
    <xf numFmtId="0" fontId="6" fillId="0" borderId="0" xfId="0" applyFont="1" applyAlignment="1">
      <alignment horizontal="left" vertical="top" wrapText="1"/>
    </xf>
    <xf numFmtId="2" fontId="6" fillId="0" borderId="0" xfId="0" applyNumberFormat="1" applyFont="1" applyAlignment="1">
      <alignment horizontal="center" vertical="center"/>
    </xf>
    <xf numFmtId="0" fontId="18" fillId="21" borderId="6" xfId="0" applyFont="1" applyFill="1" applyBorder="1" applyAlignment="1">
      <alignment horizontal="center"/>
    </xf>
    <xf numFmtId="2" fontId="6" fillId="9" borderId="116" xfId="0" applyNumberFormat="1" applyFont="1" applyFill="1" applyBorder="1"/>
    <xf numFmtId="2" fontId="6" fillId="9" borderId="91" xfId="0" applyNumberFormat="1" applyFont="1" applyFill="1" applyBorder="1"/>
    <xf numFmtId="0" fontId="6" fillId="0" borderId="0" xfId="0" applyFont="1" applyAlignment="1">
      <alignment horizontal="left"/>
    </xf>
    <xf numFmtId="0" fontId="18" fillId="10" borderId="118" xfId="0" applyFont="1" applyFill="1" applyBorder="1" applyAlignment="1">
      <alignment horizontal="center" vertical="center"/>
    </xf>
    <xf numFmtId="0" fontId="4" fillId="0" borderId="130" xfId="0" applyFont="1" applyBorder="1"/>
    <xf numFmtId="0" fontId="26" fillId="0" borderId="0" xfId="0" applyFont="1"/>
    <xf numFmtId="10" fontId="6" fillId="9" borderId="28" xfId="0" applyNumberFormat="1" applyFont="1" applyFill="1" applyBorder="1"/>
    <xf numFmtId="0" fontId="29" fillId="8" borderId="118" xfId="0" applyFont="1" applyFill="1" applyBorder="1" applyAlignment="1">
      <alignment horizontal="left"/>
    </xf>
    <xf numFmtId="0" fontId="29" fillId="8" borderId="87" xfId="0" applyFont="1" applyFill="1" applyBorder="1" applyAlignment="1">
      <alignment horizontal="left"/>
    </xf>
    <xf numFmtId="0" fontId="29" fillId="8" borderId="29" xfId="0" applyFont="1" applyFill="1" applyBorder="1" applyAlignment="1">
      <alignment horizontal="left"/>
    </xf>
    <xf numFmtId="0" fontId="35" fillId="0" borderId="0" xfId="0" applyFont="1"/>
    <xf numFmtId="0" fontId="29" fillId="8" borderId="44" xfId="0" applyFont="1" applyFill="1" applyBorder="1" applyAlignment="1">
      <alignment horizontal="left"/>
    </xf>
    <xf numFmtId="0" fontId="36" fillId="22" borderId="49" xfId="0" applyFont="1" applyFill="1" applyBorder="1" applyAlignment="1">
      <alignment vertical="center"/>
    </xf>
    <xf numFmtId="0" fontId="37" fillId="0" borderId="50" xfId="0" applyFont="1" applyBorder="1"/>
    <xf numFmtId="0" fontId="36" fillId="22" borderId="51" xfId="0" applyFont="1" applyFill="1" applyBorder="1" applyAlignment="1">
      <alignment vertical="center"/>
    </xf>
    <xf numFmtId="0" fontId="37" fillId="0" borderId="52" xfId="0" applyFont="1" applyBorder="1"/>
    <xf numFmtId="0" fontId="36" fillId="22" borderId="51" xfId="0" applyFont="1" applyFill="1" applyBorder="1" applyAlignment="1">
      <alignment vertical="center" wrapText="1"/>
    </xf>
    <xf numFmtId="0" fontId="37" fillId="0" borderId="52" xfId="0" applyFont="1" applyBorder="1" applyAlignment="1">
      <alignment wrapText="1"/>
    </xf>
    <xf numFmtId="0" fontId="18" fillId="23" borderId="30" xfId="0" applyFont="1" applyFill="1" applyBorder="1" applyAlignment="1">
      <alignment horizontal="center" vertical="center" wrapText="1"/>
    </xf>
    <xf numFmtId="0" fontId="18" fillId="24" borderId="30" xfId="0" applyFont="1" applyFill="1" applyBorder="1" applyAlignment="1">
      <alignment vertical="center" wrapText="1"/>
    </xf>
    <xf numFmtId="0" fontId="31" fillId="0" borderId="30" xfId="0" applyFont="1" applyBorder="1" applyAlignment="1">
      <alignment vertical="center" wrapText="1"/>
    </xf>
    <xf numFmtId="10" fontId="18" fillId="0" borderId="30" xfId="0" applyNumberFormat="1" applyFont="1" applyBorder="1" applyAlignment="1">
      <alignment vertical="center" wrapText="1"/>
    </xf>
    <xf numFmtId="10" fontId="31" fillId="0" borderId="30" xfId="0" applyNumberFormat="1" applyFont="1" applyBorder="1" applyAlignment="1">
      <alignment vertical="center" wrapText="1"/>
    </xf>
    <xf numFmtId="0" fontId="36" fillId="0" borderId="0" xfId="0" applyFont="1"/>
    <xf numFmtId="0" fontId="31" fillId="25" borderId="30" xfId="0" applyFont="1" applyFill="1" applyBorder="1"/>
    <xf numFmtId="0" fontId="31" fillId="0" borderId="30" xfId="0" applyFont="1" applyBorder="1" applyAlignment="1">
      <alignment horizontal="center"/>
    </xf>
    <xf numFmtId="0" fontId="31" fillId="0" borderId="52" xfId="0" applyFont="1" applyBorder="1" applyAlignment="1">
      <alignment wrapText="1"/>
    </xf>
    <xf numFmtId="0" fontId="22" fillId="26" borderId="132" xfId="0" applyFont="1" applyFill="1" applyBorder="1"/>
    <xf numFmtId="0" fontId="22" fillId="26" borderId="35" xfId="0" applyFont="1" applyFill="1" applyBorder="1"/>
    <xf numFmtId="0" fontId="22" fillId="23" borderId="134" xfId="0" applyFont="1" applyFill="1" applyBorder="1" applyAlignment="1">
      <alignment horizontal="left" vertical="center"/>
    </xf>
    <xf numFmtId="4" fontId="26" fillId="27" borderId="30" xfId="0" applyNumberFormat="1" applyFont="1" applyFill="1" applyBorder="1" applyAlignment="1">
      <alignment horizontal="center" wrapText="1"/>
    </xf>
    <xf numFmtId="4" fontId="22" fillId="0" borderId="28" xfId="0" applyNumberFormat="1" applyFont="1" applyBorder="1" applyAlignment="1">
      <alignment horizontal="center" vertical="center" wrapText="1"/>
    </xf>
    <xf numFmtId="0" fontId="22" fillId="0" borderId="28" xfId="0" applyFont="1" applyBorder="1" applyAlignment="1">
      <alignment horizontal="center" vertical="center"/>
    </xf>
    <xf numFmtId="0" fontId="38" fillId="0" borderId="62" xfId="0" applyFont="1" applyBorder="1"/>
    <xf numFmtId="0" fontId="39" fillId="0" borderId="64" xfId="0" applyFont="1" applyBorder="1"/>
    <xf numFmtId="0" fontId="38" fillId="0" borderId="14" xfId="0" applyFont="1" applyBorder="1"/>
    <xf numFmtId="0" fontId="31" fillId="0" borderId="16" xfId="0" applyFont="1" applyBorder="1"/>
    <xf numFmtId="0" fontId="40" fillId="0" borderId="67" xfId="0" applyFont="1" applyBorder="1" applyAlignment="1">
      <alignment horizontal="right"/>
    </xf>
    <xf numFmtId="164" fontId="40" fillId="0" borderId="69" xfId="0" applyNumberFormat="1" applyFont="1" applyBorder="1" applyAlignment="1">
      <alignment horizontal="left"/>
    </xf>
    <xf numFmtId="9" fontId="6" fillId="0" borderId="0" xfId="0" applyNumberFormat="1" applyFont="1"/>
    <xf numFmtId="9" fontId="40" fillId="0" borderId="69" xfId="0" applyNumberFormat="1" applyFont="1" applyBorder="1" applyAlignment="1">
      <alignment horizontal="left"/>
    </xf>
    <xf numFmtId="0" fontId="25" fillId="0" borderId="0" xfId="0" applyFont="1" applyAlignment="1">
      <alignment vertical="center" wrapText="1"/>
    </xf>
    <xf numFmtId="0" fontId="25" fillId="0" borderId="0" xfId="0" applyFont="1" applyAlignment="1">
      <alignment wrapText="1"/>
    </xf>
    <xf numFmtId="9" fontId="22" fillId="0" borderId="58" xfId="0" applyNumberFormat="1" applyFont="1" applyBorder="1" applyAlignment="1">
      <alignment horizontal="center" vertical="center"/>
    </xf>
    <xf numFmtId="0" fontId="22" fillId="23" borderId="134" xfId="0" applyFont="1" applyFill="1" applyBorder="1" applyAlignment="1">
      <alignment horizontal="left" vertical="center" wrapText="1"/>
    </xf>
    <xf numFmtId="4" fontId="22" fillId="3" borderId="28" xfId="0" applyNumberFormat="1" applyFont="1" applyFill="1" applyBorder="1" applyAlignment="1">
      <alignment horizontal="center" vertical="center" wrapText="1"/>
    </xf>
    <xf numFmtId="0" fontId="42" fillId="0" borderId="0" xfId="0" applyFont="1"/>
    <xf numFmtId="9" fontId="22" fillId="0" borderId="58" xfId="0" quotePrefix="1" applyNumberFormat="1" applyFont="1" applyBorder="1" applyAlignment="1">
      <alignment horizontal="center" vertical="center"/>
    </xf>
    <xf numFmtId="0" fontId="22" fillId="23" borderId="17" xfId="0" applyFont="1" applyFill="1" applyBorder="1" applyAlignment="1">
      <alignment horizontal="left" vertical="center"/>
    </xf>
    <xf numFmtId="0" fontId="6" fillId="0" borderId="91" xfId="0" applyFont="1" applyBorder="1"/>
    <xf numFmtId="0" fontId="22" fillId="23" borderId="137" xfId="0" applyFont="1" applyFill="1" applyBorder="1" applyAlignment="1">
      <alignment horizontal="left" vertical="center"/>
    </xf>
    <xf numFmtId="0" fontId="6" fillId="0" borderId="114" xfId="0" applyFont="1" applyBorder="1"/>
    <xf numFmtId="0" fontId="38" fillId="0" borderId="0" xfId="0" applyFont="1"/>
    <xf numFmtId="0" fontId="39" fillId="0" borderId="0" xfId="0" applyFont="1"/>
    <xf numFmtId="0" fontId="31" fillId="0" borderId="0" xfId="0" applyFont="1"/>
    <xf numFmtId="0" fontId="40" fillId="0" borderId="0" xfId="0" applyFont="1" applyAlignment="1">
      <alignment horizontal="right"/>
    </xf>
    <xf numFmtId="164" fontId="40" fillId="0" borderId="0" xfId="0" applyNumberFormat="1" applyFont="1" applyAlignment="1">
      <alignment horizontal="left"/>
    </xf>
    <xf numFmtId="9" fontId="40" fillId="0" borderId="0" xfId="0" applyNumberFormat="1" applyFont="1" applyAlignment="1">
      <alignment horizontal="left"/>
    </xf>
    <xf numFmtId="4" fontId="26" fillId="28" borderId="30" xfId="0" applyNumberFormat="1" applyFont="1" applyFill="1" applyBorder="1" applyAlignment="1">
      <alignment horizontal="center" wrapText="1"/>
    </xf>
    <xf numFmtId="0" fontId="31" fillId="0" borderId="16" xfId="0" applyFont="1" applyBorder="1" applyAlignment="1">
      <alignment horizontal="left"/>
    </xf>
    <xf numFmtId="166" fontId="40" fillId="0" borderId="69" xfId="0" applyNumberFormat="1" applyFont="1" applyBorder="1" applyAlignment="1">
      <alignment horizontal="left"/>
    </xf>
    <xf numFmtId="2" fontId="22" fillId="0" borderId="28" xfId="0" applyNumberFormat="1" applyFont="1" applyBorder="1" applyAlignment="1">
      <alignment horizontal="center" vertical="center"/>
    </xf>
    <xf numFmtId="0" fontId="22" fillId="23" borderId="31" xfId="0" applyFont="1" applyFill="1" applyBorder="1" applyAlignment="1">
      <alignment horizontal="left" vertical="center"/>
    </xf>
    <xf numFmtId="0" fontId="6" fillId="0" borderId="112" xfId="0" applyFont="1" applyBorder="1"/>
    <xf numFmtId="0" fontId="22" fillId="23" borderId="18" xfId="0" applyFont="1" applyFill="1" applyBorder="1" applyAlignment="1">
      <alignment horizontal="left" vertical="center" wrapText="1"/>
    </xf>
    <xf numFmtId="0" fontId="6" fillId="0" borderId="113" xfId="0" applyFont="1" applyBorder="1"/>
    <xf numFmtId="0" fontId="37" fillId="29" borderId="50" xfId="0" applyFont="1" applyFill="1" applyBorder="1" applyAlignment="1">
      <alignment horizontal="center" vertical="center"/>
    </xf>
    <xf numFmtId="0" fontId="37" fillId="29" borderId="52" xfId="0" applyFont="1" applyFill="1" applyBorder="1" applyAlignment="1">
      <alignment horizontal="center" vertical="center"/>
    </xf>
    <xf numFmtId="0" fontId="37" fillId="0" borderId="52" xfId="0" applyFont="1" applyBorder="1" applyAlignment="1">
      <alignment horizontal="center" vertical="center" wrapText="1"/>
    </xf>
    <xf numFmtId="0" fontId="37" fillId="0" borderId="52" xfId="0" applyFont="1" applyBorder="1" applyAlignment="1">
      <alignment horizontal="center" vertical="top" wrapText="1"/>
    </xf>
    <xf numFmtId="0" fontId="44" fillId="0" borderId="0" xfId="0" applyFont="1" applyAlignment="1">
      <alignment horizontal="center" vertical="center"/>
    </xf>
    <xf numFmtId="0" fontId="45" fillId="0" borderId="0" xfId="0" applyFont="1"/>
    <xf numFmtId="0" fontId="46" fillId="0" borderId="0" xfId="0" applyFont="1" applyAlignment="1">
      <alignment horizontal="left"/>
    </xf>
    <xf numFmtId="0" fontId="47" fillId="0" borderId="30" xfId="0" applyFont="1" applyBorder="1" applyAlignment="1">
      <alignment horizontal="center" vertical="center"/>
    </xf>
    <xf numFmtId="0" fontId="31" fillId="0" borderId="33" xfId="0" applyFont="1" applyBorder="1" applyAlignment="1">
      <alignment vertical="center" wrapText="1"/>
    </xf>
    <xf numFmtId="0" fontId="47" fillId="0" borderId="45" xfId="0" applyFont="1" applyBorder="1" applyAlignment="1">
      <alignment horizontal="center" vertical="center" wrapText="1"/>
    </xf>
    <xf numFmtId="0" fontId="31" fillId="0" borderId="91" xfId="0" applyFont="1" applyBorder="1" applyAlignment="1">
      <alignment vertical="center" wrapText="1"/>
    </xf>
    <xf numFmtId="0" fontId="18" fillId="22" borderId="6" xfId="0" applyFont="1" applyFill="1" applyBorder="1" applyAlignment="1">
      <alignment horizontal="center"/>
    </xf>
    <xf numFmtId="0" fontId="6" fillId="22" borderId="6" xfId="0" applyFont="1" applyFill="1" applyBorder="1"/>
    <xf numFmtId="0" fontId="48" fillId="0" borderId="0" xfId="0" applyFont="1"/>
    <xf numFmtId="0" fontId="18" fillId="3" borderId="6" xfId="0" applyFont="1" applyFill="1" applyBorder="1" applyAlignment="1">
      <alignment horizontal="center"/>
    </xf>
    <xf numFmtId="0" fontId="49" fillId="0" borderId="0" xfId="0" applyFont="1"/>
    <xf numFmtId="0" fontId="31" fillId="0" borderId="30" xfId="0" applyFont="1" applyBorder="1" applyAlignment="1">
      <alignment wrapText="1"/>
    </xf>
    <xf numFmtId="0" fontId="36" fillId="22" borderId="49" xfId="0" applyFont="1" applyFill="1" applyBorder="1" applyAlignment="1">
      <alignment horizontal="center" vertical="center"/>
    </xf>
    <xf numFmtId="0" fontId="37" fillId="28" borderId="50" xfId="0" applyFont="1" applyFill="1" applyBorder="1" applyAlignment="1">
      <alignment horizontal="center"/>
    </xf>
    <xf numFmtId="0" fontId="37" fillId="28" borderId="52" xfId="0" applyFont="1" applyFill="1" applyBorder="1" applyAlignment="1">
      <alignment horizontal="center"/>
    </xf>
    <xf numFmtId="0" fontId="31" fillId="0" borderId="52" xfId="0" applyFont="1" applyBorder="1" applyAlignment="1">
      <alignment horizontal="left" vertical="top" wrapText="1"/>
    </xf>
    <xf numFmtId="0" fontId="31" fillId="0" borderId="52" xfId="0" applyFont="1" applyBorder="1" applyAlignment="1">
      <alignment vertical="center" wrapText="1"/>
    </xf>
    <xf numFmtId="0" fontId="31" fillId="0" borderId="52" xfId="0" applyFont="1" applyBorder="1" applyAlignment="1">
      <alignment vertical="top" wrapText="1"/>
    </xf>
    <xf numFmtId="0" fontId="6" fillId="0" borderId="0" xfId="0" applyFont="1" applyAlignment="1">
      <alignment vertical="center"/>
    </xf>
    <xf numFmtId="0" fontId="50" fillId="0" borderId="0" xfId="0" applyFont="1" applyAlignment="1">
      <alignment horizontal="center" vertical="center"/>
    </xf>
    <xf numFmtId="0" fontId="45" fillId="0" borderId="0" xfId="0" applyFont="1" applyAlignment="1">
      <alignment vertical="center"/>
    </xf>
    <xf numFmtId="0" fontId="31" fillId="0" borderId="91" xfId="0" applyFont="1" applyBorder="1" applyAlignment="1">
      <alignment wrapText="1"/>
    </xf>
    <xf numFmtId="0" fontId="51" fillId="0" borderId="0" xfId="0" applyFont="1"/>
    <xf numFmtId="0" fontId="12" fillId="22" borderId="49" xfId="0" applyFont="1" applyFill="1" applyBorder="1" applyAlignment="1">
      <alignment vertical="center"/>
    </xf>
    <xf numFmtId="0" fontId="6" fillId="0" borderId="50" xfId="0" applyFont="1" applyBorder="1" applyAlignment="1">
      <alignment vertical="center"/>
    </xf>
    <xf numFmtId="0" fontId="12" fillId="22" borderId="51" xfId="0" applyFont="1" applyFill="1" applyBorder="1" applyAlignment="1">
      <alignment vertical="center"/>
    </xf>
    <xf numFmtId="0" fontId="6" fillId="0" borderId="52" xfId="0" applyFont="1" applyBorder="1" applyAlignment="1">
      <alignment vertical="center"/>
    </xf>
    <xf numFmtId="0" fontId="12" fillId="22" borderId="51" xfId="0" applyFont="1" applyFill="1" applyBorder="1" applyAlignment="1">
      <alignment vertical="center" wrapText="1"/>
    </xf>
    <xf numFmtId="0" fontId="6" fillId="0" borderId="0" xfId="0" applyFont="1" applyAlignment="1">
      <alignment vertical="center" wrapText="1"/>
    </xf>
    <xf numFmtId="0" fontId="6" fillId="0" borderId="52" xfId="0" applyFont="1" applyBorder="1" applyAlignment="1">
      <alignment vertical="center" wrapText="1"/>
    </xf>
    <xf numFmtId="0" fontId="52" fillId="0" borderId="0" xfId="0" applyFont="1" applyAlignment="1">
      <alignment vertical="center" wrapText="1"/>
    </xf>
    <xf numFmtId="0" fontId="53" fillId="0" borderId="0" xfId="0" applyFont="1" applyAlignment="1">
      <alignment horizontal="left" vertical="center"/>
    </xf>
    <xf numFmtId="0" fontId="53" fillId="30" borderId="6" xfId="0" applyFont="1" applyFill="1" applyBorder="1"/>
    <xf numFmtId="0" fontId="6" fillId="30" borderId="6" xfId="0" applyFont="1" applyFill="1" applyBorder="1"/>
    <xf numFmtId="0" fontId="53" fillId="0" borderId="0" xfId="0" applyFont="1" applyAlignment="1">
      <alignment vertical="center"/>
    </xf>
    <xf numFmtId="0" fontId="53" fillId="0" borderId="0" xfId="0" applyFont="1" applyAlignment="1">
      <alignment horizontal="left" vertical="center" wrapText="1"/>
    </xf>
    <xf numFmtId="0" fontId="11" fillId="10" borderId="138" xfId="0" applyFont="1" applyFill="1" applyBorder="1" applyAlignment="1">
      <alignment vertical="center" wrapText="1"/>
    </xf>
    <xf numFmtId="0" fontId="53" fillId="31" borderId="6" xfId="0" applyFont="1" applyFill="1" applyBorder="1" applyAlignment="1">
      <alignment vertical="center" wrapText="1"/>
    </xf>
    <xf numFmtId="0" fontId="6" fillId="31" borderId="6" xfId="0" applyFont="1" applyFill="1" applyBorder="1" applyAlignment="1">
      <alignment vertical="center" wrapText="1"/>
    </xf>
    <xf numFmtId="0" fontId="6" fillId="31" borderId="139" xfId="0" applyFont="1" applyFill="1" applyBorder="1" applyAlignment="1">
      <alignment vertical="center" wrapText="1"/>
    </xf>
    <xf numFmtId="0" fontId="53" fillId="31" borderId="139" xfId="0" applyFont="1" applyFill="1" applyBorder="1" applyAlignment="1">
      <alignment horizontal="left" vertical="center" wrapText="1"/>
    </xf>
    <xf numFmtId="0" fontId="37" fillId="0" borderId="50" xfId="0" applyFont="1" applyBorder="1" applyAlignment="1">
      <alignment vertical="center"/>
    </xf>
    <xf numFmtId="0" fontId="37" fillId="0" borderId="52" xfId="0" applyFont="1" applyBorder="1" applyAlignment="1">
      <alignment vertical="center"/>
    </xf>
    <xf numFmtId="0" fontId="37" fillId="0" borderId="52" xfId="0" applyFont="1" applyBorder="1" applyAlignment="1">
      <alignment vertical="center" wrapText="1"/>
    </xf>
    <xf numFmtId="0" fontId="14" fillId="10" borderId="33" xfId="0" applyFont="1" applyFill="1" applyBorder="1" applyAlignment="1">
      <alignment horizontal="center" vertical="center" wrapText="1"/>
    </xf>
    <xf numFmtId="0" fontId="55" fillId="9" borderId="21" xfId="0" applyFont="1" applyFill="1" applyBorder="1" applyAlignment="1">
      <alignment horizontal="center" vertical="center" wrapText="1"/>
    </xf>
    <xf numFmtId="2" fontId="55" fillId="9" borderId="130" xfId="0" applyNumberFormat="1" applyFont="1" applyFill="1" applyBorder="1" applyAlignment="1">
      <alignment horizontal="center" vertical="center" wrapText="1"/>
    </xf>
    <xf numFmtId="2" fontId="14" fillId="10" borderId="33" xfId="0" applyNumberFormat="1" applyFont="1" applyFill="1" applyBorder="1" applyAlignment="1">
      <alignment horizontal="center" vertical="center" wrapText="1"/>
    </xf>
    <xf numFmtId="2" fontId="55" fillId="9" borderId="22" xfId="0" applyNumberFormat="1" applyFont="1" applyFill="1" applyBorder="1" applyAlignment="1">
      <alignment horizontal="center" vertical="center" wrapText="1"/>
    </xf>
    <xf numFmtId="0" fontId="55" fillId="9" borderId="25" xfId="0" applyFont="1" applyFill="1" applyBorder="1" applyAlignment="1">
      <alignment horizontal="center" vertical="center" wrapText="1"/>
    </xf>
    <xf numFmtId="0" fontId="55" fillId="9" borderId="27" xfId="0" applyFont="1" applyFill="1" applyBorder="1" applyAlignment="1">
      <alignment horizontal="center" vertical="center" wrapText="1"/>
    </xf>
    <xf numFmtId="0" fontId="55" fillId="9" borderId="63" xfId="0" applyFont="1" applyFill="1" applyBorder="1" applyAlignment="1">
      <alignment horizontal="center" vertical="center" wrapText="1"/>
    </xf>
    <xf numFmtId="168" fontId="11" fillId="32" borderId="130" xfId="0" applyNumberFormat="1" applyFont="1" applyFill="1" applyBorder="1"/>
    <xf numFmtId="10" fontId="14" fillId="0" borderId="118" xfId="0" applyNumberFormat="1" applyFont="1" applyBorder="1" applyAlignment="1">
      <alignment horizontal="center" vertical="center" wrapText="1"/>
    </xf>
    <xf numFmtId="2" fontId="55" fillId="9" borderId="140" xfId="0" applyNumberFormat="1" applyFont="1" applyFill="1" applyBorder="1" applyAlignment="1">
      <alignment horizontal="center" vertical="center" wrapText="1"/>
    </xf>
    <xf numFmtId="0" fontId="12" fillId="9" borderId="140" xfId="0" applyFont="1" applyFill="1" applyBorder="1" applyAlignment="1">
      <alignment horizontal="center" vertical="center" wrapText="1"/>
    </xf>
    <xf numFmtId="169" fontId="12" fillId="9" borderId="140" xfId="0" applyNumberFormat="1" applyFont="1" applyFill="1" applyBorder="1" applyAlignment="1">
      <alignment horizontal="center" vertical="center" wrapText="1"/>
    </xf>
    <xf numFmtId="2" fontId="14" fillId="0" borderId="140" xfId="0" applyNumberFormat="1" applyFont="1" applyBorder="1" applyAlignment="1">
      <alignment horizontal="center" vertical="center"/>
    </xf>
    <xf numFmtId="0" fontId="14" fillId="0" borderId="140" xfId="0" applyFont="1" applyBorder="1" applyAlignment="1">
      <alignment horizontal="center" vertical="center"/>
    </xf>
    <xf numFmtId="10" fontId="14" fillId="0" borderId="140" xfId="0" applyNumberFormat="1" applyFont="1" applyBorder="1" applyAlignment="1">
      <alignment horizontal="center" vertical="center"/>
    </xf>
    <xf numFmtId="9" fontId="14" fillId="0" borderId="140" xfId="0" applyNumberFormat="1" applyFont="1" applyBorder="1" applyAlignment="1">
      <alignment horizontal="center" vertical="center"/>
    </xf>
    <xf numFmtId="0" fontId="14" fillId="0" borderId="140" xfId="0" applyFont="1" applyBorder="1" applyAlignment="1">
      <alignment horizontal="center" vertical="center" wrapText="1"/>
    </xf>
    <xf numFmtId="2" fontId="14" fillId="10" borderId="140" xfId="0" applyNumberFormat="1" applyFont="1" applyFill="1" applyBorder="1" applyAlignment="1">
      <alignment horizontal="center" vertical="center"/>
    </xf>
    <xf numFmtId="0" fontId="14" fillId="10" borderId="140" xfId="0" applyFont="1" applyFill="1" applyBorder="1" applyAlignment="1">
      <alignment horizontal="center" vertical="center"/>
    </xf>
    <xf numFmtId="0" fontId="16" fillId="10" borderId="140" xfId="0" applyFont="1" applyFill="1" applyBorder="1" applyAlignment="1">
      <alignment horizontal="center" vertical="center"/>
    </xf>
    <xf numFmtId="2" fontId="14" fillId="0" borderId="48" xfId="0" applyNumberFormat="1" applyFont="1" applyBorder="1" applyAlignment="1">
      <alignment horizontal="center" vertical="center"/>
    </xf>
    <xf numFmtId="10" fontId="14" fillId="0" borderId="48" xfId="0" applyNumberFormat="1" applyFont="1" applyBorder="1" applyAlignment="1">
      <alignment horizontal="center" vertical="center"/>
    </xf>
    <xf numFmtId="9" fontId="14" fillId="0" borderId="48" xfId="0" applyNumberFormat="1" applyFont="1" applyBorder="1" applyAlignment="1">
      <alignment horizontal="center" vertical="center"/>
    </xf>
    <xf numFmtId="0" fontId="55" fillId="9" borderId="17" xfId="0" applyFont="1" applyFill="1" applyBorder="1" applyAlignment="1">
      <alignment horizontal="center" vertical="center" wrapText="1"/>
    </xf>
    <xf numFmtId="10" fontId="55" fillId="9" borderId="23" xfId="0" applyNumberFormat="1" applyFont="1" applyFill="1" applyBorder="1" applyAlignment="1">
      <alignment horizontal="center" vertical="center" wrapText="1"/>
    </xf>
    <xf numFmtId="2" fontId="14" fillId="33" borderId="30" xfId="0" applyNumberFormat="1" applyFont="1" applyFill="1" applyBorder="1" applyAlignment="1">
      <alignment horizontal="center" vertical="center" wrapText="1"/>
    </xf>
    <xf numFmtId="0" fontId="55" fillId="9" borderId="34" xfId="0" applyFont="1" applyFill="1" applyBorder="1" applyAlignment="1">
      <alignment horizontal="center" vertical="center" wrapText="1"/>
    </xf>
    <xf numFmtId="10" fontId="14" fillId="0" borderId="118" xfId="0" applyNumberFormat="1" applyFont="1" applyBorder="1" applyAlignment="1">
      <alignment horizontal="center" vertical="center"/>
    </xf>
    <xf numFmtId="0" fontId="55" fillId="9" borderId="140" xfId="0" applyFont="1" applyFill="1" applyBorder="1" applyAlignment="1">
      <alignment horizontal="center" vertical="center" wrapText="1"/>
    </xf>
    <xf numFmtId="2" fontId="0" fillId="0" borderId="140" xfId="0" applyNumberFormat="1" applyBorder="1"/>
    <xf numFmtId="10" fontId="0" fillId="0" borderId="140" xfId="0" applyNumberFormat="1" applyBorder="1"/>
    <xf numFmtId="0" fontId="13" fillId="34" borderId="29" xfId="0" applyFont="1" applyFill="1" applyBorder="1" applyAlignment="1">
      <alignment wrapText="1"/>
    </xf>
    <xf numFmtId="0" fontId="14" fillId="34" borderId="30" xfId="0" applyFont="1" applyFill="1" applyBorder="1" applyAlignment="1">
      <alignment horizontal="center" vertical="center" wrapText="1"/>
    </xf>
    <xf numFmtId="0" fontId="14" fillId="34" borderId="30" xfId="0" applyFont="1" applyFill="1" applyBorder="1" applyAlignment="1">
      <alignment horizontal="center" vertical="center"/>
    </xf>
    <xf numFmtId="4" fontId="14" fillId="34" borderId="30" xfId="0" applyNumberFormat="1" applyFont="1" applyFill="1" applyBorder="1" applyAlignment="1">
      <alignment horizontal="center" vertical="center" wrapText="1"/>
    </xf>
    <xf numFmtId="3" fontId="14" fillId="34" borderId="30" xfId="0" applyNumberFormat="1" applyFont="1" applyFill="1" applyBorder="1" applyAlignment="1">
      <alignment horizontal="center" vertical="center" wrapText="1"/>
    </xf>
    <xf numFmtId="10" fontId="14" fillId="34" borderId="30" xfId="0" applyNumberFormat="1" applyFont="1" applyFill="1" applyBorder="1" applyAlignment="1">
      <alignment horizontal="center" vertical="center" wrapText="1"/>
    </xf>
    <xf numFmtId="2" fontId="14" fillId="34" borderId="30" xfId="0" applyNumberFormat="1" applyFont="1" applyFill="1" applyBorder="1" applyAlignment="1">
      <alignment horizontal="center" vertical="center" wrapText="1"/>
    </xf>
    <xf numFmtId="10" fontId="14" fillId="33" borderId="30" xfId="0" applyNumberFormat="1" applyFont="1" applyFill="1" applyBorder="1" applyAlignment="1">
      <alignment horizontal="center" vertical="center" wrapText="1"/>
    </xf>
    <xf numFmtId="2" fontId="14" fillId="34" borderId="30" xfId="0" applyNumberFormat="1" applyFont="1" applyFill="1" applyBorder="1" applyAlignment="1">
      <alignment horizontal="center" vertical="center"/>
    </xf>
    <xf numFmtId="10" fontId="14" fillId="34" borderId="30" xfId="0" applyNumberFormat="1" applyFont="1" applyFill="1" applyBorder="1" applyAlignment="1">
      <alignment horizontal="center" vertical="center"/>
    </xf>
    <xf numFmtId="9" fontId="14" fillId="34" borderId="30" xfId="0" applyNumberFormat="1" applyFont="1" applyFill="1" applyBorder="1" applyAlignment="1">
      <alignment horizontal="center" vertical="center"/>
    </xf>
    <xf numFmtId="10" fontId="14" fillId="34" borderId="118" xfId="0" applyNumberFormat="1" applyFont="1" applyFill="1" applyBorder="1" applyAlignment="1">
      <alignment horizontal="center" vertical="center"/>
    </xf>
    <xf numFmtId="2" fontId="0" fillId="33" borderId="140" xfId="0" applyNumberFormat="1" applyFill="1" applyBorder="1"/>
    <xf numFmtId="10" fontId="0" fillId="33" borderId="140" xfId="0" applyNumberFormat="1" applyFill="1" applyBorder="1"/>
    <xf numFmtId="4" fontId="14" fillId="34" borderId="30" xfId="0" applyNumberFormat="1" applyFont="1" applyFill="1" applyBorder="1" applyAlignment="1">
      <alignment horizontal="center" vertical="center"/>
    </xf>
    <xf numFmtId="0" fontId="2" fillId="0" borderId="0" xfId="0" applyFont="1"/>
    <xf numFmtId="0" fontId="0" fillId="0" borderId="130" xfId="0" applyBorder="1"/>
    <xf numFmtId="0" fontId="0" fillId="0" borderId="141" xfId="0" applyBorder="1"/>
    <xf numFmtId="0" fontId="59" fillId="0" borderId="141" xfId="0" applyFont="1" applyBorder="1" applyAlignment="1">
      <alignment horizontal="center" vertical="center"/>
    </xf>
    <xf numFmtId="0" fontId="59" fillId="0" borderId="142" xfId="0" applyFont="1" applyBorder="1" applyAlignment="1">
      <alignment horizontal="center" vertical="center"/>
    </xf>
    <xf numFmtId="0" fontId="59" fillId="0" borderId="141" xfId="0" applyFont="1" applyBorder="1" applyAlignment="1">
      <alignment horizontal="center" vertical="center" wrapText="1"/>
    </xf>
    <xf numFmtId="0" fontId="2" fillId="0" borderId="141" xfId="0" applyFont="1" applyBorder="1" applyAlignment="1">
      <alignment horizontal="center" vertical="center"/>
    </xf>
    <xf numFmtId="10" fontId="60" fillId="0" borderId="141" xfId="0" applyNumberFormat="1" applyFont="1" applyBorder="1" applyAlignment="1">
      <alignment horizontal="center" vertical="center" wrapText="1"/>
    </xf>
    <xf numFmtId="0" fontId="60" fillId="0" borderId="141" xfId="0" applyFont="1" applyBorder="1" applyAlignment="1">
      <alignment horizontal="center" vertical="center" wrapText="1"/>
    </xf>
    <xf numFmtId="0" fontId="0" fillId="0" borderId="141" xfId="0" applyBorder="1" applyAlignment="1">
      <alignment horizontal="center" vertical="center"/>
    </xf>
    <xf numFmtId="10" fontId="60" fillId="33" borderId="141" xfId="0" applyNumberFormat="1" applyFont="1" applyFill="1" applyBorder="1" applyAlignment="1">
      <alignment horizontal="center" vertical="center" wrapText="1"/>
    </xf>
    <xf numFmtId="0" fontId="60" fillId="33" borderId="141" xfId="0" applyFont="1" applyFill="1" applyBorder="1" applyAlignment="1">
      <alignment horizontal="center" vertical="center" wrapText="1"/>
    </xf>
    <xf numFmtId="0" fontId="0" fillId="33" borderId="141" xfId="0" applyFill="1" applyBorder="1" applyAlignment="1">
      <alignment horizontal="center" vertical="center"/>
    </xf>
    <xf numFmtId="10" fontId="55" fillId="0" borderId="141" xfId="0" applyNumberFormat="1" applyFont="1" applyBorder="1" applyAlignment="1">
      <alignment horizontal="center" vertical="center" wrapText="1"/>
    </xf>
    <xf numFmtId="10" fontId="58" fillId="0" borderId="141" xfId="0" applyNumberFormat="1" applyFont="1" applyBorder="1" applyAlignment="1">
      <alignment horizontal="center" vertical="center" wrapText="1"/>
    </xf>
    <xf numFmtId="10" fontId="61" fillId="0" borderId="141" xfId="0" applyNumberFormat="1" applyFont="1" applyBorder="1" applyAlignment="1">
      <alignment horizontal="center" vertical="center" wrapText="1"/>
    </xf>
    <xf numFmtId="0" fontId="58" fillId="35" borderId="141" xfId="0" applyFont="1" applyFill="1" applyBorder="1" applyAlignment="1">
      <alignment horizontal="center" vertical="center" wrapText="1"/>
    </xf>
    <xf numFmtId="10" fontId="58" fillId="35" borderId="141" xfId="0" applyNumberFormat="1" applyFont="1" applyFill="1" applyBorder="1" applyAlignment="1">
      <alignment horizontal="center" vertical="center" wrapText="1"/>
    </xf>
    <xf numFmtId="0" fontId="60" fillId="36" borderId="141" xfId="0" applyFont="1" applyFill="1" applyBorder="1" applyAlignment="1">
      <alignment horizontal="center" vertical="center" wrapText="1"/>
    </xf>
    <xf numFmtId="10" fontId="60" fillId="36" borderId="141" xfId="0" applyNumberFormat="1" applyFont="1" applyFill="1" applyBorder="1" applyAlignment="1">
      <alignment horizontal="center" vertical="center" wrapText="1"/>
    </xf>
    <xf numFmtId="10" fontId="60" fillId="0" borderId="130" xfId="0" applyNumberFormat="1" applyFont="1" applyBorder="1" applyAlignment="1">
      <alignment horizontal="right" wrapText="1"/>
    </xf>
    <xf numFmtId="0" fontId="60" fillId="0" borderId="130" xfId="0" applyFont="1" applyBorder="1" applyAlignment="1">
      <alignment horizontal="right" wrapText="1"/>
    </xf>
    <xf numFmtId="10" fontId="0" fillId="0" borderId="141" xfId="0" applyNumberFormat="1" applyBorder="1" applyAlignment="1">
      <alignment horizontal="center" vertical="center"/>
    </xf>
    <xf numFmtId="0" fontId="60" fillId="0" borderId="143" xfId="0" applyFont="1" applyBorder="1" applyAlignment="1">
      <alignment horizontal="center" vertical="center" wrapText="1"/>
    </xf>
    <xf numFmtId="10" fontId="60" fillId="0" borderId="91" xfId="0" applyNumberFormat="1" applyFont="1" applyBorder="1" applyAlignment="1">
      <alignment horizontal="center" vertical="center" wrapText="1"/>
    </xf>
    <xf numFmtId="10" fontId="60" fillId="0" borderId="143" xfId="0" applyNumberFormat="1" applyFont="1" applyBorder="1" applyAlignment="1">
      <alignment horizontal="center" vertical="center" wrapText="1"/>
    </xf>
    <xf numFmtId="0" fontId="62" fillId="0" borderId="0" xfId="0" applyFont="1" applyAlignment="1">
      <alignment horizontal="left"/>
    </xf>
    <xf numFmtId="0" fontId="2" fillId="0" borderId="0" xfId="0" applyFont="1" applyAlignment="1">
      <alignment wrapText="1"/>
    </xf>
    <xf numFmtId="0" fontId="64" fillId="0" borderId="0" xfId="0" applyFont="1" applyAlignment="1">
      <alignment horizontal="left"/>
    </xf>
    <xf numFmtId="0" fontId="12" fillId="7" borderId="106" xfId="0" applyFont="1" applyFill="1" applyBorder="1" applyAlignment="1">
      <alignment wrapText="1"/>
    </xf>
    <xf numFmtId="164" fontId="6" fillId="0" borderId="122" xfId="0" applyNumberFormat="1" applyFont="1" applyBorder="1"/>
    <xf numFmtId="10" fontId="6" fillId="0" borderId="140" xfId="0" applyNumberFormat="1" applyFont="1" applyBorder="1"/>
    <xf numFmtId="0" fontId="17" fillId="11" borderId="14" xfId="0" applyFont="1" applyFill="1" applyBorder="1" applyAlignment="1">
      <alignment horizontal="center"/>
    </xf>
    <xf numFmtId="0" fontId="4" fillId="0" borderId="15" xfId="0" applyFont="1" applyBorder="1"/>
    <xf numFmtId="0" fontId="4" fillId="0" borderId="16" xfId="0" applyFont="1" applyBorder="1"/>
    <xf numFmtId="0" fontId="17" fillId="11" borderId="40" xfId="0" applyFont="1" applyFill="1" applyBorder="1" applyAlignment="1">
      <alignment horizontal="center"/>
    </xf>
    <xf numFmtId="0" fontId="4" fillId="0" borderId="41" xfId="0" applyFont="1" applyBorder="1"/>
    <xf numFmtId="0" fontId="4" fillId="0" borderId="42" xfId="0" applyFont="1" applyBorder="1"/>
    <xf numFmtId="0" fontId="3" fillId="2" borderId="1" xfId="0" applyFont="1" applyFill="1" applyBorder="1" applyAlignment="1">
      <alignment horizontal="center" vertical="center" wrapText="1" readingOrder="1"/>
    </xf>
    <xf numFmtId="0" fontId="4" fillId="0" borderId="2" xfId="0" applyFont="1" applyBorder="1"/>
    <xf numFmtId="0" fontId="4" fillId="0" borderId="3" xfId="0" applyFont="1" applyBorder="1"/>
    <xf numFmtId="0" fontId="9" fillId="7" borderId="10" xfId="0" applyFont="1" applyFill="1" applyBorder="1" applyAlignment="1">
      <alignment horizontal="center" vertical="center" wrapText="1" readingOrder="1"/>
    </xf>
    <xf numFmtId="0" fontId="4" fillId="0" borderId="11" xfId="0" applyFont="1" applyBorder="1"/>
    <xf numFmtId="0" fontId="4" fillId="0" borderId="12" xfId="0" applyFont="1" applyBorder="1"/>
    <xf numFmtId="168" fontId="56" fillId="8" borderId="17" xfId="0" applyNumberFormat="1" applyFont="1" applyFill="1" applyBorder="1" applyAlignment="1">
      <alignment horizontal="center"/>
    </xf>
    <xf numFmtId="0" fontId="57" fillId="0" borderId="15" xfId="0" applyFont="1" applyBorder="1"/>
    <xf numFmtId="0" fontId="57" fillId="0" borderId="16" xfId="0" applyFont="1" applyBorder="1"/>
    <xf numFmtId="0" fontId="27" fillId="18" borderId="14" xfId="0" applyFont="1" applyFill="1" applyBorder="1" applyAlignment="1">
      <alignment horizontal="center" wrapText="1"/>
    </xf>
    <xf numFmtId="0" fontId="18" fillId="7" borderId="33" xfId="0" applyFont="1" applyFill="1" applyBorder="1" applyAlignment="1">
      <alignment horizontal="center" vertical="center" wrapText="1"/>
    </xf>
    <xf numFmtId="0" fontId="4" fillId="0" borderId="39" xfId="0" applyFont="1" applyBorder="1"/>
    <xf numFmtId="0" fontId="12" fillId="7" borderId="10" xfId="0" applyFont="1" applyFill="1" applyBorder="1" applyAlignment="1">
      <alignment horizontal="center"/>
    </xf>
    <xf numFmtId="0" fontId="6" fillId="13" borderId="10" xfId="0" applyFont="1" applyFill="1" applyBorder="1" applyAlignment="1">
      <alignment horizontal="center"/>
    </xf>
    <xf numFmtId="0" fontId="12" fillId="9" borderId="46" xfId="0" applyFont="1" applyFill="1" applyBorder="1" applyAlignment="1">
      <alignment horizontal="center" vertical="center" wrapText="1"/>
    </xf>
    <xf numFmtId="0" fontId="4" fillId="0" borderId="47" xfId="0" applyFont="1" applyBorder="1"/>
    <xf numFmtId="0" fontId="24" fillId="11" borderId="59" xfId="0" applyFont="1" applyFill="1" applyBorder="1" applyAlignment="1">
      <alignment horizontal="center"/>
    </xf>
    <xf numFmtId="0" fontId="4" fillId="0" borderId="60" xfId="0" applyFont="1" applyBorder="1"/>
    <xf numFmtId="0" fontId="4" fillId="0" borderId="61" xfId="0" applyFont="1" applyBorder="1"/>
    <xf numFmtId="0" fontId="22" fillId="17" borderId="62" xfId="0" applyFont="1" applyFill="1" applyBorder="1" applyAlignment="1">
      <alignment horizontal="left" vertical="top" wrapText="1"/>
    </xf>
    <xf numFmtId="0" fontId="4" fillId="0" borderId="63" xfId="0" applyFont="1" applyBorder="1"/>
    <xf numFmtId="0" fontId="4" fillId="0" borderId="64" xfId="0" applyFont="1" applyBorder="1"/>
    <xf numFmtId="0" fontId="4" fillId="0" borderId="65" xfId="0" applyFont="1" applyBorder="1"/>
    <xf numFmtId="0" fontId="0" fillId="0" borderId="0" xfId="0"/>
    <xf numFmtId="0" fontId="4" fillId="0" borderId="66" xfId="0" applyFont="1" applyBorder="1"/>
    <xf numFmtId="0" fontId="4" fillId="0" borderId="67" xfId="0" applyFont="1" applyBorder="1"/>
    <xf numFmtId="0" fontId="4" fillId="0" borderId="68" xfId="0" applyFont="1" applyBorder="1"/>
    <xf numFmtId="0" fontId="4" fillId="0" borderId="69" xfId="0" applyFont="1" applyBorder="1"/>
    <xf numFmtId="0" fontId="22" fillId="17" borderId="62" xfId="0" applyFont="1" applyFill="1" applyBorder="1" applyAlignment="1">
      <alignment horizontal="left" vertical="center" wrapText="1"/>
    </xf>
    <xf numFmtId="0" fontId="17" fillId="11" borderId="62" xfId="0" applyFont="1" applyFill="1" applyBorder="1" applyAlignment="1">
      <alignment horizontal="center" vertical="center"/>
    </xf>
    <xf numFmtId="0" fontId="25" fillId="0" borderId="62" xfId="0" applyFont="1" applyBorder="1" applyAlignment="1">
      <alignment horizontal="center" vertical="center" wrapText="1"/>
    </xf>
    <xf numFmtId="0" fontId="24" fillId="11" borderId="10" xfId="0" applyFont="1" applyFill="1" applyBorder="1" applyAlignment="1">
      <alignment horizontal="center"/>
    </xf>
    <xf numFmtId="0" fontId="30" fillId="0" borderId="62" xfId="0" applyFont="1" applyBorder="1" applyAlignment="1">
      <alignment horizontal="center" vertical="center" wrapText="1"/>
    </xf>
    <xf numFmtId="0" fontId="31" fillId="0" borderId="62" xfId="0" applyFont="1" applyBorder="1" applyAlignment="1">
      <alignment horizontal="center" vertical="center" wrapText="1"/>
    </xf>
    <xf numFmtId="0" fontId="17" fillId="2" borderId="10" xfId="0" applyFont="1" applyFill="1" applyBorder="1" applyAlignment="1">
      <alignment horizontal="center"/>
    </xf>
    <xf numFmtId="0" fontId="33" fillId="11" borderId="93" xfId="0" applyFont="1" applyFill="1" applyBorder="1" applyAlignment="1">
      <alignment horizontal="center" vertical="center"/>
    </xf>
    <xf numFmtId="0" fontId="4" fillId="0" borderId="94" xfId="0" applyFont="1" applyBorder="1"/>
    <xf numFmtId="0" fontId="4" fillId="0" borderId="95" xfId="0" applyFont="1" applyBorder="1"/>
    <xf numFmtId="0" fontId="4" fillId="0" borderId="96" xfId="0" applyFont="1" applyBorder="1"/>
    <xf numFmtId="0" fontId="34" fillId="0" borderId="0" xfId="0" applyFont="1" applyAlignment="1">
      <alignment horizontal="center" vertical="center" wrapText="1" readingOrder="1"/>
    </xf>
    <xf numFmtId="0" fontId="34" fillId="0" borderId="0" xfId="0" applyFont="1" applyAlignment="1">
      <alignment horizontal="left" vertical="center" wrapText="1" readingOrder="1"/>
    </xf>
    <xf numFmtId="2" fontId="6" fillId="9" borderId="112" xfId="0" applyNumberFormat="1" applyFont="1" applyFill="1" applyBorder="1" applyAlignment="1">
      <alignment horizontal="center" vertical="center"/>
    </xf>
    <xf numFmtId="0" fontId="4" fillId="0" borderId="113" xfId="0" applyFont="1" applyBorder="1"/>
    <xf numFmtId="0" fontId="4" fillId="0" borderId="114" xfId="0" applyFont="1" applyBorder="1"/>
    <xf numFmtId="2" fontId="6" fillId="9" borderId="112" xfId="0" applyNumberFormat="1" applyFont="1" applyFill="1" applyBorder="1" applyAlignment="1">
      <alignment horizontal="center" vertical="center" wrapText="1"/>
    </xf>
    <xf numFmtId="2" fontId="6" fillId="9" borderId="109" xfId="0" applyNumberFormat="1" applyFont="1" applyFill="1" applyBorder="1" applyAlignment="1">
      <alignment horizontal="center" vertical="center"/>
    </xf>
    <xf numFmtId="0" fontId="4" fillId="0" borderId="110" xfId="0" applyFont="1" applyBorder="1"/>
    <xf numFmtId="0" fontId="4" fillId="0" borderId="111" xfId="0" applyFont="1" applyBorder="1"/>
    <xf numFmtId="0" fontId="6" fillId="0" borderId="62" xfId="0" applyFont="1" applyBorder="1" applyAlignment="1">
      <alignment horizontal="left" vertical="top" wrapText="1"/>
    </xf>
    <xf numFmtId="0" fontId="6" fillId="0" borderId="105" xfId="0" applyFont="1" applyBorder="1" applyAlignment="1">
      <alignment horizontal="left"/>
    </xf>
    <xf numFmtId="0" fontId="6" fillId="0" borderId="106" xfId="0" applyFont="1" applyBorder="1" applyAlignment="1">
      <alignment horizontal="left"/>
    </xf>
    <xf numFmtId="0" fontId="4" fillId="0" borderId="107" xfId="0" applyFont="1" applyBorder="1"/>
    <xf numFmtId="0" fontId="4" fillId="0" borderId="108" xfId="0" applyFont="1" applyBorder="1"/>
    <xf numFmtId="0" fontId="29" fillId="8" borderId="45" xfId="0" applyFont="1" applyFill="1" applyBorder="1" applyAlignment="1">
      <alignment horizontal="left"/>
    </xf>
    <xf numFmtId="0" fontId="18" fillId="10" borderId="33" xfId="0" applyFont="1" applyFill="1" applyBorder="1" applyAlignment="1">
      <alignment horizontal="center" vertical="center" wrapText="1"/>
    </xf>
    <xf numFmtId="0" fontId="4" fillId="0" borderId="98" xfId="0" applyFont="1" applyBorder="1"/>
    <xf numFmtId="0" fontId="6" fillId="0" borderId="97" xfId="0" applyFont="1" applyBorder="1" applyAlignment="1">
      <alignment horizontal="left" vertical="top" wrapText="1"/>
    </xf>
    <xf numFmtId="0" fontId="4" fillId="0" borderId="83" xfId="0" applyFont="1" applyBorder="1"/>
    <xf numFmtId="0" fontId="4" fillId="0" borderId="84" xfId="0" applyFont="1" applyBorder="1"/>
    <xf numFmtId="0" fontId="4" fillId="0" borderId="99" xfId="0" applyFont="1" applyBorder="1"/>
    <xf numFmtId="0" fontId="4" fillId="0" borderId="85" xfId="0" applyFont="1" applyBorder="1"/>
    <xf numFmtId="0" fontId="4" fillId="0" borderId="100" xfId="0" applyFont="1" applyBorder="1"/>
    <xf numFmtId="0" fontId="4" fillId="0" borderId="92" xfId="0" applyFont="1" applyBorder="1"/>
    <xf numFmtId="0" fontId="4" fillId="0" borderId="101" xfId="0" applyFont="1" applyBorder="1"/>
    <xf numFmtId="0" fontId="6" fillId="0" borderId="14" xfId="0" applyFont="1" applyBorder="1" applyAlignment="1">
      <alignment horizontal="left"/>
    </xf>
    <xf numFmtId="0" fontId="4" fillId="0" borderId="117" xfId="0" applyFont="1" applyBorder="1"/>
    <xf numFmtId="0" fontId="6" fillId="0" borderId="0" xfId="0" applyFont="1" applyAlignment="1">
      <alignment horizontal="left"/>
    </xf>
    <xf numFmtId="0" fontId="6" fillId="0" borderId="45" xfId="0" applyFont="1" applyBorder="1" applyAlignment="1">
      <alignment horizontal="left"/>
    </xf>
    <xf numFmtId="0" fontId="18" fillId="21" borderId="10" xfId="0" applyFont="1" applyFill="1" applyBorder="1" applyAlignment="1">
      <alignment horizontal="center"/>
    </xf>
    <xf numFmtId="0" fontId="29" fillId="8" borderId="40" xfId="0" applyFont="1" applyFill="1" applyBorder="1" applyAlignment="1">
      <alignment horizontal="left"/>
    </xf>
    <xf numFmtId="0" fontId="6" fillId="0" borderId="102" xfId="0" applyFont="1" applyBorder="1" applyAlignment="1">
      <alignment horizontal="left"/>
    </xf>
    <xf numFmtId="0" fontId="4" fillId="0" borderId="103" xfId="0" applyFont="1" applyBorder="1"/>
    <xf numFmtId="0" fontId="4" fillId="0" borderId="104" xfId="0" applyFont="1" applyBorder="1"/>
    <xf numFmtId="0" fontId="6" fillId="0" borderId="115" xfId="0" applyFont="1" applyBorder="1" applyAlignment="1">
      <alignment horizontal="left"/>
    </xf>
    <xf numFmtId="0" fontId="4" fillId="0" borderId="131" xfId="0" applyFont="1" applyBorder="1"/>
    <xf numFmtId="10" fontId="6" fillId="9" borderId="112" xfId="0" applyNumberFormat="1" applyFont="1" applyFill="1" applyBorder="1" applyAlignment="1">
      <alignment horizontal="center" vertical="center"/>
    </xf>
    <xf numFmtId="0" fontId="6" fillId="0" borderId="62" xfId="0" applyFont="1" applyBorder="1" applyAlignment="1">
      <alignment horizontal="center" vertical="top" wrapText="1"/>
    </xf>
    <xf numFmtId="0" fontId="18" fillId="10" borderId="125" xfId="0" applyFont="1" applyFill="1" applyBorder="1" applyAlignment="1">
      <alignment horizontal="center" vertical="center" wrapText="1"/>
    </xf>
    <xf numFmtId="0" fontId="4" fillId="0" borderId="126" xfId="0" applyFont="1" applyBorder="1"/>
    <xf numFmtId="0" fontId="4" fillId="0" borderId="127" xfId="0" applyFont="1" applyBorder="1"/>
    <xf numFmtId="0" fontId="18" fillId="10" borderId="119" xfId="0" applyFont="1" applyFill="1" applyBorder="1" applyAlignment="1">
      <alignment horizontal="center" vertical="center" wrapText="1"/>
    </xf>
    <xf numFmtId="0" fontId="4" fillId="0" borderId="120" xfId="0" applyFont="1" applyBorder="1"/>
    <xf numFmtId="0" fontId="4" fillId="0" borderId="121" xfId="0" applyFont="1" applyBorder="1"/>
    <xf numFmtId="0" fontId="18" fillId="10" borderId="128" xfId="0" applyFont="1" applyFill="1" applyBorder="1" applyAlignment="1">
      <alignment horizontal="center" vertical="center" wrapText="1"/>
    </xf>
    <xf numFmtId="0" fontId="4" fillId="0" borderId="129" xfId="0" applyFont="1" applyBorder="1"/>
    <xf numFmtId="0" fontId="4" fillId="0" borderId="130" xfId="0" applyFont="1" applyBorder="1"/>
    <xf numFmtId="0" fontId="18" fillId="10" borderId="122" xfId="0" applyFont="1" applyFill="1" applyBorder="1" applyAlignment="1">
      <alignment horizontal="center" vertical="center" wrapText="1"/>
    </xf>
    <xf numFmtId="0" fontId="4" fillId="0" borderId="123" xfId="0" applyFont="1" applyBorder="1"/>
    <xf numFmtId="0" fontId="4" fillId="0" borderId="124" xfId="0" applyFont="1" applyBorder="1"/>
    <xf numFmtId="0" fontId="18" fillId="22" borderId="10" xfId="0" applyFont="1" applyFill="1" applyBorder="1" applyAlignment="1">
      <alignment horizontal="center"/>
    </xf>
    <xf numFmtId="0" fontId="41" fillId="0" borderId="0" xfId="0" applyFont="1" applyAlignment="1">
      <alignment horizontal="center" wrapText="1"/>
    </xf>
    <xf numFmtId="0" fontId="25" fillId="0" borderId="0" xfId="0" applyFont="1" applyAlignment="1">
      <alignment horizontal="center" vertical="center" wrapText="1"/>
    </xf>
    <xf numFmtId="0" fontId="41" fillId="0" borderId="97" xfId="0" applyFont="1" applyBorder="1" applyAlignment="1">
      <alignment horizontal="center" wrapText="1"/>
    </xf>
    <xf numFmtId="0" fontId="25" fillId="0" borderId="33" xfId="0" applyFont="1" applyBorder="1" applyAlignment="1">
      <alignment horizontal="center" vertical="center" wrapText="1"/>
    </xf>
    <xf numFmtId="0" fontId="22" fillId="0" borderId="105" xfId="0" applyFont="1" applyBorder="1" applyAlignment="1">
      <alignment horizontal="left" wrapText="1"/>
    </xf>
    <xf numFmtId="0" fontId="4" fillId="0" borderId="135" xfId="0" applyFont="1" applyBorder="1"/>
    <xf numFmtId="0" fontId="22" fillId="26" borderId="102" xfId="0" applyFont="1" applyFill="1" applyBorder="1" applyAlignment="1">
      <alignment horizontal="center"/>
    </xf>
    <xf numFmtId="0" fontId="4" fillId="0" borderId="133" xfId="0" applyFont="1" applyBorder="1"/>
    <xf numFmtId="0" fontId="22" fillId="0" borderId="106" xfId="0" applyFont="1" applyBorder="1" applyAlignment="1">
      <alignment horizontal="center" wrapText="1"/>
    </xf>
    <xf numFmtId="0" fontId="4" fillId="0" borderId="136" xfId="0" applyFont="1" applyBorder="1"/>
    <xf numFmtId="0" fontId="22" fillId="0" borderId="102" xfId="0" applyFont="1" applyBorder="1" applyAlignment="1">
      <alignment horizontal="center" wrapText="1"/>
    </xf>
    <xf numFmtId="0" fontId="22" fillId="0" borderId="105" xfId="0" applyFont="1" applyBorder="1" applyAlignment="1">
      <alignment horizontal="center" wrapText="1"/>
    </xf>
    <xf numFmtId="0" fontId="22" fillId="26" borderId="105" xfId="0" applyFont="1" applyFill="1" applyBorder="1" applyAlignment="1">
      <alignment horizontal="center" wrapText="1"/>
    </xf>
    <xf numFmtId="0" fontId="43" fillId="0" borderId="33" xfId="0" applyFont="1" applyBorder="1" applyAlignment="1">
      <alignment horizontal="center" wrapText="1"/>
    </xf>
    <xf numFmtId="0" fontId="12" fillId="22" borderId="10" xfId="0" applyFont="1" applyFill="1" applyBorder="1" applyAlignment="1">
      <alignment horizontal="center" vertical="center"/>
    </xf>
  </cellXfs>
  <cellStyles count="1">
    <cellStyle name="Normal" xfId="0" builtinId="0"/>
  </cellStyles>
  <dxfs count="6">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s>
  <tableStyles count="2">
    <tableStyle name="Argumentaire Sonasid-style" pivot="0" count="3" xr9:uid="{00000000-0011-0000-FFFF-FFFF00000000}">
      <tableStyleElement type="headerRow" dxfId="5"/>
      <tableStyleElement type="firstRowStripe" dxfId="4"/>
      <tableStyleElement type="secondRowStripe" dxfId="3"/>
    </tableStyle>
    <tableStyle name="Argumentaire ATW-style" pivot="0" count="3" xr9:uid="{00000000-0011-0000-FFFF-FFFF01000000}">
      <tableStyleElement type="headerRow" dxfId="2"/>
      <tableStyleElement type="firstRowStripe" dxfId="1"/>
      <tableStyleElement type="secondRowStripe" dxfId="0"/>
    </tableStyle>
  </tableStyles>
  <colors>
    <mruColors>
      <color rgb="FFFFB7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5"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5</xdr:col>
      <xdr:colOff>152400</xdr:colOff>
      <xdr:row>39</xdr:row>
      <xdr:rowOff>171450</xdr:rowOff>
    </xdr:from>
    <xdr:ext cx="1247775" cy="542925"/>
    <xdr:sp macro="" textlink="">
      <xdr:nvSpPr>
        <xdr:cNvPr id="3" name="Shape 3">
          <a:extLst>
            <a:ext uri="{FF2B5EF4-FFF2-40B4-BE49-F238E27FC236}">
              <a16:creationId xmlns:a16="http://schemas.microsoft.com/office/drawing/2014/main" id="{00000000-0008-0000-0B00-000003000000}"/>
            </a:ext>
          </a:extLst>
        </xdr:cNvPr>
        <xdr:cNvSpPr/>
      </xdr:nvSpPr>
      <xdr:spPr>
        <a:xfrm rot="-5400000">
          <a:off x="5074538" y="3160875"/>
          <a:ext cx="542925" cy="1238250"/>
        </a:xfrm>
        <a:prstGeom prst="curvedRightArrow">
          <a:avLst>
            <a:gd name="adj1" fmla="val 25000"/>
            <a:gd name="adj2" fmla="val 50000"/>
            <a:gd name="adj3" fmla="val 25000"/>
          </a:avLst>
        </a:prstGeom>
        <a:solidFill>
          <a:srgbClr val="9F28A8"/>
        </a:solidFill>
        <a:ln w="12700" cap="flat" cmpd="sng">
          <a:solidFill>
            <a:srgbClr val="9F28A8"/>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dk1"/>
            </a:solidFill>
          </a:endParaRPr>
        </a:p>
      </xdr:txBody>
    </xdr:sp>
    <xdr:clientData fLocksWithSheet="0"/>
  </xdr:oneCellAnchor>
  <xdr:oneCellAnchor>
    <xdr:from>
      <xdr:col>11</xdr:col>
      <xdr:colOff>381000</xdr:colOff>
      <xdr:row>40</xdr:row>
      <xdr:rowOff>0</xdr:rowOff>
    </xdr:from>
    <xdr:ext cx="1247775" cy="552450"/>
    <xdr:sp macro="" textlink="">
      <xdr:nvSpPr>
        <xdr:cNvPr id="2" name="Shape 3">
          <a:extLst>
            <a:ext uri="{FF2B5EF4-FFF2-40B4-BE49-F238E27FC236}">
              <a16:creationId xmlns:a16="http://schemas.microsoft.com/office/drawing/2014/main" id="{00000000-0008-0000-0B00-000002000000}"/>
            </a:ext>
          </a:extLst>
        </xdr:cNvPr>
        <xdr:cNvSpPr/>
      </xdr:nvSpPr>
      <xdr:spPr>
        <a:xfrm rot="-5400000">
          <a:off x="5074538" y="3160875"/>
          <a:ext cx="542925" cy="1238250"/>
        </a:xfrm>
        <a:prstGeom prst="curvedRightArrow">
          <a:avLst>
            <a:gd name="adj1" fmla="val 25000"/>
            <a:gd name="adj2" fmla="val 50000"/>
            <a:gd name="adj3" fmla="val 25000"/>
          </a:avLst>
        </a:prstGeom>
        <a:solidFill>
          <a:srgbClr val="9F28A8"/>
        </a:solidFill>
        <a:ln w="12700" cap="flat" cmpd="sng">
          <a:solidFill>
            <a:srgbClr val="9F28A8"/>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solidFill>
              <a:schemeClr val="dk1"/>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21</xdr:row>
      <xdr:rowOff>95250</xdr:rowOff>
    </xdr:from>
    <xdr:ext cx="1285875" cy="304800"/>
    <xdr:sp macro="" textlink="">
      <xdr:nvSpPr>
        <xdr:cNvPr id="4" name="Shape 4">
          <a:extLst>
            <a:ext uri="{FF2B5EF4-FFF2-40B4-BE49-F238E27FC236}">
              <a16:creationId xmlns:a16="http://schemas.microsoft.com/office/drawing/2014/main" id="{00000000-0008-0000-0D00-000004000000}"/>
            </a:ext>
          </a:extLst>
        </xdr:cNvPr>
        <xdr:cNvSpPr/>
      </xdr:nvSpPr>
      <xdr:spPr>
        <a:xfrm>
          <a:off x="4712588" y="3632363"/>
          <a:ext cx="1266825" cy="295275"/>
        </a:xfrm>
        <a:prstGeom prst="rightArrow">
          <a:avLst>
            <a:gd name="adj1" fmla="val 50000"/>
            <a:gd name="adj2" fmla="val 50000"/>
          </a:avLst>
        </a:prstGeom>
        <a:solidFill>
          <a:srgbClr val="FBE4D4"/>
        </a:solidFill>
        <a:ln w="12700" cap="flat" cmpd="sng">
          <a:solidFill>
            <a:srgbClr val="FBE4D4"/>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142875</xdr:colOff>
      <xdr:row>25</xdr:row>
      <xdr:rowOff>0</xdr:rowOff>
    </xdr:from>
    <xdr:ext cx="1285875" cy="390525"/>
    <xdr:sp macro="" textlink="">
      <xdr:nvSpPr>
        <xdr:cNvPr id="5" name="Shape 5">
          <a:extLst>
            <a:ext uri="{FF2B5EF4-FFF2-40B4-BE49-F238E27FC236}">
              <a16:creationId xmlns:a16="http://schemas.microsoft.com/office/drawing/2014/main" id="{00000000-0008-0000-0D00-000005000000}"/>
            </a:ext>
          </a:extLst>
        </xdr:cNvPr>
        <xdr:cNvSpPr/>
      </xdr:nvSpPr>
      <xdr:spPr>
        <a:xfrm>
          <a:off x="4712588" y="3589500"/>
          <a:ext cx="1266825" cy="381000"/>
        </a:xfrm>
        <a:prstGeom prst="rightArrow">
          <a:avLst>
            <a:gd name="adj1" fmla="val 50000"/>
            <a:gd name="adj2" fmla="val 50000"/>
          </a:avLst>
        </a:prstGeom>
        <a:solidFill>
          <a:srgbClr val="FBE4D4"/>
        </a:solidFill>
        <a:ln w="12700" cap="flat" cmpd="sng">
          <a:solidFill>
            <a:srgbClr val="FBE4D4"/>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oaai\AppData\Local\Microsoft\Windows\INetCache\IE\JKCDEO72\tableau%20be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Feuil2"/>
    </sheetNames>
    <sheetDataSet>
      <sheetData sheetId="0" refreshError="1"/>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2:B25">
  <tableColumns count="2">
    <tableColumn id="1" xr3:uid="{00000000-0010-0000-0000-000001000000}" name="Ratios"/>
    <tableColumn id="2" xr3:uid="{00000000-0010-0000-0000-000002000000}" name="Calcul"/>
  </tableColumns>
  <tableStyleInfo name="Argumentaire Sonasi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2:B25">
  <tableColumns count="2">
    <tableColumn id="1" xr3:uid="{00000000-0010-0000-0100-000001000000}" name="Ratios"/>
    <tableColumn id="2" xr3:uid="{00000000-0010-0000-0100-000002000000}" name="Calcul"/>
  </tableColumns>
  <tableStyleInfo name="Argumentaire ATW-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44" zoomScale="50" workbookViewId="0">
      <selection activeCell="A79" sqref="A79"/>
    </sheetView>
  </sheetViews>
  <sheetFormatPr defaultColWidth="14.42578125" defaultRowHeight="15" customHeight="1"/>
  <cols>
    <col min="1" max="1" width="5.42578125" customWidth="1"/>
    <col min="2" max="2" width="28.42578125" customWidth="1"/>
    <col min="3" max="3" width="24" customWidth="1"/>
    <col min="4" max="4" width="19.7109375" customWidth="1"/>
    <col min="5" max="5" width="24.28515625" customWidth="1"/>
    <col min="6" max="6" width="20.42578125" customWidth="1"/>
    <col min="7" max="7" width="21.5703125" customWidth="1"/>
    <col min="8" max="8" width="25.85546875" customWidth="1"/>
    <col min="9" max="9" width="24.42578125" customWidth="1"/>
    <col min="10" max="10" width="19" customWidth="1"/>
    <col min="11" max="11" width="23.140625" customWidth="1"/>
    <col min="12" max="12" width="26.85546875" customWidth="1"/>
    <col min="13" max="13" width="26.42578125" customWidth="1"/>
    <col min="14" max="15" width="38.85546875" customWidth="1"/>
    <col min="16" max="26" width="38.42578125" customWidth="1"/>
  </cols>
  <sheetData>
    <row r="1" spans="1:26" ht="109.5" customHeight="1">
      <c r="A1" s="32"/>
      <c r="B1" s="432" t="s">
        <v>27</v>
      </c>
      <c r="C1" s="433"/>
      <c r="D1" s="433"/>
      <c r="E1" s="433"/>
      <c r="F1" s="433"/>
      <c r="G1" s="433"/>
      <c r="H1" s="433"/>
      <c r="I1" s="433"/>
      <c r="J1" s="433"/>
      <c r="K1" s="433"/>
      <c r="L1" s="433"/>
      <c r="M1" s="433"/>
      <c r="N1" s="434"/>
      <c r="O1" s="32"/>
      <c r="P1" s="32"/>
      <c r="Q1" s="32"/>
      <c r="R1" s="32"/>
      <c r="S1" s="32"/>
      <c r="T1" s="32"/>
      <c r="U1" s="32"/>
      <c r="V1" s="32"/>
      <c r="W1" s="32"/>
      <c r="X1" s="32"/>
      <c r="Y1" s="32"/>
      <c r="Z1" s="32"/>
    </row>
    <row r="2" spans="1:26" ht="14.25" customHeight="1">
      <c r="A2" s="6"/>
      <c r="B2" s="6"/>
      <c r="C2" s="6"/>
      <c r="D2" s="6"/>
      <c r="E2" s="6"/>
      <c r="F2" s="6"/>
      <c r="G2" s="6"/>
      <c r="H2" s="6"/>
      <c r="I2" s="6"/>
      <c r="J2" s="6"/>
      <c r="K2" s="6"/>
      <c r="L2" s="6"/>
      <c r="M2" s="6"/>
      <c r="N2" s="6"/>
      <c r="O2" s="6"/>
      <c r="P2" s="6"/>
      <c r="Q2" s="6"/>
      <c r="R2" s="6"/>
      <c r="S2" s="6"/>
      <c r="T2" s="6"/>
      <c r="U2" s="6"/>
      <c r="V2" s="6"/>
      <c r="W2" s="6"/>
      <c r="X2" s="6"/>
      <c r="Y2" s="6"/>
      <c r="Z2" s="6"/>
    </row>
    <row r="3" spans="1:26" ht="14.25" customHeight="1">
      <c r="A3" s="429" t="s">
        <v>0</v>
      </c>
      <c r="B3" s="430"/>
      <c r="C3" s="430"/>
      <c r="D3" s="431"/>
      <c r="E3" s="2" t="s">
        <v>28</v>
      </c>
      <c r="F3" s="2" t="s">
        <v>2</v>
      </c>
      <c r="G3" s="2" t="s">
        <v>5</v>
      </c>
      <c r="H3" s="2" t="s">
        <v>6</v>
      </c>
      <c r="I3" s="2" t="s">
        <v>29</v>
      </c>
      <c r="J3" s="3" t="s">
        <v>8</v>
      </c>
      <c r="K3" s="4" t="s">
        <v>9</v>
      </c>
      <c r="L3" s="4" t="s">
        <v>10</v>
      </c>
      <c r="M3" s="4" t="s">
        <v>11</v>
      </c>
      <c r="N3" s="5" t="s">
        <v>12</v>
      </c>
      <c r="O3" s="5" t="s">
        <v>13</v>
      </c>
      <c r="P3" s="6"/>
      <c r="Q3" s="6"/>
      <c r="R3" s="6"/>
      <c r="S3" s="6"/>
      <c r="T3" s="6"/>
      <c r="U3" s="6"/>
      <c r="V3" s="6"/>
      <c r="W3" s="6"/>
      <c r="X3" s="6"/>
      <c r="Y3" s="6"/>
      <c r="Z3" s="6"/>
    </row>
    <row r="4" spans="1:26" ht="23.25">
      <c r="A4" s="7">
        <v>1</v>
      </c>
      <c r="B4" s="7" t="s">
        <v>14</v>
      </c>
      <c r="C4" s="8">
        <v>823</v>
      </c>
      <c r="D4" s="8">
        <v>120.45</v>
      </c>
      <c r="E4" s="8">
        <f t="shared" ref="E4:E14" si="0">D4*C4</f>
        <v>99130.35</v>
      </c>
      <c r="F4" s="10">
        <f t="shared" ref="F4:F14" si="1">E4*0.44%</f>
        <v>436.17354000000006</v>
      </c>
      <c r="G4" s="10">
        <f t="shared" ref="G4:G14" si="2">E4+F4</f>
        <v>99566.523540000009</v>
      </c>
      <c r="H4" s="8">
        <v>120</v>
      </c>
      <c r="I4" s="8">
        <v>119.4</v>
      </c>
      <c r="J4" s="8">
        <f t="shared" ref="J4:J14" si="3">I4*C4</f>
        <v>98266.200000000012</v>
      </c>
      <c r="K4" s="33">
        <f t="shared" ref="K4:K14" si="4">J4/$J$19</f>
        <v>9.8732771585404E-2</v>
      </c>
      <c r="L4" s="12">
        <v>7.3024613361377874E-2</v>
      </c>
      <c r="M4" s="13">
        <f t="shared" ref="M4:M14" si="5">(D4/I4)-1</f>
        <v>8.793969849246297E-3</v>
      </c>
      <c r="N4" s="13">
        <f t="shared" ref="N4:N14" si="6">(H4/I4)-1</f>
        <v>5.0251256281406143E-3</v>
      </c>
      <c r="O4" s="13">
        <f t="shared" ref="O4:O14" si="7">K4*M4</f>
        <v>8.6825301645456431E-4</v>
      </c>
      <c r="P4" s="6"/>
      <c r="Q4" s="6"/>
      <c r="R4" s="6"/>
      <c r="S4" s="6"/>
      <c r="T4" s="6"/>
      <c r="U4" s="6"/>
      <c r="V4" s="6"/>
      <c r="W4" s="6"/>
      <c r="X4" s="6"/>
      <c r="Y4" s="6"/>
      <c r="Z4" s="6"/>
    </row>
    <row r="5" spans="1:26" ht="23.25">
      <c r="A5" s="15">
        <v>2</v>
      </c>
      <c r="B5" s="15" t="s">
        <v>15</v>
      </c>
      <c r="C5" s="8">
        <v>50</v>
      </c>
      <c r="D5" s="16">
        <v>1795</v>
      </c>
      <c r="E5" s="8">
        <f t="shared" si="0"/>
        <v>89750</v>
      </c>
      <c r="F5" s="10">
        <f t="shared" si="1"/>
        <v>394.90000000000003</v>
      </c>
      <c r="G5" s="10">
        <f t="shared" si="2"/>
        <v>90144.9</v>
      </c>
      <c r="H5" s="16">
        <v>1840</v>
      </c>
      <c r="I5" s="16">
        <v>1789</v>
      </c>
      <c r="J5" s="8">
        <f t="shared" si="3"/>
        <v>89450</v>
      </c>
      <c r="K5" s="33">
        <f t="shared" si="4"/>
        <v>8.9874711938737695E-2</v>
      </c>
      <c r="L5" s="17">
        <v>5.3593552272580801E-3</v>
      </c>
      <c r="M5" s="13">
        <f t="shared" si="5"/>
        <v>3.353828954723248E-3</v>
      </c>
      <c r="N5" s="13">
        <f t="shared" si="6"/>
        <v>2.8507546115148052E-2</v>
      </c>
      <c r="O5" s="13">
        <f t="shared" si="7"/>
        <v>3.0142441119754965E-4</v>
      </c>
      <c r="P5" s="6"/>
      <c r="Q5" s="6"/>
      <c r="R5" s="6"/>
      <c r="S5" s="6"/>
      <c r="T5" s="6"/>
      <c r="U5" s="6"/>
      <c r="V5" s="6"/>
      <c r="W5" s="6"/>
      <c r="X5" s="6"/>
      <c r="Y5" s="6"/>
      <c r="Z5" s="6"/>
    </row>
    <row r="6" spans="1:26" ht="23.25">
      <c r="A6" s="18">
        <v>3</v>
      </c>
      <c r="B6" s="19" t="s">
        <v>16</v>
      </c>
      <c r="C6" s="8">
        <v>216</v>
      </c>
      <c r="D6" s="21">
        <v>416</v>
      </c>
      <c r="E6" s="8">
        <f t="shared" si="0"/>
        <v>89856</v>
      </c>
      <c r="F6" s="10">
        <f t="shared" si="1"/>
        <v>395.3664</v>
      </c>
      <c r="G6" s="10">
        <f t="shared" si="2"/>
        <v>90251.366399999999</v>
      </c>
      <c r="H6" s="21">
        <v>419</v>
      </c>
      <c r="I6" s="21">
        <v>415</v>
      </c>
      <c r="J6" s="8">
        <f t="shared" si="3"/>
        <v>89640</v>
      </c>
      <c r="K6" s="33">
        <f t="shared" si="4"/>
        <v>9.0065614065829483E-2</v>
      </c>
      <c r="L6" s="22">
        <v>2.6871852857182814E-3</v>
      </c>
      <c r="M6" s="13">
        <f t="shared" si="5"/>
        <v>2.4096385542169418E-3</v>
      </c>
      <c r="N6" s="13">
        <f t="shared" si="6"/>
        <v>9.6385542168675453E-3</v>
      </c>
      <c r="O6" s="13">
        <f t="shared" si="7"/>
        <v>2.1702557606224641E-4</v>
      </c>
      <c r="P6" s="6"/>
      <c r="Q6" s="6"/>
      <c r="R6" s="6"/>
      <c r="S6" s="6"/>
      <c r="T6" s="6"/>
      <c r="U6" s="6"/>
      <c r="V6" s="6"/>
      <c r="W6" s="6"/>
      <c r="X6" s="6"/>
      <c r="Y6" s="6"/>
      <c r="Z6" s="6"/>
    </row>
    <row r="7" spans="1:26" ht="23.25">
      <c r="A7" s="15">
        <v>4</v>
      </c>
      <c r="B7" s="23" t="s">
        <v>17</v>
      </c>
      <c r="C7" s="8">
        <v>33</v>
      </c>
      <c r="D7" s="16">
        <v>2410</v>
      </c>
      <c r="E7" s="8">
        <f t="shared" si="0"/>
        <v>79530</v>
      </c>
      <c r="F7" s="10">
        <f t="shared" si="1"/>
        <v>349.93200000000002</v>
      </c>
      <c r="G7" s="10">
        <f t="shared" si="2"/>
        <v>79879.932000000001</v>
      </c>
      <c r="H7" s="16">
        <v>2500</v>
      </c>
      <c r="I7" s="16">
        <v>2475</v>
      </c>
      <c r="J7" s="8">
        <f t="shared" si="3"/>
        <v>81675</v>
      </c>
      <c r="K7" s="33">
        <f t="shared" si="4"/>
        <v>8.2062795948534398E-2</v>
      </c>
      <c r="L7" s="17">
        <v>9.8032770994436347E-3</v>
      </c>
      <c r="M7" s="13">
        <f t="shared" si="5"/>
        <v>-2.626262626262621E-2</v>
      </c>
      <c r="N7" s="13">
        <f t="shared" si="6"/>
        <v>1.0101010101010166E-2</v>
      </c>
      <c r="O7" s="13">
        <f t="shared" si="7"/>
        <v>-2.1551845400625152E-3</v>
      </c>
      <c r="P7" s="6"/>
      <c r="Q7" s="6"/>
      <c r="R7" s="6"/>
      <c r="S7" s="6"/>
      <c r="T7" s="6"/>
      <c r="U7" s="6"/>
      <c r="V7" s="6"/>
      <c r="W7" s="6"/>
      <c r="X7" s="6"/>
      <c r="Y7" s="6"/>
      <c r="Z7" s="6"/>
    </row>
    <row r="8" spans="1:26" ht="46.5">
      <c r="A8" s="18">
        <v>5</v>
      </c>
      <c r="B8" s="19" t="s">
        <v>18</v>
      </c>
      <c r="C8" s="8">
        <v>128</v>
      </c>
      <c r="D8" s="21">
        <v>768</v>
      </c>
      <c r="E8" s="8">
        <f t="shared" si="0"/>
        <v>98304</v>
      </c>
      <c r="F8" s="10">
        <f t="shared" si="1"/>
        <v>432.5376</v>
      </c>
      <c r="G8" s="10">
        <f t="shared" si="2"/>
        <v>98736.537599999996</v>
      </c>
      <c r="H8" s="21">
        <v>777</v>
      </c>
      <c r="I8" s="21">
        <v>799.9</v>
      </c>
      <c r="J8" s="8">
        <f t="shared" si="3"/>
        <v>102387.2</v>
      </c>
      <c r="K8" s="33">
        <f t="shared" si="4"/>
        <v>0.10287333824722106</v>
      </c>
      <c r="L8" s="22">
        <v>0.1792216273242512</v>
      </c>
      <c r="M8" s="13">
        <f t="shared" si="5"/>
        <v>-3.9879984998124729E-2</v>
      </c>
      <c r="N8" s="13">
        <f t="shared" si="6"/>
        <v>-2.8628578572321484E-2</v>
      </c>
      <c r="O8" s="13">
        <f t="shared" si="7"/>
        <v>-4.1025871860061866E-3</v>
      </c>
      <c r="P8" s="6"/>
      <c r="Q8" s="6"/>
      <c r="R8" s="6"/>
      <c r="S8" s="6"/>
      <c r="T8" s="6"/>
      <c r="U8" s="6"/>
      <c r="V8" s="6"/>
      <c r="W8" s="6"/>
      <c r="X8" s="6"/>
      <c r="Y8" s="6"/>
      <c r="Z8" s="6"/>
    </row>
    <row r="9" spans="1:26" ht="23.25">
      <c r="A9" s="15">
        <v>6</v>
      </c>
      <c r="B9" s="23" t="s">
        <v>19</v>
      </c>
      <c r="C9" s="8">
        <v>46</v>
      </c>
      <c r="D9" s="16">
        <v>1951</v>
      </c>
      <c r="E9" s="8">
        <f t="shared" si="0"/>
        <v>89746</v>
      </c>
      <c r="F9" s="10">
        <f t="shared" si="1"/>
        <v>394.88240000000002</v>
      </c>
      <c r="G9" s="10">
        <f t="shared" si="2"/>
        <v>90140.882400000002</v>
      </c>
      <c r="H9" s="16">
        <v>2000</v>
      </c>
      <c r="I9" s="16">
        <v>1901</v>
      </c>
      <c r="J9" s="8">
        <f t="shared" si="3"/>
        <v>87446</v>
      </c>
      <c r="K9" s="33">
        <f t="shared" si="4"/>
        <v>8.7861196871938024E-2</v>
      </c>
      <c r="L9" s="17">
        <v>1.5586257424903052E-3</v>
      </c>
      <c r="M9" s="13">
        <f t="shared" si="5"/>
        <v>2.6301946344029492E-2</v>
      </c>
      <c r="N9" s="13">
        <f t="shared" si="6"/>
        <v>5.207785376117835E-2</v>
      </c>
      <c r="O9" s="13">
        <f t="shared" si="7"/>
        <v>2.3109204858479259E-3</v>
      </c>
      <c r="P9" s="6"/>
      <c r="Q9" s="6"/>
      <c r="R9" s="6"/>
      <c r="S9" s="6"/>
      <c r="T9" s="6"/>
      <c r="U9" s="6"/>
      <c r="V9" s="6"/>
      <c r="W9" s="6"/>
      <c r="X9" s="6"/>
      <c r="Y9" s="6"/>
      <c r="Z9" s="6"/>
    </row>
    <row r="10" spans="1:26" ht="23.25">
      <c r="A10" s="18">
        <v>7</v>
      </c>
      <c r="B10" s="19" t="s">
        <v>20</v>
      </c>
      <c r="C10" s="8">
        <v>92</v>
      </c>
      <c r="D10" s="21">
        <v>975</v>
      </c>
      <c r="E10" s="8">
        <f t="shared" si="0"/>
        <v>89700</v>
      </c>
      <c r="F10" s="10">
        <f t="shared" si="1"/>
        <v>394.68</v>
      </c>
      <c r="G10" s="10">
        <f t="shared" si="2"/>
        <v>90094.68</v>
      </c>
      <c r="H10" s="21">
        <v>998</v>
      </c>
      <c r="I10" s="21">
        <v>985</v>
      </c>
      <c r="J10" s="8">
        <f t="shared" si="3"/>
        <v>90620</v>
      </c>
      <c r="K10" s="33">
        <f t="shared" si="4"/>
        <v>9.1050267142408159E-2</v>
      </c>
      <c r="L10" s="22">
        <v>8.1416881478712663E-2</v>
      </c>
      <c r="M10" s="13">
        <f t="shared" si="5"/>
        <v>-1.0152284263959421E-2</v>
      </c>
      <c r="N10" s="13">
        <f t="shared" si="6"/>
        <v>1.3197969543147225E-2</v>
      </c>
      <c r="O10" s="13">
        <f t="shared" si="7"/>
        <v>-9.2436819433917188E-4</v>
      </c>
      <c r="P10" s="6"/>
      <c r="Q10" s="6"/>
      <c r="R10" s="6"/>
      <c r="S10" s="6"/>
      <c r="T10" s="6"/>
      <c r="U10" s="6"/>
      <c r="V10" s="6"/>
      <c r="W10" s="6"/>
      <c r="X10" s="6"/>
      <c r="Y10" s="6"/>
      <c r="Z10" s="6"/>
    </row>
    <row r="11" spans="1:26" ht="46.5">
      <c r="A11" s="15">
        <v>8</v>
      </c>
      <c r="B11" s="23" t="s">
        <v>21</v>
      </c>
      <c r="C11" s="8">
        <v>37</v>
      </c>
      <c r="D11" s="25">
        <v>2003</v>
      </c>
      <c r="E11" s="8">
        <f t="shared" si="0"/>
        <v>74111</v>
      </c>
      <c r="F11" s="10">
        <f t="shared" si="1"/>
        <v>326.08840000000004</v>
      </c>
      <c r="G11" s="10">
        <f t="shared" si="2"/>
        <v>74437.088399999993</v>
      </c>
      <c r="H11" s="16">
        <v>2000</v>
      </c>
      <c r="I11" s="16">
        <v>2020</v>
      </c>
      <c r="J11" s="8">
        <f t="shared" si="3"/>
        <v>74740</v>
      </c>
      <c r="K11" s="33">
        <f t="shared" si="4"/>
        <v>7.5094868309684246E-2</v>
      </c>
      <c r="L11" s="17">
        <v>4.6509832120877004E-2</v>
      </c>
      <c r="M11" s="13">
        <f t="shared" si="5"/>
        <v>-8.4158415841584233E-3</v>
      </c>
      <c r="N11" s="13">
        <f t="shared" si="6"/>
        <v>-9.9009900990099098E-3</v>
      </c>
      <c r="O11" s="13">
        <f t="shared" si="7"/>
        <v>-6.3198651547754126E-4</v>
      </c>
      <c r="P11" s="6"/>
      <c r="Q11" s="6"/>
      <c r="R11" s="6"/>
      <c r="S11" s="6"/>
      <c r="T11" s="6"/>
      <c r="U11" s="6"/>
      <c r="V11" s="6"/>
      <c r="W11" s="6"/>
      <c r="X11" s="6"/>
      <c r="Y11" s="6"/>
      <c r="Z11" s="6"/>
    </row>
    <row r="12" spans="1:26" ht="23.25">
      <c r="A12" s="18">
        <v>9</v>
      </c>
      <c r="B12" s="19" t="s">
        <v>22</v>
      </c>
      <c r="C12" s="8">
        <v>18</v>
      </c>
      <c r="D12" s="26">
        <v>4698</v>
      </c>
      <c r="E12" s="8">
        <f t="shared" si="0"/>
        <v>84564</v>
      </c>
      <c r="F12" s="10">
        <f t="shared" si="1"/>
        <v>372.08160000000004</v>
      </c>
      <c r="G12" s="10">
        <f t="shared" si="2"/>
        <v>84936.081600000005</v>
      </c>
      <c r="H12" s="26">
        <v>4650</v>
      </c>
      <c r="I12" s="26">
        <v>4690</v>
      </c>
      <c r="J12" s="8">
        <f t="shared" si="3"/>
        <v>84420</v>
      </c>
      <c r="K12" s="33">
        <f t="shared" si="4"/>
        <v>8.4820829310992024E-2</v>
      </c>
      <c r="L12" s="22">
        <v>1.9004358577319105E-2</v>
      </c>
      <c r="M12" s="13">
        <f t="shared" si="5"/>
        <v>1.7057569296374808E-3</v>
      </c>
      <c r="N12" s="13">
        <f t="shared" si="6"/>
        <v>-8.5287846481876262E-3</v>
      </c>
      <c r="O12" s="13">
        <f t="shared" si="7"/>
        <v>1.446837173748226E-4</v>
      </c>
      <c r="P12" s="6"/>
      <c r="Q12" s="6"/>
      <c r="R12" s="6"/>
      <c r="S12" s="6"/>
      <c r="T12" s="6"/>
      <c r="U12" s="6"/>
      <c r="V12" s="6"/>
      <c r="W12" s="6"/>
      <c r="X12" s="6"/>
      <c r="Y12" s="6"/>
      <c r="Z12" s="6"/>
    </row>
    <row r="13" spans="1:26" ht="23.25">
      <c r="A13" s="15">
        <v>10</v>
      </c>
      <c r="B13" s="23" t="s">
        <v>23</v>
      </c>
      <c r="C13" s="8">
        <v>106</v>
      </c>
      <c r="D13" s="28">
        <v>931</v>
      </c>
      <c r="E13" s="8">
        <f t="shared" si="0"/>
        <v>98686</v>
      </c>
      <c r="F13" s="10">
        <f t="shared" si="1"/>
        <v>434.21840000000003</v>
      </c>
      <c r="G13" s="10">
        <f t="shared" si="2"/>
        <v>99120.218399999998</v>
      </c>
      <c r="H13" s="28">
        <v>961</v>
      </c>
      <c r="I13" s="28">
        <v>920</v>
      </c>
      <c r="J13" s="8">
        <f t="shared" si="3"/>
        <v>97520</v>
      </c>
      <c r="K13" s="33">
        <f t="shared" si="4"/>
        <v>9.7983028599951935E-2</v>
      </c>
      <c r="L13" s="17">
        <v>3.1684413938897961E-2</v>
      </c>
      <c r="M13" s="13">
        <f t="shared" si="5"/>
        <v>1.1956521739130421E-2</v>
      </c>
      <c r="N13" s="13">
        <f t="shared" si="6"/>
        <v>4.4565217391304257E-2</v>
      </c>
      <c r="O13" s="13">
        <f t="shared" si="7"/>
        <v>1.1715362115211631E-3</v>
      </c>
      <c r="P13" s="6"/>
      <c r="Q13" s="6"/>
      <c r="R13" s="6"/>
      <c r="S13" s="6"/>
      <c r="T13" s="6"/>
      <c r="U13" s="6"/>
      <c r="V13" s="6"/>
      <c r="W13" s="6"/>
      <c r="X13" s="6"/>
      <c r="Y13" s="6"/>
      <c r="Z13" s="6"/>
    </row>
    <row r="14" spans="1:26" ht="23.25">
      <c r="A14" s="18">
        <v>11</v>
      </c>
      <c r="B14" s="19" t="s">
        <v>24</v>
      </c>
      <c r="C14" s="8">
        <v>187</v>
      </c>
      <c r="D14" s="21">
        <v>528</v>
      </c>
      <c r="E14" s="8">
        <f t="shared" si="0"/>
        <v>98736</v>
      </c>
      <c r="F14" s="10">
        <f t="shared" si="1"/>
        <v>434.4384</v>
      </c>
      <c r="G14" s="10">
        <f t="shared" si="2"/>
        <v>99170.438399999999</v>
      </c>
      <c r="H14" s="21">
        <v>0</v>
      </c>
      <c r="I14" s="21">
        <v>530</v>
      </c>
      <c r="J14" s="8">
        <f t="shared" si="3"/>
        <v>99110</v>
      </c>
      <c r="K14" s="33">
        <f t="shared" si="4"/>
        <v>9.9580577979298979E-2</v>
      </c>
      <c r="L14" s="22">
        <v>8.3459576874485887E-3</v>
      </c>
      <c r="M14" s="13">
        <f t="shared" si="5"/>
        <v>-3.7735849056603765E-3</v>
      </c>
      <c r="N14" s="13">
        <f t="shared" si="6"/>
        <v>-1</v>
      </c>
      <c r="O14" s="13">
        <f t="shared" si="7"/>
        <v>-3.7577576595961872E-4</v>
      </c>
      <c r="P14" s="6"/>
      <c r="Q14" s="6"/>
      <c r="R14" s="6"/>
      <c r="S14" s="6"/>
      <c r="T14" s="6"/>
      <c r="U14" s="6"/>
      <c r="V14" s="6"/>
      <c r="W14" s="6"/>
      <c r="X14" s="6"/>
      <c r="Y14" s="6"/>
      <c r="Z14" s="6"/>
    </row>
    <row r="15" spans="1:26" ht="14.25" customHeight="1">
      <c r="A15" s="15">
        <v>12</v>
      </c>
      <c r="B15" s="23"/>
      <c r="C15" s="23"/>
      <c r="D15" s="23"/>
      <c r="E15" s="23"/>
      <c r="F15" s="23"/>
      <c r="G15" s="29">
        <f>SUM(G4:G14)</f>
        <v>996478.64873999998</v>
      </c>
      <c r="H15" s="23"/>
      <c r="I15" s="23"/>
      <c r="J15" s="23"/>
      <c r="K15" s="23"/>
      <c r="L15" s="23"/>
      <c r="M15" s="23"/>
      <c r="N15" s="23"/>
      <c r="O15" s="23"/>
      <c r="P15" s="6"/>
      <c r="Q15" s="6"/>
      <c r="R15" s="6"/>
      <c r="S15" s="6"/>
      <c r="T15" s="6"/>
      <c r="U15" s="6"/>
      <c r="V15" s="6"/>
      <c r="W15" s="6"/>
      <c r="X15" s="6"/>
      <c r="Y15" s="6"/>
      <c r="Z15" s="6"/>
    </row>
    <row r="16" spans="1:26" ht="14.25" customHeight="1">
      <c r="A16" s="18">
        <v>13</v>
      </c>
      <c r="B16" s="19"/>
      <c r="C16" s="19"/>
      <c r="D16" s="19"/>
      <c r="E16" s="19"/>
      <c r="F16" s="19"/>
      <c r="G16" s="19"/>
      <c r="H16" s="19"/>
      <c r="I16" s="19"/>
      <c r="J16" s="19"/>
      <c r="K16" s="19"/>
      <c r="L16" s="19"/>
      <c r="M16" s="19"/>
      <c r="N16" s="19"/>
      <c r="O16" s="19"/>
      <c r="P16" s="6"/>
      <c r="Q16" s="6"/>
      <c r="R16" s="6"/>
      <c r="S16" s="6"/>
      <c r="T16" s="6"/>
      <c r="U16" s="6"/>
      <c r="V16" s="6"/>
      <c r="W16" s="6"/>
      <c r="X16" s="6"/>
      <c r="Y16" s="6"/>
      <c r="Z16" s="6"/>
    </row>
    <row r="17" spans="1:26" ht="14.25" customHeight="1">
      <c r="A17" s="15">
        <v>14</v>
      </c>
      <c r="B17" s="23"/>
      <c r="C17" s="23"/>
      <c r="D17" s="23"/>
      <c r="E17" s="23"/>
      <c r="F17" s="23"/>
      <c r="G17" s="23"/>
      <c r="H17" s="23"/>
      <c r="I17" s="23"/>
      <c r="J17" s="23"/>
      <c r="K17" s="23"/>
      <c r="L17" s="23"/>
      <c r="M17" s="23"/>
      <c r="N17" s="23"/>
      <c r="O17" s="23"/>
      <c r="P17" s="6"/>
      <c r="Q17" s="6"/>
      <c r="R17" s="6"/>
      <c r="S17" s="6"/>
      <c r="T17" s="6"/>
      <c r="U17" s="6"/>
      <c r="V17" s="6"/>
      <c r="W17" s="6"/>
      <c r="X17" s="6"/>
      <c r="Y17" s="6"/>
      <c r="Z17" s="6"/>
    </row>
    <row r="18" spans="1:26" ht="14.25" customHeight="1">
      <c r="A18" s="18">
        <v>15</v>
      </c>
      <c r="B18" s="19"/>
      <c r="C18" s="19"/>
      <c r="D18" s="19"/>
      <c r="E18" s="19"/>
      <c r="F18" s="19"/>
      <c r="G18" s="19"/>
      <c r="H18" s="19"/>
      <c r="I18" s="19"/>
      <c r="J18" s="19"/>
      <c r="K18" s="19"/>
      <c r="L18" s="19"/>
      <c r="M18" s="19"/>
      <c r="N18" s="19"/>
      <c r="O18" s="19"/>
      <c r="P18" s="6"/>
      <c r="Q18" s="6"/>
      <c r="R18" s="6"/>
      <c r="S18" s="6"/>
      <c r="T18" s="6"/>
      <c r="U18" s="6"/>
      <c r="V18" s="6"/>
      <c r="W18" s="6"/>
      <c r="X18" s="6"/>
      <c r="Y18" s="6"/>
      <c r="Z18" s="6"/>
    </row>
    <row r="19" spans="1:26" ht="14.25" customHeight="1">
      <c r="A19" s="429" t="s">
        <v>26</v>
      </c>
      <c r="B19" s="430"/>
      <c r="C19" s="430"/>
      <c r="D19" s="431"/>
      <c r="E19" s="2"/>
      <c r="F19" s="2"/>
      <c r="G19" s="2"/>
      <c r="H19" s="2"/>
      <c r="I19" s="2"/>
      <c r="J19" s="3">
        <f t="shared" ref="J19:L19" si="8">SUM(J4:J14)</f>
        <v>995274.4</v>
      </c>
      <c r="K19" s="4">
        <f t="shared" si="8"/>
        <v>0.99999999999999989</v>
      </c>
      <c r="L19" s="4">
        <f t="shared" si="8"/>
        <v>0.45861612784379474</v>
      </c>
      <c r="M19" s="4">
        <f t="shared" ref="M19:O19" si="9">AVERAGE(M4:M14)</f>
        <v>-3.0875145130495707E-3</v>
      </c>
      <c r="N19" s="5">
        <f t="shared" si="9"/>
        <v>-8.0358643323883885E-2</v>
      </c>
      <c r="O19" s="5">
        <f t="shared" si="9"/>
        <v>-2.8873261667152378E-4</v>
      </c>
      <c r="P19" s="6"/>
      <c r="Q19" s="6"/>
      <c r="R19" s="6"/>
      <c r="S19" s="6"/>
      <c r="T19" s="6"/>
      <c r="U19" s="6"/>
      <c r="V19" s="6"/>
      <c r="W19" s="6"/>
      <c r="X19" s="6"/>
      <c r="Y19" s="6"/>
      <c r="Z19" s="6"/>
    </row>
    <row r="20" spans="1:26" ht="14.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4.2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09.5" customHeight="1">
      <c r="A22" s="32"/>
      <c r="B22" s="432" t="s">
        <v>30</v>
      </c>
      <c r="C22" s="433"/>
      <c r="D22" s="433"/>
      <c r="E22" s="433"/>
      <c r="F22" s="433"/>
      <c r="G22" s="433"/>
      <c r="H22" s="433"/>
      <c r="I22" s="433"/>
      <c r="J22" s="433"/>
      <c r="K22" s="433"/>
      <c r="L22" s="433"/>
      <c r="M22" s="433"/>
      <c r="N22" s="434"/>
      <c r="O22" s="32"/>
      <c r="P22" s="32"/>
      <c r="Q22" s="32"/>
      <c r="R22" s="32"/>
      <c r="S22" s="32"/>
      <c r="T22" s="32"/>
      <c r="U22" s="32"/>
      <c r="V22" s="32"/>
      <c r="W22" s="32"/>
      <c r="X22" s="32"/>
      <c r="Y22" s="32"/>
      <c r="Z22" s="32"/>
    </row>
    <row r="23" spans="1:26" ht="14.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87.75" customHeight="1">
      <c r="A24" s="429" t="s">
        <v>0</v>
      </c>
      <c r="B24" s="430"/>
      <c r="C24" s="430"/>
      <c r="D24" s="431"/>
      <c r="E24" s="1" t="s">
        <v>1</v>
      </c>
      <c r="F24" s="2" t="s">
        <v>2</v>
      </c>
      <c r="G24" s="2" t="s">
        <v>3</v>
      </c>
      <c r="H24" s="2" t="s">
        <v>5</v>
      </c>
      <c r="I24" s="2" t="s">
        <v>6</v>
      </c>
      <c r="J24" s="2" t="s">
        <v>7</v>
      </c>
      <c r="K24" s="3" t="s">
        <v>8</v>
      </c>
      <c r="L24" s="4" t="s">
        <v>9</v>
      </c>
      <c r="M24" s="4" t="s">
        <v>10</v>
      </c>
      <c r="N24" s="4" t="s">
        <v>11</v>
      </c>
      <c r="O24" s="5" t="s">
        <v>12</v>
      </c>
      <c r="P24" s="5" t="s">
        <v>13</v>
      </c>
      <c r="Q24" s="6"/>
      <c r="R24" s="6"/>
      <c r="S24" s="6"/>
      <c r="T24" s="6"/>
      <c r="U24" s="6"/>
      <c r="V24" s="6"/>
      <c r="W24" s="6"/>
      <c r="X24" s="6"/>
      <c r="Y24" s="6"/>
      <c r="Z24" s="6"/>
    </row>
    <row r="25" spans="1:26" ht="23.25">
      <c r="A25" s="7">
        <v>1</v>
      </c>
      <c r="B25" s="7" t="s">
        <v>14</v>
      </c>
      <c r="C25" s="8">
        <v>566</v>
      </c>
      <c r="D25" s="9">
        <v>120.45</v>
      </c>
      <c r="E25" s="8">
        <f t="shared" ref="E25:E35" si="10">D25*C25</f>
        <v>68174.7</v>
      </c>
      <c r="F25" s="10">
        <f t="shared" ref="F25:F35" si="11">E25*0.44%</f>
        <v>299.96868000000001</v>
      </c>
      <c r="G25" s="10">
        <f t="shared" ref="G25:G34" si="12">D25*2%</f>
        <v>2.4090000000000003</v>
      </c>
      <c r="H25" s="10">
        <f t="shared" ref="H25:H35" si="13">E25+F25</f>
        <v>68474.668680000002</v>
      </c>
      <c r="I25" s="8">
        <v>120</v>
      </c>
      <c r="J25" s="8">
        <v>115.95</v>
      </c>
      <c r="K25" s="8">
        <f t="shared" ref="K25:K35" si="14">J25*C25</f>
        <v>65627.7</v>
      </c>
      <c r="L25" s="34">
        <f t="shared" ref="L25:L34" si="15">K25/$K$40</f>
        <v>6.5513666911374058E-2</v>
      </c>
      <c r="M25" s="12">
        <v>7.3024613361377874E-2</v>
      </c>
      <c r="N25" s="13">
        <f t="shared" ref="N25:N26" si="16">J25/D25-1</f>
        <v>-3.7359900373599042E-2</v>
      </c>
      <c r="O25" s="13">
        <f t="shared" ref="O25:O34" si="17">(J25/I25)-1</f>
        <v>-3.3749999999999947E-2</v>
      </c>
      <c r="P25" s="13">
        <f t="shared" ref="P25:P34" si="18">L25*N25</f>
        <v>-2.447584068918087E-3</v>
      </c>
      <c r="Q25" s="6"/>
      <c r="R25" s="6"/>
      <c r="S25" s="6"/>
      <c r="T25" s="6"/>
      <c r="U25" s="6"/>
      <c r="V25" s="6"/>
      <c r="W25" s="6"/>
      <c r="X25" s="6"/>
      <c r="Y25" s="6"/>
      <c r="Z25" s="6"/>
    </row>
    <row r="26" spans="1:26" ht="23.25">
      <c r="A26" s="15">
        <v>2</v>
      </c>
      <c r="B26" s="15" t="s">
        <v>15</v>
      </c>
      <c r="C26" s="8">
        <v>57</v>
      </c>
      <c r="D26" s="16">
        <f>(1795*50+1799*7)/57</f>
        <v>1795.4912280701753</v>
      </c>
      <c r="E26" s="8">
        <f t="shared" si="10"/>
        <v>102343</v>
      </c>
      <c r="F26" s="10">
        <f t="shared" si="11"/>
        <v>450.30920000000003</v>
      </c>
      <c r="G26" s="10">
        <f t="shared" si="12"/>
        <v>35.909824561403511</v>
      </c>
      <c r="H26" s="10">
        <f t="shared" si="13"/>
        <v>102793.3092</v>
      </c>
      <c r="I26" s="16">
        <v>1840</v>
      </c>
      <c r="J26" s="16">
        <v>1834</v>
      </c>
      <c r="K26" s="8">
        <f t="shared" si="14"/>
        <v>104538</v>
      </c>
      <c r="L26" s="34">
        <f t="shared" si="15"/>
        <v>0.10435635732444108</v>
      </c>
      <c r="M26" s="17">
        <v>5.3593552272580801E-3</v>
      </c>
      <c r="N26" s="13">
        <f t="shared" si="16"/>
        <v>2.1447485416687062E-2</v>
      </c>
      <c r="O26" s="13">
        <f t="shared" si="17"/>
        <v>-3.260869565217428E-3</v>
      </c>
      <c r="P26" s="13">
        <f t="shared" si="18"/>
        <v>2.2381814518545344E-3</v>
      </c>
      <c r="Q26" s="6"/>
      <c r="R26" s="6"/>
      <c r="S26" s="6"/>
      <c r="T26" s="6"/>
      <c r="U26" s="6"/>
      <c r="V26" s="6"/>
      <c r="W26" s="6"/>
      <c r="X26" s="6"/>
      <c r="Y26" s="6"/>
      <c r="Z26" s="6"/>
    </row>
    <row r="27" spans="1:26" ht="23.25">
      <c r="A27" s="18">
        <v>3</v>
      </c>
      <c r="B27" s="19" t="s">
        <v>16</v>
      </c>
      <c r="C27" s="8">
        <v>253</v>
      </c>
      <c r="D27" s="21">
        <f>(416*216+394*37)/253</f>
        <v>412.78260869565219</v>
      </c>
      <c r="E27" s="8">
        <f t="shared" si="10"/>
        <v>104434</v>
      </c>
      <c r="F27" s="10">
        <f t="shared" si="11"/>
        <v>459.50960000000003</v>
      </c>
      <c r="G27" s="10">
        <f t="shared" si="12"/>
        <v>8.2556521739130435</v>
      </c>
      <c r="H27" s="10">
        <f t="shared" si="13"/>
        <v>104893.5096</v>
      </c>
      <c r="I27" s="21">
        <v>419</v>
      </c>
      <c r="J27" s="21">
        <v>419</v>
      </c>
      <c r="K27" s="8">
        <f t="shared" si="14"/>
        <v>106007</v>
      </c>
      <c r="L27" s="34">
        <f t="shared" si="15"/>
        <v>0.10582280482592001</v>
      </c>
      <c r="M27" s="22">
        <v>2.6871852857182814E-3</v>
      </c>
      <c r="N27" s="13">
        <f t="shared" ref="N27:N34" si="19">(J27/D27)-1</f>
        <v>1.5062144512323572E-2</v>
      </c>
      <c r="O27" s="13">
        <f t="shared" si="17"/>
        <v>0</v>
      </c>
      <c r="P27" s="13">
        <f t="shared" si="18"/>
        <v>1.5939183789874195E-3</v>
      </c>
      <c r="Q27" s="6"/>
      <c r="R27" s="6"/>
      <c r="S27" s="6"/>
      <c r="T27" s="6"/>
      <c r="U27" s="6"/>
      <c r="V27" s="6"/>
      <c r="W27" s="6"/>
      <c r="X27" s="6"/>
      <c r="Y27" s="6"/>
      <c r="Z27" s="6"/>
    </row>
    <row r="28" spans="1:26" ht="23.25">
      <c r="A28" s="15">
        <v>4</v>
      </c>
      <c r="B28" s="23" t="s">
        <v>17</v>
      </c>
      <c r="C28" s="8">
        <v>41</v>
      </c>
      <c r="D28" s="16">
        <f>(2410*33+2438*8)/41</f>
        <v>2415.4634146341464</v>
      </c>
      <c r="E28" s="8">
        <f t="shared" si="10"/>
        <v>99034</v>
      </c>
      <c r="F28" s="10">
        <f t="shared" si="11"/>
        <v>435.74960000000004</v>
      </c>
      <c r="G28" s="10">
        <f t="shared" si="12"/>
        <v>48.30926829268293</v>
      </c>
      <c r="H28" s="10">
        <f t="shared" si="13"/>
        <v>99469.749599999996</v>
      </c>
      <c r="I28" s="16">
        <v>2500</v>
      </c>
      <c r="J28" s="16">
        <v>2438</v>
      </c>
      <c r="K28" s="8">
        <f t="shared" si="14"/>
        <v>99958</v>
      </c>
      <c r="L28" s="34">
        <f t="shared" si="15"/>
        <v>9.9784315420578945E-2</v>
      </c>
      <c r="M28" s="17">
        <v>9.8032770994436347E-3</v>
      </c>
      <c r="N28" s="13">
        <f t="shared" si="19"/>
        <v>9.330129046590141E-3</v>
      </c>
      <c r="O28" s="13">
        <f t="shared" si="17"/>
        <v>-2.4800000000000044E-2</v>
      </c>
      <c r="P28" s="13">
        <f t="shared" si="18"/>
        <v>9.3100053969965614E-4</v>
      </c>
      <c r="Q28" s="6"/>
      <c r="R28" s="6"/>
      <c r="S28" s="6"/>
      <c r="T28" s="6"/>
      <c r="U28" s="6"/>
      <c r="V28" s="6"/>
      <c r="W28" s="6"/>
      <c r="X28" s="6"/>
      <c r="Y28" s="6"/>
      <c r="Z28" s="6"/>
    </row>
    <row r="29" spans="1:26" ht="46.5">
      <c r="A29" s="18">
        <v>5</v>
      </c>
      <c r="B29" s="19" t="s">
        <v>18</v>
      </c>
      <c r="C29" s="8">
        <v>258</v>
      </c>
      <c r="D29" s="20">
        <f>(768*128+760*130)/258</f>
        <v>763.96899224806202</v>
      </c>
      <c r="E29" s="8">
        <f t="shared" si="10"/>
        <v>197104</v>
      </c>
      <c r="F29" s="10">
        <f t="shared" si="11"/>
        <v>867.25760000000002</v>
      </c>
      <c r="G29" s="10">
        <f t="shared" si="12"/>
        <v>15.279379844961241</v>
      </c>
      <c r="H29" s="10">
        <f t="shared" si="13"/>
        <v>197971.25760000001</v>
      </c>
      <c r="I29" s="21">
        <v>777</v>
      </c>
      <c r="J29" s="21">
        <v>766</v>
      </c>
      <c r="K29" s="8">
        <f t="shared" si="14"/>
        <v>197628</v>
      </c>
      <c r="L29" s="34">
        <f t="shared" si="15"/>
        <v>0.19728460641407566</v>
      </c>
      <c r="M29" s="22">
        <v>0.1792216273242512</v>
      </c>
      <c r="N29" s="13">
        <f t="shared" si="19"/>
        <v>2.6584950077117586E-3</v>
      </c>
      <c r="O29" s="13">
        <f t="shared" si="17"/>
        <v>-1.4157014157014203E-2</v>
      </c>
      <c r="P29" s="13">
        <f t="shared" si="18"/>
        <v>5.2448014125019938E-4</v>
      </c>
      <c r="Q29" s="6"/>
      <c r="R29" s="6"/>
      <c r="S29" s="6"/>
      <c r="T29" s="6"/>
      <c r="U29" s="6"/>
      <c r="V29" s="6"/>
      <c r="W29" s="6"/>
      <c r="X29" s="6"/>
      <c r="Y29" s="6"/>
      <c r="Z29" s="6"/>
    </row>
    <row r="30" spans="1:26" ht="23.25">
      <c r="A30" s="15">
        <v>6</v>
      </c>
      <c r="B30" s="23" t="s">
        <v>19</v>
      </c>
      <c r="C30" s="8">
        <v>50</v>
      </c>
      <c r="D30" s="16">
        <f>(1951*46+1923*4)/50</f>
        <v>1948.76</v>
      </c>
      <c r="E30" s="8">
        <f t="shared" si="10"/>
        <v>97438</v>
      </c>
      <c r="F30" s="10">
        <f t="shared" si="11"/>
        <v>428.72720000000004</v>
      </c>
      <c r="G30" s="10">
        <f t="shared" si="12"/>
        <v>38.975200000000001</v>
      </c>
      <c r="H30" s="10">
        <f t="shared" si="13"/>
        <v>97866.727199999994</v>
      </c>
      <c r="I30" s="16">
        <v>2000</v>
      </c>
      <c r="J30" s="16">
        <v>2000</v>
      </c>
      <c r="K30" s="8">
        <f t="shared" si="14"/>
        <v>100000</v>
      </c>
      <c r="L30" s="34">
        <f t="shared" si="15"/>
        <v>9.9826242442404747E-2</v>
      </c>
      <c r="M30" s="17">
        <v>1.5586257424903052E-3</v>
      </c>
      <c r="N30" s="13">
        <f t="shared" si="19"/>
        <v>2.6293643137174305E-2</v>
      </c>
      <c r="O30" s="13">
        <f t="shared" si="17"/>
        <v>0</v>
      </c>
      <c r="P30" s="13">
        <f t="shared" si="18"/>
        <v>2.624795594505634E-3</v>
      </c>
      <c r="Q30" s="6"/>
      <c r="R30" s="6"/>
      <c r="S30" s="6"/>
      <c r="T30" s="6"/>
      <c r="U30" s="6"/>
      <c r="V30" s="6"/>
      <c r="W30" s="6"/>
      <c r="X30" s="6"/>
      <c r="Y30" s="6"/>
      <c r="Z30" s="6"/>
    </row>
    <row r="31" spans="1:26" ht="23.25">
      <c r="A31" s="18">
        <v>7</v>
      </c>
      <c r="B31" s="19" t="s">
        <v>20</v>
      </c>
      <c r="C31" s="8">
        <v>101</v>
      </c>
      <c r="D31" s="24">
        <f>(975*92+965.1*9)/101</f>
        <v>974.11782178217811</v>
      </c>
      <c r="E31" s="8">
        <f t="shared" si="10"/>
        <v>98385.9</v>
      </c>
      <c r="F31" s="10">
        <f t="shared" si="11"/>
        <v>432.89796000000001</v>
      </c>
      <c r="G31" s="10">
        <f t="shared" si="12"/>
        <v>19.482356435643563</v>
      </c>
      <c r="H31" s="10">
        <f t="shared" si="13"/>
        <v>98818.797959999996</v>
      </c>
      <c r="I31" s="21">
        <v>998</v>
      </c>
      <c r="J31" s="21">
        <v>979.9</v>
      </c>
      <c r="K31" s="8">
        <f t="shared" si="14"/>
        <v>98969.9</v>
      </c>
      <c r="L31" s="34">
        <f t="shared" si="15"/>
        <v>9.8797932319005535E-2</v>
      </c>
      <c r="M31" s="22">
        <v>8.1416881478712663E-2</v>
      </c>
      <c r="N31" s="13">
        <f t="shared" si="19"/>
        <v>5.9358099077206905E-3</v>
      </c>
      <c r="O31" s="13">
        <f t="shared" si="17"/>
        <v>-1.8136272545090204E-2</v>
      </c>
      <c r="P31" s="13">
        <f t="shared" si="18"/>
        <v>5.8644574552147127E-4</v>
      </c>
      <c r="Q31" s="6"/>
      <c r="R31" s="6"/>
      <c r="S31" s="6"/>
      <c r="T31" s="6"/>
      <c r="U31" s="6"/>
      <c r="V31" s="6"/>
      <c r="W31" s="6"/>
      <c r="X31" s="6"/>
      <c r="Y31" s="6"/>
      <c r="Z31" s="6"/>
    </row>
    <row r="32" spans="1:26" ht="46.5">
      <c r="A32" s="15">
        <v>8</v>
      </c>
      <c r="B32" s="23" t="s">
        <v>21</v>
      </c>
      <c r="C32" s="8">
        <v>49</v>
      </c>
      <c r="D32" s="25">
        <f>(2003*37+2000*12)/49</f>
        <v>2002.2653061224489</v>
      </c>
      <c r="E32" s="8">
        <f t="shared" si="10"/>
        <v>98111</v>
      </c>
      <c r="F32" s="10">
        <f t="shared" si="11"/>
        <v>431.6884</v>
      </c>
      <c r="G32" s="10">
        <f t="shared" si="12"/>
        <v>40.045306122448977</v>
      </c>
      <c r="H32" s="10">
        <f t="shared" si="13"/>
        <v>98542.688399999999</v>
      </c>
      <c r="I32" s="16">
        <v>2000</v>
      </c>
      <c r="J32" s="16">
        <v>2000</v>
      </c>
      <c r="K32" s="8">
        <f t="shared" si="14"/>
        <v>98000</v>
      </c>
      <c r="L32" s="34">
        <f t="shared" si="15"/>
        <v>9.7829717593556659E-2</v>
      </c>
      <c r="M32" s="17">
        <v>4.6509832120877004E-2</v>
      </c>
      <c r="N32" s="13">
        <f t="shared" si="19"/>
        <v>-1.1313716097073323E-3</v>
      </c>
      <c r="O32" s="13">
        <f t="shared" si="17"/>
        <v>0</v>
      </c>
      <c r="P32" s="13">
        <f t="shared" si="18"/>
        <v>-1.1068176507103592E-4</v>
      </c>
      <c r="Q32" s="6"/>
      <c r="R32" s="6"/>
      <c r="S32" s="6"/>
      <c r="T32" s="6"/>
      <c r="U32" s="6"/>
      <c r="V32" s="6"/>
      <c r="W32" s="6"/>
      <c r="X32" s="6"/>
      <c r="Y32" s="6"/>
      <c r="Z32" s="6"/>
    </row>
    <row r="33" spans="1:26" ht="23.25">
      <c r="A33" s="18">
        <v>9</v>
      </c>
      <c r="B33" s="19" t="s">
        <v>22</v>
      </c>
      <c r="C33" s="8">
        <v>7</v>
      </c>
      <c r="D33" s="26">
        <v>4698</v>
      </c>
      <c r="E33" s="8">
        <f t="shared" si="10"/>
        <v>32886</v>
      </c>
      <c r="F33" s="10">
        <f t="shared" si="11"/>
        <v>144.69840000000002</v>
      </c>
      <c r="G33" s="10">
        <f t="shared" si="12"/>
        <v>93.960000000000008</v>
      </c>
      <c r="H33" s="10">
        <f t="shared" si="13"/>
        <v>33030.698400000001</v>
      </c>
      <c r="I33" s="26">
        <v>4650</v>
      </c>
      <c r="J33" s="26">
        <v>4646</v>
      </c>
      <c r="K33" s="8">
        <f t="shared" si="14"/>
        <v>32522</v>
      </c>
      <c r="L33" s="34">
        <f t="shared" si="15"/>
        <v>3.2465490567118872E-2</v>
      </c>
      <c r="M33" s="22">
        <v>1.9004358577319105E-2</v>
      </c>
      <c r="N33" s="13">
        <f t="shared" si="19"/>
        <v>-1.1068539804171995E-2</v>
      </c>
      <c r="O33" s="13">
        <f t="shared" si="17"/>
        <v>-8.6021505376343566E-4</v>
      </c>
      <c r="P33" s="13">
        <f t="shared" si="18"/>
        <v>-3.5934557460412568E-4</v>
      </c>
      <c r="Q33" s="6"/>
      <c r="R33" s="6"/>
      <c r="S33" s="6"/>
      <c r="T33" s="6"/>
      <c r="U33" s="6"/>
      <c r="V33" s="6"/>
      <c r="W33" s="6"/>
      <c r="X33" s="6"/>
      <c r="Y33" s="6"/>
      <c r="Z33" s="6"/>
    </row>
    <row r="34" spans="1:26" ht="23.25">
      <c r="A34" s="15">
        <v>10</v>
      </c>
      <c r="B34" s="23" t="s">
        <v>23</v>
      </c>
      <c r="C34" s="8">
        <v>105</v>
      </c>
      <c r="D34" s="28">
        <v>931</v>
      </c>
      <c r="E34" s="8">
        <f t="shared" si="10"/>
        <v>97755</v>
      </c>
      <c r="F34" s="10">
        <f t="shared" si="11"/>
        <v>430.12200000000001</v>
      </c>
      <c r="G34" s="10">
        <f t="shared" si="12"/>
        <v>18.62</v>
      </c>
      <c r="H34" s="10">
        <f t="shared" si="13"/>
        <v>98185.122000000003</v>
      </c>
      <c r="I34" s="28">
        <v>961</v>
      </c>
      <c r="J34" s="28">
        <v>938</v>
      </c>
      <c r="K34" s="8">
        <f t="shared" si="14"/>
        <v>98490</v>
      </c>
      <c r="L34" s="34">
        <f t="shared" si="15"/>
        <v>9.8318866181524439E-2</v>
      </c>
      <c r="M34" s="17">
        <v>3.1684413938897961E-2</v>
      </c>
      <c r="N34" s="13">
        <f t="shared" si="19"/>
        <v>7.5187969924812581E-3</v>
      </c>
      <c r="O34" s="13">
        <f t="shared" si="17"/>
        <v>-2.3933402705515139E-2</v>
      </c>
      <c r="P34" s="13">
        <f t="shared" si="18"/>
        <v>7.3923959534981322E-4</v>
      </c>
      <c r="Q34" s="6"/>
      <c r="R34" s="6"/>
      <c r="S34" s="6"/>
      <c r="T34" s="6"/>
      <c r="U34" s="6"/>
      <c r="V34" s="6"/>
      <c r="W34" s="6"/>
      <c r="X34" s="6"/>
      <c r="Y34" s="6"/>
      <c r="Z34" s="6"/>
    </row>
    <row r="35" spans="1:26" ht="23.25">
      <c r="A35" s="18">
        <v>11</v>
      </c>
      <c r="B35" s="19" t="s">
        <v>24</v>
      </c>
      <c r="C35" s="8">
        <v>0</v>
      </c>
      <c r="D35" s="21">
        <v>0</v>
      </c>
      <c r="E35" s="8">
        <f t="shared" si="10"/>
        <v>0</v>
      </c>
      <c r="F35" s="10">
        <f t="shared" si="11"/>
        <v>0</v>
      </c>
      <c r="G35" s="10"/>
      <c r="H35" s="10">
        <f t="shared" si="13"/>
        <v>0</v>
      </c>
      <c r="I35" s="21">
        <v>0</v>
      </c>
      <c r="J35" s="21">
        <v>0</v>
      </c>
      <c r="K35" s="8">
        <f t="shared" si="14"/>
        <v>0</v>
      </c>
      <c r="L35" s="17">
        <v>0</v>
      </c>
      <c r="M35" s="22" t="s">
        <v>25</v>
      </c>
      <c r="N35" s="22" t="s">
        <v>25</v>
      </c>
      <c r="O35" s="13" t="s">
        <v>25</v>
      </c>
      <c r="P35" s="13" t="s">
        <v>25</v>
      </c>
      <c r="Q35" s="6"/>
      <c r="R35" s="6"/>
      <c r="S35" s="6"/>
      <c r="T35" s="6"/>
      <c r="U35" s="6"/>
      <c r="V35" s="6"/>
      <c r="W35" s="6"/>
      <c r="X35" s="6"/>
      <c r="Y35" s="6"/>
      <c r="Z35" s="6"/>
    </row>
    <row r="36" spans="1:26" ht="23.25">
      <c r="A36" s="15">
        <v>12</v>
      </c>
      <c r="B36" s="23"/>
      <c r="C36" s="23"/>
      <c r="D36" s="23"/>
      <c r="E36" s="23"/>
      <c r="F36" s="23"/>
      <c r="G36" s="23"/>
      <c r="H36" s="29">
        <f>SUM(H25:H35)</f>
        <v>1000046.5286399999</v>
      </c>
      <c r="I36" s="23"/>
      <c r="J36" s="23"/>
      <c r="K36" s="23"/>
      <c r="L36" s="23"/>
      <c r="M36" s="23"/>
      <c r="N36" s="23"/>
      <c r="O36" s="23"/>
      <c r="P36" s="23"/>
      <c r="Q36" s="6"/>
      <c r="R36" s="6"/>
      <c r="S36" s="6"/>
      <c r="T36" s="6"/>
      <c r="U36" s="6"/>
      <c r="V36" s="6"/>
      <c r="W36" s="6"/>
      <c r="X36" s="6"/>
      <c r="Y36" s="6"/>
      <c r="Z36" s="6"/>
    </row>
    <row r="37" spans="1:26" ht="28.5" customHeight="1">
      <c r="A37" s="18">
        <v>13</v>
      </c>
      <c r="B37" s="19"/>
      <c r="C37" s="19"/>
      <c r="D37" s="19"/>
      <c r="E37" s="19"/>
      <c r="F37" s="19"/>
      <c r="G37" s="19"/>
      <c r="H37" s="10"/>
      <c r="I37" s="19"/>
      <c r="J37" s="19"/>
      <c r="K37" s="19"/>
      <c r="L37" s="19"/>
      <c r="M37" s="19"/>
      <c r="N37" s="19"/>
      <c r="O37" s="19"/>
      <c r="P37" s="19"/>
      <c r="Q37" s="6"/>
      <c r="R37" s="6"/>
      <c r="S37" s="6"/>
      <c r="T37" s="6"/>
      <c r="U37" s="6"/>
      <c r="V37" s="6"/>
      <c r="W37" s="6"/>
      <c r="X37" s="6"/>
      <c r="Y37" s="6"/>
      <c r="Z37" s="6"/>
    </row>
    <row r="38" spans="1:26" ht="14.25" customHeight="1">
      <c r="A38" s="15">
        <v>14</v>
      </c>
      <c r="B38" s="23"/>
      <c r="C38" s="23"/>
      <c r="D38" s="23"/>
      <c r="E38" s="23"/>
      <c r="F38" s="23"/>
      <c r="G38" s="23"/>
      <c r="H38" s="30"/>
      <c r="I38" s="23"/>
      <c r="J38" s="23"/>
      <c r="K38" s="23"/>
      <c r="L38" s="23"/>
      <c r="M38" s="23"/>
      <c r="N38" s="23"/>
      <c r="O38" s="23"/>
      <c r="P38" s="23"/>
      <c r="Q38" s="6"/>
      <c r="R38" s="6"/>
      <c r="S38" s="6"/>
      <c r="T38" s="6"/>
      <c r="U38" s="6"/>
      <c r="V38" s="6"/>
      <c r="W38" s="6"/>
      <c r="X38" s="6"/>
      <c r="Y38" s="6"/>
      <c r="Z38" s="6"/>
    </row>
    <row r="39" spans="1:26" ht="14.25" customHeight="1">
      <c r="A39" s="18">
        <v>15</v>
      </c>
      <c r="B39" s="19"/>
      <c r="C39" s="19"/>
      <c r="D39" s="19"/>
      <c r="E39" s="19"/>
      <c r="F39" s="19"/>
      <c r="G39" s="19"/>
      <c r="H39" s="19"/>
      <c r="I39" s="19"/>
      <c r="J39" s="19"/>
      <c r="K39" s="19"/>
      <c r="L39" s="19"/>
      <c r="M39" s="19"/>
      <c r="N39" s="19"/>
      <c r="O39" s="19"/>
      <c r="P39" s="19"/>
      <c r="Q39" s="6"/>
      <c r="R39" s="6"/>
      <c r="S39" s="6"/>
      <c r="T39" s="6"/>
      <c r="U39" s="6"/>
      <c r="V39" s="6"/>
      <c r="W39" s="6"/>
      <c r="X39" s="6"/>
      <c r="Y39" s="6"/>
      <c r="Z39" s="6"/>
    </row>
    <row r="40" spans="1:26" ht="14.25" customHeight="1">
      <c r="A40" s="429" t="s">
        <v>26</v>
      </c>
      <c r="B40" s="430"/>
      <c r="C40" s="430"/>
      <c r="D40" s="431"/>
      <c r="E40" s="2"/>
      <c r="F40" s="2"/>
      <c r="G40" s="2"/>
      <c r="H40" s="2"/>
      <c r="I40" s="2"/>
      <c r="J40" s="2"/>
      <c r="K40" s="3">
        <f t="shared" ref="K40:M40" si="20">SUM(K25:K35)</f>
        <v>1001740.6</v>
      </c>
      <c r="L40" s="4">
        <f t="shared" si="20"/>
        <v>1</v>
      </c>
      <c r="M40" s="4">
        <f t="shared" si="20"/>
        <v>0.45027017015634613</v>
      </c>
      <c r="N40" s="4">
        <f t="shared" ref="N40:P40" si="21">AVERAGE(N25:N35)</f>
        <v>3.8686692233210417E-3</v>
      </c>
      <c r="O40" s="5">
        <f t="shared" si="21"/>
        <v>-1.188977740266004E-2</v>
      </c>
      <c r="P40" s="5">
        <f t="shared" si="21"/>
        <v>6.3204500385754788E-4</v>
      </c>
      <c r="Q40" s="6"/>
      <c r="R40" s="6"/>
      <c r="S40" s="6"/>
      <c r="T40" s="6"/>
      <c r="U40" s="6"/>
      <c r="V40" s="6"/>
      <c r="W40" s="6"/>
      <c r="X40" s="6"/>
      <c r="Y40" s="6"/>
      <c r="Z40" s="6"/>
    </row>
    <row r="41" spans="1:26"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09.5" customHeight="1">
      <c r="A43" s="32"/>
      <c r="B43" s="432" t="s">
        <v>31</v>
      </c>
      <c r="C43" s="433"/>
      <c r="D43" s="433"/>
      <c r="E43" s="433"/>
      <c r="F43" s="433"/>
      <c r="G43" s="433"/>
      <c r="H43" s="433"/>
      <c r="I43" s="433"/>
      <c r="J43" s="433"/>
      <c r="K43" s="433"/>
      <c r="L43" s="433"/>
      <c r="M43" s="433"/>
      <c r="N43" s="434"/>
      <c r="O43" s="32"/>
      <c r="P43" s="32"/>
      <c r="Q43" s="32"/>
      <c r="R43" s="32"/>
      <c r="S43" s="32"/>
      <c r="T43" s="32"/>
      <c r="U43" s="32"/>
      <c r="V43" s="32"/>
      <c r="W43" s="32"/>
      <c r="X43" s="32"/>
      <c r="Y43" s="32"/>
      <c r="Z43" s="32"/>
    </row>
    <row r="44" spans="1:26"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81" customHeight="1">
      <c r="A46" s="429" t="s">
        <v>0</v>
      </c>
      <c r="B46" s="430"/>
      <c r="C46" s="430"/>
      <c r="D46" s="431"/>
      <c r="E46" s="1" t="s">
        <v>1</v>
      </c>
      <c r="F46" s="2" t="s">
        <v>2</v>
      </c>
      <c r="G46" s="2" t="s">
        <v>3</v>
      </c>
      <c r="H46" s="2" t="s">
        <v>32</v>
      </c>
      <c r="I46" s="2" t="s">
        <v>5</v>
      </c>
      <c r="J46" s="2" t="s">
        <v>6</v>
      </c>
      <c r="K46" s="2" t="s">
        <v>7</v>
      </c>
      <c r="L46" s="3" t="s">
        <v>8</v>
      </c>
      <c r="M46" s="4" t="s">
        <v>9</v>
      </c>
      <c r="N46" s="4" t="s">
        <v>10</v>
      </c>
      <c r="O46" s="4" t="s">
        <v>11</v>
      </c>
      <c r="P46" s="5" t="s">
        <v>12</v>
      </c>
      <c r="Q46" s="5" t="s">
        <v>13</v>
      </c>
      <c r="R46" s="6"/>
      <c r="S46" s="6"/>
      <c r="T46" s="6"/>
      <c r="U46" s="6"/>
      <c r="V46" s="6"/>
      <c r="W46" s="6"/>
      <c r="X46" s="6"/>
      <c r="Y46" s="6"/>
      <c r="Z46" s="6"/>
    </row>
    <row r="47" spans="1:26" ht="23.25">
      <c r="A47" s="7">
        <v>1</v>
      </c>
      <c r="B47" s="7" t="s">
        <v>14</v>
      </c>
      <c r="C47" s="8">
        <v>674</v>
      </c>
      <c r="D47" s="9">
        <f>(120.45*566+K47*108)/673</f>
        <v>119.90683506686479</v>
      </c>
      <c r="E47" s="8">
        <f t="shared" ref="E47:E56" si="22">D47*C47</f>
        <v>80817.206835066871</v>
      </c>
      <c r="F47" s="10">
        <f t="shared" ref="F47:F56" si="23">E47*0.44%</f>
        <v>355.59571007429423</v>
      </c>
      <c r="G47" s="10">
        <f t="shared" ref="G47:G56" si="24">D47*2%</f>
        <v>2.3981367013372958</v>
      </c>
      <c r="H47" s="10">
        <f t="shared" ref="H47:H56" si="25">D47*(1+0.44%)</f>
        <v>120.43442514115898</v>
      </c>
      <c r="I47" s="10">
        <f t="shared" ref="I47:I56" si="26">E47+F47</f>
        <v>81172.802545141167</v>
      </c>
      <c r="J47" s="8">
        <v>120</v>
      </c>
      <c r="K47" s="8">
        <v>115.95</v>
      </c>
      <c r="L47" s="8">
        <f t="shared" ref="L47:L56" si="27">K47*C47</f>
        <v>78150.3</v>
      </c>
      <c r="M47" s="11">
        <f t="shared" ref="M47:M56" si="28">L47/$L$62</f>
        <v>6.5116990994975463E-2</v>
      </c>
      <c r="N47" s="12">
        <v>7.3024613361377874E-2</v>
      </c>
      <c r="O47" s="13">
        <f t="shared" ref="O47:O48" si="29">K47/D47-1</f>
        <v>-3.2999245327910542E-2</v>
      </c>
      <c r="P47" s="13">
        <f t="shared" ref="P47:P56" si="30">(K47/J47)-1</f>
        <v>-3.3749999999999947E-2</v>
      </c>
      <c r="Q47" s="13">
        <f t="shared" ref="Q47:Q56" si="31">M47*O47</f>
        <v>-2.1488115608585367E-3</v>
      </c>
      <c r="R47" s="14"/>
      <c r="S47" s="14"/>
      <c r="T47" s="14"/>
      <c r="U47" s="14"/>
      <c r="V47" s="14"/>
      <c r="W47" s="14"/>
      <c r="X47" s="14"/>
      <c r="Y47" s="14"/>
      <c r="Z47" s="14"/>
    </row>
    <row r="48" spans="1:26" ht="23.25">
      <c r="A48" s="15">
        <v>2</v>
      </c>
      <c r="B48" s="15" t="s">
        <v>15</v>
      </c>
      <c r="C48" s="8">
        <v>69</v>
      </c>
      <c r="D48" s="16">
        <f>(1794.87719298246*57+K48*12)/69</f>
        <v>1801.6811594202929</v>
      </c>
      <c r="E48" s="8">
        <f t="shared" si="22"/>
        <v>124316.00000000022</v>
      </c>
      <c r="F48" s="10">
        <f t="shared" si="23"/>
        <v>546.99040000000105</v>
      </c>
      <c r="G48" s="10">
        <f t="shared" si="24"/>
        <v>36.033623188405862</v>
      </c>
      <c r="H48" s="10">
        <f t="shared" si="25"/>
        <v>1809.6085565217422</v>
      </c>
      <c r="I48" s="10">
        <f t="shared" si="26"/>
        <v>124862.99040000021</v>
      </c>
      <c r="J48" s="16">
        <v>1840</v>
      </c>
      <c r="K48" s="16">
        <v>1834</v>
      </c>
      <c r="L48" s="8">
        <f t="shared" si="27"/>
        <v>126546</v>
      </c>
      <c r="M48" s="11">
        <f t="shared" si="28"/>
        <v>0.10544162648704054</v>
      </c>
      <c r="N48" s="17">
        <v>5.3593552272580801E-3</v>
      </c>
      <c r="O48" s="13">
        <f t="shared" si="29"/>
        <v>1.7938157598376581E-2</v>
      </c>
      <c r="P48" s="13">
        <f t="shared" si="30"/>
        <v>-3.260869565217428E-3</v>
      </c>
      <c r="Q48" s="13">
        <f t="shared" si="31"/>
        <v>1.8914285133536917E-3</v>
      </c>
      <c r="R48" s="6"/>
      <c r="S48" s="6"/>
      <c r="T48" s="6"/>
      <c r="U48" s="6"/>
      <c r="V48" s="6"/>
      <c r="W48" s="6"/>
      <c r="X48" s="6"/>
      <c r="Y48" s="6"/>
      <c r="Z48" s="6"/>
    </row>
    <row r="49" spans="1:26" ht="23.25">
      <c r="A49" s="18">
        <v>3</v>
      </c>
      <c r="B49" s="19" t="s">
        <v>16</v>
      </c>
      <c r="C49" s="8">
        <v>304</v>
      </c>
      <c r="D49" s="20">
        <f>(412.782608695652*253+K49*51)/304</f>
        <v>413.82565789473671</v>
      </c>
      <c r="E49" s="8">
        <f t="shared" si="22"/>
        <v>125802.99999999996</v>
      </c>
      <c r="F49" s="10">
        <f t="shared" si="23"/>
        <v>553.53319999999985</v>
      </c>
      <c r="G49" s="10">
        <f t="shared" si="24"/>
        <v>8.2765131578947351</v>
      </c>
      <c r="H49" s="10">
        <f t="shared" si="25"/>
        <v>415.64649078947355</v>
      </c>
      <c r="I49" s="10">
        <f t="shared" si="26"/>
        <v>126356.53319999996</v>
      </c>
      <c r="J49" s="21">
        <v>419</v>
      </c>
      <c r="K49" s="21">
        <v>419</v>
      </c>
      <c r="L49" s="8">
        <f t="shared" si="27"/>
        <v>127376</v>
      </c>
      <c r="M49" s="11">
        <f t="shared" si="28"/>
        <v>0.10613320543844354</v>
      </c>
      <c r="N49" s="22">
        <v>2.6871852857182814E-3</v>
      </c>
      <c r="O49" s="13">
        <f t="shared" ref="O49:O56" si="32">(K49/D49)-1</f>
        <v>1.2503676382916495E-2</v>
      </c>
      <c r="P49" s="13">
        <f t="shared" si="30"/>
        <v>0</v>
      </c>
      <c r="Q49" s="13">
        <f t="shared" si="31"/>
        <v>1.327055254283891E-3</v>
      </c>
      <c r="R49" s="6"/>
      <c r="S49" s="6"/>
      <c r="T49" s="6"/>
      <c r="U49" s="6"/>
      <c r="V49" s="6"/>
      <c r="W49" s="6"/>
      <c r="X49" s="6"/>
      <c r="Y49" s="6"/>
      <c r="Z49" s="6"/>
    </row>
    <row r="50" spans="1:26" ht="23.25">
      <c r="A50" s="15">
        <v>4</v>
      </c>
      <c r="B50" s="23" t="s">
        <v>17</v>
      </c>
      <c r="C50" s="8">
        <v>49</v>
      </c>
      <c r="D50" s="16">
        <f>(2408.0487804878*41+K50*8)/49</f>
        <v>2412.9387755101998</v>
      </c>
      <c r="E50" s="8">
        <f t="shared" si="22"/>
        <v>118233.9999999998</v>
      </c>
      <c r="F50" s="10">
        <f t="shared" si="23"/>
        <v>520.2295999999991</v>
      </c>
      <c r="G50" s="10">
        <f t="shared" si="24"/>
        <v>48.258775510203996</v>
      </c>
      <c r="H50" s="10">
        <f t="shared" si="25"/>
        <v>2423.5557061224445</v>
      </c>
      <c r="I50" s="10">
        <f t="shared" si="26"/>
        <v>118754.2295999998</v>
      </c>
      <c r="J50" s="16">
        <v>2500</v>
      </c>
      <c r="K50" s="16">
        <v>2438</v>
      </c>
      <c r="L50" s="8">
        <f t="shared" si="27"/>
        <v>119462</v>
      </c>
      <c r="M50" s="11">
        <f t="shared" si="28"/>
        <v>9.9539041798198585E-2</v>
      </c>
      <c r="N50" s="17">
        <v>9.8032770994436347E-3</v>
      </c>
      <c r="O50" s="13">
        <f t="shared" si="32"/>
        <v>1.0386183331361654E-2</v>
      </c>
      <c r="P50" s="13">
        <f t="shared" si="30"/>
        <v>-2.4800000000000044E-2</v>
      </c>
      <c r="Q50" s="13">
        <f t="shared" si="31"/>
        <v>1.033830736744161E-3</v>
      </c>
      <c r="R50" s="6"/>
      <c r="S50" s="6"/>
      <c r="T50" s="6"/>
      <c r="U50" s="6"/>
      <c r="V50" s="6"/>
      <c r="W50" s="6"/>
      <c r="X50" s="6"/>
      <c r="Y50" s="6"/>
      <c r="Z50" s="6"/>
    </row>
    <row r="51" spans="1:26" ht="46.5">
      <c r="A51" s="18">
        <v>5</v>
      </c>
      <c r="B51" s="19" t="s">
        <v>18</v>
      </c>
      <c r="C51" s="8">
        <v>309</v>
      </c>
      <c r="D51" s="20">
        <f>(761.449612403101*258+K51*51)/309</f>
        <v>762.20064724919109</v>
      </c>
      <c r="E51" s="8">
        <f t="shared" si="22"/>
        <v>235520.00000000006</v>
      </c>
      <c r="F51" s="10">
        <f t="shared" si="23"/>
        <v>1036.2880000000002</v>
      </c>
      <c r="G51" s="10">
        <f t="shared" si="24"/>
        <v>15.244012944983822</v>
      </c>
      <c r="H51" s="10">
        <f t="shared" si="25"/>
        <v>765.55433009708747</v>
      </c>
      <c r="I51" s="10">
        <f t="shared" si="26"/>
        <v>236556.28800000006</v>
      </c>
      <c r="J51" s="21">
        <v>777</v>
      </c>
      <c r="K51" s="21">
        <v>766</v>
      </c>
      <c r="L51" s="8">
        <f t="shared" si="27"/>
        <v>236694</v>
      </c>
      <c r="M51" s="11">
        <f t="shared" si="28"/>
        <v>0.19721998593178428</v>
      </c>
      <c r="N51" s="22">
        <v>0.1792216273242512</v>
      </c>
      <c r="O51" s="13">
        <f t="shared" si="32"/>
        <v>4.9847146739128156E-3</v>
      </c>
      <c r="P51" s="13">
        <f t="shared" si="30"/>
        <v>-1.4157014157014203E-2</v>
      </c>
      <c r="Q51" s="13">
        <f t="shared" si="31"/>
        <v>9.8308535786304418E-4</v>
      </c>
      <c r="R51" s="6"/>
      <c r="S51" s="6"/>
      <c r="T51" s="6"/>
      <c r="U51" s="6"/>
      <c r="V51" s="6"/>
      <c r="W51" s="6"/>
      <c r="X51" s="6"/>
      <c r="Y51" s="6"/>
      <c r="Z51" s="6"/>
    </row>
    <row r="52" spans="1:26" ht="23.25">
      <c r="A52" s="15">
        <v>6</v>
      </c>
      <c r="B52" s="23" t="s">
        <v>19</v>
      </c>
      <c r="C52" s="8">
        <v>60</v>
      </c>
      <c r="D52" s="16">
        <f>(1948.76*50+10*K52)/60</f>
        <v>1957.3</v>
      </c>
      <c r="E52" s="8">
        <f t="shared" si="22"/>
        <v>117438</v>
      </c>
      <c r="F52" s="10">
        <f t="shared" si="23"/>
        <v>516.72720000000004</v>
      </c>
      <c r="G52" s="10">
        <f t="shared" si="24"/>
        <v>39.146000000000001</v>
      </c>
      <c r="H52" s="10">
        <f t="shared" si="25"/>
        <v>1965.91212</v>
      </c>
      <c r="I52" s="10">
        <f t="shared" si="26"/>
        <v>117954.72719999999</v>
      </c>
      <c r="J52" s="16">
        <v>2000</v>
      </c>
      <c r="K52" s="16">
        <v>2000</v>
      </c>
      <c r="L52" s="8">
        <f t="shared" si="27"/>
        <v>120000</v>
      </c>
      <c r="M52" s="11">
        <f t="shared" si="28"/>
        <v>9.9987318275132089E-2</v>
      </c>
      <c r="N52" s="17">
        <v>1.5586257424903052E-3</v>
      </c>
      <c r="O52" s="13">
        <f t="shared" si="32"/>
        <v>2.1815766617278909E-2</v>
      </c>
      <c r="P52" s="13">
        <f t="shared" si="30"/>
        <v>0</v>
      </c>
      <c r="Q52" s="13">
        <f t="shared" si="31"/>
        <v>2.1813000001778679E-3</v>
      </c>
      <c r="R52" s="6"/>
      <c r="S52" s="6"/>
      <c r="T52" s="6"/>
      <c r="U52" s="6"/>
      <c r="V52" s="6"/>
      <c r="W52" s="6"/>
      <c r="X52" s="6"/>
      <c r="Y52" s="6"/>
      <c r="Z52" s="6"/>
    </row>
    <row r="53" spans="1:26" ht="23.25">
      <c r="A53" s="18">
        <v>7</v>
      </c>
      <c r="B53" s="19" t="s">
        <v>20</v>
      </c>
      <c r="C53" s="8">
        <v>121</v>
      </c>
      <c r="D53" s="24">
        <f>(974.117821782178*101+20*K53)/121</f>
        <v>975.07355371900815</v>
      </c>
      <c r="E53" s="8">
        <f t="shared" si="22"/>
        <v>117983.89999999998</v>
      </c>
      <c r="F53" s="10">
        <f t="shared" si="23"/>
        <v>519.12915999999996</v>
      </c>
      <c r="G53" s="10">
        <f t="shared" si="24"/>
        <v>19.501471074380163</v>
      </c>
      <c r="H53" s="10">
        <f t="shared" si="25"/>
        <v>979.36387735537176</v>
      </c>
      <c r="I53" s="10">
        <f t="shared" si="26"/>
        <v>118503.02915999998</v>
      </c>
      <c r="J53" s="21">
        <v>998</v>
      </c>
      <c r="K53" s="21">
        <v>979.9</v>
      </c>
      <c r="L53" s="8">
        <f t="shared" si="27"/>
        <v>118567.9</v>
      </c>
      <c r="M53" s="11">
        <f t="shared" si="28"/>
        <v>9.8794052954283618E-2</v>
      </c>
      <c r="N53" s="22">
        <v>8.1416881478712663E-2</v>
      </c>
      <c r="O53" s="13">
        <f t="shared" si="32"/>
        <v>4.9498279002475609E-3</v>
      </c>
      <c r="P53" s="13">
        <f t="shared" si="30"/>
        <v>-1.8136272545090204E-2</v>
      </c>
      <c r="Q53" s="13">
        <f t="shared" si="31"/>
        <v>4.8901355969164801E-4</v>
      </c>
      <c r="R53" s="6"/>
      <c r="S53" s="6"/>
      <c r="T53" s="6"/>
      <c r="U53" s="6"/>
      <c r="V53" s="6"/>
      <c r="W53" s="6"/>
      <c r="X53" s="6"/>
      <c r="Y53" s="6"/>
      <c r="Z53" s="6"/>
    </row>
    <row r="54" spans="1:26" ht="46.5">
      <c r="A54" s="15">
        <v>8</v>
      </c>
      <c r="B54" s="23" t="s">
        <v>21</v>
      </c>
      <c r="C54" s="8">
        <v>59</v>
      </c>
      <c r="D54" s="25">
        <f>(2002.26530612245*49+10*K54)/59</f>
        <v>2001.8813559322043</v>
      </c>
      <c r="E54" s="8">
        <f t="shared" si="22"/>
        <v>118111.00000000006</v>
      </c>
      <c r="F54" s="10">
        <f t="shared" si="23"/>
        <v>519.68840000000034</v>
      </c>
      <c r="G54" s="10">
        <f t="shared" si="24"/>
        <v>40.037627118644089</v>
      </c>
      <c r="H54" s="10">
        <f t="shared" si="25"/>
        <v>2010.6896338983058</v>
      </c>
      <c r="I54" s="10">
        <f t="shared" si="26"/>
        <v>118630.68840000006</v>
      </c>
      <c r="J54" s="16">
        <v>2000</v>
      </c>
      <c r="K54" s="16">
        <v>2000</v>
      </c>
      <c r="L54" s="8">
        <f t="shared" si="27"/>
        <v>118000</v>
      </c>
      <c r="M54" s="11">
        <f t="shared" si="28"/>
        <v>9.8320862970546555E-2</v>
      </c>
      <c r="N54" s="17">
        <v>4.6509832120877004E-2</v>
      </c>
      <c r="O54" s="13">
        <f t="shared" si="32"/>
        <v>-9.3979392266640982E-4</v>
      </c>
      <c r="P54" s="13">
        <f t="shared" si="30"/>
        <v>0</v>
      </c>
      <c r="Q54" s="13">
        <f t="shared" si="31"/>
        <v>-9.2401349491036505E-5</v>
      </c>
      <c r="R54" s="6"/>
      <c r="S54" s="6"/>
      <c r="T54" s="6"/>
      <c r="U54" s="6"/>
      <c r="V54" s="6"/>
      <c r="W54" s="6"/>
      <c r="X54" s="6"/>
      <c r="Y54" s="6"/>
      <c r="Z54" s="6"/>
    </row>
    <row r="55" spans="1:26" ht="23.25">
      <c r="A55" s="18">
        <v>9</v>
      </c>
      <c r="B55" s="19" t="s">
        <v>22</v>
      </c>
      <c r="C55" s="8">
        <v>8</v>
      </c>
      <c r="D55" s="26">
        <f>(4698*8+K55)/9</f>
        <v>4692.2222222222226</v>
      </c>
      <c r="E55" s="8">
        <f t="shared" si="22"/>
        <v>37537.777777777781</v>
      </c>
      <c r="F55" s="10">
        <f t="shared" si="23"/>
        <v>165.16622222222225</v>
      </c>
      <c r="G55" s="10">
        <f t="shared" si="24"/>
        <v>93.844444444444449</v>
      </c>
      <c r="H55" s="10">
        <f t="shared" si="25"/>
        <v>4712.8680000000004</v>
      </c>
      <c r="I55" s="10">
        <f t="shared" si="26"/>
        <v>37702.944000000003</v>
      </c>
      <c r="J55" s="26">
        <v>4650</v>
      </c>
      <c r="K55" s="26">
        <v>4646</v>
      </c>
      <c r="L55" s="8">
        <f t="shared" si="27"/>
        <v>37168</v>
      </c>
      <c r="M55" s="11">
        <f t="shared" si="28"/>
        <v>3.0969405380417578E-2</v>
      </c>
      <c r="N55" s="22">
        <v>1.9004358577319105E-2</v>
      </c>
      <c r="O55" s="13">
        <f t="shared" si="32"/>
        <v>-9.8508169547715241E-3</v>
      </c>
      <c r="P55" s="13">
        <f t="shared" si="30"/>
        <v>-8.6021505376343566E-4</v>
      </c>
      <c r="Q55" s="13">
        <f t="shared" si="31"/>
        <v>-3.0507394360060992E-4</v>
      </c>
      <c r="R55" s="6"/>
      <c r="S55" s="6"/>
      <c r="T55" s="6"/>
      <c r="U55" s="6"/>
      <c r="V55" s="6"/>
      <c r="W55" s="6"/>
      <c r="X55" s="6"/>
      <c r="Y55" s="6"/>
      <c r="Z55" s="6"/>
    </row>
    <row r="56" spans="1:26" ht="23.25">
      <c r="A56" s="15">
        <v>10</v>
      </c>
      <c r="B56" s="23" t="s">
        <v>23</v>
      </c>
      <c r="C56" s="8">
        <v>126</v>
      </c>
      <c r="D56" s="27">
        <f>(931*105+21*K56)/126</f>
        <v>932.16666666666663</v>
      </c>
      <c r="E56" s="8">
        <f t="shared" si="22"/>
        <v>117453</v>
      </c>
      <c r="F56" s="10">
        <f t="shared" si="23"/>
        <v>516.79320000000007</v>
      </c>
      <c r="G56" s="10">
        <f t="shared" si="24"/>
        <v>18.643333333333334</v>
      </c>
      <c r="H56" s="10">
        <f t="shared" si="25"/>
        <v>936.26819999999998</v>
      </c>
      <c r="I56" s="10">
        <f t="shared" si="26"/>
        <v>117969.7932</v>
      </c>
      <c r="J56" s="28">
        <v>961</v>
      </c>
      <c r="K56" s="28">
        <v>938</v>
      </c>
      <c r="L56" s="8">
        <f t="shared" si="27"/>
        <v>118188</v>
      </c>
      <c r="M56" s="11">
        <f t="shared" si="28"/>
        <v>9.8477509769177587E-2</v>
      </c>
      <c r="N56" s="17">
        <v>3.1684413938897961E-2</v>
      </c>
      <c r="O56" s="13">
        <f t="shared" si="32"/>
        <v>6.2578222778473247E-3</v>
      </c>
      <c r="P56" s="13">
        <f t="shared" si="30"/>
        <v>-2.3933402705515139E-2</v>
      </c>
      <c r="Q56" s="13">
        <f t="shared" si="31"/>
        <v>6.1625475450048704E-4</v>
      </c>
      <c r="R56" s="6"/>
      <c r="S56" s="6"/>
      <c r="T56" s="6"/>
      <c r="U56" s="6"/>
      <c r="V56" s="6"/>
      <c r="W56" s="6"/>
      <c r="X56" s="6"/>
      <c r="Y56" s="6"/>
      <c r="Z56" s="6"/>
    </row>
    <row r="57" spans="1:26" ht="23.25">
      <c r="A57" s="18">
        <v>11</v>
      </c>
      <c r="B57" s="19" t="s">
        <v>24</v>
      </c>
      <c r="C57" s="8">
        <v>0</v>
      </c>
      <c r="D57" s="21">
        <v>0</v>
      </c>
      <c r="E57" s="10">
        <v>0</v>
      </c>
      <c r="F57" s="10"/>
      <c r="G57" s="10"/>
      <c r="H57" s="10">
        <v>0</v>
      </c>
      <c r="I57" s="19">
        <v>0</v>
      </c>
      <c r="J57" s="21">
        <v>0</v>
      </c>
      <c r="K57" s="8">
        <f>J57*C57</f>
        <v>0</v>
      </c>
      <c r="L57" s="17">
        <v>0</v>
      </c>
      <c r="M57" s="22" t="s">
        <v>25</v>
      </c>
      <c r="N57" s="22" t="s">
        <v>25</v>
      </c>
      <c r="O57" s="13" t="s">
        <v>25</v>
      </c>
      <c r="P57" s="13" t="s">
        <v>25</v>
      </c>
      <c r="Q57" s="13" t="s">
        <v>25</v>
      </c>
      <c r="R57" s="6"/>
      <c r="S57" s="6"/>
      <c r="T57" s="6"/>
      <c r="U57" s="6"/>
      <c r="V57" s="14"/>
      <c r="W57" s="6"/>
      <c r="X57" s="6"/>
      <c r="Y57" s="6"/>
      <c r="Z57" s="6"/>
    </row>
    <row r="58" spans="1:26" ht="23.25">
      <c r="A58" s="15">
        <v>12</v>
      </c>
      <c r="B58" s="23"/>
      <c r="C58" s="23"/>
      <c r="D58" s="23"/>
      <c r="E58" s="23"/>
      <c r="F58" s="23"/>
      <c r="G58" s="23"/>
      <c r="H58" s="6"/>
      <c r="I58" s="29">
        <f>SUM(I47:I56)</f>
        <v>1198464.025705141</v>
      </c>
      <c r="J58" s="23"/>
      <c r="K58" s="23"/>
      <c r="L58" s="23"/>
      <c r="M58" s="23"/>
      <c r="N58" s="23"/>
      <c r="O58" s="23"/>
      <c r="P58" s="23"/>
      <c r="Q58" s="23"/>
      <c r="R58" s="6"/>
      <c r="S58" s="6"/>
      <c r="T58" s="6"/>
      <c r="U58" s="6"/>
      <c r="V58" s="6"/>
      <c r="W58" s="6"/>
      <c r="X58" s="6"/>
      <c r="Y58" s="6"/>
      <c r="Z58" s="6"/>
    </row>
    <row r="59" spans="1:26" ht="14.25" customHeight="1">
      <c r="A59" s="18">
        <v>13</v>
      </c>
      <c r="B59" s="19"/>
      <c r="C59" s="19"/>
      <c r="D59" s="19"/>
      <c r="E59" s="19"/>
      <c r="F59" s="19"/>
      <c r="G59" s="21"/>
      <c r="H59" s="10"/>
      <c r="I59" s="19"/>
      <c r="J59" s="19"/>
      <c r="K59" s="19"/>
      <c r="L59" s="19"/>
      <c r="M59" s="19"/>
      <c r="N59" s="19"/>
      <c r="O59" s="19"/>
      <c r="P59" s="19"/>
      <c r="Q59" s="19"/>
      <c r="R59" s="6"/>
      <c r="S59" s="6"/>
      <c r="T59" s="6"/>
      <c r="U59" s="6"/>
      <c r="V59" s="6"/>
      <c r="W59" s="6"/>
      <c r="X59" s="6"/>
      <c r="Y59" s="6"/>
      <c r="Z59" s="6"/>
    </row>
    <row r="60" spans="1:26" ht="14.25" customHeight="1">
      <c r="A60" s="15">
        <v>14</v>
      </c>
      <c r="B60" s="23"/>
      <c r="C60" s="23"/>
      <c r="D60" s="23"/>
      <c r="E60" s="23"/>
      <c r="F60" s="23"/>
      <c r="G60" s="23"/>
      <c r="H60" s="30"/>
      <c r="I60" s="23"/>
      <c r="J60" s="23"/>
      <c r="K60" s="23"/>
      <c r="L60" s="23"/>
      <c r="M60" s="23"/>
      <c r="N60" s="23"/>
      <c r="O60" s="23"/>
      <c r="P60" s="23"/>
      <c r="Q60" s="23"/>
      <c r="R60" s="6"/>
      <c r="S60" s="6"/>
      <c r="T60" s="6"/>
      <c r="U60" s="6"/>
      <c r="V60" s="6"/>
      <c r="W60" s="6"/>
      <c r="X60" s="6"/>
      <c r="Y60" s="6"/>
      <c r="Z60" s="6"/>
    </row>
    <row r="61" spans="1:26" ht="14.25" customHeight="1">
      <c r="A61" s="18">
        <v>15</v>
      </c>
      <c r="B61" s="19"/>
      <c r="C61" s="19"/>
      <c r="D61" s="19"/>
      <c r="E61" s="19"/>
      <c r="F61" s="19"/>
      <c r="G61" s="19"/>
      <c r="H61" s="19"/>
      <c r="I61" s="19"/>
      <c r="J61" s="19"/>
      <c r="K61" s="19"/>
      <c r="L61" s="19"/>
      <c r="M61" s="19"/>
      <c r="N61" s="19"/>
      <c r="O61" s="19"/>
      <c r="P61" s="19"/>
      <c r="Q61" s="19"/>
      <c r="R61" s="6"/>
      <c r="S61" s="6"/>
      <c r="T61" s="6"/>
      <c r="U61" s="6"/>
      <c r="V61" s="6"/>
      <c r="W61" s="6"/>
      <c r="X61" s="6"/>
      <c r="Y61" s="6"/>
      <c r="Z61" s="6"/>
    </row>
    <row r="62" spans="1:26" ht="14.25" customHeight="1">
      <c r="A62" s="429" t="s">
        <v>26</v>
      </c>
      <c r="B62" s="430"/>
      <c r="C62" s="430"/>
      <c r="D62" s="431"/>
      <c r="E62" s="2"/>
      <c r="F62" s="2"/>
      <c r="G62" s="2"/>
      <c r="H62" s="2"/>
      <c r="I62" s="2"/>
      <c r="J62" s="2"/>
      <c r="K62" s="3">
        <f t="shared" ref="K62:M62" si="33">SUM(K47:K57)</f>
        <v>16136.85</v>
      </c>
      <c r="L62" s="3">
        <f t="shared" si="33"/>
        <v>1200152.2000000002</v>
      </c>
      <c r="M62" s="31">
        <f t="shared" si="33"/>
        <v>0.99999999999999978</v>
      </c>
      <c r="N62" s="4">
        <f t="shared" ref="N62:Q62" si="34">AVERAGE(N47:N57)</f>
        <v>4.5027017015634614E-2</v>
      </c>
      <c r="O62" s="5">
        <f t="shared" si="34"/>
        <v>3.5046292576592863E-3</v>
      </c>
      <c r="P62" s="5">
        <f t="shared" si="34"/>
        <v>-1.188977740266004E-2</v>
      </c>
      <c r="Q62" s="5">
        <f t="shared" si="34"/>
        <v>5.9756813226646073E-4</v>
      </c>
      <c r="R62" s="6"/>
      <c r="S62" s="6"/>
      <c r="T62" s="6"/>
      <c r="U62" s="6"/>
      <c r="V62" s="6"/>
      <c r="W62" s="6"/>
      <c r="X62" s="6"/>
      <c r="Y62" s="6"/>
      <c r="Z62" s="6"/>
    </row>
    <row r="63" spans="1:26"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09.5" customHeight="1">
      <c r="A64" s="32"/>
      <c r="B64" s="432" t="s">
        <v>33</v>
      </c>
      <c r="C64" s="433"/>
      <c r="D64" s="433"/>
      <c r="E64" s="433"/>
      <c r="F64" s="433"/>
      <c r="G64" s="433"/>
      <c r="H64" s="433"/>
      <c r="I64" s="433"/>
      <c r="J64" s="433"/>
      <c r="K64" s="433"/>
      <c r="L64" s="433"/>
      <c r="M64" s="433"/>
      <c r="N64" s="434"/>
      <c r="O64" s="32"/>
      <c r="P64" s="32"/>
      <c r="Q64" s="32"/>
      <c r="R64" s="32"/>
      <c r="S64" s="32"/>
      <c r="T64" s="32"/>
      <c r="U64" s="32"/>
      <c r="V64" s="32"/>
      <c r="W64" s="32"/>
      <c r="X64" s="32"/>
      <c r="Y64" s="32"/>
      <c r="Z64" s="32"/>
    </row>
    <row r="65" spans="1:26"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4.25" customHeight="1">
      <c r="A66" s="6"/>
      <c r="B66" s="6"/>
      <c r="E66" s="6"/>
      <c r="F66" s="6"/>
      <c r="G66" s="6"/>
      <c r="H66" s="6"/>
      <c r="I66" s="6"/>
      <c r="J66" s="6"/>
      <c r="K66" s="6"/>
      <c r="L66" s="6"/>
      <c r="M66" s="6"/>
      <c r="N66" s="6"/>
      <c r="O66" s="6"/>
      <c r="P66" s="6"/>
      <c r="Q66" s="6"/>
      <c r="R66" s="6"/>
      <c r="S66" s="6"/>
      <c r="T66" s="6"/>
      <c r="U66" s="6"/>
      <c r="V66" s="6"/>
      <c r="W66" s="6"/>
      <c r="X66" s="6"/>
      <c r="Y66" s="6"/>
      <c r="Z66" s="6"/>
    </row>
    <row r="67" spans="1:26" ht="60.75">
      <c r="A67" s="429" t="s">
        <v>0</v>
      </c>
      <c r="B67" s="430"/>
      <c r="C67" s="430"/>
      <c r="D67" s="431"/>
      <c r="E67" s="1" t="s">
        <v>1</v>
      </c>
      <c r="F67" s="2" t="s">
        <v>2</v>
      </c>
      <c r="G67" s="2" t="s">
        <v>3</v>
      </c>
      <c r="H67" s="2" t="s">
        <v>5</v>
      </c>
      <c r="I67" s="2" t="s">
        <v>6</v>
      </c>
      <c r="J67" s="2" t="s">
        <v>7</v>
      </c>
      <c r="K67" s="3" t="s">
        <v>8</v>
      </c>
      <c r="L67" s="4" t="s">
        <v>9</v>
      </c>
      <c r="M67" s="4" t="s">
        <v>10</v>
      </c>
      <c r="N67" s="4" t="s">
        <v>34</v>
      </c>
      <c r="O67" s="4" t="s">
        <v>11</v>
      </c>
      <c r="P67" s="5" t="s">
        <v>12</v>
      </c>
      <c r="Q67" s="5" t="s">
        <v>13</v>
      </c>
      <c r="R67" s="5" t="s">
        <v>35</v>
      </c>
      <c r="S67" s="35" t="s">
        <v>33</v>
      </c>
      <c r="T67" s="6"/>
      <c r="U67" s="6"/>
      <c r="V67" s="6"/>
      <c r="W67" s="6"/>
      <c r="X67" s="6"/>
      <c r="Y67" s="6"/>
      <c r="Z67" s="6"/>
    </row>
    <row r="68" spans="1:26" ht="23.25">
      <c r="A68" s="7">
        <v>1</v>
      </c>
      <c r="B68" s="7" t="s">
        <v>14</v>
      </c>
      <c r="C68" s="8">
        <v>674</v>
      </c>
      <c r="D68" s="9">
        <v>119.90683506686479</v>
      </c>
      <c r="E68" s="8">
        <f t="shared" ref="E68:E78" si="35">D68*C68</f>
        <v>80817.206835066871</v>
      </c>
      <c r="F68" s="10">
        <f t="shared" ref="F68:F78" si="36">E68*0.44%</f>
        <v>355.59571007429423</v>
      </c>
      <c r="G68" s="10">
        <f t="shared" ref="G68:G77" si="37">D68*2%</f>
        <v>2.3981367013372958</v>
      </c>
      <c r="H68" s="10">
        <f t="shared" ref="H68:H78" si="38">E68+F68</f>
        <v>81172.802545141167</v>
      </c>
      <c r="I68" s="8">
        <v>120</v>
      </c>
      <c r="J68" s="8">
        <v>115.95</v>
      </c>
      <c r="K68" s="8">
        <f t="shared" ref="K68:K78" si="39">J68*C68</f>
        <v>78150.3</v>
      </c>
      <c r="L68" s="34">
        <f t="shared" ref="L68:L77" si="40">K68/$K$83</f>
        <v>6.5116990994975463E-2</v>
      </c>
      <c r="M68" s="12">
        <v>7.3024613361377874E-2</v>
      </c>
      <c r="N68" s="12">
        <v>9.265002415877549E-2</v>
      </c>
      <c r="O68" s="13">
        <f t="shared" ref="O68:O69" si="41">J68/D68-1</f>
        <v>-3.2999245327910542E-2</v>
      </c>
      <c r="P68" s="13">
        <f t="shared" ref="P68:P77" si="42">(J68/I68)-1</f>
        <v>-3.3749999999999947E-2</v>
      </c>
      <c r="Q68" s="13">
        <f t="shared" ref="Q68:Q77" si="43">L68*O68</f>
        <v>-2.1488115608585367E-3</v>
      </c>
      <c r="R68" s="13">
        <f t="shared" ref="R68:R77" si="44">O68*N68</f>
        <v>-3.0573808768522711E-3</v>
      </c>
      <c r="S68" s="36">
        <f t="shared" ref="S68:S77" si="45">Q68-R68</f>
        <v>9.0856931599373435E-4</v>
      </c>
      <c r="T68" s="6"/>
      <c r="U68" s="6"/>
      <c r="V68" s="6"/>
      <c r="W68" s="6"/>
      <c r="X68" s="6"/>
      <c r="Y68" s="6"/>
      <c r="Z68" s="6"/>
    </row>
    <row r="69" spans="1:26" ht="23.25">
      <c r="A69" s="15">
        <v>2</v>
      </c>
      <c r="B69" s="15" t="s">
        <v>15</v>
      </c>
      <c r="C69" s="8">
        <v>69</v>
      </c>
      <c r="D69" s="16">
        <v>1801.6811594202929</v>
      </c>
      <c r="E69" s="8">
        <f t="shared" si="35"/>
        <v>124316.00000000022</v>
      </c>
      <c r="F69" s="10">
        <f t="shared" si="36"/>
        <v>546.99040000000105</v>
      </c>
      <c r="G69" s="10">
        <f t="shared" si="37"/>
        <v>36.033623188405862</v>
      </c>
      <c r="H69" s="10">
        <f t="shared" si="38"/>
        <v>124862.99040000021</v>
      </c>
      <c r="I69" s="16">
        <v>1840</v>
      </c>
      <c r="J69" s="16">
        <v>1834</v>
      </c>
      <c r="K69" s="8">
        <f t="shared" si="39"/>
        <v>126546</v>
      </c>
      <c r="L69" s="34">
        <f t="shared" si="40"/>
        <v>0.10544162648704054</v>
      </c>
      <c r="M69" s="17">
        <v>5.3593552272580801E-3</v>
      </c>
      <c r="N69" s="17">
        <v>0</v>
      </c>
      <c r="O69" s="13">
        <f t="shared" si="41"/>
        <v>1.7938157598376581E-2</v>
      </c>
      <c r="P69" s="13">
        <f t="shared" si="42"/>
        <v>-3.260869565217428E-3</v>
      </c>
      <c r="Q69" s="13">
        <f t="shared" si="43"/>
        <v>1.8914285133536917E-3</v>
      </c>
      <c r="R69" s="13">
        <f t="shared" si="44"/>
        <v>0</v>
      </c>
      <c r="S69" s="36">
        <f t="shared" si="45"/>
        <v>1.8914285133536917E-3</v>
      </c>
      <c r="T69" s="6"/>
      <c r="U69" s="6"/>
      <c r="V69" s="6"/>
      <c r="W69" s="6"/>
      <c r="X69" s="6"/>
      <c r="Y69" s="6"/>
      <c r="Z69" s="6"/>
    </row>
    <row r="70" spans="1:26" ht="23.25">
      <c r="A70" s="18">
        <v>3</v>
      </c>
      <c r="B70" s="19" t="s">
        <v>16</v>
      </c>
      <c r="C70" s="8">
        <v>304</v>
      </c>
      <c r="D70" s="21">
        <v>413.82565789473671</v>
      </c>
      <c r="E70" s="8">
        <f t="shared" si="35"/>
        <v>125802.99999999996</v>
      </c>
      <c r="F70" s="10">
        <f t="shared" si="36"/>
        <v>553.53319999999985</v>
      </c>
      <c r="G70" s="10">
        <f t="shared" si="37"/>
        <v>8.2765131578947351</v>
      </c>
      <c r="H70" s="10">
        <f t="shared" si="38"/>
        <v>126356.53319999996</v>
      </c>
      <c r="I70" s="21">
        <v>419</v>
      </c>
      <c r="J70" s="21">
        <v>419</v>
      </c>
      <c r="K70" s="8">
        <f t="shared" si="39"/>
        <v>127376</v>
      </c>
      <c r="L70" s="34">
        <f t="shared" si="40"/>
        <v>0.10613320543844354</v>
      </c>
      <c r="M70" s="22">
        <v>2.6871852857182814E-3</v>
      </c>
      <c r="N70" s="22">
        <v>0</v>
      </c>
      <c r="O70" s="13">
        <f t="shared" ref="O70:O77" si="46">(J70/D70)-1</f>
        <v>1.2503676382916495E-2</v>
      </c>
      <c r="P70" s="13">
        <f t="shared" si="42"/>
        <v>0</v>
      </c>
      <c r="Q70" s="13">
        <f t="shared" si="43"/>
        <v>1.327055254283891E-3</v>
      </c>
      <c r="R70" s="13">
        <f t="shared" si="44"/>
        <v>0</v>
      </c>
      <c r="S70" s="36">
        <f t="shared" si="45"/>
        <v>1.327055254283891E-3</v>
      </c>
      <c r="T70" s="6"/>
      <c r="U70" s="6"/>
      <c r="V70" s="6"/>
      <c r="W70" s="6"/>
      <c r="X70" s="6"/>
      <c r="Y70" s="6"/>
      <c r="Z70" s="6"/>
    </row>
    <row r="71" spans="1:26" ht="23.25">
      <c r="A71" s="15">
        <v>4</v>
      </c>
      <c r="B71" s="23" t="s">
        <v>17</v>
      </c>
      <c r="C71" s="8">
        <v>49</v>
      </c>
      <c r="D71" s="16">
        <v>2412.9387755101998</v>
      </c>
      <c r="E71" s="8">
        <f t="shared" si="35"/>
        <v>118233.9999999998</v>
      </c>
      <c r="F71" s="10">
        <f t="shared" si="36"/>
        <v>520.2295999999991</v>
      </c>
      <c r="G71" s="10">
        <f t="shared" si="37"/>
        <v>48.258775510203996</v>
      </c>
      <c r="H71" s="10">
        <f t="shared" si="38"/>
        <v>118754.2295999998</v>
      </c>
      <c r="I71" s="16">
        <v>2500</v>
      </c>
      <c r="J71" s="16">
        <v>2438</v>
      </c>
      <c r="K71" s="8">
        <f t="shared" si="39"/>
        <v>119462</v>
      </c>
      <c r="L71" s="34">
        <f t="shared" si="40"/>
        <v>9.9539041798198585E-2</v>
      </c>
      <c r="M71" s="17">
        <v>9.8032770994436347E-3</v>
      </c>
      <c r="N71" s="17">
        <v>1.2437913989408425E-2</v>
      </c>
      <c r="O71" s="13">
        <f t="shared" si="46"/>
        <v>1.0386183331361654E-2</v>
      </c>
      <c r="P71" s="13">
        <f t="shared" si="42"/>
        <v>-2.4800000000000044E-2</v>
      </c>
      <c r="Q71" s="13">
        <f t="shared" si="43"/>
        <v>1.033830736744161E-3</v>
      </c>
      <c r="R71" s="13">
        <f t="shared" si="44"/>
        <v>1.2918245495370371E-4</v>
      </c>
      <c r="S71" s="36">
        <f t="shared" si="45"/>
        <v>9.0464828179045737E-4</v>
      </c>
      <c r="T71" s="6"/>
      <c r="U71" s="6"/>
      <c r="V71" s="6"/>
      <c r="W71" s="6"/>
      <c r="X71" s="6"/>
      <c r="Y71" s="6"/>
      <c r="Z71" s="6"/>
    </row>
    <row r="72" spans="1:26" ht="46.5">
      <c r="A72" s="18">
        <v>5</v>
      </c>
      <c r="B72" s="19" t="s">
        <v>18</v>
      </c>
      <c r="C72" s="8">
        <v>309</v>
      </c>
      <c r="D72" s="21">
        <v>762.20064724919109</v>
      </c>
      <c r="E72" s="8">
        <f t="shared" si="35"/>
        <v>235520.00000000006</v>
      </c>
      <c r="F72" s="10">
        <f t="shared" si="36"/>
        <v>1036.2880000000002</v>
      </c>
      <c r="G72" s="10">
        <f t="shared" si="37"/>
        <v>15.244012944983822</v>
      </c>
      <c r="H72" s="10">
        <f t="shared" si="38"/>
        <v>236556.28800000006</v>
      </c>
      <c r="I72" s="21">
        <v>777</v>
      </c>
      <c r="J72" s="21">
        <v>766</v>
      </c>
      <c r="K72" s="8">
        <f t="shared" si="39"/>
        <v>236694</v>
      </c>
      <c r="L72" s="34">
        <f t="shared" si="40"/>
        <v>0.19721998593178428</v>
      </c>
      <c r="M72" s="22">
        <v>0.1792216273242512</v>
      </c>
      <c r="N72" s="22">
        <v>0.2273875524570613</v>
      </c>
      <c r="O72" s="13">
        <f t="shared" si="46"/>
        <v>4.9847146739128156E-3</v>
      </c>
      <c r="P72" s="13">
        <f t="shared" si="42"/>
        <v>-1.4157014157014203E-2</v>
      </c>
      <c r="Q72" s="13">
        <f t="shared" si="43"/>
        <v>9.8308535786304418E-4</v>
      </c>
      <c r="R72" s="13">
        <f t="shared" si="44"/>
        <v>1.1334620693978336E-3</v>
      </c>
      <c r="S72" s="36">
        <f t="shared" si="45"/>
        <v>-1.5037671153478945E-4</v>
      </c>
      <c r="T72" s="6"/>
      <c r="U72" s="6"/>
      <c r="V72" s="6"/>
      <c r="W72" s="6"/>
      <c r="X72" s="6"/>
      <c r="Y72" s="6"/>
      <c r="Z72" s="6"/>
    </row>
    <row r="73" spans="1:26" ht="23.25">
      <c r="A73" s="15">
        <v>6</v>
      </c>
      <c r="B73" s="23" t="s">
        <v>19</v>
      </c>
      <c r="C73" s="8">
        <v>60</v>
      </c>
      <c r="D73" s="16">
        <v>1957.3</v>
      </c>
      <c r="E73" s="8">
        <f t="shared" si="35"/>
        <v>117438</v>
      </c>
      <c r="F73" s="10">
        <f t="shared" si="36"/>
        <v>516.72720000000004</v>
      </c>
      <c r="G73" s="10">
        <f t="shared" si="37"/>
        <v>39.146000000000001</v>
      </c>
      <c r="H73" s="10">
        <f t="shared" si="38"/>
        <v>117954.72719999999</v>
      </c>
      <c r="I73" s="16">
        <v>2000</v>
      </c>
      <c r="J73" s="16">
        <v>2000</v>
      </c>
      <c r="K73" s="8">
        <f t="shared" si="39"/>
        <v>120000</v>
      </c>
      <c r="L73" s="34">
        <f t="shared" si="40"/>
        <v>9.9987318275132089E-2</v>
      </c>
      <c r="M73" s="17">
        <v>1.5586257424903052E-3</v>
      </c>
      <c r="N73" s="17">
        <v>0</v>
      </c>
      <c r="O73" s="13">
        <f t="shared" si="46"/>
        <v>2.1815766617278909E-2</v>
      </c>
      <c r="P73" s="13">
        <f t="shared" si="42"/>
        <v>0</v>
      </c>
      <c r="Q73" s="13">
        <f t="shared" si="43"/>
        <v>2.1813000001778679E-3</v>
      </c>
      <c r="R73" s="13">
        <f t="shared" si="44"/>
        <v>0</v>
      </c>
      <c r="S73" s="36">
        <f t="shared" si="45"/>
        <v>2.1813000001778679E-3</v>
      </c>
      <c r="T73" s="6"/>
      <c r="U73" s="6"/>
      <c r="V73" s="6"/>
      <c r="W73" s="6"/>
      <c r="X73" s="6"/>
      <c r="Y73" s="6"/>
      <c r="Z73" s="6"/>
    </row>
    <row r="74" spans="1:26" ht="23.25">
      <c r="A74" s="18">
        <v>7</v>
      </c>
      <c r="B74" s="19" t="s">
        <v>20</v>
      </c>
      <c r="C74" s="8">
        <v>121</v>
      </c>
      <c r="D74" s="21">
        <v>975.07355371900815</v>
      </c>
      <c r="E74" s="8">
        <f t="shared" si="35"/>
        <v>117983.89999999998</v>
      </c>
      <c r="F74" s="10">
        <f t="shared" si="36"/>
        <v>519.12915999999996</v>
      </c>
      <c r="G74" s="10">
        <f t="shared" si="37"/>
        <v>19.501471074380163</v>
      </c>
      <c r="H74" s="10">
        <f t="shared" si="38"/>
        <v>118503.02915999998</v>
      </c>
      <c r="I74" s="21">
        <v>998</v>
      </c>
      <c r="J74" s="21">
        <v>979.9</v>
      </c>
      <c r="K74" s="8">
        <f t="shared" si="39"/>
        <v>118567.9</v>
      </c>
      <c r="L74" s="34">
        <f t="shared" si="40"/>
        <v>9.8794052954283618E-2</v>
      </c>
      <c r="M74" s="22">
        <v>8.1416881478712663E-2</v>
      </c>
      <c r="N74" s="22">
        <v>0.10329771961414404</v>
      </c>
      <c r="O74" s="13">
        <f t="shared" si="46"/>
        <v>4.9498279002475609E-3</v>
      </c>
      <c r="P74" s="13">
        <f t="shared" si="42"/>
        <v>-1.8136272545090204E-2</v>
      </c>
      <c r="Q74" s="13">
        <f t="shared" si="43"/>
        <v>4.8901355969164801E-4</v>
      </c>
      <c r="R74" s="13">
        <f t="shared" si="44"/>
        <v>5.1130593457803983E-4</v>
      </c>
      <c r="S74" s="36">
        <f t="shared" si="45"/>
        <v>-2.2292374886391823E-5</v>
      </c>
      <c r="T74" s="6"/>
      <c r="U74" s="6"/>
      <c r="V74" s="6"/>
      <c r="W74" s="6"/>
      <c r="X74" s="6"/>
      <c r="Y74" s="6"/>
      <c r="Z74" s="6"/>
    </row>
    <row r="75" spans="1:26" ht="46.5">
      <c r="A75" s="15">
        <v>8</v>
      </c>
      <c r="B75" s="23" t="s">
        <v>21</v>
      </c>
      <c r="C75" s="8">
        <v>59</v>
      </c>
      <c r="D75" s="25">
        <v>2001.8813559322043</v>
      </c>
      <c r="E75" s="8">
        <f t="shared" si="35"/>
        <v>118111.00000000006</v>
      </c>
      <c r="F75" s="10">
        <f t="shared" si="36"/>
        <v>519.68840000000034</v>
      </c>
      <c r="G75" s="10">
        <f t="shared" si="37"/>
        <v>40.037627118644089</v>
      </c>
      <c r="H75" s="10">
        <f t="shared" si="38"/>
        <v>118630.68840000006</v>
      </c>
      <c r="I75" s="16">
        <v>2000</v>
      </c>
      <c r="J75" s="16">
        <v>2000</v>
      </c>
      <c r="K75" s="8">
        <f t="shared" si="39"/>
        <v>118000</v>
      </c>
      <c r="L75" s="34">
        <f t="shared" si="40"/>
        <v>9.8320862970546555E-2</v>
      </c>
      <c r="M75" s="17">
        <v>4.6509832120877004E-2</v>
      </c>
      <c r="N75" s="17">
        <v>5.9009378773361827E-2</v>
      </c>
      <c r="O75" s="13">
        <f t="shared" si="46"/>
        <v>-9.3979392266640982E-4</v>
      </c>
      <c r="P75" s="13">
        <f t="shared" si="42"/>
        <v>0</v>
      </c>
      <c r="Q75" s="13">
        <f t="shared" si="43"/>
        <v>-9.2401349491036505E-5</v>
      </c>
      <c r="R75" s="13">
        <f t="shared" si="44"/>
        <v>-5.5456655551525687E-5</v>
      </c>
      <c r="S75" s="36">
        <f t="shared" si="45"/>
        <v>-3.6944693939510818E-5</v>
      </c>
      <c r="T75" s="6"/>
      <c r="U75" s="6"/>
      <c r="V75" s="6"/>
      <c r="W75" s="6"/>
      <c r="X75" s="6"/>
      <c r="Y75" s="6"/>
      <c r="Z75" s="6"/>
    </row>
    <row r="76" spans="1:26" ht="23.25">
      <c r="A76" s="18">
        <v>9</v>
      </c>
      <c r="B76" s="19" t="s">
        <v>22</v>
      </c>
      <c r="C76" s="8">
        <v>8</v>
      </c>
      <c r="D76" s="26">
        <v>4692.2222222222226</v>
      </c>
      <c r="E76" s="8">
        <f t="shared" si="35"/>
        <v>37537.777777777781</v>
      </c>
      <c r="F76" s="10">
        <f t="shared" si="36"/>
        <v>165.16622222222225</v>
      </c>
      <c r="G76" s="10">
        <f t="shared" si="37"/>
        <v>93.844444444444449</v>
      </c>
      <c r="H76" s="10">
        <f t="shared" si="38"/>
        <v>37702.944000000003</v>
      </c>
      <c r="I76" s="26">
        <v>4650</v>
      </c>
      <c r="J76" s="26">
        <v>4646</v>
      </c>
      <c r="K76" s="8">
        <f t="shared" si="39"/>
        <v>37168</v>
      </c>
      <c r="L76" s="34">
        <f t="shared" si="40"/>
        <v>3.0969405380417578E-2</v>
      </c>
      <c r="M76" s="22">
        <v>1.9004358577319105E-2</v>
      </c>
      <c r="N76" s="22">
        <v>2.4111791904972903E-2</v>
      </c>
      <c r="O76" s="13">
        <f t="shared" si="46"/>
        <v>-9.8508169547715241E-3</v>
      </c>
      <c r="P76" s="13">
        <f t="shared" si="42"/>
        <v>-8.6021505376343566E-4</v>
      </c>
      <c r="Q76" s="13">
        <f t="shared" si="43"/>
        <v>-3.0507394360060992E-4</v>
      </c>
      <c r="R76" s="13">
        <f t="shared" si="44"/>
        <v>-2.3752084850742986E-4</v>
      </c>
      <c r="S76" s="36">
        <f t="shared" si="45"/>
        <v>-6.7553095093180057E-5</v>
      </c>
      <c r="T76" s="6"/>
      <c r="U76" s="6"/>
      <c r="V76" s="6"/>
      <c r="W76" s="6"/>
      <c r="X76" s="6"/>
      <c r="Y76" s="6"/>
      <c r="Z76" s="6"/>
    </row>
    <row r="77" spans="1:26" ht="23.25">
      <c r="A77" s="15">
        <v>10</v>
      </c>
      <c r="B77" s="23" t="s">
        <v>23</v>
      </c>
      <c r="C77" s="8">
        <v>126</v>
      </c>
      <c r="D77" s="28">
        <v>932.16666666666663</v>
      </c>
      <c r="E77" s="8">
        <f t="shared" si="35"/>
        <v>117453</v>
      </c>
      <c r="F77" s="10">
        <f t="shared" si="36"/>
        <v>516.79320000000007</v>
      </c>
      <c r="G77" s="10">
        <f t="shared" si="37"/>
        <v>18.643333333333334</v>
      </c>
      <c r="H77" s="10">
        <f t="shared" si="38"/>
        <v>117969.7932</v>
      </c>
      <c r="I77" s="28">
        <v>961</v>
      </c>
      <c r="J77" s="28">
        <v>938</v>
      </c>
      <c r="K77" s="8">
        <f t="shared" si="39"/>
        <v>118188</v>
      </c>
      <c r="L77" s="34">
        <f t="shared" si="40"/>
        <v>9.8477509769177587E-2</v>
      </c>
      <c r="M77" s="17">
        <v>3.1684413938897961E-2</v>
      </c>
      <c r="N77" s="17">
        <v>4.0199620124906181E-2</v>
      </c>
      <c r="O77" s="13">
        <f t="shared" si="46"/>
        <v>6.2578222778473247E-3</v>
      </c>
      <c r="P77" s="13">
        <f t="shared" si="42"/>
        <v>-2.3933402705515139E-2</v>
      </c>
      <c r="Q77" s="13">
        <f t="shared" si="43"/>
        <v>6.1625475450048704E-4</v>
      </c>
      <c r="R77" s="13">
        <f t="shared" si="44"/>
        <v>2.5156207837863755E-4</v>
      </c>
      <c r="S77" s="36">
        <f t="shared" si="45"/>
        <v>3.6469267612184949E-4</v>
      </c>
      <c r="T77" s="6"/>
      <c r="U77" s="6"/>
      <c r="V77" s="6"/>
      <c r="W77" s="6"/>
      <c r="X77" s="6"/>
      <c r="Y77" s="6"/>
      <c r="Z77" s="6"/>
    </row>
    <row r="78" spans="1:26" ht="23.25">
      <c r="A78" s="18">
        <v>11</v>
      </c>
      <c r="B78" s="19" t="s">
        <v>24</v>
      </c>
      <c r="C78" s="8">
        <v>0</v>
      </c>
      <c r="D78" s="21">
        <v>0</v>
      </c>
      <c r="E78" s="8">
        <f t="shared" si="35"/>
        <v>0</v>
      </c>
      <c r="F78" s="10">
        <f t="shared" si="36"/>
        <v>0</v>
      </c>
      <c r="G78" s="10"/>
      <c r="H78" s="10">
        <f t="shared" si="38"/>
        <v>0</v>
      </c>
      <c r="I78" s="21">
        <v>0</v>
      </c>
      <c r="J78" s="21">
        <v>0</v>
      </c>
      <c r="K78" s="8">
        <f t="shared" si="39"/>
        <v>0</v>
      </c>
      <c r="L78" s="17">
        <v>0</v>
      </c>
      <c r="M78" s="22" t="s">
        <v>25</v>
      </c>
      <c r="N78" s="22" t="s">
        <v>25</v>
      </c>
      <c r="O78" s="22" t="s">
        <v>25</v>
      </c>
      <c r="P78" s="13" t="s">
        <v>25</v>
      </c>
      <c r="Q78" s="13" t="s">
        <v>25</v>
      </c>
      <c r="R78" s="13"/>
      <c r="S78" s="13"/>
      <c r="T78" s="6"/>
      <c r="U78" s="6"/>
      <c r="V78" s="6"/>
      <c r="W78" s="6"/>
      <c r="X78" s="6"/>
      <c r="Y78" s="6"/>
      <c r="Z78" s="6"/>
    </row>
    <row r="79" spans="1:26" ht="23.25">
      <c r="A79" s="15">
        <v>12</v>
      </c>
      <c r="B79" s="23"/>
      <c r="C79" s="23"/>
      <c r="D79" s="23"/>
      <c r="E79" s="23"/>
      <c r="F79" s="23"/>
      <c r="G79" s="23"/>
      <c r="H79" s="29">
        <f>SUM(H68:H78)</f>
        <v>1198464.025705141</v>
      </c>
      <c r="I79" s="23"/>
      <c r="J79" s="23"/>
      <c r="K79" s="23"/>
      <c r="L79" s="23"/>
      <c r="M79" s="23"/>
      <c r="N79" s="23"/>
      <c r="O79" s="23"/>
      <c r="P79" s="23"/>
      <c r="Q79" s="23"/>
      <c r="R79" s="23"/>
      <c r="S79" s="37"/>
      <c r="T79" s="6"/>
      <c r="U79" s="6"/>
      <c r="V79" s="6"/>
      <c r="W79" s="6"/>
      <c r="X79" s="6"/>
      <c r="Y79" s="6"/>
      <c r="Z79" s="6"/>
    </row>
    <row r="80" spans="1:26" ht="14.25" customHeight="1">
      <c r="A80" s="18">
        <v>13</v>
      </c>
      <c r="B80" s="19"/>
      <c r="C80" s="19"/>
      <c r="D80" s="19"/>
      <c r="E80" s="19"/>
      <c r="F80" s="19"/>
      <c r="G80" s="19"/>
      <c r="H80" s="10"/>
      <c r="I80" s="19"/>
      <c r="J80" s="19"/>
      <c r="K80" s="19"/>
      <c r="L80" s="19"/>
      <c r="M80" s="19"/>
      <c r="N80" s="19"/>
      <c r="O80" s="19"/>
      <c r="P80" s="19"/>
      <c r="Q80" s="19"/>
      <c r="R80" s="19"/>
      <c r="S80" s="38"/>
      <c r="T80" s="6"/>
      <c r="U80" s="6"/>
      <c r="V80" s="6"/>
      <c r="W80" s="6"/>
      <c r="X80" s="6"/>
      <c r="Y80" s="6"/>
      <c r="Z80" s="6"/>
    </row>
    <row r="81" spans="1:26" ht="14.25" customHeight="1">
      <c r="A81" s="15">
        <v>14</v>
      </c>
      <c r="B81" s="23"/>
      <c r="C81" s="23"/>
      <c r="D81" s="23"/>
      <c r="E81" s="23"/>
      <c r="F81" s="23"/>
      <c r="G81" s="23"/>
      <c r="H81" s="30"/>
      <c r="I81" s="23"/>
      <c r="J81" s="23"/>
      <c r="K81" s="23"/>
      <c r="L81" s="23"/>
      <c r="M81" s="23"/>
      <c r="N81" s="23"/>
      <c r="O81" s="23"/>
      <c r="P81" s="23"/>
      <c r="Q81" s="23"/>
      <c r="R81" s="23"/>
      <c r="S81" s="37"/>
      <c r="T81" s="6"/>
      <c r="U81" s="6"/>
      <c r="V81" s="6"/>
      <c r="W81" s="6"/>
      <c r="X81" s="6"/>
      <c r="Y81" s="6"/>
      <c r="Z81" s="6"/>
    </row>
    <row r="82" spans="1:26" ht="14.25" customHeight="1">
      <c r="A82" s="18">
        <v>15</v>
      </c>
      <c r="B82" s="19"/>
      <c r="C82" s="19"/>
      <c r="D82" s="19"/>
      <c r="E82" s="19"/>
      <c r="F82" s="19"/>
      <c r="G82" s="19"/>
      <c r="H82" s="19"/>
      <c r="I82" s="19"/>
      <c r="J82" s="19"/>
      <c r="K82" s="19"/>
      <c r="L82" s="19"/>
      <c r="M82" s="19"/>
      <c r="N82" s="19"/>
      <c r="O82" s="19"/>
      <c r="P82" s="19"/>
      <c r="Q82" s="19"/>
      <c r="R82" s="19"/>
      <c r="S82" s="38"/>
      <c r="T82" s="6"/>
      <c r="U82" s="6"/>
      <c r="V82" s="6"/>
      <c r="W82" s="6"/>
      <c r="X82" s="6"/>
      <c r="Y82" s="6"/>
      <c r="Z82" s="6"/>
    </row>
    <row r="83" spans="1:26" ht="20.25">
      <c r="A83" s="429" t="s">
        <v>26</v>
      </c>
      <c r="B83" s="430"/>
      <c r="C83" s="430"/>
      <c r="D83" s="431"/>
      <c r="E83" s="2"/>
      <c r="F83" s="2"/>
      <c r="G83" s="2"/>
      <c r="H83" s="2"/>
      <c r="I83" s="2"/>
      <c r="J83" s="2"/>
      <c r="K83" s="3">
        <f t="shared" ref="K83:M83" si="47">SUM(K68:K78)</f>
        <v>1200152.2000000002</v>
      </c>
      <c r="L83" s="4">
        <f t="shared" si="47"/>
        <v>0.99999999999999978</v>
      </c>
      <c r="M83" s="4">
        <f t="shared" si="47"/>
        <v>0.45027017015634613</v>
      </c>
      <c r="N83" s="4"/>
      <c r="O83" s="4">
        <f t="shared" ref="O83:P83" si="48">AVERAGE(O68:O78)</f>
        <v>3.5046292576592863E-3</v>
      </c>
      <c r="P83" s="5">
        <f t="shared" si="48"/>
        <v>-1.188977740266004E-2</v>
      </c>
      <c r="Q83" s="5">
        <f t="shared" ref="Q83:S83" si="49">AVERAGE(Q68:Q77)</f>
        <v>5.9756813226646073E-4</v>
      </c>
      <c r="R83" s="5">
        <f t="shared" si="49"/>
        <v>-1.3248458436030118E-4</v>
      </c>
      <c r="S83" s="5">
        <f t="shared" si="49"/>
        <v>7.3005271662676197E-4</v>
      </c>
      <c r="T83" s="6"/>
      <c r="U83" s="6"/>
      <c r="V83" s="6"/>
      <c r="W83" s="6"/>
      <c r="X83" s="6"/>
      <c r="Y83" s="6"/>
      <c r="Z83" s="6"/>
    </row>
    <row r="84" spans="1:26" ht="14.25" customHeight="1">
      <c r="A84" s="6"/>
      <c r="B84" s="6"/>
      <c r="E84" s="6"/>
      <c r="F84" s="6"/>
      <c r="G84" s="6"/>
      <c r="H84" s="6"/>
      <c r="I84" s="6"/>
      <c r="J84" s="6"/>
      <c r="K84" s="6"/>
      <c r="L84" s="6"/>
      <c r="M84" s="6"/>
      <c r="N84" s="6"/>
      <c r="O84" s="6"/>
      <c r="P84" s="6"/>
      <c r="Q84" s="6"/>
      <c r="R84" s="6"/>
      <c r="S84" s="6"/>
      <c r="T84" s="6"/>
      <c r="U84" s="6"/>
      <c r="V84" s="6"/>
      <c r="W84" s="6"/>
      <c r="X84" s="6"/>
      <c r="Y84" s="6"/>
      <c r="Z84" s="6"/>
    </row>
    <row r="85" spans="1:26" ht="14.25" customHeight="1">
      <c r="A85" s="6"/>
      <c r="B85" s="6"/>
      <c r="E85" s="6"/>
      <c r="F85" s="6"/>
      <c r="G85" s="6"/>
      <c r="H85" s="6"/>
      <c r="I85" s="6"/>
      <c r="J85" s="6"/>
      <c r="K85" s="6"/>
      <c r="L85" s="6"/>
      <c r="M85" s="6"/>
      <c r="N85" s="6"/>
      <c r="O85" s="6"/>
      <c r="P85" s="6"/>
      <c r="Q85" s="6"/>
      <c r="R85" s="6"/>
      <c r="S85" s="6"/>
      <c r="T85" s="6"/>
      <c r="U85" s="6"/>
      <c r="V85" s="6"/>
      <c r="W85" s="6"/>
      <c r="X85" s="6"/>
      <c r="Y85" s="6"/>
      <c r="Z85" s="6"/>
    </row>
    <row r="86" spans="1:26" ht="14.25" customHeight="1">
      <c r="A86" s="6"/>
      <c r="B86" s="6"/>
      <c r="E86" s="6"/>
      <c r="F86" s="6"/>
      <c r="G86" s="6"/>
      <c r="H86" s="6"/>
      <c r="I86" s="6"/>
      <c r="J86" s="6"/>
      <c r="K86" s="6"/>
      <c r="L86" s="6"/>
      <c r="M86" s="6"/>
      <c r="N86" s="6"/>
      <c r="O86" s="6"/>
      <c r="P86" s="6"/>
      <c r="Q86" s="6"/>
      <c r="R86" s="6"/>
      <c r="S86" s="6"/>
      <c r="T86" s="6"/>
      <c r="U86" s="6"/>
      <c r="V86" s="6"/>
      <c r="W86" s="6"/>
      <c r="X86" s="6"/>
      <c r="Y86" s="6"/>
      <c r="Z86" s="6"/>
    </row>
    <row r="87" spans="1:26" ht="14.25" customHeight="1">
      <c r="A87" s="6"/>
      <c r="B87" s="6"/>
      <c r="E87" s="6"/>
      <c r="F87" s="6"/>
      <c r="G87" s="6"/>
      <c r="H87" s="6"/>
      <c r="I87" s="6"/>
      <c r="J87" s="6"/>
      <c r="K87" s="6"/>
      <c r="L87" s="6"/>
      <c r="M87" s="6"/>
      <c r="N87" s="6"/>
      <c r="O87" s="6"/>
      <c r="P87" s="6"/>
      <c r="Q87" s="6"/>
      <c r="R87" s="6"/>
      <c r="S87" s="6"/>
      <c r="T87" s="6"/>
      <c r="U87" s="6"/>
      <c r="V87" s="6"/>
      <c r="W87" s="6"/>
      <c r="X87" s="6"/>
      <c r="Y87" s="6"/>
      <c r="Z87" s="6"/>
    </row>
    <row r="88" spans="1:26" ht="14.25" customHeight="1">
      <c r="A88" s="6"/>
      <c r="B88" s="6"/>
      <c r="E88" s="6"/>
      <c r="F88" s="6"/>
      <c r="G88" s="6"/>
      <c r="H88" s="6"/>
      <c r="I88" s="6"/>
      <c r="J88" s="6"/>
      <c r="K88" s="6"/>
      <c r="L88" s="6"/>
      <c r="M88" s="6"/>
      <c r="N88" s="6"/>
      <c r="O88" s="6"/>
      <c r="P88" s="6"/>
      <c r="Q88" s="6"/>
      <c r="R88" s="6"/>
      <c r="S88" s="6"/>
      <c r="T88" s="6"/>
      <c r="U88" s="6"/>
      <c r="V88" s="6"/>
      <c r="W88" s="6"/>
      <c r="X88" s="6"/>
      <c r="Y88" s="6"/>
      <c r="Z88" s="6"/>
    </row>
    <row r="89" spans="1:26" ht="14.25" customHeight="1">
      <c r="A89" s="6"/>
      <c r="B89" s="6"/>
      <c r="E89" s="6"/>
      <c r="F89" s="6"/>
      <c r="G89" s="6"/>
      <c r="H89" s="6"/>
      <c r="I89" s="6"/>
      <c r="J89" s="6"/>
      <c r="K89" s="6"/>
      <c r="L89" s="6"/>
      <c r="M89" s="6"/>
      <c r="N89" s="6"/>
      <c r="O89" s="6"/>
      <c r="P89" s="6"/>
      <c r="Q89" s="6"/>
      <c r="R89" s="6"/>
      <c r="S89" s="6"/>
      <c r="T89" s="6"/>
      <c r="U89" s="6"/>
      <c r="V89" s="6"/>
      <c r="W89" s="6"/>
      <c r="X89" s="6"/>
      <c r="Y89" s="6"/>
      <c r="Z89" s="6"/>
    </row>
    <row r="90" spans="1:26" ht="14.25" customHeight="1">
      <c r="A90" s="6"/>
      <c r="B90" s="6"/>
      <c r="E90" s="6"/>
      <c r="F90" s="6"/>
      <c r="G90" s="6"/>
      <c r="H90" s="6"/>
      <c r="I90" s="6"/>
      <c r="J90" s="6"/>
      <c r="K90" s="6"/>
      <c r="L90" s="6"/>
      <c r="M90" s="6"/>
      <c r="N90" s="6"/>
      <c r="O90" s="6"/>
      <c r="P90" s="6"/>
      <c r="Q90" s="6"/>
      <c r="R90" s="6"/>
      <c r="S90" s="6"/>
      <c r="T90" s="6"/>
      <c r="U90" s="6"/>
      <c r="V90" s="6"/>
      <c r="W90" s="6"/>
      <c r="X90" s="6"/>
      <c r="Y90" s="6"/>
      <c r="Z90" s="6"/>
    </row>
    <row r="91" spans="1:26" ht="14.25" customHeight="1">
      <c r="A91" s="6"/>
      <c r="B91" s="6"/>
      <c r="E91" s="6"/>
      <c r="F91" s="6"/>
      <c r="G91" s="6"/>
      <c r="H91" s="6"/>
      <c r="I91" s="6"/>
      <c r="J91" s="6"/>
      <c r="K91" s="6"/>
      <c r="L91" s="6"/>
      <c r="M91" s="6"/>
      <c r="N91" s="6"/>
      <c r="O91" s="6"/>
      <c r="P91" s="6"/>
      <c r="Q91" s="6"/>
      <c r="R91" s="6"/>
      <c r="S91" s="6"/>
      <c r="T91" s="6"/>
      <c r="U91" s="6"/>
      <c r="V91" s="6"/>
      <c r="W91" s="6"/>
      <c r="X91" s="6"/>
      <c r="Y91" s="6"/>
      <c r="Z91" s="6"/>
    </row>
    <row r="92" spans="1:26" ht="14.25" customHeight="1">
      <c r="A92" s="6"/>
      <c r="B92" s="6"/>
      <c r="E92" s="6"/>
      <c r="F92" s="6"/>
      <c r="G92" s="6"/>
      <c r="H92" s="6"/>
      <c r="I92" s="6"/>
      <c r="J92" s="6"/>
      <c r="K92" s="6"/>
      <c r="L92" s="6"/>
      <c r="M92" s="6"/>
      <c r="N92" s="6"/>
      <c r="O92" s="6"/>
      <c r="P92" s="6"/>
      <c r="Q92" s="6"/>
      <c r="R92" s="6"/>
      <c r="S92" s="6"/>
      <c r="T92" s="6"/>
      <c r="U92" s="6"/>
      <c r="V92" s="6"/>
      <c r="W92" s="6"/>
      <c r="X92" s="6"/>
      <c r="Y92" s="6"/>
      <c r="Z92" s="6"/>
    </row>
    <row r="93" spans="1:26" ht="14.25" customHeight="1">
      <c r="A93" s="6"/>
      <c r="B93" s="6"/>
      <c r="E93" s="6"/>
      <c r="F93" s="6"/>
      <c r="G93" s="6"/>
      <c r="H93" s="6"/>
      <c r="I93" s="6"/>
      <c r="J93" s="6"/>
      <c r="K93" s="6"/>
      <c r="L93" s="6"/>
      <c r="M93" s="6"/>
      <c r="N93" s="6"/>
      <c r="O93" s="6"/>
      <c r="P93" s="6"/>
      <c r="Q93" s="6"/>
      <c r="R93" s="6"/>
      <c r="S93" s="6"/>
      <c r="T93" s="6"/>
      <c r="U93" s="6"/>
      <c r="V93" s="6"/>
      <c r="W93" s="6"/>
      <c r="X93" s="6"/>
      <c r="Y93" s="6"/>
      <c r="Z93" s="6"/>
    </row>
    <row r="94" spans="1:26"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2">
    <mergeCell ref="A46:D46"/>
    <mergeCell ref="A62:D62"/>
    <mergeCell ref="B64:N64"/>
    <mergeCell ref="A67:D67"/>
    <mergeCell ref="A83:D83"/>
    <mergeCell ref="A40:D40"/>
    <mergeCell ref="B43:N43"/>
    <mergeCell ref="B1:N1"/>
    <mergeCell ref="A3:D3"/>
    <mergeCell ref="A19:D19"/>
    <mergeCell ref="B22:N22"/>
    <mergeCell ref="A24:D2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T1000"/>
  <sheetViews>
    <sheetView zoomScaleNormal="100" workbookViewId="0">
      <selection activeCell="I1" sqref="I1"/>
    </sheetView>
  </sheetViews>
  <sheetFormatPr defaultColWidth="14.42578125" defaultRowHeight="15" customHeight="1"/>
  <cols>
    <col min="1" max="1" width="2.85546875" customWidth="1"/>
    <col min="2" max="2" width="20" customWidth="1"/>
    <col min="3" max="3" width="10.5703125" customWidth="1"/>
    <col min="4" max="4" width="9.85546875" customWidth="1"/>
    <col min="5" max="8" width="11" customWidth="1"/>
    <col min="9" max="9" width="13.42578125" customWidth="1"/>
    <col min="10" max="10" width="22.140625" customWidth="1"/>
    <col min="11" max="11" width="17.7109375" customWidth="1"/>
    <col min="12" max="12" width="16.85546875" customWidth="1"/>
    <col min="13" max="16" width="19.42578125" customWidth="1"/>
    <col min="17" max="17" width="17.5703125" customWidth="1"/>
    <col min="18" max="18" width="21.28515625" customWidth="1"/>
    <col min="19" max="19" width="18.85546875" customWidth="1"/>
    <col min="20" max="22" width="8.5703125" customWidth="1"/>
    <col min="23" max="23" width="15.7109375" customWidth="1"/>
    <col min="24" max="24" width="12.42578125" customWidth="1"/>
    <col min="25" max="25" width="16.85546875" customWidth="1"/>
    <col min="26" max="26" width="14.5703125" customWidth="1"/>
    <col min="27" max="27" width="16.140625" customWidth="1"/>
    <col min="28" max="28" width="15.85546875" customWidth="1"/>
    <col min="29" max="44" width="11" customWidth="1"/>
    <col min="45" max="45" width="14" customWidth="1"/>
    <col min="46" max="50" width="10.7109375" customWidth="1"/>
    <col min="51" max="56" width="13.5703125" customWidth="1"/>
    <col min="57" max="58" width="10.7109375" customWidth="1"/>
    <col min="59" max="59" width="12.28515625" customWidth="1"/>
    <col min="60" max="62" width="10.7109375" customWidth="1"/>
  </cols>
  <sheetData>
    <row r="1" spans="1:72" ht="14.25" customHeight="1" thickBot="1">
      <c r="C1" s="39"/>
      <c r="D1" s="40"/>
      <c r="G1" s="59"/>
      <c r="H1" s="77"/>
    </row>
    <row r="2" spans="1:72" ht="14.25" customHeight="1" thickBot="1">
      <c r="G2" s="59"/>
      <c r="H2" s="77"/>
      <c r="AA2" s="233"/>
      <c r="AB2" s="233"/>
      <c r="AC2" s="233"/>
      <c r="AD2" s="233"/>
      <c r="AE2" s="435">
        <v>45933</v>
      </c>
      <c r="AF2" s="436"/>
      <c r="AG2" s="436"/>
      <c r="AH2" s="436"/>
      <c r="AI2" s="436"/>
      <c r="AJ2" s="437"/>
      <c r="AK2" s="435">
        <v>45940</v>
      </c>
      <c r="AL2" s="436"/>
      <c r="AM2" s="436"/>
      <c r="AN2" s="436"/>
      <c r="AO2" s="436"/>
      <c r="AP2" s="437"/>
      <c r="AQ2" s="435">
        <v>45947</v>
      </c>
      <c r="AR2" s="436"/>
      <c r="AS2" s="436"/>
      <c r="AT2" s="436"/>
      <c r="AU2" s="436"/>
      <c r="AV2" s="437"/>
      <c r="AW2" s="435">
        <v>45954</v>
      </c>
      <c r="AX2" s="436"/>
      <c r="AY2" s="436"/>
      <c r="AZ2" s="436"/>
      <c r="BA2" s="436"/>
      <c r="BB2" s="437"/>
      <c r="BC2" s="435">
        <v>45961</v>
      </c>
      <c r="BD2" s="436"/>
      <c r="BE2" s="436"/>
      <c r="BF2" s="436"/>
      <c r="BG2" s="436"/>
      <c r="BH2" s="437"/>
      <c r="BI2" s="435">
        <v>45968</v>
      </c>
      <c r="BJ2" s="436"/>
      <c r="BK2" s="436"/>
      <c r="BL2" s="436"/>
      <c r="BM2" s="436"/>
      <c r="BN2" s="437"/>
      <c r="BO2" s="435">
        <v>45975</v>
      </c>
      <c r="BP2" s="436"/>
      <c r="BQ2" s="436"/>
      <c r="BR2" s="436"/>
      <c r="BS2" s="436"/>
      <c r="BT2" s="437"/>
    </row>
    <row r="3" spans="1:72" ht="14.25" customHeight="1" thickBot="1">
      <c r="A3" s="41"/>
      <c r="B3" s="42" t="s">
        <v>36</v>
      </c>
      <c r="C3" s="42" t="s">
        <v>37</v>
      </c>
      <c r="D3" s="42" t="s">
        <v>38</v>
      </c>
      <c r="E3" s="42" t="s">
        <v>39</v>
      </c>
      <c r="F3" s="42" t="s">
        <v>40</v>
      </c>
      <c r="G3" s="42" t="s">
        <v>41</v>
      </c>
      <c r="H3" s="42" t="s">
        <v>42</v>
      </c>
      <c r="I3" s="368" t="s">
        <v>1226</v>
      </c>
      <c r="J3" s="42" t="s">
        <v>43</v>
      </c>
      <c r="K3" s="368" t="s">
        <v>1230</v>
      </c>
      <c r="L3" s="369" t="s">
        <v>44</v>
      </c>
      <c r="M3" s="47" t="s">
        <v>45</v>
      </c>
      <c r="N3" s="48" t="s">
        <v>46</v>
      </c>
      <c r="O3" s="49" t="s">
        <v>47</v>
      </c>
      <c r="P3" s="49" t="s">
        <v>48</v>
      </c>
      <c r="Q3" s="49" t="s">
        <v>49</v>
      </c>
      <c r="R3" s="78" t="s">
        <v>50</v>
      </c>
      <c r="S3" s="371" t="s">
        <v>1228</v>
      </c>
      <c r="T3" s="50" t="s">
        <v>51</v>
      </c>
      <c r="U3" s="49" t="s">
        <v>52</v>
      </c>
      <c r="V3" s="51" t="s">
        <v>53</v>
      </c>
      <c r="W3" s="51" t="s">
        <v>54</v>
      </c>
      <c r="X3" s="52" t="s">
        <v>55</v>
      </c>
      <c r="Y3" s="52" t="s">
        <v>56</v>
      </c>
      <c r="Z3" s="350" t="s">
        <v>1229</v>
      </c>
      <c r="AA3" s="53" t="s">
        <v>57</v>
      </c>
      <c r="AB3" s="48" t="s">
        <v>58</v>
      </c>
      <c r="AC3" s="48" t="s">
        <v>59</v>
      </c>
      <c r="AD3" s="51" t="s">
        <v>60</v>
      </c>
      <c r="AE3" s="355" t="s">
        <v>61</v>
      </c>
      <c r="AF3" s="355" t="s">
        <v>62</v>
      </c>
      <c r="AG3" s="356" t="s">
        <v>63</v>
      </c>
      <c r="AH3" s="355" t="s">
        <v>64</v>
      </c>
      <c r="AI3" s="356" t="s">
        <v>65</v>
      </c>
      <c r="AJ3" s="355" t="s">
        <v>66</v>
      </c>
      <c r="AK3" s="355" t="s">
        <v>61</v>
      </c>
      <c r="AL3" s="355" t="s">
        <v>62</v>
      </c>
      <c r="AM3" s="356" t="s">
        <v>63</v>
      </c>
      <c r="AN3" s="355" t="s">
        <v>64</v>
      </c>
      <c r="AO3" s="356" t="s">
        <v>65</v>
      </c>
      <c r="AP3" s="355" t="s">
        <v>66</v>
      </c>
      <c r="AQ3" s="355" t="s">
        <v>61</v>
      </c>
      <c r="AR3" s="355" t="s">
        <v>62</v>
      </c>
      <c r="AS3" s="356" t="s">
        <v>63</v>
      </c>
      <c r="AT3" s="355" t="s">
        <v>64</v>
      </c>
      <c r="AU3" s="356" t="s">
        <v>65</v>
      </c>
      <c r="AV3" s="355" t="s">
        <v>66</v>
      </c>
      <c r="AW3" s="355" t="s">
        <v>61</v>
      </c>
      <c r="AX3" s="355" t="s">
        <v>62</v>
      </c>
      <c r="AY3" s="356" t="s">
        <v>63</v>
      </c>
      <c r="AZ3" s="355" t="s">
        <v>64</v>
      </c>
      <c r="BA3" s="356" t="s">
        <v>65</v>
      </c>
      <c r="BB3" s="355" t="s">
        <v>66</v>
      </c>
      <c r="BC3" s="355" t="s">
        <v>61</v>
      </c>
      <c r="BD3" s="355" t="s">
        <v>62</v>
      </c>
      <c r="BE3" s="356" t="s">
        <v>63</v>
      </c>
      <c r="BF3" s="355" t="s">
        <v>64</v>
      </c>
      <c r="BG3" s="356" t="s">
        <v>65</v>
      </c>
      <c r="BH3" s="355" t="s">
        <v>66</v>
      </c>
      <c r="BI3" s="345" t="s">
        <v>61</v>
      </c>
      <c r="BJ3" s="48" t="s">
        <v>62</v>
      </c>
      <c r="BK3" s="54" t="s">
        <v>63</v>
      </c>
      <c r="BL3" s="48" t="s">
        <v>64</v>
      </c>
      <c r="BM3" s="54" t="s">
        <v>65</v>
      </c>
      <c r="BN3" s="51" t="s">
        <v>66</v>
      </c>
      <c r="BO3" s="373" t="s">
        <v>61</v>
      </c>
      <c r="BP3" s="355" t="s">
        <v>62</v>
      </c>
      <c r="BQ3" s="356" t="s">
        <v>63</v>
      </c>
      <c r="BR3" s="355" t="s">
        <v>64</v>
      </c>
      <c r="BS3" s="356" t="s">
        <v>65</v>
      </c>
      <c r="BT3" s="355" t="s">
        <v>66</v>
      </c>
    </row>
    <row r="4" spans="1:72" ht="14.25" customHeight="1">
      <c r="A4" s="79">
        <v>1</v>
      </c>
      <c r="B4" s="80" t="s">
        <v>87</v>
      </c>
      <c r="C4" s="57">
        <v>1335</v>
      </c>
      <c r="D4" s="57">
        <v>1260</v>
      </c>
      <c r="E4" s="57">
        <v>1260</v>
      </c>
      <c r="F4" s="59">
        <v>1320</v>
      </c>
      <c r="G4" s="59">
        <v>1320</v>
      </c>
      <c r="H4" s="59">
        <v>1335</v>
      </c>
      <c r="I4" s="59">
        <v>1332</v>
      </c>
      <c r="J4" s="66">
        <v>1000000</v>
      </c>
      <c r="K4" s="60">
        <f t="shared" ref="K4:K35" si="0">I4*J4</f>
        <v>1332000000</v>
      </c>
      <c r="L4" s="61">
        <v>0.44429999999999997</v>
      </c>
      <c r="M4" s="60">
        <f t="shared" ref="M4:M35" si="1">(C4*J4)*L4</f>
        <v>593140500</v>
      </c>
      <c r="N4" s="60">
        <f t="shared" ref="N4:N35" si="2">(D4*J4)*L4</f>
        <v>559818000</v>
      </c>
      <c r="O4" s="60">
        <f t="shared" ref="O4:O35" si="3">(E4*J4)*L4</f>
        <v>559818000</v>
      </c>
      <c r="P4" s="60">
        <f t="shared" ref="P4:P35" si="4">F4*J4*L4</f>
        <v>586476000</v>
      </c>
      <c r="Q4" s="60">
        <f t="shared" ref="Q4:Q35" si="5">G4*J4*L4</f>
        <v>586476000</v>
      </c>
      <c r="R4" s="60">
        <f t="shared" ref="R4:R35" si="6">H4*J4*L4</f>
        <v>593140500</v>
      </c>
      <c r="S4" s="60">
        <f>I4*J4*L4</f>
        <v>591807600</v>
      </c>
      <c r="T4" s="61">
        <f t="shared" ref="T4:T35" si="7">M4/$M$81</f>
        <v>2.2693755517221277E-3</v>
      </c>
      <c r="U4" s="61">
        <f t="shared" ref="U4:U35" si="8">N4/$N$81</f>
        <v>2.1727142106082948E-3</v>
      </c>
      <c r="V4" s="61">
        <f t="shared" ref="V4:V35" si="9">O4/$O$81</f>
        <v>2.1800159709891719E-3</v>
      </c>
      <c r="W4" s="61">
        <f t="shared" ref="W4:W35" si="10">P4/$P$81</f>
        <v>2.1749759485767913E-3</v>
      </c>
      <c r="X4" s="61">
        <f t="shared" ref="X4:X35" si="11">Q4/$Q$81</f>
        <v>2.1535154615345054E-3</v>
      </c>
      <c r="Y4" s="61">
        <f t="shared" ref="Y4:Y35" si="12">R4/$R$81</f>
        <v>2.2189695160086814E-3</v>
      </c>
      <c r="Z4" s="61">
        <f>S4/$S$81</f>
        <v>2.2911040606818337E-3</v>
      </c>
      <c r="AA4" s="62">
        <v>72354000</v>
      </c>
      <c r="AB4" s="63">
        <v>68519000</v>
      </c>
      <c r="AC4" s="63">
        <v>60</v>
      </c>
      <c r="AD4" s="62">
        <f t="shared" ref="AD4:AD35" si="13">AA4/J4</f>
        <v>72.353999999999999</v>
      </c>
      <c r="AE4" s="365">
        <f t="shared" ref="AE4:AE35" si="14">C4/AD4</f>
        <v>18.450949498300027</v>
      </c>
      <c r="AF4" s="365">
        <f t="shared" ref="AF4:AF35" si="15">AE4*T4</f>
        <v>4.1872133697501736E-2</v>
      </c>
      <c r="AG4" s="365">
        <f t="shared" ref="AG4:AG35" si="16">(C4*J4)/AB4</f>
        <v>19.483646871670633</v>
      </c>
      <c r="AH4" s="365">
        <f t="shared" ref="AH4:AH35" si="17">AG4*T4</f>
        <v>4.4215711868956648E-2</v>
      </c>
      <c r="AI4" s="366">
        <f t="shared" ref="AI4:AI35" si="18">AC4/C4</f>
        <v>4.49438202247191E-2</v>
      </c>
      <c r="AJ4" s="366">
        <f t="shared" ref="AJ4:AJ35" si="19">AI4*T4</f>
        <v>1.0199440681897204E-4</v>
      </c>
      <c r="AK4" s="365">
        <f t="shared" ref="AK4:AK35" si="20">D4/AD4</f>
        <v>17.414379301766317</v>
      </c>
      <c r="AL4" s="365">
        <f t="shared" ref="AL4:AL35" si="21">AK4*U4</f>
        <v>3.7836469377870628E-2</v>
      </c>
      <c r="AM4" s="365">
        <f t="shared" ref="AM4:AM35" si="22">(D4*J4)/AB4</f>
        <v>18.389059968767786</v>
      </c>
      <c r="AN4" s="365">
        <f t="shared" ref="AN4:AN35" si="23">AM4*U4</f>
        <v>3.9954171913869893E-2</v>
      </c>
      <c r="AO4" s="366">
        <f t="shared" ref="AO4:AO35" si="24">AC4/D4</f>
        <v>4.7619047619047616E-2</v>
      </c>
      <c r="AP4" s="366">
        <f t="shared" ref="AP4:AP35" si="25">AO4*U4</f>
        <v>1.0346258145753785E-4</v>
      </c>
      <c r="AQ4" s="365">
        <f t="shared" ref="AQ4:AQ35" si="26">E4/AD4</f>
        <v>17.414379301766317</v>
      </c>
      <c r="AR4" s="365">
        <f t="shared" ref="AR4:AR35" si="27">AQ4*V4</f>
        <v>3.7963625002713837E-2</v>
      </c>
      <c r="AS4" s="365">
        <f t="shared" ref="AS4:AS35" si="28">(E4*J4)/AB4</f>
        <v>18.389059968767786</v>
      </c>
      <c r="AT4" s="365">
        <f t="shared" ref="AT4:AT35" si="29">AS4*V4</f>
        <v>4.0088444423391413E-2</v>
      </c>
      <c r="AU4" s="366">
        <f t="shared" ref="AU4:AU35" si="30">AC4/E4</f>
        <v>4.7619047619047616E-2</v>
      </c>
      <c r="AV4" s="366">
        <f t="shared" ref="AV4:AV35" si="31">AU4*V4</f>
        <v>1.038102843328177E-4</v>
      </c>
      <c r="AW4" s="365">
        <f t="shared" ref="AW4:AW35" si="32">F4/AD4</f>
        <v>18.243635458993282</v>
      </c>
      <c r="AX4" s="365">
        <f t="shared" ref="AX4:AX35" si="33">AW4*W4</f>
        <v>3.9679468337913096E-2</v>
      </c>
      <c r="AY4" s="365">
        <f t="shared" ref="AY4:AY35" si="34">(F4*J4)/AB4</f>
        <v>19.264729491090062</v>
      </c>
      <c r="AZ4" s="365">
        <f t="shared" ref="AZ4:AZ35" si="35">AY4*W4</f>
        <v>4.1900323298958896E-2</v>
      </c>
      <c r="BA4" s="366">
        <f t="shared" ref="BA4:BA35" si="36">AC4/F4</f>
        <v>4.5454545454545456E-2</v>
      </c>
      <c r="BB4" s="367">
        <f t="shared" ref="BB4:BB35" si="37">BA4*W4</f>
        <v>9.8862543117126878E-5</v>
      </c>
      <c r="BC4" s="365">
        <f t="shared" ref="BC4:BC35" si="38">G4/AD4</f>
        <v>18.243635458993282</v>
      </c>
      <c r="BD4" s="365">
        <f t="shared" ref="BD4:BD35" si="39">BC4*X4</f>
        <v>3.928795103554119E-2</v>
      </c>
      <c r="BE4" s="365">
        <f t="shared" ref="BE4:BE35" si="40">(G4*J4)/AB4</f>
        <v>19.264729491090062</v>
      </c>
      <c r="BF4" s="365">
        <f t="shared" ref="BF4:BF35" si="41">BE4*X4</f>
        <v>4.1486892821342214E-2</v>
      </c>
      <c r="BG4" s="366">
        <f t="shared" ref="BG4:BG35" si="42">AC4/G4</f>
        <v>4.5454545454545456E-2</v>
      </c>
      <c r="BH4" s="366">
        <f t="shared" ref="BH4:BH35" si="43">BG4*X4</f>
        <v>9.7887066433386617E-5</v>
      </c>
      <c r="BI4" s="62">
        <f t="shared" ref="BI4:BI35" si="44">H4/AD4</f>
        <v>18.450949498300027</v>
      </c>
      <c r="BJ4" s="62">
        <f t="shared" ref="BJ4:BJ35" si="45">BI4*Y4</f>
        <v>4.0942094478143433E-2</v>
      </c>
      <c r="BK4" s="62">
        <f t="shared" ref="BK4:BK35" si="46">(H4*J4)/AB4</f>
        <v>19.483646871670633</v>
      </c>
      <c r="BL4" s="62">
        <f t="shared" ref="BL4:BL35" si="47">BK4*Y4</f>
        <v>4.3233618468915047E-2</v>
      </c>
      <c r="BM4" s="64">
        <f t="shared" ref="BM4:BM35" si="48">AC4/H4</f>
        <v>4.49438202247191E-2</v>
      </c>
      <c r="BN4" s="372">
        <f t="shared" ref="BN4:BN35" si="49">BM4*Y4</f>
        <v>9.9728967011626134E-5</v>
      </c>
      <c r="BO4" s="374">
        <f>I4/AD4</f>
        <v>18.409486690438676</v>
      </c>
      <c r="BP4" s="374">
        <f>BO4*Z4</f>
        <v>4.2178049711532224E-2</v>
      </c>
      <c r="BQ4" s="374">
        <f>(I4*J4)/AB4</f>
        <v>19.439863395554518</v>
      </c>
      <c r="BR4" s="374">
        <f>BQ4*Z4</f>
        <v>4.4538749964655094E-2</v>
      </c>
      <c r="BS4" s="375">
        <f>AC4/I4</f>
        <v>4.5045045045045043E-2</v>
      </c>
      <c r="BT4" s="375">
        <f>BS4*Z4</f>
        <v>1.0320288561629881E-4</v>
      </c>
    </row>
    <row r="5" spans="1:72" ht="14.25" customHeight="1">
      <c r="A5" s="55">
        <v>2</v>
      </c>
      <c r="B5" s="56" t="s">
        <v>88</v>
      </c>
      <c r="C5" s="57">
        <v>334</v>
      </c>
      <c r="D5" s="57">
        <v>328</v>
      </c>
      <c r="E5" s="57">
        <v>331.55</v>
      </c>
      <c r="F5" s="59">
        <v>330</v>
      </c>
      <c r="G5" s="59">
        <v>334.45</v>
      </c>
      <c r="H5" s="59">
        <v>331</v>
      </c>
      <c r="I5" s="59">
        <v>334.8</v>
      </c>
      <c r="J5" s="66">
        <v>291500</v>
      </c>
      <c r="K5" s="60">
        <f t="shared" si="0"/>
        <v>97594200</v>
      </c>
      <c r="L5" s="61">
        <v>0.49</v>
      </c>
      <c r="M5" s="60">
        <f t="shared" si="1"/>
        <v>47706890</v>
      </c>
      <c r="N5" s="60">
        <f t="shared" si="2"/>
        <v>46849880</v>
      </c>
      <c r="O5" s="60">
        <f t="shared" si="3"/>
        <v>47356944.25</v>
      </c>
      <c r="P5" s="60">
        <f t="shared" si="4"/>
        <v>47135550</v>
      </c>
      <c r="Q5" s="60">
        <f t="shared" si="5"/>
        <v>47771165.75</v>
      </c>
      <c r="R5" s="60">
        <f t="shared" si="6"/>
        <v>47278385</v>
      </c>
      <c r="S5" s="60">
        <f t="shared" ref="S5:S68" si="50">I5*J5*L5</f>
        <v>47821158</v>
      </c>
      <c r="T5" s="61">
        <f t="shared" si="7"/>
        <v>1.8252816965743675E-4</v>
      </c>
      <c r="U5" s="61">
        <f t="shared" si="8"/>
        <v>1.8182945178842649E-4</v>
      </c>
      <c r="V5" s="61">
        <f t="shared" si="9"/>
        <v>1.8441510419858569E-4</v>
      </c>
      <c r="W5" s="61">
        <f t="shared" si="10"/>
        <v>1.7480457439509678E-4</v>
      </c>
      <c r="X5" s="61">
        <f t="shared" si="11"/>
        <v>1.7541373228939055E-4</v>
      </c>
      <c r="Y5" s="61">
        <f t="shared" si="12"/>
        <v>1.7687090171910718E-4</v>
      </c>
      <c r="Z5" s="61">
        <f t="shared" ref="Z5:Z68" si="51">S5/$S$81</f>
        <v>1.8513322451470303E-4</v>
      </c>
      <c r="AA5" s="62">
        <v>9916766.7100000009</v>
      </c>
      <c r="AB5" s="63">
        <v>48036443.240000002</v>
      </c>
      <c r="AC5" s="63">
        <v>22</v>
      </c>
      <c r="AD5" s="62">
        <f t="shared" si="13"/>
        <v>34.019782881646655</v>
      </c>
      <c r="AE5" s="62">
        <f t="shared" si="14"/>
        <v>9.8178169202893351</v>
      </c>
      <c r="AF5" s="62">
        <f t="shared" si="15"/>
        <v>1.792028152492225E-3</v>
      </c>
      <c r="AG5" s="62">
        <f t="shared" si="16"/>
        <v>2.0268153392116131</v>
      </c>
      <c r="AH5" s="62">
        <f t="shared" si="17"/>
        <v>3.6995089409991251E-4</v>
      </c>
      <c r="AI5" s="64">
        <f t="shared" si="18"/>
        <v>6.5868263473053898E-2</v>
      </c>
      <c r="AJ5" s="64">
        <f t="shared" si="19"/>
        <v>1.2022813570250326E-5</v>
      </c>
      <c r="AK5" s="62">
        <f t="shared" si="20"/>
        <v>9.641448951661383</v>
      </c>
      <c r="AL5" s="62">
        <f t="shared" si="21"/>
        <v>1.7530993773266885E-3</v>
      </c>
      <c r="AM5" s="62">
        <f t="shared" si="22"/>
        <v>1.99040548281859</v>
      </c>
      <c r="AN5" s="62">
        <f t="shared" si="23"/>
        <v>3.6191433777758256E-4</v>
      </c>
      <c r="AO5" s="64">
        <f t="shared" si="24"/>
        <v>6.7073170731707321E-2</v>
      </c>
      <c r="AP5" s="64">
        <f t="shared" si="25"/>
        <v>1.2195877863857874E-5</v>
      </c>
      <c r="AQ5" s="62">
        <f t="shared" si="26"/>
        <v>9.7457999997662554</v>
      </c>
      <c r="AR5" s="62">
        <f t="shared" si="27"/>
        <v>1.7972727224554704E-3</v>
      </c>
      <c r="AS5" s="62">
        <f t="shared" si="28"/>
        <v>2.0119479811844618</v>
      </c>
      <c r="AT5" s="62">
        <f t="shared" si="29"/>
        <v>3.7103359659226663E-4</v>
      </c>
      <c r="AU5" s="64">
        <f t="shared" si="30"/>
        <v>6.6354999245965912E-2</v>
      </c>
      <c r="AV5" s="64">
        <f t="shared" si="31"/>
        <v>1.2236864100041878E-5</v>
      </c>
      <c r="AW5" s="62">
        <f t="shared" si="32"/>
        <v>9.7002382745373676</v>
      </c>
      <c r="AX5" s="62">
        <f t="shared" si="33"/>
        <v>1.6956460231115325E-3</v>
      </c>
      <c r="AY5" s="62">
        <f t="shared" si="34"/>
        <v>2.0025421016162643</v>
      </c>
      <c r="AZ5" s="62">
        <f t="shared" si="35"/>
        <v>3.5005351978129376E-4</v>
      </c>
      <c r="BA5" s="64">
        <f t="shared" si="36"/>
        <v>6.6666666666666666E-2</v>
      </c>
      <c r="BB5" s="65">
        <f t="shared" si="37"/>
        <v>1.1653638293006452E-5</v>
      </c>
      <c r="BC5" s="62">
        <f t="shared" si="38"/>
        <v>9.8310445179364301</v>
      </c>
      <c r="BD5" s="62">
        <f t="shared" si="39"/>
        <v>1.7245002111943815E-3</v>
      </c>
      <c r="BE5" s="62">
        <f t="shared" si="40"/>
        <v>2.0295460784410899</v>
      </c>
      <c r="BF5" s="62">
        <f t="shared" si="41"/>
        <v>3.560102524726478E-4</v>
      </c>
      <c r="BG5" s="64">
        <f t="shared" si="42"/>
        <v>6.577963821198983E-2</v>
      </c>
      <c r="BH5" s="64">
        <f t="shared" si="43"/>
        <v>1.1538651847410949E-5</v>
      </c>
      <c r="BI5" s="62">
        <f t="shared" si="44"/>
        <v>9.7296329359753582</v>
      </c>
      <c r="BJ5" s="62">
        <f t="shared" si="45"/>
        <v>1.7208889507818858E-3</v>
      </c>
      <c r="BK5" s="62">
        <f t="shared" si="46"/>
        <v>2.0086104110151015</v>
      </c>
      <c r="BL5" s="62">
        <f t="shared" si="47"/>
        <v>3.5526473459862753E-4</v>
      </c>
      <c r="BM5" s="64">
        <f t="shared" si="48"/>
        <v>6.6465256797583083E-2</v>
      </c>
      <c r="BN5" s="372">
        <f t="shared" si="49"/>
        <v>1.1755769902780538E-5</v>
      </c>
      <c r="BO5" s="374">
        <f t="shared" ref="BO5:BO68" si="52">I5/AD5</f>
        <v>9.8413326494397282</v>
      </c>
      <c r="BP5" s="374">
        <f t="shared" ref="BP5:BP68" si="53">BO5*Z5</f>
        <v>1.8219576469126024E-3</v>
      </c>
      <c r="BQ5" s="374">
        <f t="shared" ref="BQ5:BQ68" si="54">(I5*J5)/AB5</f>
        <v>2.0316699867306829</v>
      </c>
      <c r="BR5" s="374">
        <f t="shared" ref="BR5:BR68" si="55">BQ5*Z5</f>
        <v>3.7612961579319525E-4</v>
      </c>
      <c r="BS5" s="375">
        <f t="shared" ref="BS5:BS68" si="56">AC5/I5</f>
        <v>6.5710872162485057E-2</v>
      </c>
      <c r="BT5" s="375">
        <f t="shared" ref="BT5:BT68" si="57">BS5*Z5</f>
        <v>1.2165265649114295E-5</v>
      </c>
    </row>
    <row r="6" spans="1:72" ht="14.25" customHeight="1">
      <c r="A6" s="55">
        <v>3</v>
      </c>
      <c r="B6" s="56" t="s">
        <v>89</v>
      </c>
      <c r="C6" s="57">
        <v>4100</v>
      </c>
      <c r="D6" s="57">
        <v>4100</v>
      </c>
      <c r="E6" s="59">
        <v>4100</v>
      </c>
      <c r="F6" s="59">
        <v>4139</v>
      </c>
      <c r="G6" s="59">
        <v>4247</v>
      </c>
      <c r="H6" s="59">
        <v>4189</v>
      </c>
      <c r="I6" s="59">
        <v>4160</v>
      </c>
      <c r="J6" s="66">
        <v>3437500</v>
      </c>
      <c r="K6" s="60">
        <f t="shared" si="0"/>
        <v>14300000000</v>
      </c>
      <c r="L6" s="61">
        <v>0.29949999999999999</v>
      </c>
      <c r="M6" s="60">
        <f t="shared" si="1"/>
        <v>4221078125</v>
      </c>
      <c r="N6" s="60">
        <f t="shared" si="2"/>
        <v>4221078125</v>
      </c>
      <c r="O6" s="60">
        <f t="shared" si="3"/>
        <v>4221078125</v>
      </c>
      <c r="P6" s="60">
        <f t="shared" si="4"/>
        <v>4261229843.75</v>
      </c>
      <c r="Q6" s="60">
        <f t="shared" si="5"/>
        <v>4372419218.75</v>
      </c>
      <c r="R6" s="60">
        <f t="shared" si="6"/>
        <v>4312706406.25</v>
      </c>
      <c r="S6" s="60">
        <f t="shared" si="50"/>
        <v>4282850000</v>
      </c>
      <c r="T6" s="61">
        <f t="shared" si="7"/>
        <v>1.6149987226945519E-2</v>
      </c>
      <c r="U6" s="61">
        <f t="shared" si="8"/>
        <v>1.638246077524359E-2</v>
      </c>
      <c r="V6" s="61">
        <f t="shared" si="9"/>
        <v>1.6437516705952702E-2</v>
      </c>
      <c r="W6" s="61">
        <f t="shared" si="10"/>
        <v>1.5802986689163561E-2</v>
      </c>
      <c r="X6" s="61">
        <f t="shared" si="11"/>
        <v>1.6055341381213804E-2</v>
      </c>
      <c r="Y6" s="61">
        <f t="shared" si="12"/>
        <v>1.6134059378788163E-2</v>
      </c>
      <c r="Z6" s="61">
        <f t="shared" si="51"/>
        <v>1.6580481606338262E-2</v>
      </c>
      <c r="AA6" s="62">
        <v>747392000</v>
      </c>
      <c r="AB6" s="63">
        <v>3238073000</v>
      </c>
      <c r="AC6" s="63">
        <v>140</v>
      </c>
      <c r="AD6" s="62">
        <f t="shared" si="13"/>
        <v>217.42312727272727</v>
      </c>
      <c r="AE6" s="62">
        <f t="shared" si="14"/>
        <v>18.857239574413427</v>
      </c>
      <c r="AF6" s="62">
        <f t="shared" si="15"/>
        <v>0.3045441782622284</v>
      </c>
      <c r="AG6" s="62">
        <f t="shared" si="16"/>
        <v>4.3525115091599229</v>
      </c>
      <c r="AH6" s="62">
        <f t="shared" si="17"/>
        <v>7.0293005278066117E-2</v>
      </c>
      <c r="AI6" s="64">
        <f t="shared" si="18"/>
        <v>3.4146341463414637E-2</v>
      </c>
      <c r="AJ6" s="64">
        <f t="shared" si="19"/>
        <v>5.5146297848106653E-4</v>
      </c>
      <c r="AK6" s="62">
        <f t="shared" si="20"/>
        <v>18.857239574413427</v>
      </c>
      <c r="AL6" s="62">
        <f t="shared" si="21"/>
        <v>0.30892798765719909</v>
      </c>
      <c r="AM6" s="62">
        <f t="shared" si="22"/>
        <v>4.3525115091599229</v>
      </c>
      <c r="AN6" s="62">
        <f t="shared" si="23"/>
        <v>7.1304849072608714E-2</v>
      </c>
      <c r="AO6" s="64">
        <f t="shared" si="24"/>
        <v>3.4146341463414637E-2</v>
      </c>
      <c r="AP6" s="64">
        <f t="shared" si="25"/>
        <v>5.5940109964246405E-4</v>
      </c>
      <c r="AQ6" s="62">
        <f t="shared" si="26"/>
        <v>18.857239574413427</v>
      </c>
      <c r="AR6" s="62">
        <f t="shared" si="27"/>
        <v>0.30996619053257313</v>
      </c>
      <c r="AS6" s="62">
        <f t="shared" si="28"/>
        <v>4.3525115091599229</v>
      </c>
      <c r="AT6" s="62">
        <f t="shared" si="29"/>
        <v>7.1544480644667632E-2</v>
      </c>
      <c r="AU6" s="64">
        <f t="shared" si="30"/>
        <v>3.4146341463414637E-2</v>
      </c>
      <c r="AV6" s="64">
        <f t="shared" si="31"/>
        <v>5.6128105825204355E-4</v>
      </c>
      <c r="AW6" s="62">
        <f t="shared" si="32"/>
        <v>19.036613316706628</v>
      </c>
      <c r="AX6" s="62">
        <f t="shared" si="33"/>
        <v>0.30083534685066865</v>
      </c>
      <c r="AY6" s="62">
        <f t="shared" si="34"/>
        <v>4.3939134479055904</v>
      </c>
      <c r="AZ6" s="62">
        <f t="shared" si="35"/>
        <v>6.9436955730588806E-2</v>
      </c>
      <c r="BA6" s="64">
        <f t="shared" si="36"/>
        <v>3.3824595312877508E-2</v>
      </c>
      <c r="BB6" s="65">
        <f t="shared" si="37"/>
        <v>5.3452962949574747E-4</v>
      </c>
      <c r="BC6" s="62">
        <f t="shared" si="38"/>
        <v>19.533340603057031</v>
      </c>
      <c r="BD6" s="62">
        <f t="shared" si="39"/>
        <v>0.31361445169760538</v>
      </c>
      <c r="BE6" s="62">
        <f t="shared" si="40"/>
        <v>4.5085649705859012</v>
      </c>
      <c r="BF6" s="62">
        <f t="shared" si="41"/>
        <v>7.2386549742138817E-2</v>
      </c>
      <c r="BG6" s="64">
        <f t="shared" si="42"/>
        <v>3.2964445490934781E-2</v>
      </c>
      <c r="BH6" s="64">
        <f t="shared" si="43"/>
        <v>5.2925542579937196E-4</v>
      </c>
      <c r="BI6" s="62">
        <f t="shared" si="44"/>
        <v>19.266579652979964</v>
      </c>
      <c r="BJ6" s="62">
        <f t="shared" si="45"/>
        <v>0.31084814014733059</v>
      </c>
      <c r="BK6" s="62">
        <f t="shared" si="46"/>
        <v>4.4469928565538828</v>
      </c>
      <c r="BL6" s="62">
        <f t="shared" si="47"/>
        <v>7.1748046804687132E-2</v>
      </c>
      <c r="BM6" s="64">
        <f t="shared" si="48"/>
        <v>3.34208641680592E-2</v>
      </c>
      <c r="BN6" s="372">
        <f t="shared" si="49"/>
        <v>5.3921420697788079E-4</v>
      </c>
      <c r="BO6" s="374">
        <f t="shared" si="52"/>
        <v>19.133199177941428</v>
      </c>
      <c r="BP6" s="374">
        <f t="shared" si="53"/>
        <v>0.31723765704026419</v>
      </c>
      <c r="BQ6" s="374">
        <f t="shared" si="54"/>
        <v>4.4162067995378731</v>
      </c>
      <c r="BR6" s="374">
        <f t="shared" si="55"/>
        <v>7.3222835609523668E-2</v>
      </c>
      <c r="BS6" s="375">
        <f t="shared" si="56"/>
        <v>3.3653846153846152E-2</v>
      </c>
      <c r="BT6" s="375">
        <f t="shared" si="57"/>
        <v>5.579969771363838E-4</v>
      </c>
    </row>
    <row r="7" spans="1:72" ht="14.25" customHeight="1">
      <c r="A7" s="55">
        <v>4</v>
      </c>
      <c r="B7" s="56" t="s">
        <v>90</v>
      </c>
      <c r="C7" s="57">
        <v>6455</v>
      </c>
      <c r="D7" s="57">
        <v>6200</v>
      </c>
      <c r="E7" s="59">
        <v>6571</v>
      </c>
      <c r="F7" s="59">
        <v>6666</v>
      </c>
      <c r="G7" s="59">
        <v>6600</v>
      </c>
      <c r="H7" s="59">
        <v>6600</v>
      </c>
      <c r="I7" s="59">
        <v>6600</v>
      </c>
      <c r="J7" s="57">
        <v>200000</v>
      </c>
      <c r="K7" s="60">
        <f t="shared" si="0"/>
        <v>1320000000</v>
      </c>
      <c r="L7" s="61">
        <v>0.31540000000000001</v>
      </c>
      <c r="M7" s="60">
        <f t="shared" si="1"/>
        <v>407181400</v>
      </c>
      <c r="N7" s="60">
        <f t="shared" si="2"/>
        <v>391096000</v>
      </c>
      <c r="O7" s="60">
        <f t="shared" si="3"/>
        <v>414498680</v>
      </c>
      <c r="P7" s="60">
        <f t="shared" si="4"/>
        <v>420491280</v>
      </c>
      <c r="Q7" s="60">
        <f t="shared" si="5"/>
        <v>416328000</v>
      </c>
      <c r="R7" s="60">
        <f t="shared" si="6"/>
        <v>416328000</v>
      </c>
      <c r="S7" s="60">
        <f t="shared" si="50"/>
        <v>416328000</v>
      </c>
      <c r="T7" s="61">
        <f t="shared" si="7"/>
        <v>1.557889765200637E-3</v>
      </c>
      <c r="U7" s="61">
        <f t="shared" si="8"/>
        <v>1.5178858788250141E-3</v>
      </c>
      <c r="V7" s="61">
        <f t="shared" si="9"/>
        <v>1.6141205576704037E-3</v>
      </c>
      <c r="W7" s="61">
        <f t="shared" si="10"/>
        <v>1.5594132080192016E-3</v>
      </c>
      <c r="X7" s="61">
        <f t="shared" si="11"/>
        <v>1.5287390874813933E-3</v>
      </c>
      <c r="Y7" s="61">
        <f t="shared" si="12"/>
        <v>1.5575047407163434E-3</v>
      </c>
      <c r="Z7" s="61">
        <f t="shared" si="51"/>
        <v>1.6117582325329153E-3</v>
      </c>
      <c r="AA7" s="62">
        <v>66626000</v>
      </c>
      <c r="AB7" s="63">
        <v>157799000</v>
      </c>
      <c r="AC7" s="63">
        <v>275</v>
      </c>
      <c r="AD7" s="62">
        <f t="shared" si="13"/>
        <v>333.13</v>
      </c>
      <c r="AE7" s="62">
        <f t="shared" si="14"/>
        <v>19.376819860114669</v>
      </c>
      <c r="AF7" s="62">
        <f t="shared" si="15"/>
        <v>3.0186949342209082E-2</v>
      </c>
      <c r="AG7" s="62">
        <f t="shared" si="16"/>
        <v>8.1812939245495855</v>
      </c>
      <c r="AH7" s="62">
        <f t="shared" si="17"/>
        <v>1.2745554071153952E-2</v>
      </c>
      <c r="AI7" s="64">
        <f t="shared" si="18"/>
        <v>4.2602633617350893E-2</v>
      </c>
      <c r="AJ7" s="64">
        <f t="shared" si="19"/>
        <v>6.6370206883063554E-5</v>
      </c>
      <c r="AK7" s="62">
        <f t="shared" si="20"/>
        <v>18.611352925284425</v>
      </c>
      <c r="AL7" s="62">
        <f t="shared" si="21"/>
        <v>2.8249909791117848E-2</v>
      </c>
      <c r="AM7" s="62">
        <f t="shared" si="22"/>
        <v>7.8580979600631187</v>
      </c>
      <c r="AN7" s="62">
        <f t="shared" si="23"/>
        <v>1.1927695928003457E-2</v>
      </c>
      <c r="AO7" s="64">
        <f t="shared" si="24"/>
        <v>4.4354838709677422E-2</v>
      </c>
      <c r="AP7" s="64">
        <f t="shared" si="25"/>
        <v>6.7325583334980468E-5</v>
      </c>
      <c r="AQ7" s="62">
        <f t="shared" si="26"/>
        <v>19.725032269684508</v>
      </c>
      <c r="AR7" s="62">
        <f t="shared" si="27"/>
        <v>3.183858008720987E-2</v>
      </c>
      <c r="AS7" s="62">
        <f t="shared" si="28"/>
        <v>8.3283164025120566</v>
      </c>
      <c r="AT7" s="62">
        <f t="shared" si="29"/>
        <v>1.3442906716078331E-2</v>
      </c>
      <c r="AU7" s="64">
        <f t="shared" si="30"/>
        <v>4.1850555471008979E-2</v>
      </c>
      <c r="AV7" s="64">
        <f t="shared" si="31"/>
        <v>6.7551841935681184E-5</v>
      </c>
      <c r="AW7" s="62">
        <f t="shared" si="32"/>
        <v>20.010206225797738</v>
      </c>
      <c r="AX7" s="62">
        <f t="shared" si="33"/>
        <v>3.1204179883697052E-2</v>
      </c>
      <c r="AY7" s="62">
        <f t="shared" si="34"/>
        <v>8.4487227422227011</v>
      </c>
      <c r="AZ7" s="62">
        <f t="shared" si="35"/>
        <v>1.3175049835114288E-2</v>
      </c>
      <c r="BA7" s="64">
        <f t="shared" si="36"/>
        <v>4.1254125412541254E-2</v>
      </c>
      <c r="BB7" s="65">
        <f t="shared" si="37"/>
        <v>6.433222805359743E-5</v>
      </c>
      <c r="BC7" s="62">
        <f t="shared" si="38"/>
        <v>19.812085372076968</v>
      </c>
      <c r="BD7" s="62">
        <f t="shared" si="39"/>
        <v>3.0287509312812405E-2</v>
      </c>
      <c r="BE7" s="62">
        <f t="shared" si="40"/>
        <v>8.3650720220026749</v>
      </c>
      <c r="BF7" s="62">
        <f t="shared" si="41"/>
        <v>1.2788012569632502E-2</v>
      </c>
      <c r="BG7" s="64">
        <f t="shared" si="42"/>
        <v>4.1666666666666664E-2</v>
      </c>
      <c r="BH7" s="64">
        <f t="shared" si="43"/>
        <v>6.3697461978391384E-5</v>
      </c>
      <c r="BI7" s="62">
        <f t="shared" si="44"/>
        <v>19.812085372076968</v>
      </c>
      <c r="BJ7" s="62">
        <f t="shared" si="45"/>
        <v>3.0857416890486798E-2</v>
      </c>
      <c r="BK7" s="62">
        <f t="shared" si="46"/>
        <v>8.3650720220026749</v>
      </c>
      <c r="BL7" s="62">
        <f t="shared" si="47"/>
        <v>1.3028639330702814E-2</v>
      </c>
      <c r="BM7" s="64">
        <f t="shared" si="48"/>
        <v>4.1666666666666664E-2</v>
      </c>
      <c r="BN7" s="372">
        <f t="shared" si="49"/>
        <v>6.4896030863180972E-5</v>
      </c>
      <c r="BO7" s="374">
        <f t="shared" si="52"/>
        <v>19.812085372076968</v>
      </c>
      <c r="BP7" s="374">
        <f t="shared" si="53"/>
        <v>3.1932291702089999E-2</v>
      </c>
      <c r="BQ7" s="374">
        <f t="shared" si="54"/>
        <v>8.3650720220026749</v>
      </c>
      <c r="BR7" s="374">
        <f t="shared" si="55"/>
        <v>1.348247369719357E-2</v>
      </c>
      <c r="BS7" s="375">
        <f t="shared" si="56"/>
        <v>4.1666666666666664E-2</v>
      </c>
      <c r="BT7" s="375">
        <f t="shared" si="57"/>
        <v>6.7156593022204793E-5</v>
      </c>
    </row>
    <row r="8" spans="1:72" ht="14.25" customHeight="1">
      <c r="A8" s="55">
        <v>5</v>
      </c>
      <c r="B8" s="56" t="s">
        <v>67</v>
      </c>
      <c r="C8" s="57">
        <v>1373</v>
      </c>
      <c r="D8" s="57">
        <v>1285</v>
      </c>
      <c r="E8" s="58">
        <v>1235</v>
      </c>
      <c r="F8" s="59">
        <v>1370</v>
      </c>
      <c r="G8" s="59">
        <v>1440</v>
      </c>
      <c r="H8" s="59">
        <v>1390</v>
      </c>
      <c r="I8" s="59">
        <v>1330</v>
      </c>
      <c r="J8" s="57">
        <v>14159207</v>
      </c>
      <c r="K8" s="60">
        <f t="shared" si="0"/>
        <v>18831745310</v>
      </c>
      <c r="L8" s="61">
        <v>0.45240000000000002</v>
      </c>
      <c r="M8" s="60">
        <f t="shared" si="1"/>
        <v>8794923463.8563995</v>
      </c>
      <c r="N8" s="60">
        <f t="shared" si="2"/>
        <v>8231228442.1380005</v>
      </c>
      <c r="O8" s="60">
        <f t="shared" si="3"/>
        <v>7910947179.7980003</v>
      </c>
      <c r="P8" s="60">
        <f t="shared" si="4"/>
        <v>8775706588.1160011</v>
      </c>
      <c r="Q8" s="60">
        <f t="shared" si="5"/>
        <v>9224100355.3920002</v>
      </c>
      <c r="R8" s="60">
        <f t="shared" si="6"/>
        <v>8903819093.052</v>
      </c>
      <c r="S8" s="60">
        <f t="shared" si="50"/>
        <v>8519481578.2440004</v>
      </c>
      <c r="T8" s="61">
        <f t="shared" si="7"/>
        <v>3.3649673708241137E-2</v>
      </c>
      <c r="U8" s="61">
        <f t="shared" si="8"/>
        <v>3.1946287913208242E-2</v>
      </c>
      <c r="V8" s="61">
        <f t="shared" si="9"/>
        <v>3.0806424940983301E-2</v>
      </c>
      <c r="W8" s="61">
        <f t="shared" si="10"/>
        <v>3.2545152335166652E-2</v>
      </c>
      <c r="X8" s="61">
        <f t="shared" si="11"/>
        <v>3.3870512576955579E-2</v>
      </c>
      <c r="Y8" s="61">
        <f t="shared" si="12"/>
        <v>3.3309651159444432E-2</v>
      </c>
      <c r="Z8" s="61">
        <f t="shared" si="51"/>
        <v>3.2982034767412426E-2</v>
      </c>
      <c r="AA8" s="62">
        <v>347553992</v>
      </c>
      <c r="AB8" s="63">
        <v>2638508203</v>
      </c>
      <c r="AC8" s="63">
        <v>10</v>
      </c>
      <c r="AD8" s="62">
        <f t="shared" si="13"/>
        <v>24.546148099960682</v>
      </c>
      <c r="AE8" s="62">
        <f t="shared" si="14"/>
        <v>55.935456529010324</v>
      </c>
      <c r="AF8" s="62">
        <f t="shared" si="15"/>
        <v>1.8822098609227038</v>
      </c>
      <c r="AG8" s="62">
        <f t="shared" si="16"/>
        <v>7.3680237904494401</v>
      </c>
      <c r="AH8" s="62">
        <f t="shared" si="17"/>
        <v>0.24793159642318174</v>
      </c>
      <c r="AI8" s="64">
        <f t="shared" si="18"/>
        <v>7.2833211944646759E-3</v>
      </c>
      <c r="AJ8" s="64">
        <f t="shared" si="19"/>
        <v>2.4508138170605345E-4</v>
      </c>
      <c r="AK8" s="62">
        <f t="shared" si="20"/>
        <v>52.350372643684096</v>
      </c>
      <c r="AL8" s="62">
        <f t="shared" si="21"/>
        <v>1.6724000768388727</v>
      </c>
      <c r="AM8" s="62">
        <f t="shared" si="22"/>
        <v>6.895783372707597</v>
      </c>
      <c r="AN8" s="62">
        <f t="shared" si="23"/>
        <v>0.22029468101163108</v>
      </c>
      <c r="AO8" s="64">
        <f t="shared" si="24"/>
        <v>7.7821011673151752E-3</v>
      </c>
      <c r="AP8" s="64">
        <f t="shared" si="25"/>
        <v>2.4860924446076452E-4</v>
      </c>
      <c r="AQ8" s="62">
        <f t="shared" si="26"/>
        <v>50.313393163385101</v>
      </c>
      <c r="AR8" s="62">
        <f t="shared" si="27"/>
        <v>1.5499757700140055</v>
      </c>
      <c r="AS8" s="62">
        <f t="shared" si="28"/>
        <v>6.6274649535360952</v>
      </c>
      <c r="AT8" s="62">
        <f t="shared" si="29"/>
        <v>0.20416850164010711</v>
      </c>
      <c r="AU8" s="64">
        <f t="shared" si="30"/>
        <v>8.0971659919028341E-3</v>
      </c>
      <c r="AV8" s="64">
        <f t="shared" si="31"/>
        <v>2.4944473636423725E-4</v>
      </c>
      <c r="AW8" s="62">
        <f t="shared" si="32"/>
        <v>55.813237760192379</v>
      </c>
      <c r="AX8" s="62">
        <f t="shared" si="33"/>
        <v>1.8164503252243365</v>
      </c>
      <c r="AY8" s="62">
        <f t="shared" si="34"/>
        <v>7.3519246852991493</v>
      </c>
      <c r="AZ8" s="62">
        <f t="shared" si="35"/>
        <v>0.23926950883973297</v>
      </c>
      <c r="BA8" s="64">
        <f t="shared" si="36"/>
        <v>7.2992700729927005E-3</v>
      </c>
      <c r="BB8" s="65">
        <f t="shared" si="37"/>
        <v>2.3755585646107044E-4</v>
      </c>
      <c r="BC8" s="62">
        <f t="shared" si="38"/>
        <v>58.665009032610968</v>
      </c>
      <c r="BD8" s="62">
        <f t="shared" si="39"/>
        <v>1.9870139262662625</v>
      </c>
      <c r="BE8" s="62">
        <f t="shared" si="40"/>
        <v>7.7275704721392522</v>
      </c>
      <c r="BF8" s="62">
        <f t="shared" si="41"/>
        <v>0.26173677286590308</v>
      </c>
      <c r="BG8" s="64">
        <f t="shared" si="42"/>
        <v>6.9444444444444441E-3</v>
      </c>
      <c r="BH8" s="64">
        <f t="shared" si="43"/>
        <v>2.3521189289552483E-4</v>
      </c>
      <c r="BI8" s="62">
        <f t="shared" si="44"/>
        <v>56.628029552311979</v>
      </c>
      <c r="BJ8" s="62">
        <f t="shared" si="45"/>
        <v>1.8862599102342223</v>
      </c>
      <c r="BK8" s="62">
        <f t="shared" si="46"/>
        <v>7.4592520529677504</v>
      </c>
      <c r="BL8" s="62">
        <f t="shared" si="47"/>
        <v>0.24846508379472548</v>
      </c>
      <c r="BM8" s="64">
        <f t="shared" si="48"/>
        <v>7.1942446043165471E-3</v>
      </c>
      <c r="BN8" s="372">
        <f t="shared" si="49"/>
        <v>2.3963777812549954E-4</v>
      </c>
      <c r="BO8" s="374">
        <f t="shared" si="52"/>
        <v>54.183654175953187</v>
      </c>
      <c r="BP8" s="374">
        <f t="shared" si="53"/>
        <v>1.7870871658567395</v>
      </c>
      <c r="BQ8" s="374">
        <f t="shared" si="54"/>
        <v>7.1372699499619481</v>
      </c>
      <c r="BR8" s="374">
        <f t="shared" si="55"/>
        <v>0.23540168563405292</v>
      </c>
      <c r="BS8" s="375">
        <f t="shared" si="56"/>
        <v>7.5187969924812026E-3</v>
      </c>
      <c r="BT8" s="375">
        <f t="shared" si="57"/>
        <v>2.4798522381513103E-4</v>
      </c>
    </row>
    <row r="9" spans="1:72" ht="14.25" customHeight="1">
      <c r="A9" s="55">
        <v>6</v>
      </c>
      <c r="B9" s="56" t="s">
        <v>68</v>
      </c>
      <c r="C9" s="57">
        <v>510</v>
      </c>
      <c r="D9" s="57">
        <v>515</v>
      </c>
      <c r="E9" s="57">
        <v>519</v>
      </c>
      <c r="F9" s="59">
        <v>560</v>
      </c>
      <c r="G9" s="59">
        <v>617.9</v>
      </c>
      <c r="H9" s="59">
        <v>618.1</v>
      </c>
      <c r="I9" s="59">
        <v>595</v>
      </c>
      <c r="J9" s="57">
        <v>22078588</v>
      </c>
      <c r="K9" s="60">
        <f t="shared" si="0"/>
        <v>13136759860</v>
      </c>
      <c r="L9" s="61">
        <v>0.38</v>
      </c>
      <c r="M9" s="60">
        <f t="shared" si="1"/>
        <v>4278830354.4000001</v>
      </c>
      <c r="N9" s="60">
        <f t="shared" si="2"/>
        <v>4320779671.6000004</v>
      </c>
      <c r="O9" s="60">
        <f t="shared" si="3"/>
        <v>4354339125.3599997</v>
      </c>
      <c r="P9" s="60">
        <f t="shared" si="4"/>
        <v>4698323526.3999996</v>
      </c>
      <c r="Q9" s="60">
        <f t="shared" si="5"/>
        <v>5184096619.5759993</v>
      </c>
      <c r="R9" s="60">
        <f t="shared" si="6"/>
        <v>5185774592.2640009</v>
      </c>
      <c r="S9" s="60">
        <f t="shared" si="50"/>
        <v>4991968746.8000002</v>
      </c>
      <c r="T9" s="61">
        <f t="shared" si="7"/>
        <v>1.6370949203842744E-2</v>
      </c>
      <c r="U9" s="61">
        <f t="shared" si="8"/>
        <v>1.6769413261797161E-2</v>
      </c>
      <c r="V9" s="61">
        <f t="shared" si="9"/>
        <v>1.6956455198632096E-2</v>
      </c>
      <c r="W9" s="61">
        <f t="shared" si="10"/>
        <v>1.7423970748253116E-2</v>
      </c>
      <c r="X9" s="61">
        <f t="shared" si="11"/>
        <v>1.903578701318669E-2</v>
      </c>
      <c r="Y9" s="61">
        <f t="shared" si="12"/>
        <v>1.940025295377093E-2</v>
      </c>
      <c r="Z9" s="61">
        <f t="shared" si="51"/>
        <v>1.9325740099637594E-2</v>
      </c>
      <c r="AA9" s="62">
        <v>301915000</v>
      </c>
      <c r="AB9" s="63">
        <v>3668286000</v>
      </c>
      <c r="AC9" s="63">
        <v>3.6</v>
      </c>
      <c r="AD9" s="62">
        <f t="shared" si="13"/>
        <v>13.674561072474381</v>
      </c>
      <c r="AE9" s="62">
        <f t="shared" si="14"/>
        <v>37.295529801434178</v>
      </c>
      <c r="AF9" s="62">
        <f t="shared" si="15"/>
        <v>0.61056322390968221</v>
      </c>
      <c r="AG9" s="62">
        <f t="shared" si="16"/>
        <v>3.0695752403165946</v>
      </c>
      <c r="AH9" s="62">
        <f t="shared" si="17"/>
        <v>5.025186033659635E-2</v>
      </c>
      <c r="AI9" s="64">
        <f t="shared" si="18"/>
        <v>7.058823529411765E-3</v>
      </c>
      <c r="AJ9" s="64">
        <f t="shared" si="19"/>
        <v>1.1555964143888996E-4</v>
      </c>
      <c r="AK9" s="62">
        <f t="shared" si="20"/>
        <v>37.66117225046785</v>
      </c>
      <c r="AL9" s="62">
        <f t="shared" si="21"/>
        <v>0.63155576139182279</v>
      </c>
      <c r="AM9" s="62">
        <f t="shared" si="22"/>
        <v>3.0996691152216593</v>
      </c>
      <c r="AN9" s="62">
        <f t="shared" si="23"/>
        <v>5.1979632367981164E-2</v>
      </c>
      <c r="AO9" s="64">
        <f t="shared" si="24"/>
        <v>6.9902912621359224E-3</v>
      </c>
      <c r="AP9" s="64">
        <f t="shared" si="25"/>
        <v>1.1722308299508694E-4</v>
      </c>
      <c r="AQ9" s="62">
        <f t="shared" si="26"/>
        <v>37.95368620969478</v>
      </c>
      <c r="AR9" s="62">
        <f t="shared" si="27"/>
        <v>0.64355997983763036</v>
      </c>
      <c r="AS9" s="62">
        <f t="shared" si="28"/>
        <v>3.1237442151457113</v>
      </c>
      <c r="AT9" s="62">
        <f t="shared" si="29"/>
        <v>5.2967628836104431E-2</v>
      </c>
      <c r="AU9" s="64">
        <f t="shared" si="30"/>
        <v>6.9364161849710983E-3</v>
      </c>
      <c r="AV9" s="64">
        <f t="shared" si="31"/>
        <v>1.1761703027952899E-4</v>
      </c>
      <c r="AW9" s="62">
        <f t="shared" si="32"/>
        <v>40.951954291770861</v>
      </c>
      <c r="AX9" s="62">
        <f t="shared" si="33"/>
        <v>0.71354565366361411</v>
      </c>
      <c r="AY9" s="62">
        <f t="shared" si="34"/>
        <v>3.3705139893672413</v>
      </c>
      <c r="AZ9" s="62">
        <f t="shared" si="35"/>
        <v>5.8727737157312727E-2</v>
      </c>
      <c r="BA9" s="64">
        <f t="shared" si="36"/>
        <v>6.4285714285714285E-3</v>
      </c>
      <c r="BB9" s="65">
        <f t="shared" si="37"/>
        <v>1.1201124052448432E-4</v>
      </c>
      <c r="BC9" s="62">
        <f t="shared" si="38"/>
        <v>45.186093851580743</v>
      </c>
      <c r="BD9" s="62">
        <f t="shared" si="39"/>
        <v>0.86015285851655565</v>
      </c>
      <c r="BE9" s="62">
        <f t="shared" si="40"/>
        <v>3.7190010607678898</v>
      </c>
      <c r="BF9" s="62">
        <f t="shared" si="41"/>
        <v>7.0794112094592923E-2</v>
      </c>
      <c r="BG9" s="64">
        <f t="shared" si="42"/>
        <v>5.8261854669040304E-3</v>
      </c>
      <c r="BH9" s="64">
        <f t="shared" si="43"/>
        <v>1.1090602564730878E-4</v>
      </c>
      <c r="BI9" s="62">
        <f t="shared" si="44"/>
        <v>45.200719549542093</v>
      </c>
      <c r="BJ9" s="62">
        <f t="shared" si="45"/>
        <v>0.87690539295357539</v>
      </c>
      <c r="BK9" s="62">
        <f t="shared" si="46"/>
        <v>3.720204815764093</v>
      </c>
      <c r="BL9" s="62">
        <f t="shared" si="47"/>
        <v>7.2172914465660182E-2</v>
      </c>
      <c r="BM9" s="64">
        <f t="shared" si="48"/>
        <v>5.8243002750364018E-3</v>
      </c>
      <c r="BN9" s="372">
        <f t="shared" si="49"/>
        <v>1.1299289861442379E-4</v>
      </c>
      <c r="BO9" s="374">
        <f t="shared" si="52"/>
        <v>43.511451435006542</v>
      </c>
      <c r="BP9" s="374">
        <f t="shared" si="53"/>
        <v>0.84089100179093967</v>
      </c>
      <c r="BQ9" s="374">
        <f t="shared" si="54"/>
        <v>3.5811711137026938</v>
      </c>
      <c r="BR9" s="374">
        <f t="shared" si="55"/>
        <v>6.920878219574797E-2</v>
      </c>
      <c r="BS9" s="375">
        <f t="shared" si="56"/>
        <v>6.0504201680672267E-3</v>
      </c>
      <c r="BT9" s="375">
        <f t="shared" si="57"/>
        <v>1.1692884766167283E-4</v>
      </c>
    </row>
    <row r="10" spans="1:72" ht="14.25" customHeight="1">
      <c r="A10" s="55">
        <v>7</v>
      </c>
      <c r="B10" s="56" t="s">
        <v>91</v>
      </c>
      <c r="C10" s="57">
        <v>1818</v>
      </c>
      <c r="D10" s="57">
        <v>1781</v>
      </c>
      <c r="E10" s="58">
        <v>1814</v>
      </c>
      <c r="F10" s="59">
        <v>1846</v>
      </c>
      <c r="G10" s="59">
        <v>1849</v>
      </c>
      <c r="H10" s="59">
        <v>1867</v>
      </c>
      <c r="I10" s="59">
        <v>1860</v>
      </c>
      <c r="J10" s="57">
        <v>465954</v>
      </c>
      <c r="K10" s="60">
        <f t="shared" si="0"/>
        <v>866674440</v>
      </c>
      <c r="L10" s="61">
        <v>0.62190000000000001</v>
      </c>
      <c r="M10" s="60">
        <f t="shared" si="1"/>
        <v>526814208.94679999</v>
      </c>
      <c r="N10" s="60">
        <f t="shared" si="2"/>
        <v>516092467.62059999</v>
      </c>
      <c r="O10" s="60">
        <f t="shared" si="3"/>
        <v>525655101.77640003</v>
      </c>
      <c r="P10" s="60">
        <f t="shared" si="4"/>
        <v>534927959.13959998</v>
      </c>
      <c r="Q10" s="60">
        <f t="shared" si="5"/>
        <v>535797289.51740003</v>
      </c>
      <c r="R10" s="60">
        <f t="shared" si="6"/>
        <v>541013271.78419995</v>
      </c>
      <c r="S10" s="60">
        <f t="shared" si="50"/>
        <v>538984834.23600006</v>
      </c>
      <c r="T10" s="61">
        <f t="shared" si="7"/>
        <v>2.0156089258509587E-3</v>
      </c>
      <c r="U10" s="61">
        <f t="shared" si="8"/>
        <v>2.0030106898798875E-3</v>
      </c>
      <c r="V10" s="61">
        <f t="shared" si="9"/>
        <v>2.0469804777704377E-3</v>
      </c>
      <c r="W10" s="61">
        <f t="shared" si="10"/>
        <v>1.9838074283515415E-3</v>
      </c>
      <c r="X10" s="61">
        <f t="shared" si="11"/>
        <v>1.9674253460056348E-3</v>
      </c>
      <c r="Y10" s="61">
        <f t="shared" si="12"/>
        <v>2.0239588391709204E-3</v>
      </c>
      <c r="Z10" s="61">
        <f t="shared" si="51"/>
        <v>2.0866077799001309E-3</v>
      </c>
      <c r="AA10" s="62">
        <v>36840000</v>
      </c>
      <c r="AB10" s="63">
        <v>270960000</v>
      </c>
      <c r="AC10" s="63">
        <v>100</v>
      </c>
      <c r="AD10" s="62">
        <f t="shared" si="13"/>
        <v>79.063598552646823</v>
      </c>
      <c r="AE10" s="62">
        <f t="shared" si="14"/>
        <v>22.994146905537459</v>
      </c>
      <c r="AF10" s="62">
        <f t="shared" si="15"/>
        <v>4.6347207745129501E-2</v>
      </c>
      <c r="AG10" s="62">
        <f t="shared" si="16"/>
        <v>3.1263078387953942</v>
      </c>
      <c r="AH10" s="62">
        <f t="shared" si="17"/>
        <v>6.3014139848338166E-3</v>
      </c>
      <c r="AI10" s="64">
        <f t="shared" si="18"/>
        <v>5.5005500550055007E-2</v>
      </c>
      <c r="AJ10" s="64">
        <f t="shared" si="19"/>
        <v>1.108695778795907E-4</v>
      </c>
      <c r="AK10" s="62">
        <f t="shared" si="20"/>
        <v>22.526169218241044</v>
      </c>
      <c r="AL10" s="62">
        <f t="shared" si="21"/>
        <v>4.5120157746180084E-2</v>
      </c>
      <c r="AM10" s="62">
        <f t="shared" si="22"/>
        <v>3.0626811116031885</v>
      </c>
      <c r="AN10" s="62">
        <f t="shared" si="23"/>
        <v>6.1345830062344035E-3</v>
      </c>
      <c r="AO10" s="64">
        <f t="shared" si="24"/>
        <v>5.6148231330713082E-2</v>
      </c>
      <c r="AP10" s="64">
        <f t="shared" si="25"/>
        <v>1.1246550757326712E-4</v>
      </c>
      <c r="AQ10" s="62">
        <f t="shared" si="26"/>
        <v>22.943554723127036</v>
      </c>
      <c r="AR10" s="62">
        <f t="shared" si="27"/>
        <v>4.696500860889876E-2</v>
      </c>
      <c r="AS10" s="62">
        <f t="shared" si="28"/>
        <v>3.1194292736935343</v>
      </c>
      <c r="AT10" s="62">
        <f t="shared" si="29"/>
        <v>6.38541082503628E-3</v>
      </c>
      <c r="AU10" s="64">
        <f t="shared" si="30"/>
        <v>5.5126791620727672E-2</v>
      </c>
      <c r="AV10" s="64">
        <f t="shared" si="31"/>
        <v>1.1284346624974849E-4</v>
      </c>
      <c r="AW10" s="62">
        <f t="shared" si="32"/>
        <v>23.348292182410425</v>
      </c>
      <c r="AX10" s="62">
        <f t="shared" si="33"/>
        <v>4.6318515470788024E-2</v>
      </c>
      <c r="AY10" s="62">
        <f t="shared" si="34"/>
        <v>3.1744577945084145</v>
      </c>
      <c r="AZ10" s="62">
        <f t="shared" si="35"/>
        <v>6.2975129537342443E-3</v>
      </c>
      <c r="BA10" s="64">
        <f t="shared" si="36"/>
        <v>5.4171180931744313E-2</v>
      </c>
      <c r="BB10" s="65">
        <f t="shared" si="37"/>
        <v>1.0746519113496975E-4</v>
      </c>
      <c r="BC10" s="62">
        <f t="shared" si="38"/>
        <v>23.386236319218241</v>
      </c>
      <c r="BD10" s="62">
        <f t="shared" si="39"/>
        <v>4.6010674082107489E-2</v>
      </c>
      <c r="BE10" s="62">
        <f t="shared" si="40"/>
        <v>3.1796167183348096</v>
      </c>
      <c r="BF10" s="62">
        <f t="shared" si="41"/>
        <v>6.2556585222351638E-3</v>
      </c>
      <c r="BG10" s="64">
        <f t="shared" si="42"/>
        <v>5.4083288263926443E-2</v>
      </c>
      <c r="BH10" s="64">
        <f t="shared" si="43"/>
        <v>1.0640483212577797E-4</v>
      </c>
      <c r="BI10" s="62">
        <f t="shared" si="44"/>
        <v>23.613901140065149</v>
      </c>
      <c r="BJ10" s="62">
        <f t="shared" si="45"/>
        <v>4.7793563939743135E-2</v>
      </c>
      <c r="BK10" s="62">
        <f t="shared" si="46"/>
        <v>3.2105702612931797</v>
      </c>
      <c r="BL10" s="62">
        <f t="shared" si="47"/>
        <v>6.4980620591236224E-3</v>
      </c>
      <c r="BM10" s="64">
        <f t="shared" si="48"/>
        <v>5.3561863952865559E-2</v>
      </c>
      <c r="BN10" s="372">
        <f t="shared" si="49"/>
        <v>1.0840700798987254E-4</v>
      </c>
      <c r="BO10" s="374">
        <f t="shared" si="52"/>
        <v>23.525364820846907</v>
      </c>
      <c r="BP10" s="374">
        <f t="shared" si="53"/>
        <v>4.9088209260168006E-2</v>
      </c>
      <c r="BQ10" s="374">
        <f t="shared" si="54"/>
        <v>3.1985327723649246</v>
      </c>
      <c r="BR10" s="374">
        <f t="shared" si="55"/>
        <v>6.6740833670821858E-3</v>
      </c>
      <c r="BS10" s="375">
        <f t="shared" si="56"/>
        <v>5.3763440860215055E-2</v>
      </c>
      <c r="BT10" s="375">
        <f t="shared" si="57"/>
        <v>1.1218321397312532E-4</v>
      </c>
    </row>
    <row r="11" spans="1:72" ht="14.25" customHeight="1">
      <c r="A11" s="55">
        <v>8</v>
      </c>
      <c r="B11" s="56" t="s">
        <v>92</v>
      </c>
      <c r="C11" s="57">
        <v>468</v>
      </c>
      <c r="D11" s="57">
        <v>468</v>
      </c>
      <c r="E11" s="63">
        <v>462</v>
      </c>
      <c r="F11" s="59">
        <v>470</v>
      </c>
      <c r="G11" s="59">
        <v>460</v>
      </c>
      <c r="H11" s="59">
        <v>460</v>
      </c>
      <c r="I11" s="59">
        <v>453.9</v>
      </c>
      <c r="J11" s="66">
        <v>12568130</v>
      </c>
      <c r="K11" s="60">
        <f t="shared" si="0"/>
        <v>5704674207</v>
      </c>
      <c r="L11" s="61">
        <v>0.499</v>
      </c>
      <c r="M11" s="60">
        <f t="shared" si="1"/>
        <v>2935060535.1599998</v>
      </c>
      <c r="N11" s="60">
        <f t="shared" si="2"/>
        <v>2935060535.1599998</v>
      </c>
      <c r="O11" s="60">
        <f t="shared" si="3"/>
        <v>2897431553.9400001</v>
      </c>
      <c r="P11" s="60">
        <f t="shared" si="4"/>
        <v>2947603528.9000001</v>
      </c>
      <c r="Q11" s="60">
        <f t="shared" si="5"/>
        <v>2884888560.1999998</v>
      </c>
      <c r="R11" s="60">
        <f t="shared" si="6"/>
        <v>2884888560.1999998</v>
      </c>
      <c r="S11" s="60">
        <f t="shared" si="50"/>
        <v>2846632429.2930002</v>
      </c>
      <c r="T11" s="61">
        <f t="shared" si="7"/>
        <v>1.12296405679878E-2</v>
      </c>
      <c r="U11" s="61">
        <f t="shared" si="8"/>
        <v>1.1391287407224704E-2</v>
      </c>
      <c r="V11" s="61">
        <f t="shared" si="9"/>
        <v>1.1283036741293018E-2</v>
      </c>
      <c r="W11" s="61">
        <f t="shared" si="10"/>
        <v>1.0931336970818202E-2</v>
      </c>
      <c r="X11" s="61">
        <f t="shared" si="11"/>
        <v>1.0593190717428706E-2</v>
      </c>
      <c r="Y11" s="61">
        <f t="shared" si="12"/>
        <v>1.0792518420451773E-2</v>
      </c>
      <c r="Z11" s="61">
        <f t="shared" si="51"/>
        <v>1.1020357153273777E-2</v>
      </c>
      <c r="AA11" s="62">
        <v>297453000</v>
      </c>
      <c r="AB11" s="63">
        <v>5191827000</v>
      </c>
      <c r="AC11" s="63">
        <v>22</v>
      </c>
      <c r="AD11" s="62">
        <f t="shared" si="13"/>
        <v>23.667244053013455</v>
      </c>
      <c r="AE11" s="62">
        <f t="shared" si="14"/>
        <v>19.77416546479612</v>
      </c>
      <c r="AF11" s="62">
        <f t="shared" si="15"/>
        <v>0.22205677070157784</v>
      </c>
      <c r="AG11" s="62">
        <f t="shared" si="16"/>
        <v>1.1329123331728888</v>
      </c>
      <c r="AH11" s="62">
        <f t="shared" si="17"/>
        <v>1.2722198296571983E-2</v>
      </c>
      <c r="AI11" s="64">
        <f t="shared" si="18"/>
        <v>4.7008547008547008E-2</v>
      </c>
      <c r="AJ11" s="64">
        <f t="shared" si="19"/>
        <v>5.2788908652934101E-4</v>
      </c>
      <c r="AK11" s="62">
        <f t="shared" si="20"/>
        <v>19.77416546479612</v>
      </c>
      <c r="AL11" s="62">
        <f t="shared" si="21"/>
        <v>0.22525320204750968</v>
      </c>
      <c r="AM11" s="62">
        <f t="shared" si="22"/>
        <v>1.1329123331728888</v>
      </c>
      <c r="AN11" s="62">
        <f t="shared" si="23"/>
        <v>1.2905329994361885E-2</v>
      </c>
      <c r="AO11" s="64">
        <f t="shared" si="24"/>
        <v>4.7008547008547008E-2</v>
      </c>
      <c r="AP11" s="64">
        <f t="shared" si="25"/>
        <v>5.35487869570392E-4</v>
      </c>
      <c r="AQ11" s="62">
        <f t="shared" si="26"/>
        <v>19.520650522939757</v>
      </c>
      <c r="AR11" s="62">
        <f t="shared" si="27"/>
        <v>0.22025221706427003</v>
      </c>
      <c r="AS11" s="62">
        <f t="shared" si="28"/>
        <v>1.1183878160809286</v>
      </c>
      <c r="AT11" s="62">
        <f t="shared" si="29"/>
        <v>1.2618810819855577E-2</v>
      </c>
      <c r="AU11" s="64">
        <f t="shared" si="30"/>
        <v>4.7619047619047616E-2</v>
      </c>
      <c r="AV11" s="64">
        <f t="shared" si="31"/>
        <v>5.3728746387109606E-4</v>
      </c>
      <c r="AW11" s="62">
        <f t="shared" si="32"/>
        <v>19.858670445414905</v>
      </c>
      <c r="AX11" s="62">
        <f t="shared" si="33"/>
        <v>0.21708181843125871</v>
      </c>
      <c r="AY11" s="62">
        <f t="shared" si="34"/>
        <v>1.1377538388702089</v>
      </c>
      <c r="AZ11" s="62">
        <f t="shared" si="35"/>
        <v>1.2437170602532249E-2</v>
      </c>
      <c r="BA11" s="64">
        <f t="shared" si="36"/>
        <v>4.6808510638297871E-2</v>
      </c>
      <c r="BB11" s="65">
        <f t="shared" si="37"/>
        <v>5.1167960288936258E-4</v>
      </c>
      <c r="BC11" s="62">
        <f t="shared" si="38"/>
        <v>19.436145542320972</v>
      </c>
      <c r="BD11" s="62">
        <f t="shared" si="39"/>
        <v>0.20589079654150783</v>
      </c>
      <c r="BE11" s="62">
        <f t="shared" si="40"/>
        <v>1.1135463103836087</v>
      </c>
      <c r="BF11" s="62">
        <f t="shared" si="41"/>
        <v>1.1796008438582629E-2</v>
      </c>
      <c r="BG11" s="64">
        <f t="shared" si="42"/>
        <v>4.7826086956521741E-2</v>
      </c>
      <c r="BH11" s="64">
        <f t="shared" si="43"/>
        <v>5.0663086039876416E-4</v>
      </c>
      <c r="BI11" s="62">
        <f t="shared" si="44"/>
        <v>19.436145542320972</v>
      </c>
      <c r="BJ11" s="62">
        <f t="shared" si="45"/>
        <v>0.20976495878808071</v>
      </c>
      <c r="BK11" s="62">
        <f t="shared" si="46"/>
        <v>1.1135463103836087</v>
      </c>
      <c r="BL11" s="62">
        <f t="shared" si="47"/>
        <v>1.2017969066841204E-2</v>
      </c>
      <c r="BM11" s="64">
        <f t="shared" si="48"/>
        <v>4.7826086956521741E-2</v>
      </c>
      <c r="BN11" s="372">
        <f t="shared" si="49"/>
        <v>5.1616392445638919E-4</v>
      </c>
      <c r="BO11" s="374">
        <f t="shared" si="52"/>
        <v>19.178405351433671</v>
      </c>
      <c r="BP11" s="374">
        <f t="shared" si="53"/>
        <v>0.21135287660305616</v>
      </c>
      <c r="BQ11" s="374">
        <f t="shared" si="54"/>
        <v>1.0987797180067826</v>
      </c>
      <c r="BR11" s="374">
        <f t="shared" si="55"/>
        <v>1.2108944925208191E-2</v>
      </c>
      <c r="BS11" s="375">
        <f t="shared" si="56"/>
        <v>4.8468825732540209E-2</v>
      </c>
      <c r="BT11" s="375">
        <f t="shared" si="57"/>
        <v>5.3414377037237966E-4</v>
      </c>
    </row>
    <row r="12" spans="1:72" ht="14.25" customHeight="1">
      <c r="A12" s="55">
        <v>9</v>
      </c>
      <c r="B12" s="56" t="s">
        <v>93</v>
      </c>
      <c r="C12" s="57">
        <v>147</v>
      </c>
      <c r="D12" s="57">
        <v>150.19999999999999</v>
      </c>
      <c r="E12" s="63">
        <v>142.6</v>
      </c>
      <c r="F12" s="59">
        <v>155.9</v>
      </c>
      <c r="G12" s="59">
        <v>152</v>
      </c>
      <c r="H12" s="59">
        <v>150</v>
      </c>
      <c r="I12" s="59">
        <v>144.4</v>
      </c>
      <c r="J12" s="66">
        <v>60283595</v>
      </c>
      <c r="K12" s="60">
        <f t="shared" si="0"/>
        <v>8704951118</v>
      </c>
      <c r="L12" s="61">
        <v>0.13</v>
      </c>
      <c r="M12" s="60">
        <f t="shared" si="1"/>
        <v>1152019500.45</v>
      </c>
      <c r="N12" s="60">
        <f t="shared" si="2"/>
        <v>1177097475.97</v>
      </c>
      <c r="O12" s="60">
        <f t="shared" si="3"/>
        <v>1117537284.1100001</v>
      </c>
      <c r="P12" s="60">
        <f t="shared" si="4"/>
        <v>1221767619.865</v>
      </c>
      <c r="Q12" s="60">
        <f t="shared" si="5"/>
        <v>1191203837.2</v>
      </c>
      <c r="R12" s="60">
        <f t="shared" si="6"/>
        <v>1175530102.5</v>
      </c>
      <c r="S12" s="60">
        <f t="shared" si="50"/>
        <v>1131643645.3400002</v>
      </c>
      <c r="T12" s="61">
        <f t="shared" si="7"/>
        <v>4.4076654509823034E-3</v>
      </c>
      <c r="U12" s="61">
        <f t="shared" si="8"/>
        <v>4.5684426247658613E-3</v>
      </c>
      <c r="V12" s="61">
        <f t="shared" si="9"/>
        <v>4.3518592248474762E-3</v>
      </c>
      <c r="W12" s="61">
        <f t="shared" si="10"/>
        <v>4.5309870957316025E-3</v>
      </c>
      <c r="X12" s="61">
        <f t="shared" si="11"/>
        <v>4.3740509095844199E-3</v>
      </c>
      <c r="Y12" s="61">
        <f t="shared" si="12"/>
        <v>4.3977193642957451E-3</v>
      </c>
      <c r="Z12" s="61">
        <f t="shared" si="51"/>
        <v>4.3810071906532919E-3</v>
      </c>
      <c r="AA12" s="62">
        <v>453359000</v>
      </c>
      <c r="AB12" s="63">
        <v>2367775000</v>
      </c>
      <c r="AC12" s="63">
        <v>5.8</v>
      </c>
      <c r="AD12" s="62">
        <f t="shared" si="13"/>
        <v>7.5204373594507761</v>
      </c>
      <c r="AE12" s="62">
        <f t="shared" si="14"/>
        <v>19.546735512033511</v>
      </c>
      <c r="AF12" s="62">
        <f t="shared" si="15"/>
        <v>8.6155470795878986E-2</v>
      </c>
      <c r="AG12" s="62">
        <f t="shared" si="16"/>
        <v>3.7426227006366735</v>
      </c>
      <c r="AH12" s="62">
        <f t="shared" si="17"/>
        <v>1.6496228773658351E-2</v>
      </c>
      <c r="AI12" s="64">
        <f t="shared" si="18"/>
        <v>3.9455782312925167E-2</v>
      </c>
      <c r="AJ12" s="64">
        <f t="shared" si="19"/>
        <v>1.739078885421589E-4</v>
      </c>
      <c r="AK12" s="62">
        <f t="shared" si="20"/>
        <v>19.972242679642402</v>
      </c>
      <c r="AL12" s="62">
        <f t="shared" si="21"/>
        <v>9.1242044769846292E-2</v>
      </c>
      <c r="AM12" s="62">
        <f t="shared" si="22"/>
        <v>3.8240947594260435</v>
      </c>
      <c r="AN12" s="62">
        <f t="shared" si="23"/>
        <v>1.747015750010569E-2</v>
      </c>
      <c r="AO12" s="64">
        <f t="shared" si="24"/>
        <v>3.8615179760319578E-2</v>
      </c>
      <c r="AP12" s="64">
        <f t="shared" si="25"/>
        <v>1.7641123318003994E-4</v>
      </c>
      <c r="AQ12" s="62">
        <f t="shared" si="26"/>
        <v>18.96166315657128</v>
      </c>
      <c r="AR12" s="62">
        <f t="shared" si="27"/>
        <v>8.2518488726375239E-2</v>
      </c>
      <c r="AS12" s="62">
        <f t="shared" si="28"/>
        <v>3.6305986198012903</v>
      </c>
      <c r="AT12" s="62">
        <f t="shared" si="29"/>
        <v>1.5799854095300759E-2</v>
      </c>
      <c r="AU12" s="64">
        <f t="shared" si="30"/>
        <v>4.067321178120617E-2</v>
      </c>
      <c r="AV12" s="64">
        <f t="shared" si="31"/>
        <v>1.7700409189421712E-4</v>
      </c>
      <c r="AW12" s="62">
        <f t="shared" si="32"/>
        <v>20.730177321945742</v>
      </c>
      <c r="AX12" s="62">
        <f t="shared" si="33"/>
        <v>9.3928165937964075E-2</v>
      </c>
      <c r="AY12" s="62">
        <f t="shared" si="34"/>
        <v>3.9692168641446082</v>
      </c>
      <c r="AZ12" s="62">
        <f t="shared" si="35"/>
        <v>1.7984470391599477E-2</v>
      </c>
      <c r="BA12" s="64">
        <f t="shared" si="36"/>
        <v>3.7203335471456059E-2</v>
      </c>
      <c r="BB12" s="65">
        <f t="shared" si="37"/>
        <v>1.685678329393412E-4</v>
      </c>
      <c r="BC12" s="62">
        <f t="shared" si="38"/>
        <v>20.211590461422404</v>
      </c>
      <c r="BD12" s="62">
        <f t="shared" si="39"/>
        <v>8.8406525641932451E-2</v>
      </c>
      <c r="BE12" s="62">
        <f t="shared" si="40"/>
        <v>3.8699227924950641</v>
      </c>
      <c r="BF12" s="62">
        <f t="shared" si="41"/>
        <v>1.6927239310534515E-2</v>
      </c>
      <c r="BG12" s="64">
        <f t="shared" si="42"/>
        <v>3.8157894736842106E-2</v>
      </c>
      <c r="BH12" s="64">
        <f t="shared" si="43"/>
        <v>1.6690457418151077E-4</v>
      </c>
      <c r="BI12" s="62">
        <f t="shared" si="44"/>
        <v>19.945648481666847</v>
      </c>
      <c r="BJ12" s="62">
        <f t="shared" si="45"/>
        <v>8.7715364561262318E-2</v>
      </c>
      <c r="BK12" s="62">
        <f t="shared" si="46"/>
        <v>3.8190027557517077</v>
      </c>
      <c r="BL12" s="62">
        <f t="shared" si="47"/>
        <v>1.67949023712681E-2</v>
      </c>
      <c r="BM12" s="64">
        <f t="shared" si="48"/>
        <v>3.8666666666666669E-2</v>
      </c>
      <c r="BN12" s="372">
        <f t="shared" si="49"/>
        <v>1.7004514875276883E-4</v>
      </c>
      <c r="BO12" s="374">
        <f t="shared" si="52"/>
        <v>19.201010938351285</v>
      </c>
      <c r="BP12" s="374">
        <f t="shared" si="53"/>
        <v>8.4119766988729486E-2</v>
      </c>
      <c r="BQ12" s="374">
        <f t="shared" si="54"/>
        <v>3.6764266528703109</v>
      </c>
      <c r="BR12" s="374">
        <f t="shared" si="55"/>
        <v>1.6106451602134246E-2</v>
      </c>
      <c r="BS12" s="375">
        <f t="shared" si="56"/>
        <v>4.0166204986149583E-2</v>
      </c>
      <c r="BT12" s="375">
        <f t="shared" si="57"/>
        <v>1.7596843286557542E-4</v>
      </c>
    </row>
    <row r="13" spans="1:72" ht="14.25" customHeight="1">
      <c r="A13" s="81">
        <v>10</v>
      </c>
      <c r="B13" s="376" t="s">
        <v>18</v>
      </c>
      <c r="C13" s="377">
        <v>740</v>
      </c>
      <c r="D13" s="377">
        <v>730</v>
      </c>
      <c r="E13" s="378">
        <v>728</v>
      </c>
      <c r="F13" s="379">
        <v>779.9</v>
      </c>
      <c r="G13" s="379">
        <v>777</v>
      </c>
      <c r="H13" s="379">
        <v>766</v>
      </c>
      <c r="I13" s="379">
        <v>736</v>
      </c>
      <c r="J13" s="380">
        <v>215140839</v>
      </c>
      <c r="K13" s="370">
        <f t="shared" si="0"/>
        <v>158343657504</v>
      </c>
      <c r="L13" s="381">
        <v>0.29070000000000001</v>
      </c>
      <c r="M13" s="382">
        <f t="shared" si="1"/>
        <v>46280667004.001999</v>
      </c>
      <c r="N13" s="382">
        <f t="shared" si="2"/>
        <v>45655252585.028999</v>
      </c>
      <c r="O13" s="382">
        <f t="shared" si="3"/>
        <v>45530169701.234406</v>
      </c>
      <c r="P13" s="382">
        <f t="shared" si="4"/>
        <v>48776070535.704277</v>
      </c>
      <c r="Q13" s="382">
        <f t="shared" si="5"/>
        <v>48594700354.202103</v>
      </c>
      <c r="R13" s="382">
        <f t="shared" si="6"/>
        <v>47906744493.331802</v>
      </c>
      <c r="S13" s="370">
        <f t="shared" si="50"/>
        <v>46030501236.412804</v>
      </c>
      <c r="T13" s="381">
        <f t="shared" si="7"/>
        <v>0.17707139238725919</v>
      </c>
      <c r="U13" s="381">
        <f t="shared" si="8"/>
        <v>0.17719297357427521</v>
      </c>
      <c r="V13" s="381">
        <f t="shared" si="9"/>
        <v>0.17730136778477704</v>
      </c>
      <c r="W13" s="381">
        <f t="shared" si="10"/>
        <v>0.18088852788731663</v>
      </c>
      <c r="X13" s="381">
        <f t="shared" si="11"/>
        <v>0.1784377170786367</v>
      </c>
      <c r="Y13" s="381">
        <f t="shared" si="12"/>
        <v>0.1792216273242512</v>
      </c>
      <c r="Z13" s="383">
        <f t="shared" si="51"/>
        <v>0.17820093607781573</v>
      </c>
      <c r="AA13" s="384">
        <v>9504486000</v>
      </c>
      <c r="AB13" s="378">
        <v>72502834000</v>
      </c>
      <c r="AC13" s="378">
        <v>19</v>
      </c>
      <c r="AD13" s="384">
        <f t="shared" si="13"/>
        <v>44.177972179424287</v>
      </c>
      <c r="AE13" s="384">
        <f t="shared" si="14"/>
        <v>16.750429308854788</v>
      </c>
      <c r="AF13" s="384">
        <f t="shared" si="15"/>
        <v>2.9660218408032728</v>
      </c>
      <c r="AG13" s="384">
        <f t="shared" si="16"/>
        <v>2.1958344533125422</v>
      </c>
      <c r="AH13" s="384">
        <f t="shared" si="17"/>
        <v>0.38881946409996793</v>
      </c>
      <c r="AI13" s="385">
        <f t="shared" si="18"/>
        <v>2.5675675675675677E-2</v>
      </c>
      <c r="AJ13" s="385">
        <f t="shared" si="19"/>
        <v>4.5464276423755742E-3</v>
      </c>
      <c r="AK13" s="384">
        <f t="shared" si="20"/>
        <v>16.524072156032425</v>
      </c>
      <c r="AL13" s="384">
        <f t="shared" si="21"/>
        <v>2.9279494808832704</v>
      </c>
      <c r="AM13" s="384">
        <f t="shared" si="22"/>
        <v>2.1661610147542647</v>
      </c>
      <c r="AN13" s="384">
        <f t="shared" si="23"/>
        <v>0.38382851144497759</v>
      </c>
      <c r="AO13" s="385">
        <f t="shared" si="24"/>
        <v>2.6027397260273973E-2</v>
      </c>
      <c r="AP13" s="385">
        <f t="shared" si="25"/>
        <v>4.6118719149468891E-3</v>
      </c>
      <c r="AQ13" s="384">
        <f t="shared" si="26"/>
        <v>16.478800725467952</v>
      </c>
      <c r="AR13" s="384">
        <f t="shared" si="27"/>
        <v>2.9217139080782442</v>
      </c>
      <c r="AS13" s="384">
        <f t="shared" si="28"/>
        <v>2.1602263270426092</v>
      </c>
      <c r="AT13" s="384">
        <f t="shared" si="29"/>
        <v>0.38301108250933968</v>
      </c>
      <c r="AU13" s="385">
        <f t="shared" si="30"/>
        <v>2.60989010989011E-2</v>
      </c>
      <c r="AV13" s="385">
        <f t="shared" si="31"/>
        <v>4.6273708625147857E-3</v>
      </c>
      <c r="AW13" s="384">
        <f t="shared" si="32"/>
        <v>17.653594348616011</v>
      </c>
      <c r="AX13" s="384">
        <f t="shared" si="33"/>
        <v>3.1933326936410027</v>
      </c>
      <c r="AY13" s="384">
        <f t="shared" si="34"/>
        <v>2.3142314731600697</v>
      </c>
      <c r="AZ13" s="384">
        <f t="shared" si="35"/>
        <v>0.41861792437042111</v>
      </c>
      <c r="BA13" s="385">
        <f t="shared" si="36"/>
        <v>2.4362097704833954E-2</v>
      </c>
      <c r="BB13" s="386">
        <f t="shared" si="37"/>
        <v>4.4068239900743895E-3</v>
      </c>
      <c r="BC13" s="384">
        <f t="shared" si="38"/>
        <v>17.587950774297529</v>
      </c>
      <c r="BD13" s="384">
        <f t="shared" si="39"/>
        <v>3.1383537842570917</v>
      </c>
      <c r="BE13" s="384">
        <f t="shared" si="40"/>
        <v>2.3056261759781695</v>
      </c>
      <c r="BF13" s="384">
        <f t="shared" si="41"/>
        <v>0.41141067127829167</v>
      </c>
      <c r="BG13" s="385">
        <f t="shared" si="42"/>
        <v>2.4453024453024452E-2</v>
      </c>
      <c r="BH13" s="385">
        <f t="shared" si="43"/>
        <v>4.3633418590657619E-3</v>
      </c>
      <c r="BI13" s="384">
        <f t="shared" si="44"/>
        <v>17.338957906192928</v>
      </c>
      <c r="BJ13" s="384">
        <f t="shared" si="45"/>
        <v>3.1075162520545878</v>
      </c>
      <c r="BK13" s="384">
        <f t="shared" si="46"/>
        <v>2.2729853935640638</v>
      </c>
      <c r="BL13" s="384">
        <f t="shared" si="47"/>
        <v>0.40736814111880509</v>
      </c>
      <c r="BM13" s="385">
        <f t="shared" si="48"/>
        <v>2.4804177545691905E-2</v>
      </c>
      <c r="BN13" s="387">
        <f t="shared" si="49"/>
        <v>4.4454450641785541E-3</v>
      </c>
      <c r="BO13" s="388">
        <f t="shared" si="52"/>
        <v>16.659886447725842</v>
      </c>
      <c r="BP13" s="388">
        <f t="shared" si="53"/>
        <v>2.9688073599348614</v>
      </c>
      <c r="BQ13" s="388">
        <f t="shared" si="54"/>
        <v>2.1839650778892312</v>
      </c>
      <c r="BR13" s="388">
        <f t="shared" si="55"/>
        <v>0.38918462124112074</v>
      </c>
      <c r="BS13" s="389">
        <f t="shared" si="56"/>
        <v>2.5815217391304348E-2</v>
      </c>
      <c r="BT13" s="389">
        <f t="shared" si="57"/>
        <v>4.6002959041827433E-3</v>
      </c>
    </row>
    <row r="14" spans="1:72" ht="14.25" customHeight="1">
      <c r="A14" s="55">
        <v>11</v>
      </c>
      <c r="B14" s="56" t="s">
        <v>94</v>
      </c>
      <c r="C14" s="57">
        <v>95</v>
      </c>
      <c r="D14" s="57">
        <v>96.38</v>
      </c>
      <c r="E14" s="63">
        <v>95</v>
      </c>
      <c r="F14" s="59">
        <v>98.9</v>
      </c>
      <c r="G14" s="59">
        <v>96</v>
      </c>
      <c r="H14" s="59">
        <v>95.99</v>
      </c>
      <c r="I14" s="59">
        <v>94.49</v>
      </c>
      <c r="J14" s="66">
        <v>50294528</v>
      </c>
      <c r="K14" s="60">
        <f t="shared" si="0"/>
        <v>4752329950.7199993</v>
      </c>
      <c r="L14" s="61">
        <v>0.32919999999999999</v>
      </c>
      <c r="M14" s="60">
        <f t="shared" si="1"/>
        <v>1572911068.6719999</v>
      </c>
      <c r="N14" s="60">
        <f t="shared" si="2"/>
        <v>1595759671.5642877</v>
      </c>
      <c r="O14" s="60">
        <f t="shared" si="3"/>
        <v>1572911068.6719999</v>
      </c>
      <c r="P14" s="60">
        <f t="shared" si="4"/>
        <v>1637483207.2806401</v>
      </c>
      <c r="Q14" s="60">
        <f t="shared" si="5"/>
        <v>1589468027.2895999</v>
      </c>
      <c r="R14" s="60">
        <f t="shared" si="6"/>
        <v>1589302457.7034237</v>
      </c>
      <c r="S14" s="60">
        <f t="shared" si="50"/>
        <v>1564467019.7770238</v>
      </c>
      <c r="T14" s="61">
        <f t="shared" si="7"/>
        <v>6.0180107820615204E-3</v>
      </c>
      <c r="U14" s="61">
        <f t="shared" si="8"/>
        <v>6.1933158903846484E-3</v>
      </c>
      <c r="V14" s="61">
        <f t="shared" si="9"/>
        <v>6.1251536225176862E-3</v>
      </c>
      <c r="W14" s="61">
        <f t="shared" si="10"/>
        <v>6.0726894059326851E-3</v>
      </c>
      <c r="X14" s="61">
        <f t="shared" si="11"/>
        <v>5.8364604389316913E-3</v>
      </c>
      <c r="Y14" s="61">
        <f t="shared" si="12"/>
        <v>5.9456633046665571E-3</v>
      </c>
      <c r="Z14" s="61">
        <f t="shared" si="51"/>
        <v>6.0566250616145281E-3</v>
      </c>
      <c r="AA14" s="62">
        <v>17092037.280000001</v>
      </c>
      <c r="AB14" s="63">
        <v>1458514079.0799999</v>
      </c>
      <c r="AC14" s="63">
        <v>2</v>
      </c>
      <c r="AD14" s="62">
        <f t="shared" si="13"/>
        <v>0.33983890414480084</v>
      </c>
      <c r="AE14" s="62">
        <f t="shared" si="14"/>
        <v>279.54421592508953</v>
      </c>
      <c r="AF14" s="62">
        <f t="shared" si="15"/>
        <v>1.6823001055001225</v>
      </c>
      <c r="AG14" s="62">
        <f t="shared" si="16"/>
        <v>3.2759232348403859</v>
      </c>
      <c r="AH14" s="62">
        <f t="shared" si="17"/>
        <v>1.9714541348475296E-2</v>
      </c>
      <c r="AI14" s="64">
        <f t="shared" si="18"/>
        <v>2.1052631578947368E-2</v>
      </c>
      <c r="AJ14" s="64">
        <f t="shared" si="19"/>
        <v>1.2669496383287411E-4</v>
      </c>
      <c r="AK14" s="62">
        <f t="shared" si="20"/>
        <v>283.60496348273819</v>
      </c>
      <c r="AL14" s="62">
        <f t="shared" si="21"/>
        <v>1.7564551269296003</v>
      </c>
      <c r="AM14" s="62">
        <f t="shared" si="22"/>
        <v>3.3235103302517515</v>
      </c>
      <c r="AN14" s="62">
        <f t="shared" si="23"/>
        <v>2.0583549340205703E-2</v>
      </c>
      <c r="AO14" s="64">
        <f t="shared" si="24"/>
        <v>2.0751193193608634E-2</v>
      </c>
      <c r="AP14" s="64">
        <f t="shared" si="25"/>
        <v>1.2851869455041812E-4</v>
      </c>
      <c r="AQ14" s="62">
        <f t="shared" si="26"/>
        <v>279.54421592508953</v>
      </c>
      <c r="AR14" s="62">
        <f t="shared" si="27"/>
        <v>1.7122512668274283</v>
      </c>
      <c r="AS14" s="62">
        <f t="shared" si="28"/>
        <v>3.2759232348403859</v>
      </c>
      <c r="AT14" s="62">
        <f t="shared" si="29"/>
        <v>2.0065533068972446E-2</v>
      </c>
      <c r="AU14" s="64">
        <f t="shared" si="30"/>
        <v>2.1052631578947368E-2</v>
      </c>
      <c r="AV14" s="64">
        <f t="shared" si="31"/>
        <v>1.2895060257931971E-4</v>
      </c>
      <c r="AW14" s="62">
        <f t="shared" si="32"/>
        <v>291.02024163148792</v>
      </c>
      <c r="AX14" s="62">
        <f t="shared" si="33"/>
        <v>1.7672755382675069</v>
      </c>
      <c r="AY14" s="62">
        <f t="shared" si="34"/>
        <v>3.4104085044812025</v>
      </c>
      <c r="AZ14" s="62">
        <f t="shared" si="35"/>
        <v>2.0710351595065731E-2</v>
      </c>
      <c r="BA14" s="64">
        <f t="shared" si="36"/>
        <v>2.0222446916076844E-2</v>
      </c>
      <c r="BB14" s="65">
        <f t="shared" si="37"/>
        <v>1.2280463914929595E-4</v>
      </c>
      <c r="BC14" s="62">
        <f t="shared" si="38"/>
        <v>282.48678661903784</v>
      </c>
      <c r="BD14" s="62">
        <f t="shared" si="39"/>
        <v>1.6487229546229527</v>
      </c>
      <c r="BE14" s="62">
        <f t="shared" si="40"/>
        <v>3.3104066373123899</v>
      </c>
      <c r="BF14" s="62">
        <f t="shared" si="41"/>
        <v>1.9321057375450656E-2</v>
      </c>
      <c r="BG14" s="64">
        <f t="shared" si="42"/>
        <v>2.0833333333333332E-2</v>
      </c>
      <c r="BH14" s="64">
        <f t="shared" si="43"/>
        <v>1.215929258110769E-4</v>
      </c>
      <c r="BI14" s="62">
        <f t="shared" si="44"/>
        <v>282.4573609120983</v>
      </c>
      <c r="BJ14" s="62">
        <f t="shared" si="45"/>
        <v>1.6793963659080207</v>
      </c>
      <c r="BK14" s="62">
        <f t="shared" si="46"/>
        <v>3.3100618032876694</v>
      </c>
      <c r="BL14" s="62">
        <f t="shared" si="47"/>
        <v>1.9680512999985907E-2</v>
      </c>
      <c r="BM14" s="64">
        <f t="shared" si="48"/>
        <v>2.0835503698301908E-2</v>
      </c>
      <c r="BN14" s="372">
        <f t="shared" si="49"/>
        <v>1.2388088977323799E-4</v>
      </c>
      <c r="BO14" s="374">
        <f t="shared" si="52"/>
        <v>278.04350487117586</v>
      </c>
      <c r="BP14" s="374">
        <f t="shared" si="53"/>
        <v>1.6840052598219049</v>
      </c>
      <c r="BQ14" s="374">
        <f t="shared" si="54"/>
        <v>3.2583366995796634</v>
      </c>
      <c r="BR14" s="374">
        <f t="shared" si="55"/>
        <v>1.9734523713852557E-2</v>
      </c>
      <c r="BS14" s="375">
        <f t="shared" si="56"/>
        <v>2.1166260979997884E-2</v>
      </c>
      <c r="BT14" s="375">
        <f t="shared" si="57"/>
        <v>1.2819610671212887E-4</v>
      </c>
    </row>
    <row r="15" spans="1:72" ht="14.25" customHeight="1">
      <c r="A15" s="55">
        <v>12</v>
      </c>
      <c r="B15" s="56" t="s">
        <v>95</v>
      </c>
      <c r="C15" s="57">
        <v>3285</v>
      </c>
      <c r="D15" s="57">
        <v>3680</v>
      </c>
      <c r="E15" s="58">
        <v>4122</v>
      </c>
      <c r="F15" s="59">
        <v>4601</v>
      </c>
      <c r="G15" s="59">
        <v>4850</v>
      </c>
      <c r="H15" s="59">
        <v>4875</v>
      </c>
      <c r="I15" s="59">
        <v>4700</v>
      </c>
      <c r="J15" s="57">
        <v>1023264</v>
      </c>
      <c r="K15" s="60">
        <f t="shared" si="0"/>
        <v>4809340800</v>
      </c>
      <c r="L15" s="61">
        <v>3.2399999999999998E-2</v>
      </c>
      <c r="M15" s="60">
        <f t="shared" si="1"/>
        <v>108910080.57599999</v>
      </c>
      <c r="N15" s="60">
        <f t="shared" si="2"/>
        <v>122005813.248</v>
      </c>
      <c r="O15" s="60">
        <f t="shared" si="3"/>
        <v>136659772.33919999</v>
      </c>
      <c r="P15" s="60">
        <f t="shared" si="4"/>
        <v>152540420.3136</v>
      </c>
      <c r="Q15" s="60">
        <f t="shared" si="5"/>
        <v>160795704.95999998</v>
      </c>
      <c r="R15" s="60">
        <f t="shared" si="6"/>
        <v>161624548.79999998</v>
      </c>
      <c r="S15" s="60">
        <f t="shared" si="50"/>
        <v>155822641.91999999</v>
      </c>
      <c r="T15" s="61">
        <f t="shared" si="7"/>
        <v>4.1669364036895365E-4</v>
      </c>
      <c r="U15" s="61">
        <f t="shared" si="8"/>
        <v>4.735177579512473E-4</v>
      </c>
      <c r="V15" s="61">
        <f t="shared" si="9"/>
        <v>5.321738248702262E-4</v>
      </c>
      <c r="W15" s="61">
        <f t="shared" si="10"/>
        <v>5.6570387427256133E-4</v>
      </c>
      <c r="X15" s="61">
        <f t="shared" si="11"/>
        <v>5.9043513593003041E-4</v>
      </c>
      <c r="Y15" s="61">
        <f t="shared" si="12"/>
        <v>6.0464585848691405E-4</v>
      </c>
      <c r="Z15" s="61">
        <f t="shared" si="51"/>
        <v>6.0324654101955315E-4</v>
      </c>
      <c r="AA15" s="62">
        <v>205383000</v>
      </c>
      <c r="AB15" s="63">
        <v>1257646000</v>
      </c>
      <c r="AC15" s="63">
        <v>120</v>
      </c>
      <c r="AD15" s="62">
        <f t="shared" si="13"/>
        <v>200.71359883666386</v>
      </c>
      <c r="AE15" s="62">
        <f t="shared" si="14"/>
        <v>16.36660405194198</v>
      </c>
      <c r="AF15" s="62">
        <f t="shared" si="15"/>
        <v>6.819859822880971E-3</v>
      </c>
      <c r="AG15" s="62">
        <f t="shared" si="16"/>
        <v>2.6727888769971835</v>
      </c>
      <c r="AH15" s="62">
        <f t="shared" si="17"/>
        <v>1.1137341270936038E-3</v>
      </c>
      <c r="AI15" s="64">
        <f t="shared" si="18"/>
        <v>3.6529680365296802E-2</v>
      </c>
      <c r="AJ15" s="64">
        <f t="shared" si="19"/>
        <v>1.5221685492929813E-5</v>
      </c>
      <c r="AK15" s="62">
        <f t="shared" si="20"/>
        <v>18.334582316939571</v>
      </c>
      <c r="AL15" s="62">
        <f t="shared" si="21"/>
        <v>8.6817503116898113E-3</v>
      </c>
      <c r="AM15" s="62">
        <f t="shared" si="22"/>
        <v>2.9941744497259166</v>
      </c>
      <c r="AN15" s="62">
        <f t="shared" si="23"/>
        <v>1.4177947723491256E-3</v>
      </c>
      <c r="AO15" s="64">
        <f t="shared" si="24"/>
        <v>3.2608695652173912E-2</v>
      </c>
      <c r="AP15" s="64">
        <f t="shared" si="25"/>
        <v>1.5440796454931976E-5</v>
      </c>
      <c r="AQ15" s="62">
        <f t="shared" si="26"/>
        <v>20.536725084354593</v>
      </c>
      <c r="AR15" s="62">
        <f t="shared" si="27"/>
        <v>1.0929107538449303E-2</v>
      </c>
      <c r="AS15" s="62">
        <f t="shared" si="28"/>
        <v>3.3538008374375621</v>
      </c>
      <c r="AT15" s="62">
        <f t="shared" si="29"/>
        <v>1.7848050195121152E-3</v>
      </c>
      <c r="AU15" s="64">
        <f t="shared" si="30"/>
        <v>2.9112081513828238E-2</v>
      </c>
      <c r="AV15" s="64">
        <f t="shared" si="31"/>
        <v>1.5492687769147779E-5</v>
      </c>
      <c r="AW15" s="62">
        <f t="shared" si="32"/>
        <v>22.923210119630152</v>
      </c>
      <c r="AX15" s="62">
        <f t="shared" si="33"/>
        <v>1.2967748775438761E-2</v>
      </c>
      <c r="AY15" s="62">
        <f t="shared" si="34"/>
        <v>3.7435316965187342</v>
      </c>
      <c r="AZ15" s="62">
        <f t="shared" si="35"/>
        <v>2.1177303841827823E-3</v>
      </c>
      <c r="BA15" s="64">
        <f t="shared" si="36"/>
        <v>2.6081286676809388E-2</v>
      </c>
      <c r="BB15" s="65">
        <f t="shared" si="37"/>
        <v>1.4754284919084407E-5</v>
      </c>
      <c r="BC15" s="62">
        <f t="shared" si="38"/>
        <v>24.163783760096987</v>
      </c>
      <c r="BD15" s="62">
        <f t="shared" si="39"/>
        <v>1.4267146948976725E-2</v>
      </c>
      <c r="BE15" s="62">
        <f t="shared" si="40"/>
        <v>3.9461266524920369</v>
      </c>
      <c r="BF15" s="62">
        <f t="shared" si="41"/>
        <v>2.3299318264612518E-3</v>
      </c>
      <c r="BG15" s="64">
        <f t="shared" si="42"/>
        <v>2.4742268041237112E-2</v>
      </c>
      <c r="BH15" s="64">
        <f t="shared" si="43"/>
        <v>1.4608704394145082E-5</v>
      </c>
      <c r="BI15" s="62">
        <f t="shared" si="44"/>
        <v>24.288339346489241</v>
      </c>
      <c r="BJ15" s="62">
        <f t="shared" si="45"/>
        <v>1.468584379537948E-2</v>
      </c>
      <c r="BK15" s="62">
        <f t="shared" si="46"/>
        <v>3.9664675115255008</v>
      </c>
      <c r="BL15" s="62">
        <f t="shared" si="47"/>
        <v>2.3983081536667903E-3</v>
      </c>
      <c r="BM15" s="64">
        <f t="shared" si="48"/>
        <v>2.4615384615384615E-2</v>
      </c>
      <c r="BN15" s="372">
        <f t="shared" si="49"/>
        <v>1.4883590362754808E-5</v>
      </c>
      <c r="BO15" s="374">
        <f t="shared" si="52"/>
        <v>23.416450241743473</v>
      </c>
      <c r="BP15" s="374">
        <f t="shared" si="53"/>
        <v>1.4125892611288229E-2</v>
      </c>
      <c r="BQ15" s="374">
        <f t="shared" si="54"/>
        <v>3.8240814982912519</v>
      </c>
      <c r="BR15" s="374">
        <f t="shared" si="55"/>
        <v>2.306863936421068E-3</v>
      </c>
      <c r="BS15" s="375">
        <f t="shared" si="56"/>
        <v>2.553191489361702E-2</v>
      </c>
      <c r="BT15" s="375">
        <f t="shared" si="57"/>
        <v>1.5402039345180081E-5</v>
      </c>
    </row>
    <row r="16" spans="1:72" ht="14.25" customHeight="1">
      <c r="A16" s="55">
        <v>13</v>
      </c>
      <c r="B16" s="56" t="s">
        <v>96</v>
      </c>
      <c r="C16" s="57">
        <v>246</v>
      </c>
      <c r="D16" s="57">
        <v>255</v>
      </c>
      <c r="E16" s="63">
        <v>250</v>
      </c>
      <c r="F16" s="59">
        <v>260</v>
      </c>
      <c r="G16" s="59">
        <v>254</v>
      </c>
      <c r="H16" s="59">
        <v>231</v>
      </c>
      <c r="I16" s="59">
        <v>231</v>
      </c>
      <c r="J16" s="57">
        <v>1744000</v>
      </c>
      <c r="K16" s="60">
        <f t="shared" si="0"/>
        <v>402864000</v>
      </c>
      <c r="L16" s="61">
        <v>0.13100000000000001</v>
      </c>
      <c r="M16" s="60">
        <f t="shared" si="1"/>
        <v>56202144</v>
      </c>
      <c r="N16" s="60">
        <f t="shared" si="2"/>
        <v>58258320</v>
      </c>
      <c r="O16" s="60">
        <f t="shared" si="3"/>
        <v>57116000</v>
      </c>
      <c r="P16" s="60">
        <f t="shared" si="4"/>
        <v>59400640</v>
      </c>
      <c r="Q16" s="60">
        <f t="shared" si="5"/>
        <v>58029856</v>
      </c>
      <c r="R16" s="60">
        <f t="shared" si="6"/>
        <v>52775184</v>
      </c>
      <c r="S16" s="60">
        <f t="shared" si="50"/>
        <v>52775184</v>
      </c>
      <c r="T16" s="61">
        <f t="shared" si="7"/>
        <v>2.1503129789310707E-4</v>
      </c>
      <c r="U16" s="61">
        <f t="shared" si="8"/>
        <v>2.2610684142018557E-4</v>
      </c>
      <c r="V16" s="61">
        <f t="shared" si="9"/>
        <v>2.2241834345987008E-4</v>
      </c>
      <c r="W16" s="61">
        <f t="shared" si="10"/>
        <v>2.2029028183603167E-4</v>
      </c>
      <c r="X16" s="61">
        <f t="shared" si="11"/>
        <v>2.1308321589736136E-4</v>
      </c>
      <c r="Y16" s="61">
        <f t="shared" si="12"/>
        <v>1.9743471318810484E-4</v>
      </c>
      <c r="Z16" s="61">
        <f t="shared" si="51"/>
        <v>2.0431207433907733E-4</v>
      </c>
      <c r="AA16" s="62">
        <v>14280669</v>
      </c>
      <c r="AB16" s="63">
        <v>128892669</v>
      </c>
      <c r="AC16" s="57">
        <v>5.5</v>
      </c>
      <c r="AD16" s="62">
        <f t="shared" si="13"/>
        <v>8.1884569954128441</v>
      </c>
      <c r="AE16" s="62">
        <f t="shared" si="14"/>
        <v>30.042290035571863</v>
      </c>
      <c r="AF16" s="62">
        <f t="shared" si="15"/>
        <v>6.4600326180301757E-3</v>
      </c>
      <c r="AG16" s="62">
        <f t="shared" si="16"/>
        <v>3.3285368619374309</v>
      </c>
      <c r="AH16" s="62">
        <f t="shared" si="17"/>
        <v>7.1573960150745546E-4</v>
      </c>
      <c r="AI16" s="64">
        <f t="shared" si="18"/>
        <v>2.2357723577235773E-2</v>
      </c>
      <c r="AJ16" s="64">
        <f t="shared" si="19"/>
        <v>4.8076103187483289E-6</v>
      </c>
      <c r="AK16" s="62">
        <f t="shared" si="20"/>
        <v>31.141398207604979</v>
      </c>
      <c r="AL16" s="62">
        <f t="shared" si="21"/>
        <v>7.0412831861297901E-3</v>
      </c>
      <c r="AM16" s="62">
        <f t="shared" si="22"/>
        <v>3.4503126007888003</v>
      </c>
      <c r="AN16" s="62">
        <f t="shared" si="23"/>
        <v>7.8013928407662128E-4</v>
      </c>
      <c r="AO16" s="64">
        <f t="shared" si="24"/>
        <v>2.1568627450980392E-2</v>
      </c>
      <c r="AP16" s="64">
        <f t="shared" si="25"/>
        <v>4.876814226709885E-6</v>
      </c>
      <c r="AQ16" s="62">
        <f t="shared" si="26"/>
        <v>30.530782556475469</v>
      </c>
      <c r="AR16" s="62">
        <f t="shared" si="27"/>
        <v>6.7906060807447714E-3</v>
      </c>
      <c r="AS16" s="62">
        <f t="shared" si="28"/>
        <v>3.3826594125380396</v>
      </c>
      <c r="AT16" s="62">
        <f t="shared" si="29"/>
        <v>7.52365503025648E-4</v>
      </c>
      <c r="AU16" s="64">
        <f t="shared" si="30"/>
        <v>2.1999999999999999E-2</v>
      </c>
      <c r="AV16" s="64">
        <f t="shared" si="31"/>
        <v>4.893203556117141E-6</v>
      </c>
      <c r="AW16" s="62">
        <f t="shared" si="32"/>
        <v>31.75201385873449</v>
      </c>
      <c r="AX16" s="62">
        <f t="shared" si="33"/>
        <v>6.9946600818022037E-3</v>
      </c>
      <c r="AY16" s="62">
        <f t="shared" si="34"/>
        <v>3.5179657890395615</v>
      </c>
      <c r="AZ16" s="62">
        <f t="shared" si="35"/>
        <v>7.7497367515704256E-4</v>
      </c>
      <c r="BA16" s="64">
        <f t="shared" si="36"/>
        <v>2.1153846153846155E-2</v>
      </c>
      <c r="BB16" s="65">
        <f t="shared" si="37"/>
        <v>4.6599867311468235E-6</v>
      </c>
      <c r="BC16" s="62">
        <f t="shared" si="38"/>
        <v>31.019275077379078</v>
      </c>
      <c r="BD16" s="62">
        <f t="shared" si="39"/>
        <v>6.6096868882928065E-3</v>
      </c>
      <c r="BE16" s="62">
        <f t="shared" si="40"/>
        <v>3.4367819631386483</v>
      </c>
      <c r="BF16" s="62">
        <f t="shared" si="41"/>
        <v>7.3232055304362994E-4</v>
      </c>
      <c r="BG16" s="64">
        <f t="shared" si="42"/>
        <v>2.1653543307086614E-2</v>
      </c>
      <c r="BH16" s="64">
        <f t="shared" si="43"/>
        <v>4.6140066434468013E-6</v>
      </c>
      <c r="BI16" s="62">
        <f t="shared" si="44"/>
        <v>28.210443082183335</v>
      </c>
      <c r="BJ16" s="62">
        <f t="shared" si="45"/>
        <v>5.5697207388402227E-3</v>
      </c>
      <c r="BK16" s="62">
        <f t="shared" si="46"/>
        <v>3.1255772971851488</v>
      </c>
      <c r="BL16" s="62">
        <f t="shared" si="47"/>
        <v>6.1709745721700172E-4</v>
      </c>
      <c r="BM16" s="64">
        <f t="shared" si="48"/>
        <v>2.3809523809523808E-2</v>
      </c>
      <c r="BN16" s="372">
        <f t="shared" si="49"/>
        <v>4.7008265044786867E-6</v>
      </c>
      <c r="BO16" s="374">
        <f t="shared" si="52"/>
        <v>28.210443082183335</v>
      </c>
      <c r="BP16" s="374">
        <f t="shared" si="53"/>
        <v>5.7637341441453514E-3</v>
      </c>
      <c r="BQ16" s="374">
        <f t="shared" si="54"/>
        <v>3.1255772971851488</v>
      </c>
      <c r="BR16" s="374">
        <f t="shared" si="55"/>
        <v>6.3859318109502452E-4</v>
      </c>
      <c r="BS16" s="375">
        <f t="shared" si="56"/>
        <v>2.3809523809523808E-2</v>
      </c>
      <c r="BT16" s="375">
        <f t="shared" si="57"/>
        <v>4.8645731985494596E-6</v>
      </c>
    </row>
    <row r="17" spans="1:72" ht="14.25" customHeight="1">
      <c r="A17" s="55">
        <v>14</v>
      </c>
      <c r="B17" s="56" t="s">
        <v>69</v>
      </c>
      <c r="C17" s="57">
        <v>241</v>
      </c>
      <c r="D17" s="57">
        <v>235.1</v>
      </c>
      <c r="E17" s="63">
        <v>230</v>
      </c>
      <c r="F17" s="59">
        <v>245</v>
      </c>
      <c r="G17" s="59">
        <v>242</v>
      </c>
      <c r="H17" s="59">
        <v>235</v>
      </c>
      <c r="I17" s="59">
        <v>227</v>
      </c>
      <c r="J17" s="66">
        <v>215786333</v>
      </c>
      <c r="K17" s="60">
        <f t="shared" si="0"/>
        <v>48983497591</v>
      </c>
      <c r="L17" s="61">
        <v>0.21240000000000001</v>
      </c>
      <c r="M17" s="60">
        <f t="shared" si="1"/>
        <v>11045757128.137199</v>
      </c>
      <c r="N17" s="60">
        <f t="shared" si="2"/>
        <v>10775342327.074919</v>
      </c>
      <c r="O17" s="60">
        <f t="shared" si="3"/>
        <v>10541593939.716</v>
      </c>
      <c r="P17" s="60">
        <f t="shared" si="4"/>
        <v>11229089196.654001</v>
      </c>
      <c r="Q17" s="60">
        <f t="shared" si="5"/>
        <v>11091590145.266399</v>
      </c>
      <c r="R17" s="60">
        <f t="shared" si="6"/>
        <v>10770759025.362</v>
      </c>
      <c r="S17" s="60">
        <f t="shared" si="50"/>
        <v>10404094888.3284</v>
      </c>
      <c r="T17" s="61">
        <f t="shared" si="7"/>
        <v>4.2261439198393945E-2</v>
      </c>
      <c r="U17" s="61">
        <f t="shared" si="8"/>
        <v>4.182026908424654E-2</v>
      </c>
      <c r="V17" s="61">
        <f t="shared" si="9"/>
        <v>4.1050561340048995E-2</v>
      </c>
      <c r="W17" s="61">
        <f t="shared" si="10"/>
        <v>4.164364599258271E-2</v>
      </c>
      <c r="X17" s="61">
        <f t="shared" si="11"/>
        <v>4.0727857356200325E-2</v>
      </c>
      <c r="Y17" s="61">
        <f t="shared" si="12"/>
        <v>4.0293970722878727E-2</v>
      </c>
      <c r="Z17" s="61">
        <f t="shared" si="51"/>
        <v>4.0278063421909933E-2</v>
      </c>
      <c r="AA17" s="62">
        <v>3427420000</v>
      </c>
      <c r="AB17" s="63">
        <v>36814698000</v>
      </c>
      <c r="AC17" s="63">
        <v>5</v>
      </c>
      <c r="AD17" s="62">
        <f t="shared" si="13"/>
        <v>15.883397026817264</v>
      </c>
      <c r="AE17" s="62">
        <f t="shared" si="14"/>
        <v>15.17307661535499</v>
      </c>
      <c r="AF17" s="62">
        <f t="shared" si="15"/>
        <v>0.64123605483239787</v>
      </c>
      <c r="AG17" s="62">
        <f t="shared" si="16"/>
        <v>1.4126017345843771</v>
      </c>
      <c r="AH17" s="62">
        <f t="shared" si="17"/>
        <v>5.9698582317683477E-2</v>
      </c>
      <c r="AI17" s="64">
        <f t="shared" si="18"/>
        <v>2.0746887966804978E-2</v>
      </c>
      <c r="AJ17" s="64">
        <f t="shared" si="19"/>
        <v>8.7679334436501952E-4</v>
      </c>
      <c r="AK17" s="62">
        <f t="shared" si="20"/>
        <v>14.801619552987377</v>
      </c>
      <c r="AL17" s="62">
        <f t="shared" si="21"/>
        <v>0.61900771258857712</v>
      </c>
      <c r="AM17" s="62">
        <f t="shared" si="22"/>
        <v>1.378019368467996</v>
      </c>
      <c r="AN17" s="62">
        <f t="shared" si="23"/>
        <v>5.7629140792635078E-2</v>
      </c>
      <c r="AO17" s="64">
        <f t="shared" si="24"/>
        <v>2.1267545725223311E-2</v>
      </c>
      <c r="AP17" s="64">
        <f t="shared" si="25"/>
        <v>8.8941448499035608E-4</v>
      </c>
      <c r="AQ17" s="62">
        <f t="shared" si="26"/>
        <v>14.480529549923849</v>
      </c>
      <c r="AR17" s="62">
        <f t="shared" si="27"/>
        <v>0.59443386652554109</v>
      </c>
      <c r="AS17" s="62">
        <f t="shared" si="28"/>
        <v>1.348126136740277</v>
      </c>
      <c r="AT17" s="62">
        <f t="shared" si="29"/>
        <v>5.5341334670380021E-2</v>
      </c>
      <c r="AU17" s="64">
        <f t="shared" si="30"/>
        <v>2.1739130434782608E-2</v>
      </c>
      <c r="AV17" s="64">
        <f t="shared" si="31"/>
        <v>8.9240350739236939E-4</v>
      </c>
      <c r="AW17" s="62">
        <f t="shared" si="32"/>
        <v>15.424911911875405</v>
      </c>
      <c r="AX17" s="62">
        <f t="shared" si="33"/>
        <v>0.64234957112491153</v>
      </c>
      <c r="AY17" s="62">
        <f t="shared" si="34"/>
        <v>1.4360474065276863</v>
      </c>
      <c r="AZ17" s="62">
        <f t="shared" si="35"/>
        <v>5.9802249826005474E-2</v>
      </c>
      <c r="BA17" s="64">
        <f t="shared" si="36"/>
        <v>2.0408163265306121E-2</v>
      </c>
      <c r="BB17" s="65">
        <f t="shared" si="37"/>
        <v>8.4987032637923892E-4</v>
      </c>
      <c r="BC17" s="62">
        <f t="shared" si="38"/>
        <v>15.236035439485095</v>
      </c>
      <c r="BD17" s="62">
        <f t="shared" si="39"/>
        <v>0.62053107805336183</v>
      </c>
      <c r="BE17" s="62">
        <f t="shared" si="40"/>
        <v>1.4184631525702045</v>
      </c>
      <c r="BF17" s="62">
        <f t="shared" si="41"/>
        <v>5.7770964942905505E-2</v>
      </c>
      <c r="BG17" s="64">
        <f t="shared" si="42"/>
        <v>2.0661157024793389E-2</v>
      </c>
      <c r="BH17" s="64">
        <f t="shared" si="43"/>
        <v>8.4148465611984149E-4</v>
      </c>
      <c r="BI17" s="62">
        <f t="shared" si="44"/>
        <v>14.795323670574367</v>
      </c>
      <c r="BJ17" s="62">
        <f t="shared" si="45"/>
        <v>0.59616233881763814</v>
      </c>
      <c r="BK17" s="62">
        <f t="shared" si="46"/>
        <v>1.3774332266694134</v>
      </c>
      <c r="BL17" s="62">
        <f t="shared" si="47"/>
        <v>5.5502254108137722E-2</v>
      </c>
      <c r="BM17" s="64">
        <f t="shared" si="48"/>
        <v>2.1276595744680851E-2</v>
      </c>
      <c r="BN17" s="372">
        <f t="shared" si="49"/>
        <v>8.573185260186963E-4</v>
      </c>
      <c r="BO17" s="374">
        <f t="shared" si="52"/>
        <v>14.291653077533539</v>
      </c>
      <c r="BP17" s="374">
        <f t="shared" si="53"/>
        <v>0.57564010906083019</v>
      </c>
      <c r="BQ17" s="374">
        <f t="shared" si="54"/>
        <v>1.3305418827827951</v>
      </c>
      <c r="BR17" s="374">
        <f t="shared" si="55"/>
        <v>5.3591650340232874E-2</v>
      </c>
      <c r="BS17" s="375">
        <f t="shared" si="56"/>
        <v>2.2026431718061675E-2</v>
      </c>
      <c r="BT17" s="375">
        <f t="shared" si="57"/>
        <v>8.8718201369845668E-4</v>
      </c>
    </row>
    <row r="18" spans="1:72" ht="14.25" customHeight="1">
      <c r="A18" s="55">
        <v>15</v>
      </c>
      <c r="B18" s="56" t="s">
        <v>70</v>
      </c>
      <c r="C18" s="57">
        <v>292.89999999999998</v>
      </c>
      <c r="D18" s="57">
        <v>285</v>
      </c>
      <c r="E18" s="57">
        <v>280</v>
      </c>
      <c r="F18" s="59">
        <v>298</v>
      </c>
      <c r="G18" s="59">
        <v>309</v>
      </c>
      <c r="H18" s="59">
        <v>309</v>
      </c>
      <c r="I18" s="59">
        <v>287</v>
      </c>
      <c r="J18" s="57">
        <v>203312473</v>
      </c>
      <c r="K18" s="60">
        <f t="shared" si="0"/>
        <v>58350679751</v>
      </c>
      <c r="L18" s="61">
        <v>0.29409999999999997</v>
      </c>
      <c r="M18" s="60">
        <f t="shared" si="1"/>
        <v>17513720684.793968</v>
      </c>
      <c r="N18" s="60">
        <f t="shared" si="2"/>
        <v>17041346518.150499</v>
      </c>
      <c r="O18" s="60">
        <f t="shared" si="3"/>
        <v>16742375526.603998</v>
      </c>
      <c r="P18" s="60">
        <f t="shared" si="4"/>
        <v>17818671096.171398</v>
      </c>
      <c r="Q18" s="60">
        <f t="shared" si="5"/>
        <v>18476407277.5737</v>
      </c>
      <c r="R18" s="60">
        <f t="shared" si="6"/>
        <v>18476407277.5737</v>
      </c>
      <c r="S18" s="60">
        <f t="shared" si="50"/>
        <v>17160934914.769098</v>
      </c>
      <c r="T18" s="61">
        <f t="shared" si="7"/>
        <v>6.7008085844351473E-2</v>
      </c>
      <c r="U18" s="61">
        <f t="shared" si="8"/>
        <v>6.6139309110971378E-2</v>
      </c>
      <c r="V18" s="61">
        <f t="shared" si="9"/>
        <v>6.5197342779787296E-2</v>
      </c>
      <c r="W18" s="61">
        <f t="shared" si="10"/>
        <v>6.6081444201933653E-2</v>
      </c>
      <c r="X18" s="61">
        <f t="shared" si="11"/>
        <v>6.784459849314145E-2</v>
      </c>
      <c r="Y18" s="61">
        <f t="shared" si="12"/>
        <v>6.9121202336203627E-2</v>
      </c>
      <c r="Z18" s="61">
        <f t="shared" si="51"/>
        <v>6.6436266902155594E-2</v>
      </c>
      <c r="AA18" s="62">
        <v>4145346000</v>
      </c>
      <c r="AB18" s="63">
        <v>57167311000</v>
      </c>
      <c r="AC18" s="57">
        <v>10.5</v>
      </c>
      <c r="AD18" s="62">
        <f t="shared" si="13"/>
        <v>20.389039289291414</v>
      </c>
      <c r="AE18" s="62">
        <f t="shared" si="14"/>
        <v>14.365561606124071</v>
      </c>
      <c r="AF18" s="62">
        <f t="shared" si="15"/>
        <v>0.96260878530548144</v>
      </c>
      <c r="AG18" s="62">
        <f t="shared" si="16"/>
        <v>1.0416831279977468</v>
      </c>
      <c r="AH18" s="62">
        <f t="shared" si="17"/>
        <v>6.9801192463485581E-2</v>
      </c>
      <c r="AI18" s="64">
        <f t="shared" si="18"/>
        <v>3.5848412427449641E-2</v>
      </c>
      <c r="AJ18" s="64">
        <f t="shared" si="19"/>
        <v>2.4021334973222618E-3</v>
      </c>
      <c r="AK18" s="62">
        <f t="shared" si="20"/>
        <v>13.978098524224515</v>
      </c>
      <c r="AL18" s="62">
        <f t="shared" si="21"/>
        <v>0.92450177907729802</v>
      </c>
      <c r="AM18" s="62">
        <f t="shared" si="22"/>
        <v>1.0135872020462884</v>
      </c>
      <c r="AN18" s="62">
        <f t="shared" si="23"/>
        <v>6.7037957267064074E-2</v>
      </c>
      <c r="AO18" s="64">
        <f t="shared" si="24"/>
        <v>3.6842105263157891E-2</v>
      </c>
      <c r="AP18" s="64">
        <f t="shared" si="25"/>
        <v>2.4367113882989453E-3</v>
      </c>
      <c r="AQ18" s="62">
        <f t="shared" si="26"/>
        <v>13.73286872555391</v>
      </c>
      <c r="AR18" s="62">
        <f t="shared" si="27"/>
        <v>0.89534654964975902</v>
      </c>
      <c r="AS18" s="62">
        <f t="shared" si="28"/>
        <v>0.99580497043144112</v>
      </c>
      <c r="AT18" s="62">
        <f t="shared" si="29"/>
        <v>6.4923837999034617E-2</v>
      </c>
      <c r="AU18" s="64">
        <f t="shared" si="30"/>
        <v>3.7499999999999999E-2</v>
      </c>
      <c r="AV18" s="64">
        <f t="shared" si="31"/>
        <v>2.4449003542420236E-3</v>
      </c>
      <c r="AW18" s="62">
        <f t="shared" si="32"/>
        <v>14.615696000768091</v>
      </c>
      <c r="AX18" s="62">
        <f t="shared" si="33"/>
        <v>0.96582629974718148</v>
      </c>
      <c r="AY18" s="62">
        <f t="shared" si="34"/>
        <v>1.059821004244891</v>
      </c>
      <c r="AZ18" s="62">
        <f t="shared" si="35"/>
        <v>7.0034502556046055E-2</v>
      </c>
      <c r="BA18" s="64">
        <f t="shared" si="36"/>
        <v>3.5234899328859058E-2</v>
      </c>
      <c r="BB18" s="65">
        <f t="shared" si="37"/>
        <v>2.3283730339607495E-3</v>
      </c>
      <c r="BC18" s="62">
        <f t="shared" si="38"/>
        <v>15.155201557843423</v>
      </c>
      <c r="BD18" s="62">
        <f t="shared" si="39"/>
        <v>1.0281985647745189</v>
      </c>
      <c r="BE18" s="62">
        <f t="shared" si="40"/>
        <v>1.0989419137975547</v>
      </c>
      <c r="BF18" s="62">
        <f t="shared" si="41"/>
        <v>7.4557272908879563E-2</v>
      </c>
      <c r="BG18" s="64">
        <f t="shared" si="42"/>
        <v>3.3980582524271843E-2</v>
      </c>
      <c r="BH18" s="64">
        <f t="shared" si="43"/>
        <v>2.3053989779222824E-3</v>
      </c>
      <c r="BI18" s="62">
        <f t="shared" si="44"/>
        <v>15.155201557843423</v>
      </c>
      <c r="BJ18" s="62">
        <f t="shared" si="45"/>
        <v>1.0475457533256436</v>
      </c>
      <c r="BK18" s="62">
        <f t="shared" si="46"/>
        <v>1.0989419137975547</v>
      </c>
      <c r="BL18" s="62">
        <f t="shared" si="47"/>
        <v>7.5960186379335617E-2</v>
      </c>
      <c r="BM18" s="64">
        <f t="shared" si="48"/>
        <v>3.3980582524271843E-2</v>
      </c>
      <c r="BN18" s="372">
        <f t="shared" si="49"/>
        <v>2.348778720162259E-3</v>
      </c>
      <c r="BO18" s="374">
        <f t="shared" si="52"/>
        <v>14.076190443692759</v>
      </c>
      <c r="BP18" s="374">
        <f t="shared" si="53"/>
        <v>0.9351695452827441</v>
      </c>
      <c r="BQ18" s="374">
        <f t="shared" si="54"/>
        <v>1.0207000946922271</v>
      </c>
      <c r="BR18" s="374">
        <f t="shared" si="55"/>
        <v>6.7811503918028287E-2</v>
      </c>
      <c r="BS18" s="375">
        <f t="shared" si="56"/>
        <v>3.6585365853658534E-2</v>
      </c>
      <c r="BT18" s="375">
        <f t="shared" si="57"/>
        <v>2.430595130566668E-3</v>
      </c>
    </row>
    <row r="19" spans="1:72" ht="14.25" customHeight="1">
      <c r="A19" s="55">
        <v>16</v>
      </c>
      <c r="B19" s="56" t="s">
        <v>97</v>
      </c>
      <c r="C19" s="57">
        <v>579</v>
      </c>
      <c r="D19" s="57">
        <v>550</v>
      </c>
      <c r="E19" s="63">
        <v>560</v>
      </c>
      <c r="F19" s="59">
        <v>570</v>
      </c>
      <c r="G19" s="59">
        <v>550</v>
      </c>
      <c r="H19" s="59">
        <v>543</v>
      </c>
      <c r="I19" s="59">
        <v>570</v>
      </c>
      <c r="J19" s="57">
        <v>13279286</v>
      </c>
      <c r="K19" s="60">
        <f t="shared" si="0"/>
        <v>7569193020</v>
      </c>
      <c r="L19" s="61">
        <v>0.1593</v>
      </c>
      <c r="M19" s="60">
        <f t="shared" si="1"/>
        <v>1224810960.4242001</v>
      </c>
      <c r="N19" s="60">
        <f t="shared" si="2"/>
        <v>1163464642.8899999</v>
      </c>
      <c r="O19" s="60">
        <f t="shared" si="3"/>
        <v>1184618545.4879999</v>
      </c>
      <c r="P19" s="60">
        <f t="shared" si="4"/>
        <v>1205772448.086</v>
      </c>
      <c r="Q19" s="60">
        <f t="shared" si="5"/>
        <v>1163464642.8899999</v>
      </c>
      <c r="R19" s="60">
        <f t="shared" si="6"/>
        <v>1148656911.0713999</v>
      </c>
      <c r="S19" s="60">
        <f t="shared" si="50"/>
        <v>1205772448.086</v>
      </c>
      <c r="T19" s="61">
        <f t="shared" si="7"/>
        <v>4.6861680311291809E-3</v>
      </c>
      <c r="U19" s="61">
        <f t="shared" si="8"/>
        <v>4.5155321249895639E-3</v>
      </c>
      <c r="V19" s="61">
        <f t="shared" si="9"/>
        <v>4.613083803475063E-3</v>
      </c>
      <c r="W19" s="61">
        <f t="shared" si="10"/>
        <v>4.4716681911000757E-3</v>
      </c>
      <c r="X19" s="61">
        <f t="shared" si="11"/>
        <v>4.2721937426464796E-3</v>
      </c>
      <c r="Y19" s="61">
        <f t="shared" si="12"/>
        <v>4.2971853549372049E-3</v>
      </c>
      <c r="Z19" s="61">
        <f t="shared" si="51"/>
        <v>4.6679869472242503E-3</v>
      </c>
      <c r="AA19" s="62">
        <v>325146000</v>
      </c>
      <c r="AB19" s="63">
        <v>7345468000</v>
      </c>
      <c r="AC19" s="63">
        <v>18</v>
      </c>
      <c r="AD19" s="62">
        <f t="shared" si="13"/>
        <v>24.485201990528708</v>
      </c>
      <c r="AE19" s="62">
        <f t="shared" si="14"/>
        <v>23.64693581960104</v>
      </c>
      <c r="AF19" s="62">
        <f t="shared" si="15"/>
        <v>0.11081351467197791</v>
      </c>
      <c r="AG19" s="62">
        <f t="shared" si="16"/>
        <v>1.0467279408201084</v>
      </c>
      <c r="AH19" s="62">
        <f t="shared" si="17"/>
        <v>4.9051430135608693E-3</v>
      </c>
      <c r="AI19" s="64">
        <f t="shared" si="18"/>
        <v>3.1088082901554404E-2</v>
      </c>
      <c r="AJ19" s="64">
        <f t="shared" si="19"/>
        <v>1.4568398024235795E-4</v>
      </c>
      <c r="AK19" s="62">
        <f t="shared" si="20"/>
        <v>22.462546978895634</v>
      </c>
      <c r="AL19" s="62">
        <f t="shared" si="21"/>
        <v>0.10143035249229052</v>
      </c>
      <c r="AM19" s="62">
        <f t="shared" si="22"/>
        <v>0.99430115276521525</v>
      </c>
      <c r="AN19" s="62">
        <f t="shared" si="23"/>
        <v>4.489798797225485E-3</v>
      </c>
      <c r="AO19" s="64">
        <f t="shared" si="24"/>
        <v>3.272727272727273E-2</v>
      </c>
      <c r="AP19" s="64">
        <f t="shared" si="25"/>
        <v>1.4778105136329484E-4</v>
      </c>
      <c r="AQ19" s="62">
        <f t="shared" si="26"/>
        <v>22.870956923966464</v>
      </c>
      <c r="AR19" s="62">
        <f t="shared" si="27"/>
        <v>0.10550564095592554</v>
      </c>
      <c r="AS19" s="62">
        <f t="shared" si="28"/>
        <v>1.0123793555427647</v>
      </c>
      <c r="AT19" s="62">
        <f t="shared" si="29"/>
        <v>4.6701908080268497E-3</v>
      </c>
      <c r="AU19" s="64">
        <f t="shared" si="30"/>
        <v>3.214285714285714E-2</v>
      </c>
      <c r="AV19" s="64">
        <f t="shared" si="31"/>
        <v>1.4827769368312702E-4</v>
      </c>
      <c r="AW19" s="62">
        <f t="shared" si="32"/>
        <v>23.279366869037293</v>
      </c>
      <c r="AX19" s="62">
        <f t="shared" si="33"/>
        <v>0.10409760433722302</v>
      </c>
      <c r="AY19" s="62">
        <f t="shared" si="34"/>
        <v>1.0304575583203139</v>
      </c>
      <c r="AZ19" s="62">
        <f t="shared" si="35"/>
        <v>4.6078642858195986E-3</v>
      </c>
      <c r="BA19" s="64">
        <f t="shared" si="36"/>
        <v>3.1578947368421054E-2</v>
      </c>
      <c r="BB19" s="65">
        <f t="shared" si="37"/>
        <v>1.4121057445579187E-4</v>
      </c>
      <c r="BC19" s="62">
        <f t="shared" si="38"/>
        <v>22.462546978895634</v>
      </c>
      <c r="BD19" s="62">
        <f t="shared" si="39"/>
        <v>9.5964352647140511E-2</v>
      </c>
      <c r="BE19" s="62">
        <f t="shared" si="40"/>
        <v>0.99430115276521525</v>
      </c>
      <c r="BF19" s="62">
        <f t="shared" si="41"/>
        <v>4.2478471631497341E-3</v>
      </c>
      <c r="BG19" s="64">
        <f t="shared" si="42"/>
        <v>3.272727272727273E-2</v>
      </c>
      <c r="BH19" s="64">
        <f t="shared" si="43"/>
        <v>1.3981724975933933E-4</v>
      </c>
      <c r="BI19" s="62">
        <f t="shared" si="44"/>
        <v>22.176660017346052</v>
      </c>
      <c r="BJ19" s="62">
        <f t="shared" si="45"/>
        <v>9.529721864796091E-2</v>
      </c>
      <c r="BK19" s="62">
        <f t="shared" si="46"/>
        <v>0.98164641082093063</v>
      </c>
      <c r="BL19" s="62">
        <f t="shared" si="47"/>
        <v>4.2183165803063739E-3</v>
      </c>
      <c r="BM19" s="64">
        <f t="shared" si="48"/>
        <v>3.3149171270718231E-2</v>
      </c>
      <c r="BN19" s="372">
        <f t="shared" si="49"/>
        <v>1.424481333128355E-4</v>
      </c>
      <c r="BO19" s="374">
        <f t="shared" si="52"/>
        <v>23.279366869037293</v>
      </c>
      <c r="BP19" s="374">
        <f t="shared" si="53"/>
        <v>0.10866778068431075</v>
      </c>
      <c r="BQ19" s="374">
        <f t="shared" si="54"/>
        <v>1.0304575583203139</v>
      </c>
      <c r="BR19" s="374">
        <f t="shared" si="55"/>
        <v>4.8101624319077975E-3</v>
      </c>
      <c r="BS19" s="375">
        <f t="shared" si="56"/>
        <v>3.1578947368421054E-2</v>
      </c>
      <c r="BT19" s="375">
        <f t="shared" si="57"/>
        <v>1.4741011412287107E-4</v>
      </c>
    </row>
    <row r="20" spans="1:72" ht="14.25" customHeight="1">
      <c r="A20" s="55">
        <v>17</v>
      </c>
      <c r="B20" s="56" t="s">
        <v>98</v>
      </c>
      <c r="C20" s="57">
        <v>37.950000000000003</v>
      </c>
      <c r="D20" s="57">
        <v>37.700000000000003</v>
      </c>
      <c r="E20" s="63">
        <v>36.799999999999997</v>
      </c>
      <c r="F20" s="59">
        <v>38</v>
      </c>
      <c r="G20" s="59">
        <v>38.94</v>
      </c>
      <c r="H20" s="59">
        <v>38.78</v>
      </c>
      <c r="I20" s="59">
        <v>36.799999999999997</v>
      </c>
      <c r="J20" s="57">
        <v>5265000</v>
      </c>
      <c r="K20" s="60">
        <f t="shared" si="0"/>
        <v>193751999.99999997</v>
      </c>
      <c r="L20" s="61">
        <v>0.14230000000000001</v>
      </c>
      <c r="M20" s="60">
        <f t="shared" si="1"/>
        <v>28432500.525000006</v>
      </c>
      <c r="N20" s="60">
        <f t="shared" si="2"/>
        <v>28245198.150000006</v>
      </c>
      <c r="O20" s="60">
        <f t="shared" si="3"/>
        <v>27570909.599999998</v>
      </c>
      <c r="P20" s="60">
        <f t="shared" si="4"/>
        <v>28469961.000000004</v>
      </c>
      <c r="Q20" s="60">
        <f t="shared" si="5"/>
        <v>29174217.930000003</v>
      </c>
      <c r="R20" s="60">
        <f t="shared" si="6"/>
        <v>29054344.41</v>
      </c>
      <c r="S20" s="60">
        <f t="shared" si="50"/>
        <v>27570909.599999998</v>
      </c>
      <c r="T20" s="61">
        <f t="shared" si="7"/>
        <v>1.0878370565786956E-4</v>
      </c>
      <c r="U20" s="61">
        <f t="shared" si="8"/>
        <v>1.0962266915667616E-4</v>
      </c>
      <c r="V20" s="61">
        <f t="shared" si="9"/>
        <v>1.0736529240342161E-4</v>
      </c>
      <c r="W20" s="61">
        <f t="shared" si="10"/>
        <v>1.0558229225393583E-4</v>
      </c>
      <c r="X20" s="61">
        <f t="shared" si="11"/>
        <v>1.0712651394163138E-4</v>
      </c>
      <c r="Y20" s="61">
        <f t="shared" si="12"/>
        <v>1.0869381631065023E-4</v>
      </c>
      <c r="Z20" s="61">
        <f t="shared" si="51"/>
        <v>1.0673709317226029E-4</v>
      </c>
      <c r="AA20" s="62">
        <v>5736516.5599999996</v>
      </c>
      <c r="AB20" s="63">
        <v>152299965.72999999</v>
      </c>
      <c r="AC20" s="63">
        <v>1</v>
      </c>
      <c r="AD20" s="62">
        <f t="shared" si="13"/>
        <v>1.0895568015194681</v>
      </c>
      <c r="AE20" s="62">
        <f t="shared" si="14"/>
        <v>34.830676057527157</v>
      </c>
      <c r="AF20" s="62">
        <f t="shared" si="15"/>
        <v>3.7890100121066388E-3</v>
      </c>
      <c r="AG20" s="62">
        <f t="shared" si="16"/>
        <v>1.3119290542338065</v>
      </c>
      <c r="AH20" s="62">
        <f t="shared" si="17"/>
        <v>1.427165040797776E-4</v>
      </c>
      <c r="AI20" s="64">
        <f t="shared" si="18"/>
        <v>2.6350461133069828E-2</v>
      </c>
      <c r="AJ20" s="64">
        <f t="shared" si="19"/>
        <v>2.8665008078490002E-6</v>
      </c>
      <c r="AK20" s="62">
        <f t="shared" si="20"/>
        <v>34.601224963604054</v>
      </c>
      <c r="AL20" s="62">
        <f t="shared" si="21"/>
        <v>3.793078636600891E-3</v>
      </c>
      <c r="AM20" s="62">
        <f t="shared" si="22"/>
        <v>1.3032865703455734</v>
      </c>
      <c r="AN20" s="62">
        <f t="shared" si="23"/>
        <v>1.4286975251733193E-4</v>
      </c>
      <c r="AO20" s="64">
        <f t="shared" si="24"/>
        <v>2.652519893899204E-2</v>
      </c>
      <c r="AP20" s="64">
        <f t="shared" si="25"/>
        <v>2.907763107604142E-6</v>
      </c>
      <c r="AQ20" s="62">
        <f t="shared" si="26"/>
        <v>33.775201025480868</v>
      </c>
      <c r="AR20" s="62">
        <f t="shared" si="27"/>
        <v>3.626284334085099E-3</v>
      </c>
      <c r="AS20" s="62">
        <f t="shared" si="28"/>
        <v>1.2721736283479332</v>
      </c>
      <c r="AT20" s="62">
        <f t="shared" si="29"/>
        <v>1.3658729359549766E-4</v>
      </c>
      <c r="AU20" s="64">
        <f t="shared" si="30"/>
        <v>2.7173913043478264E-2</v>
      </c>
      <c r="AV20" s="64">
        <f t="shared" si="31"/>
        <v>2.9175351196581963E-6</v>
      </c>
      <c r="AW20" s="62">
        <f t="shared" si="32"/>
        <v>34.87656627631177</v>
      </c>
      <c r="AX20" s="62">
        <f t="shared" si="33"/>
        <v>3.6823478133993118E-3</v>
      </c>
      <c r="AY20" s="62">
        <f t="shared" si="34"/>
        <v>1.313657551011453</v>
      </c>
      <c r="AZ20" s="62">
        <f t="shared" si="35"/>
        <v>1.3869897547248085E-4</v>
      </c>
      <c r="BA20" s="64">
        <f t="shared" si="36"/>
        <v>2.6315789473684209E-2</v>
      </c>
      <c r="BB20" s="65">
        <f t="shared" si="37"/>
        <v>2.7784813751035744E-6</v>
      </c>
      <c r="BC20" s="62">
        <f t="shared" si="38"/>
        <v>35.739302389462637</v>
      </c>
      <c r="BD20" s="62">
        <f t="shared" si="39"/>
        <v>3.8286268756889488E-3</v>
      </c>
      <c r="BE20" s="62">
        <f t="shared" si="40"/>
        <v>1.3461532904312099</v>
      </c>
      <c r="BF20" s="62">
        <f t="shared" si="41"/>
        <v>1.4420870923495196E-4</v>
      </c>
      <c r="BG20" s="64">
        <f t="shared" si="42"/>
        <v>2.5680534155110429E-2</v>
      </c>
      <c r="BH20" s="64">
        <f t="shared" si="43"/>
        <v>2.7510661001959781E-6</v>
      </c>
      <c r="BI20" s="62">
        <f t="shared" si="44"/>
        <v>35.592453689351856</v>
      </c>
      <c r="BJ20" s="62">
        <f t="shared" si="45"/>
        <v>3.8686796233557358E-3</v>
      </c>
      <c r="BK20" s="62">
        <f t="shared" si="46"/>
        <v>1.3406221007427408</v>
      </c>
      <c r="BL20" s="62">
        <f t="shared" si="47"/>
        <v>1.457173323601295E-4</v>
      </c>
      <c r="BM20" s="64">
        <f t="shared" si="48"/>
        <v>2.5786487880350695E-2</v>
      </c>
      <c r="BN20" s="372">
        <f t="shared" si="49"/>
        <v>2.8028317769636471E-6</v>
      </c>
      <c r="BO20" s="374">
        <f t="shared" si="52"/>
        <v>33.775201025480868</v>
      </c>
      <c r="BP20" s="374">
        <f t="shared" si="53"/>
        <v>3.6050667787685727E-3</v>
      </c>
      <c r="BQ20" s="374">
        <f t="shared" si="54"/>
        <v>1.2721736283479332</v>
      </c>
      <c r="BR20" s="374">
        <f t="shared" si="55"/>
        <v>1.3578811510026579E-4</v>
      </c>
      <c r="BS20" s="375">
        <f t="shared" si="56"/>
        <v>2.7173913043478264E-2</v>
      </c>
      <c r="BT20" s="375">
        <f t="shared" si="57"/>
        <v>2.9004644883766386E-6</v>
      </c>
    </row>
    <row r="21" spans="1:72" ht="14.25" customHeight="1">
      <c r="A21" s="82">
        <v>18</v>
      </c>
      <c r="B21" s="56" t="s">
        <v>71</v>
      </c>
      <c r="C21" s="57">
        <v>978</v>
      </c>
      <c r="D21" s="57">
        <v>991</v>
      </c>
      <c r="E21" s="63">
        <v>990</v>
      </c>
      <c r="F21" s="59">
        <v>1030</v>
      </c>
      <c r="G21" s="59">
        <v>1050</v>
      </c>
      <c r="H21" s="59">
        <v>1025</v>
      </c>
      <c r="I21" s="59">
        <v>980</v>
      </c>
      <c r="J21" s="83">
        <v>10881214</v>
      </c>
      <c r="K21" s="60">
        <f t="shared" si="0"/>
        <v>10663589720</v>
      </c>
      <c r="L21" s="84">
        <v>0.45390000000000003</v>
      </c>
      <c r="M21" s="60">
        <f t="shared" si="1"/>
        <v>4830325407.8388004</v>
      </c>
      <c r="N21" s="60">
        <f t="shared" si="2"/>
        <v>4894532187.2886</v>
      </c>
      <c r="O21" s="60">
        <f t="shared" si="3"/>
        <v>4889593204.2540007</v>
      </c>
      <c r="P21" s="60">
        <f t="shared" si="4"/>
        <v>5087152525.6380005</v>
      </c>
      <c r="Q21" s="60">
        <f t="shared" si="5"/>
        <v>5185932186.3299999</v>
      </c>
      <c r="R21" s="60">
        <f t="shared" si="6"/>
        <v>5062457610.4650002</v>
      </c>
      <c r="S21" s="60">
        <f t="shared" si="50"/>
        <v>4840203373.908</v>
      </c>
      <c r="T21" s="61">
        <f t="shared" si="7"/>
        <v>1.848098787287597E-2</v>
      </c>
      <c r="U21" s="61">
        <f t="shared" si="8"/>
        <v>1.8996208835017171E-2</v>
      </c>
      <c r="V21" s="61">
        <f t="shared" si="9"/>
        <v>1.90408155452555E-2</v>
      </c>
      <c r="W21" s="61">
        <f t="shared" si="10"/>
        <v>1.8865962784503254E-2</v>
      </c>
      <c r="X21" s="61">
        <f t="shared" si="11"/>
        <v>1.9042527137906915E-2</v>
      </c>
      <c r="Y21" s="61">
        <f t="shared" si="12"/>
        <v>1.8938917699445557E-2</v>
      </c>
      <c r="Z21" s="61">
        <f t="shared" si="51"/>
        <v>1.8738200733627839E-2</v>
      </c>
      <c r="AA21" s="62">
        <v>740949000</v>
      </c>
      <c r="AB21" s="63">
        <v>7878853000</v>
      </c>
      <c r="AC21" s="63">
        <v>41.7</v>
      </c>
      <c r="AD21" s="62">
        <f t="shared" si="13"/>
        <v>68.094332121397485</v>
      </c>
      <c r="AE21" s="62">
        <f t="shared" si="14"/>
        <v>14.362428847329573</v>
      </c>
      <c r="AF21" s="62">
        <f t="shared" si="15"/>
        <v>0.26543187335254181</v>
      </c>
      <c r="AG21" s="62">
        <f t="shared" si="16"/>
        <v>1.3506823000759121</v>
      </c>
      <c r="AH21" s="62">
        <f t="shared" si="17"/>
        <v>2.4961943207811154E-2</v>
      </c>
      <c r="AI21" s="64">
        <f t="shared" si="18"/>
        <v>4.2638036809815955E-2</v>
      </c>
      <c r="AJ21" s="64">
        <f t="shared" si="19"/>
        <v>7.8799304120544787E-4</v>
      </c>
      <c r="AK21" s="62">
        <f t="shared" si="20"/>
        <v>14.553340478224547</v>
      </c>
      <c r="AL21" s="62">
        <f t="shared" si="21"/>
        <v>0.27645829497146213</v>
      </c>
      <c r="AM21" s="62">
        <f t="shared" si="22"/>
        <v>1.3686361547803976</v>
      </c>
      <c r="AN21" s="62">
        <f t="shared" si="23"/>
        <v>2.5998898215363317E-2</v>
      </c>
      <c r="AO21" s="64">
        <f t="shared" si="24"/>
        <v>4.2078708375378408E-2</v>
      </c>
      <c r="AP21" s="64">
        <f t="shared" si="25"/>
        <v>7.993359318064743E-4</v>
      </c>
      <c r="AQ21" s="62">
        <f t="shared" si="26"/>
        <v>14.538654968155702</v>
      </c>
      <c r="AR21" s="62">
        <f t="shared" si="27"/>
        <v>0.27682784752476519</v>
      </c>
      <c r="AS21" s="62">
        <f t="shared" si="28"/>
        <v>1.3672550890338988</v>
      </c>
      <c r="AT21" s="62">
        <f t="shared" si="29"/>
        <v>2.6033651953606352E-2</v>
      </c>
      <c r="AU21" s="64">
        <f t="shared" si="30"/>
        <v>4.2121212121212122E-2</v>
      </c>
      <c r="AV21" s="64">
        <f t="shared" si="31"/>
        <v>8.0202223054258014E-4</v>
      </c>
      <c r="AW21" s="62">
        <f t="shared" si="32"/>
        <v>15.126075370909469</v>
      </c>
      <c r="AX21" s="62">
        <f t="shared" si="33"/>
        <v>0.2853679750231693</v>
      </c>
      <c r="AY21" s="62">
        <f t="shared" si="34"/>
        <v>1.4224977188938541</v>
      </c>
      <c r="AZ21" s="62">
        <f t="shared" si="35"/>
        <v>2.6836789025692222E-2</v>
      </c>
      <c r="BA21" s="64">
        <f t="shared" si="36"/>
        <v>4.0485436893203886E-2</v>
      </c>
      <c r="BB21" s="65">
        <f t="shared" si="37"/>
        <v>7.6379674574153956E-4</v>
      </c>
      <c r="BC21" s="62">
        <f t="shared" si="38"/>
        <v>15.419785572286351</v>
      </c>
      <c r="BD21" s="62">
        <f t="shared" si="39"/>
        <v>0.29363168522096833</v>
      </c>
      <c r="BE21" s="62">
        <f t="shared" si="40"/>
        <v>1.4501190338238319</v>
      </c>
      <c r="BF21" s="62">
        <f t="shared" si="41"/>
        <v>2.7613931054785674E-2</v>
      </c>
      <c r="BG21" s="64">
        <f t="shared" si="42"/>
        <v>3.9714285714285716E-2</v>
      </c>
      <c r="BH21" s="64">
        <f t="shared" si="43"/>
        <v>7.5626036347687471E-4</v>
      </c>
      <c r="BI21" s="62">
        <f t="shared" si="44"/>
        <v>15.052647820565248</v>
      </c>
      <c r="BJ21" s="62">
        <f t="shared" si="45"/>
        <v>0.28508085823242374</v>
      </c>
      <c r="BK21" s="62">
        <f t="shared" si="46"/>
        <v>1.4155923901613598</v>
      </c>
      <c r="BL21" s="62">
        <f t="shared" si="47"/>
        <v>2.6809787773227418E-2</v>
      </c>
      <c r="BM21" s="64">
        <f t="shared" si="48"/>
        <v>4.0682926829268294E-2</v>
      </c>
      <c r="BN21" s="372">
        <f t="shared" si="49"/>
        <v>7.704906029920778E-4</v>
      </c>
      <c r="BO21" s="374">
        <f t="shared" si="52"/>
        <v>14.391799867467261</v>
      </c>
      <c r="BP21" s="374">
        <f t="shared" si="53"/>
        <v>0.26967643483480008</v>
      </c>
      <c r="BQ21" s="374">
        <f t="shared" si="54"/>
        <v>1.3534444315689098</v>
      </c>
      <c r="BR21" s="374">
        <f t="shared" si="55"/>
        <v>2.536111344054906E-2</v>
      </c>
      <c r="BS21" s="375">
        <f t="shared" si="56"/>
        <v>4.2551020408163269E-2</v>
      </c>
      <c r="BT21" s="375">
        <f t="shared" si="57"/>
        <v>7.9732956182885812E-4</v>
      </c>
    </row>
    <row r="22" spans="1:72" ht="14.25" customHeight="1">
      <c r="A22" s="55">
        <v>19</v>
      </c>
      <c r="B22" s="56" t="s">
        <v>72</v>
      </c>
      <c r="C22" s="57">
        <v>245</v>
      </c>
      <c r="D22" s="57">
        <v>240</v>
      </c>
      <c r="E22" s="63">
        <v>234</v>
      </c>
      <c r="F22" s="59">
        <v>259.89999999999998</v>
      </c>
      <c r="G22" s="59">
        <v>255</v>
      </c>
      <c r="H22" s="59">
        <v>254.9</v>
      </c>
      <c r="I22" s="59">
        <v>253.5</v>
      </c>
      <c r="J22" s="66">
        <v>35007960</v>
      </c>
      <c r="K22" s="60">
        <f t="shared" si="0"/>
        <v>8874517860</v>
      </c>
      <c r="L22" s="61">
        <v>0.30399999999999999</v>
      </c>
      <c r="M22" s="60">
        <f t="shared" si="1"/>
        <v>2607392860.7999997</v>
      </c>
      <c r="N22" s="60">
        <f t="shared" si="2"/>
        <v>2554180761.5999999</v>
      </c>
      <c r="O22" s="60">
        <f t="shared" si="3"/>
        <v>2490326242.5599999</v>
      </c>
      <c r="P22" s="60">
        <f t="shared" si="4"/>
        <v>2765964916.4159999</v>
      </c>
      <c r="Q22" s="60">
        <f t="shared" si="5"/>
        <v>2713817059.1999998</v>
      </c>
      <c r="R22" s="60">
        <f t="shared" si="6"/>
        <v>2712752817.2160001</v>
      </c>
      <c r="S22" s="60">
        <f t="shared" si="50"/>
        <v>2697853429.4400001</v>
      </c>
      <c r="T22" s="61">
        <f t="shared" si="7"/>
        <v>9.9759729980238004E-3</v>
      </c>
      <c r="U22" s="61">
        <f t="shared" si="8"/>
        <v>9.9130518082495341E-3</v>
      </c>
      <c r="V22" s="61">
        <f t="shared" si="9"/>
        <v>9.6977070793619613E-3</v>
      </c>
      <c r="W22" s="61">
        <f t="shared" si="10"/>
        <v>1.0257720977178973E-2</v>
      </c>
      <c r="X22" s="61">
        <f t="shared" si="11"/>
        <v>9.9650232861418064E-3</v>
      </c>
      <c r="Y22" s="61">
        <f t="shared" si="12"/>
        <v>1.0148549636838108E-2</v>
      </c>
      <c r="Z22" s="61">
        <f t="shared" si="51"/>
        <v>1.0444379131519087E-2</v>
      </c>
      <c r="AA22" s="62">
        <v>275193000</v>
      </c>
      <c r="AB22" s="63">
        <v>1840062000</v>
      </c>
      <c r="AC22" s="63">
        <v>3.3</v>
      </c>
      <c r="AD22" s="62">
        <f t="shared" si="13"/>
        <v>7.8608693565691921</v>
      </c>
      <c r="AE22" s="62">
        <f t="shared" si="14"/>
        <v>31.167036225485386</v>
      </c>
      <c r="AF22" s="62">
        <f t="shared" si="15"/>
        <v>0.31092151181387184</v>
      </c>
      <c r="AG22" s="62">
        <f t="shared" si="16"/>
        <v>4.6612289151126429</v>
      </c>
      <c r="AH22" s="62">
        <f t="shared" si="17"/>
        <v>4.6500293794771497E-2</v>
      </c>
      <c r="AI22" s="64">
        <f t="shared" si="18"/>
        <v>1.3469387755102039E-2</v>
      </c>
      <c r="AJ22" s="64">
        <f t="shared" si="19"/>
        <v>1.3437024854481036E-4</v>
      </c>
      <c r="AK22" s="62">
        <f t="shared" si="20"/>
        <v>30.530974261699971</v>
      </c>
      <c r="AL22" s="62">
        <f t="shared" si="21"/>
        <v>0.30265512961256485</v>
      </c>
      <c r="AM22" s="62">
        <f t="shared" si="22"/>
        <v>4.566101794396058</v>
      </c>
      <c r="AN22" s="62">
        <f t="shared" si="23"/>
        <v>4.5264003649589282E-2</v>
      </c>
      <c r="AO22" s="64">
        <f t="shared" si="24"/>
        <v>1.375E-2</v>
      </c>
      <c r="AP22" s="64">
        <f t="shared" si="25"/>
        <v>1.3630446236343109E-4</v>
      </c>
      <c r="AQ22" s="62">
        <f t="shared" si="26"/>
        <v>29.767699905157471</v>
      </c>
      <c r="AR22" s="62">
        <f t="shared" si="27"/>
        <v>0.28867843410656802</v>
      </c>
      <c r="AS22" s="62">
        <f t="shared" si="28"/>
        <v>4.451949249536157</v>
      </c>
      <c r="AT22" s="62">
        <f t="shared" si="29"/>
        <v>4.3173699754186959E-2</v>
      </c>
      <c r="AU22" s="64">
        <f t="shared" si="30"/>
        <v>1.4102564102564101E-2</v>
      </c>
      <c r="AV22" s="64">
        <f t="shared" si="31"/>
        <v>1.3676253573459174E-4</v>
      </c>
      <c r="AW22" s="62">
        <f t="shared" si="32"/>
        <v>33.062500877565924</v>
      </c>
      <c r="AX22" s="62">
        <f t="shared" si="33"/>
        <v>0.33914590880980616</v>
      </c>
      <c r="AY22" s="62">
        <f t="shared" si="34"/>
        <v>4.9447077348480653</v>
      </c>
      <c r="AZ22" s="62">
        <f t="shared" si="35"/>
        <v>5.0721432257770122E-2</v>
      </c>
      <c r="BA22" s="64">
        <f t="shared" si="36"/>
        <v>1.2697191227395153E-2</v>
      </c>
      <c r="BB22" s="65">
        <f t="shared" si="37"/>
        <v>1.302442448045041E-4</v>
      </c>
      <c r="BC22" s="62">
        <f t="shared" si="38"/>
        <v>32.439160153056214</v>
      </c>
      <c r="BD22" s="62">
        <f t="shared" si="39"/>
        <v>0.32325698630808858</v>
      </c>
      <c r="BE22" s="62">
        <f t="shared" si="40"/>
        <v>4.8514831565458119</v>
      </c>
      <c r="BF22" s="62">
        <f t="shared" si="41"/>
        <v>4.8345142627303772E-2</v>
      </c>
      <c r="BG22" s="64">
        <f t="shared" si="42"/>
        <v>1.2941176470588235E-2</v>
      </c>
      <c r="BH22" s="64">
        <f t="shared" si="43"/>
        <v>1.2895912487948221E-4</v>
      </c>
      <c r="BI22" s="62">
        <f t="shared" si="44"/>
        <v>32.426438913780508</v>
      </c>
      <c r="BJ22" s="62">
        <f t="shared" si="45"/>
        <v>0.32908132486240027</v>
      </c>
      <c r="BK22" s="62">
        <f t="shared" si="46"/>
        <v>4.8495806141314803</v>
      </c>
      <c r="BL22" s="62">
        <f t="shared" si="47"/>
        <v>4.9216209580361166E-2</v>
      </c>
      <c r="BM22" s="64">
        <f t="shared" si="48"/>
        <v>1.2946253432718713E-2</v>
      </c>
      <c r="BN22" s="372">
        <f t="shared" si="49"/>
        <v>1.313856955730316E-4</v>
      </c>
      <c r="BO22" s="374">
        <f t="shared" si="52"/>
        <v>32.24834156392059</v>
      </c>
      <c r="BP22" s="374">
        <f t="shared" si="53"/>
        <v>0.33681390565631181</v>
      </c>
      <c r="BQ22" s="374">
        <f t="shared" si="54"/>
        <v>4.8229450203308364</v>
      </c>
      <c r="BR22" s="374">
        <f t="shared" si="55"/>
        <v>5.0372666322807291E-2</v>
      </c>
      <c r="BS22" s="375">
        <f t="shared" si="56"/>
        <v>1.301775147928994E-2</v>
      </c>
      <c r="BT22" s="375">
        <f t="shared" si="57"/>
        <v>1.3596233188959759E-4</v>
      </c>
    </row>
    <row r="23" spans="1:72" ht="14.25" customHeight="1">
      <c r="A23" s="82">
        <v>20</v>
      </c>
      <c r="B23" s="56" t="s">
        <v>99</v>
      </c>
      <c r="C23" s="57">
        <v>419</v>
      </c>
      <c r="D23" s="57">
        <v>402</v>
      </c>
      <c r="E23" s="63">
        <v>417</v>
      </c>
      <c r="F23" s="59">
        <v>429</v>
      </c>
      <c r="G23" s="59">
        <v>425</v>
      </c>
      <c r="H23" s="59">
        <v>428.4</v>
      </c>
      <c r="I23" s="59">
        <v>420</v>
      </c>
      <c r="J23" s="85">
        <v>35605624</v>
      </c>
      <c r="K23" s="60">
        <f t="shared" si="0"/>
        <v>14954362080</v>
      </c>
      <c r="L23" s="84">
        <v>0.16350000000000001</v>
      </c>
      <c r="M23" s="60">
        <f t="shared" si="1"/>
        <v>2439216680.5560002</v>
      </c>
      <c r="N23" s="60">
        <f t="shared" si="2"/>
        <v>2340250848.6480002</v>
      </c>
      <c r="O23" s="60">
        <f t="shared" si="3"/>
        <v>2427573641.5079999</v>
      </c>
      <c r="P23" s="60">
        <f t="shared" si="4"/>
        <v>2497431875.796</v>
      </c>
      <c r="Q23" s="60">
        <f t="shared" si="5"/>
        <v>2474145797.7000003</v>
      </c>
      <c r="R23" s="60">
        <f t="shared" si="6"/>
        <v>2493938964.0815997</v>
      </c>
      <c r="S23" s="60">
        <f t="shared" si="50"/>
        <v>2445038200.0799999</v>
      </c>
      <c r="T23" s="61">
        <f t="shared" si="7"/>
        <v>9.3325252620695947E-3</v>
      </c>
      <c r="U23" s="61">
        <f t="shared" si="8"/>
        <v>9.0827666763941706E-3</v>
      </c>
      <c r="V23" s="61">
        <f t="shared" si="9"/>
        <v>9.4533389588040799E-3</v>
      </c>
      <c r="W23" s="61">
        <f t="shared" si="10"/>
        <v>9.2618525959550276E-3</v>
      </c>
      <c r="X23" s="61">
        <f t="shared" si="11"/>
        <v>9.0849603895770212E-3</v>
      </c>
      <c r="Y23" s="61">
        <f t="shared" si="12"/>
        <v>9.3299556109949309E-3</v>
      </c>
      <c r="Z23" s="61">
        <f t="shared" si="51"/>
        <v>9.4656387459800956E-3</v>
      </c>
      <c r="AA23" s="62">
        <v>875878000</v>
      </c>
      <c r="AB23" s="63">
        <v>8437448000</v>
      </c>
      <c r="AC23" s="63">
        <v>14</v>
      </c>
      <c r="AD23" s="62">
        <f t="shared" si="13"/>
        <v>24.599428449842645</v>
      </c>
      <c r="AE23" s="62">
        <f t="shared" si="14"/>
        <v>17.032916063652699</v>
      </c>
      <c r="AF23" s="62">
        <f t="shared" si="15"/>
        <v>0.15896011945074981</v>
      </c>
      <c r="AG23" s="62">
        <f t="shared" si="16"/>
        <v>1.7681598104071279</v>
      </c>
      <c r="AH23" s="62">
        <f t="shared" si="17"/>
        <v>1.6501396098000706E-2</v>
      </c>
      <c r="AI23" s="64">
        <f t="shared" si="18"/>
        <v>3.3412887828162291E-2</v>
      </c>
      <c r="AJ23" s="64">
        <f t="shared" si="19"/>
        <v>3.1182661973502227E-4</v>
      </c>
      <c r="AK23" s="62">
        <f t="shared" si="20"/>
        <v>16.341843096869653</v>
      </c>
      <c r="AL23" s="62">
        <f t="shared" si="21"/>
        <v>0.14842914791110978</v>
      </c>
      <c r="AM23" s="62">
        <f t="shared" si="22"/>
        <v>1.6964206295552873</v>
      </c>
      <c r="AN23" s="62">
        <f t="shared" si="23"/>
        <v>1.5408192763272384E-2</v>
      </c>
      <c r="AO23" s="64">
        <f t="shared" si="24"/>
        <v>3.482587064676617E-2</v>
      </c>
      <c r="AP23" s="64">
        <f t="shared" si="25"/>
        <v>3.1631525738686167E-4</v>
      </c>
      <c r="AQ23" s="62">
        <f t="shared" si="26"/>
        <v>16.951613361678223</v>
      </c>
      <c r="AR23" s="62">
        <f t="shared" si="27"/>
        <v>0.16024934700653654</v>
      </c>
      <c r="AS23" s="62">
        <f t="shared" si="28"/>
        <v>1.7597199067774996</v>
      </c>
      <c r="AT23" s="62">
        <f t="shared" si="29"/>
        <v>1.6635228751322822E-2</v>
      </c>
      <c r="AU23" s="64">
        <f t="shared" si="30"/>
        <v>3.3573141486810551E-2</v>
      </c>
      <c r="AV23" s="64">
        <f t="shared" si="31"/>
        <v>3.1737828638670769E-4</v>
      </c>
      <c r="AW23" s="62">
        <f t="shared" si="32"/>
        <v>17.439429573525079</v>
      </c>
      <c r="AX23" s="62">
        <f t="shared" si="33"/>
        <v>0.16152142606752812</v>
      </c>
      <c r="AY23" s="62">
        <f t="shared" si="34"/>
        <v>1.8103593285552693</v>
      </c>
      <c r="AZ23" s="62">
        <f t="shared" si="35"/>
        <v>1.676728124679102E-2</v>
      </c>
      <c r="BA23" s="64">
        <f t="shared" si="36"/>
        <v>3.2634032634032632E-2</v>
      </c>
      <c r="BB23" s="65">
        <f t="shared" si="37"/>
        <v>3.0225159986799622E-4</v>
      </c>
      <c r="BC23" s="62">
        <f t="shared" si="38"/>
        <v>17.276824169576127</v>
      </c>
      <c r="BD23" s="62">
        <f t="shared" si="39"/>
        <v>0.15695926323828602</v>
      </c>
      <c r="BE23" s="62">
        <f t="shared" si="40"/>
        <v>1.7934795212960126</v>
      </c>
      <c r="BF23" s="62">
        <f t="shared" si="41"/>
        <v>1.6293690410491831E-2</v>
      </c>
      <c r="BG23" s="64">
        <f t="shared" si="42"/>
        <v>3.2941176470588238E-2</v>
      </c>
      <c r="BH23" s="64">
        <f t="shared" si="43"/>
        <v>2.9926928342136072E-4</v>
      </c>
      <c r="BI23" s="62">
        <f t="shared" si="44"/>
        <v>17.415038762932735</v>
      </c>
      <c r="BJ23" s="62">
        <f t="shared" si="45"/>
        <v>0.1624815386219185</v>
      </c>
      <c r="BK23" s="62">
        <f t="shared" si="46"/>
        <v>1.8078273574663806</v>
      </c>
      <c r="BL23" s="62">
        <f t="shared" si="47"/>
        <v>1.6866948997503597E-2</v>
      </c>
      <c r="BM23" s="64">
        <f t="shared" si="48"/>
        <v>3.2679738562091505E-2</v>
      </c>
      <c r="BN23" s="372">
        <f t="shared" si="49"/>
        <v>3.0490051016323304E-4</v>
      </c>
      <c r="BO23" s="374">
        <f t="shared" si="52"/>
        <v>17.073567414639939</v>
      </c>
      <c r="BP23" s="374">
        <f t="shared" si="53"/>
        <v>0.16161222125211902</v>
      </c>
      <c r="BQ23" s="374">
        <f t="shared" si="54"/>
        <v>1.7723797622219419</v>
      </c>
      <c r="BR23" s="374">
        <f t="shared" si="55"/>
        <v>1.6776706549879002E-2</v>
      </c>
      <c r="BS23" s="375">
        <f t="shared" si="56"/>
        <v>3.3333333333333333E-2</v>
      </c>
      <c r="BT23" s="375">
        <f t="shared" si="57"/>
        <v>3.1552129153266983E-4</v>
      </c>
    </row>
    <row r="24" spans="1:72" ht="14.25" customHeight="1">
      <c r="A24" s="81">
        <v>21</v>
      </c>
      <c r="B24" s="376" t="s">
        <v>73</v>
      </c>
      <c r="C24" s="377">
        <v>1980</v>
      </c>
      <c r="D24" s="377">
        <v>1940</v>
      </c>
      <c r="E24" s="379">
        <v>1989</v>
      </c>
      <c r="F24" s="379">
        <v>2020</v>
      </c>
      <c r="G24" s="379">
        <v>2000</v>
      </c>
      <c r="H24" s="379">
        <v>2000</v>
      </c>
      <c r="I24" s="379">
        <v>1910</v>
      </c>
      <c r="J24" s="377">
        <v>14436004</v>
      </c>
      <c r="K24" s="370">
        <f t="shared" si="0"/>
        <v>27572767640</v>
      </c>
      <c r="L24" s="381">
        <v>0.43059999999999998</v>
      </c>
      <c r="M24" s="382">
        <f t="shared" si="1"/>
        <v>12307963778.351999</v>
      </c>
      <c r="N24" s="382">
        <f t="shared" si="2"/>
        <v>12059318045.455999</v>
      </c>
      <c r="O24" s="382">
        <f t="shared" si="3"/>
        <v>12363909068.253599</v>
      </c>
      <c r="P24" s="382">
        <f t="shared" si="4"/>
        <v>12556609511.247999</v>
      </c>
      <c r="Q24" s="382">
        <f t="shared" si="5"/>
        <v>12432286644.799999</v>
      </c>
      <c r="R24" s="382">
        <f t="shared" si="6"/>
        <v>12432286644.799999</v>
      </c>
      <c r="S24" s="370">
        <f t="shared" si="50"/>
        <v>11872833745.784</v>
      </c>
      <c r="T24" s="381">
        <f t="shared" si="7"/>
        <v>4.7090684399520071E-2</v>
      </c>
      <c r="U24" s="381">
        <f t="shared" si="8"/>
        <v>4.6803517728274721E-2</v>
      </c>
      <c r="V24" s="381">
        <f t="shared" si="9"/>
        <v>4.8146932096950618E-2</v>
      </c>
      <c r="W24" s="381">
        <f t="shared" si="10"/>
        <v>4.6566822312652148E-2</v>
      </c>
      <c r="X24" s="381">
        <f t="shared" si="11"/>
        <v>4.5650839099648989E-2</v>
      </c>
      <c r="Y24" s="381">
        <f t="shared" si="12"/>
        <v>4.6509832120877004E-2</v>
      </c>
      <c r="Z24" s="383">
        <f t="shared" si="51"/>
        <v>4.5964089691930332E-2</v>
      </c>
      <c r="AA24" s="384">
        <v>914161000</v>
      </c>
      <c r="AB24" s="378">
        <v>3329472000</v>
      </c>
      <c r="AC24" s="378">
        <v>60</v>
      </c>
      <c r="AD24" s="384">
        <f t="shared" si="13"/>
        <v>63.325072506214326</v>
      </c>
      <c r="AE24" s="384">
        <f t="shared" si="14"/>
        <v>31.267236208939124</v>
      </c>
      <c r="AF24" s="384">
        <f t="shared" si="15"/>
        <v>1.4723955523603987</v>
      </c>
      <c r="AG24" s="384">
        <f t="shared" si="16"/>
        <v>8.5849311602560405</v>
      </c>
      <c r="AH24" s="384">
        <f t="shared" si="17"/>
        <v>0.40427028385922287</v>
      </c>
      <c r="AI24" s="385">
        <f t="shared" si="18"/>
        <v>3.0303030303030304E-2</v>
      </c>
      <c r="AJ24" s="385">
        <f t="shared" si="19"/>
        <v>1.4269904363490931E-3</v>
      </c>
      <c r="AK24" s="384">
        <f t="shared" si="20"/>
        <v>30.635574871384797</v>
      </c>
      <c r="AL24" s="384">
        <f t="shared" si="21"/>
        <v>1.4338526716087459</v>
      </c>
      <c r="AM24" s="384">
        <f t="shared" si="22"/>
        <v>8.4114982075235947</v>
      </c>
      <c r="AN24" s="384">
        <f t="shared" si="23"/>
        <v>0.39368770547718163</v>
      </c>
      <c r="AO24" s="385">
        <f t="shared" si="24"/>
        <v>3.0927835051546393E-2</v>
      </c>
      <c r="AP24" s="385">
        <f t="shared" si="25"/>
        <v>1.4475314761322078E-3</v>
      </c>
      <c r="AQ24" s="384">
        <f t="shared" si="26"/>
        <v>31.409360009888847</v>
      </c>
      <c r="AR24" s="384">
        <f t="shared" si="27"/>
        <v>1.5122643236047946</v>
      </c>
      <c r="AS24" s="384">
        <f t="shared" si="28"/>
        <v>8.62395357462084</v>
      </c>
      <c r="AT24" s="384">
        <f t="shared" si="29"/>
        <v>0.41521690716452414</v>
      </c>
      <c r="AU24" s="385">
        <f t="shared" si="30"/>
        <v>3.0165912518853696E-2</v>
      </c>
      <c r="AV24" s="385">
        <f t="shared" si="31"/>
        <v>1.4523961416878014E-3</v>
      </c>
      <c r="AW24" s="384">
        <f t="shared" si="32"/>
        <v>31.898897546493451</v>
      </c>
      <c r="AX24" s="384">
        <f t="shared" si="33"/>
        <v>1.4854302940170561</v>
      </c>
      <c r="AY24" s="384">
        <f t="shared" si="34"/>
        <v>8.7583641129884864</v>
      </c>
      <c r="AZ24" s="384">
        <f t="shared" si="35"/>
        <v>0.40784918539904408</v>
      </c>
      <c r="BA24" s="385">
        <f t="shared" si="36"/>
        <v>2.9702970297029702E-2</v>
      </c>
      <c r="BB24" s="386">
        <f t="shared" si="37"/>
        <v>1.3831729399797668E-3</v>
      </c>
      <c r="BC24" s="384">
        <f t="shared" si="38"/>
        <v>31.583066877716288</v>
      </c>
      <c r="BD24" s="384">
        <f t="shared" si="39"/>
        <v>1.4417935043080796</v>
      </c>
      <c r="BE24" s="384">
        <f t="shared" si="40"/>
        <v>8.6716476366222626</v>
      </c>
      <c r="BF24" s="384">
        <f t="shared" si="41"/>
        <v>0.39586799098829434</v>
      </c>
      <c r="BG24" s="385">
        <f t="shared" si="42"/>
        <v>0.03</v>
      </c>
      <c r="BH24" s="385">
        <f t="shared" si="43"/>
        <v>1.3695251729894697E-3</v>
      </c>
      <c r="BI24" s="384">
        <f t="shared" si="44"/>
        <v>31.583066877716288</v>
      </c>
      <c r="BJ24" s="384">
        <f t="shared" si="45"/>
        <v>1.4689231383450156</v>
      </c>
      <c r="BK24" s="384">
        <f t="shared" si="46"/>
        <v>8.6716476366222626</v>
      </c>
      <c r="BL24" s="384">
        <f t="shared" si="47"/>
        <v>0.40331687579070125</v>
      </c>
      <c r="BM24" s="385">
        <f t="shared" si="48"/>
        <v>0.03</v>
      </c>
      <c r="BN24" s="387">
        <f t="shared" si="49"/>
        <v>1.3952949636263101E-3</v>
      </c>
      <c r="BO24" s="388">
        <f t="shared" si="52"/>
        <v>30.161828868219054</v>
      </c>
      <c r="BP24" s="388">
        <f t="shared" si="53"/>
        <v>1.3863610073714741</v>
      </c>
      <c r="BQ24" s="388">
        <f t="shared" si="54"/>
        <v>8.2814234929742607</v>
      </c>
      <c r="BR24" s="388">
        <f t="shared" si="55"/>
        <v>0.38064809220792789</v>
      </c>
      <c r="BS24" s="389">
        <f t="shared" si="56"/>
        <v>3.1413612565445025E-2</v>
      </c>
      <c r="BT24" s="389">
        <f t="shared" si="57"/>
        <v>1.4438981055056649E-3</v>
      </c>
    </row>
    <row r="25" spans="1:72" ht="14.25" customHeight="1">
      <c r="A25" s="55">
        <v>22</v>
      </c>
      <c r="B25" s="56" t="s">
        <v>74</v>
      </c>
      <c r="C25" s="57">
        <v>385</v>
      </c>
      <c r="D25" s="57">
        <v>370</v>
      </c>
      <c r="E25" s="57">
        <v>376.6</v>
      </c>
      <c r="F25" s="59">
        <v>387.5</v>
      </c>
      <c r="G25" s="59">
        <v>383.5</v>
      </c>
      <c r="H25" s="59">
        <v>375</v>
      </c>
      <c r="I25" s="59">
        <v>360</v>
      </c>
      <c r="J25" s="66">
        <v>17000900</v>
      </c>
      <c r="K25" s="60">
        <f t="shared" si="0"/>
        <v>6120324000</v>
      </c>
      <c r="L25" s="61">
        <v>0.5</v>
      </c>
      <c r="M25" s="60">
        <f t="shared" si="1"/>
        <v>3272673250</v>
      </c>
      <c r="N25" s="60">
        <f t="shared" si="2"/>
        <v>3145166500</v>
      </c>
      <c r="O25" s="60">
        <f t="shared" si="3"/>
        <v>3201269470</v>
      </c>
      <c r="P25" s="60">
        <f t="shared" si="4"/>
        <v>3293924375</v>
      </c>
      <c r="Q25" s="60">
        <f t="shared" si="5"/>
        <v>3259922575</v>
      </c>
      <c r="R25" s="60">
        <f t="shared" si="6"/>
        <v>3187668750</v>
      </c>
      <c r="S25" s="60">
        <f t="shared" si="50"/>
        <v>3060162000</v>
      </c>
      <c r="T25" s="61">
        <f t="shared" si="7"/>
        <v>1.2521358198141923E-2</v>
      </c>
      <c r="U25" s="61">
        <f t="shared" si="8"/>
        <v>1.220673138284077E-2</v>
      </c>
      <c r="V25" s="61">
        <f t="shared" si="9"/>
        <v>1.2466227545452348E-2</v>
      </c>
      <c r="W25" s="61">
        <f t="shared" si="10"/>
        <v>1.2215685368294423E-2</v>
      </c>
      <c r="X25" s="61">
        <f t="shared" si="11"/>
        <v>1.1970300010005317E-2</v>
      </c>
      <c r="Y25" s="61">
        <f t="shared" si="12"/>
        <v>1.1925234886816021E-2</v>
      </c>
      <c r="Z25" s="61">
        <f t="shared" si="51"/>
        <v>1.1847008359717316E-2</v>
      </c>
      <c r="AA25" s="62">
        <v>182532410</v>
      </c>
      <c r="AB25" s="63">
        <v>2634396857</v>
      </c>
      <c r="AC25" s="57">
        <v>6.3</v>
      </c>
      <c r="AD25" s="62">
        <f t="shared" si="13"/>
        <v>10.736632178296443</v>
      </c>
      <c r="AE25" s="62">
        <f t="shared" si="14"/>
        <v>35.858544244279692</v>
      </c>
      <c r="AF25" s="62">
        <f t="shared" si="15"/>
        <v>0.44899767694654635</v>
      </c>
      <c r="AG25" s="62">
        <f t="shared" si="16"/>
        <v>2.4845711771208663</v>
      </c>
      <c r="AH25" s="62">
        <f t="shared" si="17"/>
        <v>3.1110205677509488E-2</v>
      </c>
      <c r="AI25" s="64">
        <f t="shared" si="18"/>
        <v>1.6363636363636361E-2</v>
      </c>
      <c r="AJ25" s="64">
        <f t="shared" si="19"/>
        <v>2.0489495233323143E-4</v>
      </c>
      <c r="AK25" s="62">
        <f t="shared" si="20"/>
        <v>34.461458104892166</v>
      </c>
      <c r="AL25" s="62">
        <f t="shared" si="21"/>
        <v>0.42066176214743961</v>
      </c>
      <c r="AM25" s="62">
        <f t="shared" si="22"/>
        <v>2.3877697026875855</v>
      </c>
      <c r="AN25" s="62">
        <f t="shared" si="23"/>
        <v>2.9146863364792924E-2</v>
      </c>
      <c r="AO25" s="64">
        <f t="shared" si="24"/>
        <v>1.7027027027027027E-2</v>
      </c>
      <c r="AP25" s="64">
        <f t="shared" si="25"/>
        <v>2.0784434516728876E-4</v>
      </c>
      <c r="AQ25" s="62">
        <f t="shared" si="26"/>
        <v>35.076176006222681</v>
      </c>
      <c r="AR25" s="62">
        <f t="shared" si="27"/>
        <v>0.43726759151790789</v>
      </c>
      <c r="AS25" s="62">
        <f t="shared" si="28"/>
        <v>2.4303623514382289</v>
      </c>
      <c r="AT25" s="62">
        <f t="shared" si="29"/>
        <v>3.029745009092959E-2</v>
      </c>
      <c r="AU25" s="64">
        <f t="shared" si="30"/>
        <v>1.6728624535315983E-2</v>
      </c>
      <c r="AV25" s="64">
        <f t="shared" si="31"/>
        <v>2.085428399796861E-4</v>
      </c>
      <c r="AW25" s="62">
        <f t="shared" si="32"/>
        <v>36.091391934177608</v>
      </c>
      <c r="AX25" s="62">
        <f t="shared" si="33"/>
        <v>0.44088108837171275</v>
      </c>
      <c r="AY25" s="62">
        <f t="shared" si="34"/>
        <v>2.5007047561930795</v>
      </c>
      <c r="AZ25" s="62">
        <f t="shared" si="35"/>
        <v>3.0547822500652074E-2</v>
      </c>
      <c r="BA25" s="64">
        <f t="shared" si="36"/>
        <v>1.6258064516129031E-2</v>
      </c>
      <c r="BB25" s="65">
        <f t="shared" si="37"/>
        <v>1.9860340082646416E-4</v>
      </c>
      <c r="BC25" s="62">
        <f t="shared" si="38"/>
        <v>35.718835630340934</v>
      </c>
      <c r="BD25" s="62">
        <f t="shared" si="39"/>
        <v>0.42756517850324838</v>
      </c>
      <c r="BE25" s="62">
        <f t="shared" si="40"/>
        <v>2.4748910296775382</v>
      </c>
      <c r="BF25" s="62">
        <f t="shared" si="41"/>
        <v>2.9625188117311105E-2</v>
      </c>
      <c r="BG25" s="64">
        <f t="shared" si="42"/>
        <v>1.6427640156453715E-2</v>
      </c>
      <c r="BH25" s="64">
        <f t="shared" si="43"/>
        <v>1.9664378112916166E-4</v>
      </c>
      <c r="BI25" s="62">
        <f t="shared" si="44"/>
        <v>34.927153484688006</v>
      </c>
      <c r="BJ25" s="62">
        <f t="shared" si="45"/>
        <v>0.41651450923277916</v>
      </c>
      <c r="BK25" s="62">
        <f t="shared" si="46"/>
        <v>2.4200368608320124</v>
      </c>
      <c r="BL25" s="62">
        <f t="shared" si="47"/>
        <v>2.8859508000174644E-2</v>
      </c>
      <c r="BM25" s="64">
        <f t="shared" si="48"/>
        <v>1.6799999999999999E-2</v>
      </c>
      <c r="BN25" s="372">
        <f t="shared" si="49"/>
        <v>2.0034394609850915E-4</v>
      </c>
      <c r="BO25" s="374">
        <f t="shared" si="52"/>
        <v>33.530067345300488</v>
      </c>
      <c r="BP25" s="374">
        <f t="shared" si="53"/>
        <v>0.39723098814165947</v>
      </c>
      <c r="BQ25" s="374">
        <f t="shared" si="54"/>
        <v>2.3232353863987321</v>
      </c>
      <c r="BR25" s="374">
        <f t="shared" si="55"/>
        <v>2.7523389044256868E-2</v>
      </c>
      <c r="BS25" s="375">
        <f t="shared" si="56"/>
        <v>1.7499999999999998E-2</v>
      </c>
      <c r="BT25" s="375">
        <f t="shared" si="57"/>
        <v>2.07322646295053E-4</v>
      </c>
    </row>
    <row r="26" spans="1:72" ht="14.25" customHeight="1">
      <c r="A26" s="55">
        <v>23</v>
      </c>
      <c r="B26" s="56" t="s">
        <v>100</v>
      </c>
      <c r="C26" s="57">
        <v>87.5</v>
      </c>
      <c r="D26" s="57">
        <v>87</v>
      </c>
      <c r="E26" s="63">
        <v>87</v>
      </c>
      <c r="F26" s="59">
        <v>88</v>
      </c>
      <c r="G26" s="59">
        <v>89.47</v>
      </c>
      <c r="H26" s="59">
        <v>88</v>
      </c>
      <c r="I26" s="59">
        <v>85.4</v>
      </c>
      <c r="J26" s="66">
        <v>16117611</v>
      </c>
      <c r="K26" s="60">
        <f t="shared" si="0"/>
        <v>1376443979.4000001</v>
      </c>
      <c r="L26" s="61">
        <v>0.25600000000000001</v>
      </c>
      <c r="M26" s="60">
        <f t="shared" si="1"/>
        <v>361034486.40000004</v>
      </c>
      <c r="N26" s="60">
        <f t="shared" si="2"/>
        <v>358971432.19200003</v>
      </c>
      <c r="O26" s="60">
        <f t="shared" si="3"/>
        <v>358971432.19200003</v>
      </c>
      <c r="P26" s="60">
        <f t="shared" si="4"/>
        <v>363097540.60799998</v>
      </c>
      <c r="Q26" s="60">
        <f t="shared" si="5"/>
        <v>369162919.97952002</v>
      </c>
      <c r="R26" s="60">
        <f t="shared" si="6"/>
        <v>363097540.60799998</v>
      </c>
      <c r="S26" s="60">
        <f t="shared" si="50"/>
        <v>352369658.72640002</v>
      </c>
      <c r="T26" s="61">
        <f t="shared" si="7"/>
        <v>1.3813301178468088E-3</v>
      </c>
      <c r="U26" s="61">
        <f t="shared" si="8"/>
        <v>1.3932069564143532E-3</v>
      </c>
      <c r="V26" s="61">
        <f t="shared" si="9"/>
        <v>1.3978890555634452E-3</v>
      </c>
      <c r="W26" s="61">
        <f t="shared" si="10"/>
        <v>1.3465656187291292E-3</v>
      </c>
      <c r="X26" s="61">
        <f t="shared" si="11"/>
        <v>1.3555508767641332E-3</v>
      </c>
      <c r="Y26" s="61">
        <f t="shared" si="12"/>
        <v>1.3583668185647012E-3</v>
      </c>
      <c r="Z26" s="61">
        <f t="shared" si="51"/>
        <v>1.3641520588264279E-3</v>
      </c>
      <c r="AA26" s="62">
        <v>45337135.25</v>
      </c>
      <c r="AB26" s="63">
        <v>335546322.64999998</v>
      </c>
      <c r="AC26" s="63">
        <v>2.6</v>
      </c>
      <c r="AD26" s="62">
        <f t="shared" si="13"/>
        <v>2.8128942465480771</v>
      </c>
      <c r="AE26" s="62">
        <f t="shared" si="14"/>
        <v>31.10675067410661</v>
      </c>
      <c r="AF26" s="62">
        <f t="shared" si="15"/>
        <v>4.2968691574494983E-2</v>
      </c>
      <c r="AG26" s="62">
        <f t="shared" si="16"/>
        <v>4.2029695076439246</v>
      </c>
      <c r="AH26" s="62">
        <f t="shared" si="17"/>
        <v>5.8056883653003263E-3</v>
      </c>
      <c r="AI26" s="64">
        <f t="shared" si="18"/>
        <v>2.9714285714285714E-2</v>
      </c>
      <c r="AJ26" s="64">
        <f t="shared" si="19"/>
        <v>4.1045237787448034E-5</v>
      </c>
      <c r="AK26" s="62">
        <f t="shared" si="20"/>
        <v>30.928997813111714</v>
      </c>
      <c r="AL26" s="62">
        <f t="shared" si="21"/>
        <v>4.3090494908151561E-2</v>
      </c>
      <c r="AM26" s="62">
        <f t="shared" si="22"/>
        <v>4.1789525390288169</v>
      </c>
      <c r="AN26" s="62">
        <f t="shared" si="23"/>
        <v>5.8221457479003718E-3</v>
      </c>
      <c r="AO26" s="64">
        <f t="shared" si="24"/>
        <v>2.9885057471264367E-2</v>
      </c>
      <c r="AP26" s="64">
        <f t="shared" si="25"/>
        <v>4.1636069961808257E-5</v>
      </c>
      <c r="AQ26" s="62">
        <f t="shared" si="26"/>
        <v>30.928997813111714</v>
      </c>
      <c r="AR26" s="62">
        <f t="shared" si="27"/>
        <v>4.3235307542494592E-2</v>
      </c>
      <c r="AS26" s="62">
        <f t="shared" si="28"/>
        <v>4.1789525390288169</v>
      </c>
      <c r="AT26" s="62">
        <f t="shared" si="29"/>
        <v>5.8417120180274543E-3</v>
      </c>
      <c r="AU26" s="64">
        <f t="shared" si="30"/>
        <v>2.9885057471264367E-2</v>
      </c>
      <c r="AV26" s="64">
        <f t="shared" si="31"/>
        <v>4.1775994763965027E-5</v>
      </c>
      <c r="AW26" s="62">
        <f t="shared" si="32"/>
        <v>31.284503535101504</v>
      </c>
      <c r="AX26" s="62">
        <f t="shared" si="33"/>
        <v>4.2126636859377585E-2</v>
      </c>
      <c r="AY26" s="62">
        <f t="shared" si="34"/>
        <v>4.2269864762590332</v>
      </c>
      <c r="AZ26" s="62">
        <f t="shared" si="35"/>
        <v>5.6919146597634064E-3</v>
      </c>
      <c r="BA26" s="64">
        <f t="shared" si="36"/>
        <v>2.9545454545454545E-2</v>
      </c>
      <c r="BB26" s="65">
        <f t="shared" si="37"/>
        <v>3.9784893280633366E-5</v>
      </c>
      <c r="BC26" s="62">
        <f t="shared" si="38"/>
        <v>31.807096946426494</v>
      </c>
      <c r="BD26" s="62">
        <f t="shared" si="39"/>
        <v>4.3116138153050217E-2</v>
      </c>
      <c r="BE26" s="62">
        <f t="shared" si="40"/>
        <v>4.2975963639874513</v>
      </c>
      <c r="BF26" s="62">
        <f t="shared" si="41"/>
        <v>5.8256105191815399E-3</v>
      </c>
      <c r="BG26" s="64">
        <f t="shared" si="42"/>
        <v>2.9060020118475468E-2</v>
      </c>
      <c r="BH26" s="64">
        <f t="shared" si="43"/>
        <v>3.9392335750382769E-5</v>
      </c>
      <c r="BI26" s="62">
        <f t="shared" si="44"/>
        <v>31.284503535101504</v>
      </c>
      <c r="BJ26" s="62">
        <f t="shared" si="45"/>
        <v>4.249583153735198E-2</v>
      </c>
      <c r="BK26" s="62">
        <f t="shared" si="46"/>
        <v>4.2269864762590332</v>
      </c>
      <c r="BL26" s="62">
        <f t="shared" si="47"/>
        <v>5.7417981718720004E-3</v>
      </c>
      <c r="BM26" s="64">
        <f t="shared" si="48"/>
        <v>2.9545454545454545E-2</v>
      </c>
      <c r="BN26" s="372">
        <f t="shared" si="49"/>
        <v>4.0133565093957078E-5</v>
      </c>
      <c r="BO26" s="374">
        <f t="shared" si="52"/>
        <v>30.360188657928052</v>
      </c>
      <c r="BP26" s="374">
        <f t="shared" si="53"/>
        <v>4.141591386407132E-2</v>
      </c>
      <c r="BQ26" s="374">
        <f t="shared" si="54"/>
        <v>4.1020982394604708</v>
      </c>
      <c r="BR26" s="374">
        <f t="shared" si="55"/>
        <v>5.5958857588682661E-3</v>
      </c>
      <c r="BS26" s="375">
        <f t="shared" si="56"/>
        <v>3.0444964871194378E-2</v>
      </c>
      <c r="BT26" s="375">
        <f t="shared" si="57"/>
        <v>4.1531561509938087E-5</v>
      </c>
    </row>
    <row r="27" spans="1:72" ht="14.25" customHeight="1">
      <c r="A27" s="55">
        <v>24</v>
      </c>
      <c r="B27" s="56" t="s">
        <v>75</v>
      </c>
      <c r="C27" s="57">
        <v>207.5</v>
      </c>
      <c r="D27" s="57">
        <v>204</v>
      </c>
      <c r="E27" s="63">
        <v>204</v>
      </c>
      <c r="F27" s="59">
        <v>218.1</v>
      </c>
      <c r="G27" s="59">
        <v>217</v>
      </c>
      <c r="H27" s="59">
        <v>210</v>
      </c>
      <c r="I27" s="59">
        <v>204</v>
      </c>
      <c r="J27" s="66">
        <v>94487143</v>
      </c>
      <c r="K27" s="60">
        <f t="shared" si="0"/>
        <v>19275377172</v>
      </c>
      <c r="L27" s="61">
        <v>0.59350000000000003</v>
      </c>
      <c r="M27" s="60">
        <f t="shared" si="1"/>
        <v>11636209769.37875</v>
      </c>
      <c r="N27" s="60">
        <f t="shared" si="2"/>
        <v>11439936351.582001</v>
      </c>
      <c r="O27" s="60">
        <f t="shared" si="3"/>
        <v>11439936351.582001</v>
      </c>
      <c r="P27" s="60">
        <f t="shared" si="4"/>
        <v>12230637834.706051</v>
      </c>
      <c r="Q27" s="60">
        <f t="shared" si="5"/>
        <v>12168951903.3985</v>
      </c>
      <c r="R27" s="60">
        <f t="shared" si="6"/>
        <v>11776405067.805</v>
      </c>
      <c r="S27" s="60">
        <f t="shared" si="50"/>
        <v>11439936351.582001</v>
      </c>
      <c r="T27" s="61">
        <f t="shared" si="7"/>
        <v>4.4520530911880594E-2</v>
      </c>
      <c r="U27" s="61">
        <f t="shared" si="8"/>
        <v>4.4399630379045735E-2</v>
      </c>
      <c r="V27" s="61">
        <f t="shared" si="9"/>
        <v>4.4548842576602327E-2</v>
      </c>
      <c r="W27" s="61">
        <f t="shared" si="10"/>
        <v>4.5357939841082995E-2</v>
      </c>
      <c r="X27" s="61">
        <f t="shared" si="11"/>
        <v>4.4683884889813771E-2</v>
      </c>
      <c r="Y27" s="61">
        <f t="shared" si="12"/>
        <v>4.4056144966714367E-2</v>
      </c>
      <c r="Z27" s="61">
        <f t="shared" si="51"/>
        <v>4.4288185263337686E-2</v>
      </c>
      <c r="AA27" s="62">
        <v>850400000</v>
      </c>
      <c r="AB27" s="63">
        <v>5885600000</v>
      </c>
      <c r="AC27" s="63">
        <v>10</v>
      </c>
      <c r="AD27" s="62">
        <f t="shared" si="13"/>
        <v>9.0001662977575698</v>
      </c>
      <c r="AE27" s="62">
        <f t="shared" si="14"/>
        <v>23.055129553739416</v>
      </c>
      <c r="AF27" s="62">
        <f t="shared" si="15"/>
        <v>1.0264266079746676</v>
      </c>
      <c r="AG27" s="62">
        <f t="shared" si="16"/>
        <v>3.3311951496024195</v>
      </c>
      <c r="AH27" s="62">
        <f t="shared" si="17"/>
        <v>0.14830657663138122</v>
      </c>
      <c r="AI27" s="64">
        <f t="shared" si="18"/>
        <v>4.8192771084337352E-2</v>
      </c>
      <c r="AJ27" s="64">
        <f t="shared" si="19"/>
        <v>2.1455677547894264E-3</v>
      </c>
      <c r="AK27" s="62">
        <f t="shared" si="20"/>
        <v>22.666247850423328</v>
      </c>
      <c r="AL27" s="62">
        <f t="shared" si="21"/>
        <v>1.0063730266386357</v>
      </c>
      <c r="AM27" s="62">
        <f t="shared" si="22"/>
        <v>3.2750063157537039</v>
      </c>
      <c r="AN27" s="62">
        <f t="shared" si="23"/>
        <v>0.1454090699085048</v>
      </c>
      <c r="AO27" s="64">
        <f t="shared" si="24"/>
        <v>4.9019607843137254E-2</v>
      </c>
      <c r="AP27" s="64">
        <f t="shared" si="25"/>
        <v>2.1764524695610655E-3</v>
      </c>
      <c r="AQ27" s="62">
        <f t="shared" si="26"/>
        <v>22.666247850423328</v>
      </c>
      <c r="AR27" s="62">
        <f t="shared" si="27"/>
        <v>1.0097551072907598</v>
      </c>
      <c r="AS27" s="62">
        <f t="shared" si="28"/>
        <v>3.2750063157537039</v>
      </c>
      <c r="AT27" s="62">
        <f t="shared" si="29"/>
        <v>0.14589774079789014</v>
      </c>
      <c r="AU27" s="64">
        <f t="shared" si="30"/>
        <v>4.9019607843137254E-2</v>
      </c>
      <c r="AV27" s="64">
        <f t="shared" si="31"/>
        <v>2.1837667929707023E-3</v>
      </c>
      <c r="AW27" s="62">
        <f t="shared" si="32"/>
        <v>24.232885569496705</v>
      </c>
      <c r="AX27" s="62">
        <f t="shared" si="33"/>
        <v>1.0991537658370798</v>
      </c>
      <c r="AY27" s="62">
        <f t="shared" si="34"/>
        <v>3.5013670464013864</v>
      </c>
      <c r="AZ27" s="62">
        <f t="shared" si="35"/>
        <v>0.15881479585222452</v>
      </c>
      <c r="BA27" s="64">
        <f t="shared" si="36"/>
        <v>4.5850527281063737E-2</v>
      </c>
      <c r="BB27" s="65">
        <f t="shared" si="37"/>
        <v>2.0796854580964236E-3</v>
      </c>
      <c r="BC27" s="62">
        <f t="shared" si="38"/>
        <v>24.110665605597365</v>
      </c>
      <c r="BD27" s="62">
        <f t="shared" si="39"/>
        <v>1.0773582065373046</v>
      </c>
      <c r="BE27" s="62">
        <f t="shared" si="40"/>
        <v>3.4837076986203614</v>
      </c>
      <c r="BF27" s="62">
        <f t="shared" si="41"/>
        <v>0.15566559379491027</v>
      </c>
      <c r="BG27" s="64">
        <f t="shared" si="42"/>
        <v>4.6082949308755762E-2</v>
      </c>
      <c r="BH27" s="64">
        <f t="shared" si="43"/>
        <v>2.0591652022955657E-3</v>
      </c>
      <c r="BI27" s="62">
        <f t="shared" si="44"/>
        <v>23.33290219896519</v>
      </c>
      <c r="BJ27" s="62">
        <f t="shared" si="45"/>
        <v>1.0279577217717788</v>
      </c>
      <c r="BK27" s="62">
        <f t="shared" si="46"/>
        <v>3.3713300309229304</v>
      </c>
      <c r="BL27" s="62">
        <f t="shared" si="47"/>
        <v>0.14852780457297826</v>
      </c>
      <c r="BM27" s="64">
        <f t="shared" si="48"/>
        <v>4.7619047619047616E-2</v>
      </c>
      <c r="BN27" s="372">
        <f t="shared" si="49"/>
        <v>2.0979116650816365E-3</v>
      </c>
      <c r="BO27" s="374">
        <f t="shared" si="52"/>
        <v>22.666247850423328</v>
      </c>
      <c r="BP27" s="374">
        <f t="shared" si="53"/>
        <v>1.0038469840242779</v>
      </c>
      <c r="BQ27" s="374">
        <f t="shared" si="54"/>
        <v>3.2750063157537039</v>
      </c>
      <c r="BR27" s="374">
        <f t="shared" si="55"/>
        <v>0.14504408645070105</v>
      </c>
      <c r="BS27" s="375">
        <f t="shared" si="56"/>
        <v>4.9019607843137254E-2</v>
      </c>
      <c r="BT27" s="375">
        <f t="shared" si="57"/>
        <v>2.1709894736930239E-3</v>
      </c>
    </row>
    <row r="28" spans="1:72" ht="14.25" customHeight="1">
      <c r="A28" s="55">
        <v>25</v>
      </c>
      <c r="B28" s="56" t="s">
        <v>101</v>
      </c>
      <c r="C28" s="57">
        <v>918</v>
      </c>
      <c r="D28" s="57">
        <v>900</v>
      </c>
      <c r="E28" s="63">
        <v>890</v>
      </c>
      <c r="F28" s="59">
        <v>918.4</v>
      </c>
      <c r="G28" s="59">
        <v>915</v>
      </c>
      <c r="H28" s="59">
        <v>918</v>
      </c>
      <c r="I28" s="59">
        <v>909.9</v>
      </c>
      <c r="J28" s="57">
        <v>1225978</v>
      </c>
      <c r="K28" s="60">
        <f t="shared" si="0"/>
        <v>1115517382.2</v>
      </c>
      <c r="L28" s="61">
        <v>0.21310000000000001</v>
      </c>
      <c r="M28" s="60">
        <f t="shared" si="1"/>
        <v>239832927.03240001</v>
      </c>
      <c r="N28" s="60">
        <f t="shared" si="2"/>
        <v>235130320.62</v>
      </c>
      <c r="O28" s="60">
        <f t="shared" si="3"/>
        <v>232517761.502</v>
      </c>
      <c r="P28" s="60">
        <f t="shared" si="4"/>
        <v>239937429.39712003</v>
      </c>
      <c r="Q28" s="60">
        <f t="shared" si="5"/>
        <v>239049159.29700002</v>
      </c>
      <c r="R28" s="60">
        <f t="shared" si="6"/>
        <v>239832927.03240001</v>
      </c>
      <c r="S28" s="60">
        <f t="shared" si="50"/>
        <v>237716754.14682001</v>
      </c>
      <c r="T28" s="61">
        <f t="shared" si="7"/>
        <v>9.1760886519346699E-4</v>
      </c>
      <c r="U28" s="61">
        <f t="shared" si="8"/>
        <v>9.125662071529651E-4</v>
      </c>
      <c r="V28" s="61">
        <f t="shared" si="9"/>
        <v>9.054593343068841E-4</v>
      </c>
      <c r="W28" s="61">
        <f t="shared" si="10"/>
        <v>8.8982010875479655E-4</v>
      </c>
      <c r="X28" s="61">
        <f t="shared" si="11"/>
        <v>8.7777856316867962E-4</v>
      </c>
      <c r="Y28" s="61">
        <f t="shared" si="12"/>
        <v>8.9722747649170818E-4</v>
      </c>
      <c r="Z28" s="61">
        <f t="shared" si="51"/>
        <v>9.2028865583660042E-4</v>
      </c>
      <c r="AA28" s="62">
        <v>46622000</v>
      </c>
      <c r="AB28" s="63">
        <v>358564000</v>
      </c>
      <c r="AC28" s="63">
        <v>25</v>
      </c>
      <c r="AD28" s="62">
        <f t="shared" si="13"/>
        <v>38.028414865519608</v>
      </c>
      <c r="AE28" s="62">
        <f t="shared" si="14"/>
        <v>24.139843936339069</v>
      </c>
      <c r="AF28" s="62">
        <f t="shared" si="15"/>
        <v>2.2150934800371488E-2</v>
      </c>
      <c r="AG28" s="62">
        <f t="shared" si="16"/>
        <v>3.1387640811682154</v>
      </c>
      <c r="AH28" s="62">
        <f t="shared" si="17"/>
        <v>2.880157746630781E-3</v>
      </c>
      <c r="AI28" s="64">
        <f t="shared" si="18"/>
        <v>2.7233115468409588E-2</v>
      </c>
      <c r="AJ28" s="64">
        <f t="shared" si="19"/>
        <v>2.4989348180649975E-5</v>
      </c>
      <c r="AK28" s="62">
        <f t="shared" si="20"/>
        <v>23.666513663077517</v>
      </c>
      <c r="AL28" s="62">
        <f t="shared" si="21"/>
        <v>2.1597260610048477E-2</v>
      </c>
      <c r="AM28" s="62">
        <f t="shared" si="22"/>
        <v>3.0772196874198192</v>
      </c>
      <c r="AN28" s="62">
        <f t="shared" si="23"/>
        <v>2.8081666987251372E-3</v>
      </c>
      <c r="AO28" s="64">
        <f t="shared" si="24"/>
        <v>2.7777777777777776E-2</v>
      </c>
      <c r="AP28" s="64">
        <f t="shared" si="25"/>
        <v>2.5349061309804585E-5</v>
      </c>
      <c r="AQ28" s="62">
        <f t="shared" si="26"/>
        <v>23.403552400154435</v>
      </c>
      <c r="AR28" s="62">
        <f t="shared" si="27"/>
        <v>2.1190964976660114E-2</v>
      </c>
      <c r="AS28" s="62">
        <f t="shared" si="28"/>
        <v>3.0430283575595989</v>
      </c>
      <c r="AT28" s="62">
        <f t="shared" si="29"/>
        <v>2.7553384309128852E-3</v>
      </c>
      <c r="AU28" s="64">
        <f t="shared" si="30"/>
        <v>2.8089887640449437E-2</v>
      </c>
      <c r="AV28" s="64">
        <f t="shared" si="31"/>
        <v>2.5434250963676517E-5</v>
      </c>
      <c r="AW28" s="62">
        <f t="shared" si="32"/>
        <v>24.150362386855992</v>
      </c>
      <c r="AX28" s="62">
        <f t="shared" si="33"/>
        <v>2.1489478085539946E-2</v>
      </c>
      <c r="AY28" s="62">
        <f t="shared" si="34"/>
        <v>3.1401317343626243</v>
      </c>
      <c r="AZ28" s="62">
        <f t="shared" si="35"/>
        <v>2.7941523613749381E-3</v>
      </c>
      <c r="BA28" s="64">
        <f t="shared" si="36"/>
        <v>2.7221254355400699E-2</v>
      </c>
      <c r="BB28" s="65">
        <f t="shared" si="37"/>
        <v>2.4222019510964628E-5</v>
      </c>
      <c r="BC28" s="62">
        <f t="shared" si="38"/>
        <v>24.060955557462144</v>
      </c>
      <c r="BD28" s="62">
        <f t="shared" si="39"/>
        <v>2.1120190997694577E-2</v>
      </c>
      <c r="BE28" s="62">
        <f t="shared" si="40"/>
        <v>3.1285066822101495</v>
      </c>
      <c r="BF28" s="62">
        <f t="shared" si="41"/>
        <v>2.7461361003740378E-3</v>
      </c>
      <c r="BG28" s="64">
        <f t="shared" si="42"/>
        <v>2.7322404371584699E-2</v>
      </c>
      <c r="BH28" s="64">
        <f t="shared" si="43"/>
        <v>2.3983020851603268E-5</v>
      </c>
      <c r="BI28" s="62">
        <f t="shared" si="44"/>
        <v>24.139843936339069</v>
      </c>
      <c r="BJ28" s="62">
        <f t="shared" si="45"/>
        <v>2.1658931257905165E-2</v>
      </c>
      <c r="BK28" s="62">
        <f t="shared" si="46"/>
        <v>3.1387640811682154</v>
      </c>
      <c r="BL28" s="62">
        <f t="shared" si="47"/>
        <v>2.816185375849373E-3</v>
      </c>
      <c r="BM28" s="64">
        <f t="shared" si="48"/>
        <v>2.7233115468409588E-2</v>
      </c>
      <c r="BN28" s="372">
        <f t="shared" si="49"/>
        <v>2.4434299468728438E-5</v>
      </c>
      <c r="BO28" s="374">
        <f t="shared" si="52"/>
        <v>23.92684531337137</v>
      </c>
      <c r="BP28" s="374">
        <f t="shared" si="53"/>
        <v>2.2019604311852799E-2</v>
      </c>
      <c r="BQ28" s="374">
        <f t="shared" si="54"/>
        <v>3.1110691039814373</v>
      </c>
      <c r="BR28" s="374">
        <f t="shared" si="55"/>
        <v>2.8630816039178536E-3</v>
      </c>
      <c r="BS28" s="375">
        <f t="shared" si="56"/>
        <v>2.7475546763380591E-2</v>
      </c>
      <c r="BT28" s="375">
        <f t="shared" si="57"/>
        <v>2.5285433999247181E-5</v>
      </c>
    </row>
    <row r="29" spans="1:72" ht="14.25" customHeight="1">
      <c r="A29" s="55">
        <v>26</v>
      </c>
      <c r="B29" s="56" t="s">
        <v>102</v>
      </c>
      <c r="C29" s="57">
        <v>4000</v>
      </c>
      <c r="D29" s="57">
        <v>4000</v>
      </c>
      <c r="E29" s="58">
        <v>4000</v>
      </c>
      <c r="F29" s="59">
        <v>4000</v>
      </c>
      <c r="G29" s="59">
        <v>4000</v>
      </c>
      <c r="H29" s="59">
        <v>4000</v>
      </c>
      <c r="I29" s="59">
        <v>4000</v>
      </c>
      <c r="J29" s="57">
        <v>298375</v>
      </c>
      <c r="K29" s="60">
        <f t="shared" si="0"/>
        <v>1193500000</v>
      </c>
      <c r="L29" s="61">
        <v>0.29420000000000002</v>
      </c>
      <c r="M29" s="60">
        <f t="shared" si="1"/>
        <v>351127700</v>
      </c>
      <c r="N29" s="60">
        <f t="shared" si="2"/>
        <v>351127700</v>
      </c>
      <c r="O29" s="60">
        <f t="shared" si="3"/>
        <v>351127700</v>
      </c>
      <c r="P29" s="60">
        <f t="shared" si="4"/>
        <v>351127700</v>
      </c>
      <c r="Q29" s="60">
        <f t="shared" si="5"/>
        <v>351127700</v>
      </c>
      <c r="R29" s="60">
        <f t="shared" si="6"/>
        <v>351127700</v>
      </c>
      <c r="S29" s="60">
        <f t="shared" si="50"/>
        <v>351127700</v>
      </c>
      <c r="T29" s="61">
        <f t="shared" si="7"/>
        <v>1.3434264190565672E-3</v>
      </c>
      <c r="U29" s="61">
        <f t="shared" si="8"/>
        <v>1.3627645833613892E-3</v>
      </c>
      <c r="V29" s="61">
        <f t="shared" si="9"/>
        <v>1.3673443759519965E-3</v>
      </c>
      <c r="W29" s="61">
        <f t="shared" si="10"/>
        <v>1.3021748586115837E-3</v>
      </c>
      <c r="X29" s="61">
        <f t="shared" si="11"/>
        <v>1.2893262996662258E-3</v>
      </c>
      <c r="Y29" s="61">
        <f t="shared" si="12"/>
        <v>1.3135870211631838E-3</v>
      </c>
      <c r="Z29" s="61">
        <f t="shared" si="51"/>
        <v>1.3593439815370277E-3</v>
      </c>
      <c r="AA29" s="62">
        <v>43660239</v>
      </c>
      <c r="AB29" s="63">
        <v>354210236</v>
      </c>
      <c r="AC29" s="63">
        <v>140</v>
      </c>
      <c r="AD29" s="62">
        <f t="shared" si="13"/>
        <v>146.3267331378299</v>
      </c>
      <c r="AE29" s="62">
        <f t="shared" si="14"/>
        <v>27.336084898664893</v>
      </c>
      <c r="AF29" s="62">
        <f t="shared" si="15"/>
        <v>3.6724018646439684E-2</v>
      </c>
      <c r="AG29" s="62">
        <f t="shared" si="16"/>
        <v>3.369467843385531</v>
      </c>
      <c r="AH29" s="62">
        <f t="shared" si="17"/>
        <v>4.5266321189656785E-3</v>
      </c>
      <c r="AI29" s="64">
        <f t="shared" si="18"/>
        <v>3.5000000000000003E-2</v>
      </c>
      <c r="AJ29" s="64">
        <f t="shared" si="19"/>
        <v>4.7019924666979858E-5</v>
      </c>
      <c r="AK29" s="62">
        <f t="shared" si="20"/>
        <v>27.336084898664893</v>
      </c>
      <c r="AL29" s="62">
        <f t="shared" si="21"/>
        <v>3.7252648347660629E-2</v>
      </c>
      <c r="AM29" s="62">
        <f t="shared" si="22"/>
        <v>3.369467843385531</v>
      </c>
      <c r="AN29" s="62">
        <f t="shared" si="23"/>
        <v>4.5917914417408813E-3</v>
      </c>
      <c r="AO29" s="64">
        <f t="shared" si="24"/>
        <v>3.5000000000000003E-2</v>
      </c>
      <c r="AP29" s="64">
        <f t="shared" si="25"/>
        <v>4.7696760417648627E-5</v>
      </c>
      <c r="AQ29" s="62">
        <f t="shared" si="26"/>
        <v>27.336084898664893</v>
      </c>
      <c r="AR29" s="62">
        <f t="shared" si="27"/>
        <v>3.737784194673574E-2</v>
      </c>
      <c r="AS29" s="62">
        <f t="shared" si="28"/>
        <v>3.369467843385531</v>
      </c>
      <c r="AT29" s="62">
        <f t="shared" si="29"/>
        <v>4.6072229056043079E-3</v>
      </c>
      <c r="AU29" s="64">
        <f t="shared" si="30"/>
        <v>3.5000000000000003E-2</v>
      </c>
      <c r="AV29" s="64">
        <f t="shared" si="31"/>
        <v>4.7857053158319881E-5</v>
      </c>
      <c r="AW29" s="62">
        <f t="shared" si="32"/>
        <v>27.336084898664893</v>
      </c>
      <c r="AX29" s="62">
        <f t="shared" si="33"/>
        <v>3.5596362487913202E-2</v>
      </c>
      <c r="AY29" s="62">
        <f t="shared" si="34"/>
        <v>3.369467843385531</v>
      </c>
      <c r="AZ29" s="62">
        <f t="shared" si="35"/>
        <v>4.3876363125568314E-3</v>
      </c>
      <c r="BA29" s="64">
        <f t="shared" si="36"/>
        <v>3.5000000000000003E-2</v>
      </c>
      <c r="BB29" s="65">
        <f t="shared" si="37"/>
        <v>4.5576120051405434E-5</v>
      </c>
      <c r="BC29" s="62">
        <f t="shared" si="38"/>
        <v>27.336084898664893</v>
      </c>
      <c r="BD29" s="62">
        <f t="shared" si="39"/>
        <v>3.5245133189757402E-2</v>
      </c>
      <c r="BE29" s="62">
        <f t="shared" si="40"/>
        <v>3.369467843385531</v>
      </c>
      <c r="BF29" s="62">
        <f t="shared" si="41"/>
        <v>4.3443435063566047E-3</v>
      </c>
      <c r="BG29" s="64">
        <f t="shared" si="42"/>
        <v>3.5000000000000003E-2</v>
      </c>
      <c r="BH29" s="64">
        <f t="shared" si="43"/>
        <v>4.5126420488317906E-5</v>
      </c>
      <c r="BI29" s="62">
        <f t="shared" si="44"/>
        <v>27.336084898664893</v>
      </c>
      <c r="BJ29" s="62">
        <f t="shared" si="45"/>
        <v>3.5908326332301108E-2</v>
      </c>
      <c r="BK29" s="62">
        <f t="shared" si="46"/>
        <v>3.369467843385531</v>
      </c>
      <c r="BL29" s="62">
        <f t="shared" si="47"/>
        <v>4.4260892272979368E-3</v>
      </c>
      <c r="BM29" s="64">
        <f t="shared" si="48"/>
        <v>3.5000000000000003E-2</v>
      </c>
      <c r="BN29" s="372">
        <f t="shared" si="49"/>
        <v>4.5975545740711437E-5</v>
      </c>
      <c r="BO29" s="374">
        <f t="shared" si="52"/>
        <v>27.336084898664893</v>
      </c>
      <c r="BP29" s="374">
        <f t="shared" si="53"/>
        <v>3.7159142485785356E-2</v>
      </c>
      <c r="BQ29" s="374">
        <f t="shared" si="54"/>
        <v>3.369467843385531</v>
      </c>
      <c r="BR29" s="374">
        <f t="shared" si="55"/>
        <v>4.58026583388867E-3</v>
      </c>
      <c r="BS29" s="375">
        <f t="shared" si="56"/>
        <v>3.5000000000000003E-2</v>
      </c>
      <c r="BT29" s="375">
        <f t="shared" si="57"/>
        <v>4.7577039353795974E-5</v>
      </c>
    </row>
    <row r="30" spans="1:72" ht="14.25" customHeight="1">
      <c r="A30" s="55">
        <v>27</v>
      </c>
      <c r="B30" s="56" t="s">
        <v>103</v>
      </c>
      <c r="C30" s="57">
        <v>80</v>
      </c>
      <c r="D30" s="57">
        <v>76.2</v>
      </c>
      <c r="E30" s="63">
        <v>72.150000000000006</v>
      </c>
      <c r="F30" s="59">
        <v>80.27</v>
      </c>
      <c r="G30" s="59">
        <v>79</v>
      </c>
      <c r="H30" s="59">
        <v>78.2</v>
      </c>
      <c r="I30" s="59">
        <v>72.61</v>
      </c>
      <c r="J30" s="66">
        <v>87600000</v>
      </c>
      <c r="K30" s="60">
        <f t="shared" si="0"/>
        <v>6360636000</v>
      </c>
      <c r="L30" s="61">
        <v>0.2626</v>
      </c>
      <c r="M30" s="60">
        <f t="shared" si="1"/>
        <v>1840300800</v>
      </c>
      <c r="N30" s="60">
        <f t="shared" si="2"/>
        <v>1752886512</v>
      </c>
      <c r="O30" s="60">
        <f t="shared" si="3"/>
        <v>1659721284.0000002</v>
      </c>
      <c r="P30" s="60">
        <f t="shared" si="4"/>
        <v>1846511815.2</v>
      </c>
      <c r="Q30" s="60">
        <f t="shared" si="5"/>
        <v>1817297040</v>
      </c>
      <c r="R30" s="60">
        <f t="shared" si="6"/>
        <v>1798894032</v>
      </c>
      <c r="S30" s="60">
        <f t="shared" si="50"/>
        <v>1670303013.5999999</v>
      </c>
      <c r="T30" s="61">
        <f t="shared" si="7"/>
        <v>7.0410529096136126E-3</v>
      </c>
      <c r="U30" s="61">
        <f t="shared" si="8"/>
        <v>6.8031421537106838E-3</v>
      </c>
      <c r="V30" s="61">
        <f t="shared" si="9"/>
        <v>6.4632057320605195E-3</v>
      </c>
      <c r="W30" s="61">
        <f t="shared" si="10"/>
        <v>6.8478825848336047E-3</v>
      </c>
      <c r="X30" s="61">
        <f t="shared" si="11"/>
        <v>6.6730390908424052E-3</v>
      </c>
      <c r="Y30" s="61">
        <f t="shared" si="12"/>
        <v>6.729756304851793E-3</v>
      </c>
      <c r="Z30" s="61">
        <f t="shared" si="51"/>
        <v>6.4663549725080651E-3</v>
      </c>
      <c r="AA30" s="62">
        <v>341486603.41000003</v>
      </c>
      <c r="AB30" s="63">
        <v>2690297243.1500001</v>
      </c>
      <c r="AC30" s="63">
        <v>2.25</v>
      </c>
      <c r="AD30" s="62">
        <f t="shared" si="13"/>
        <v>3.8982488973744296</v>
      </c>
      <c r="AE30" s="62">
        <f t="shared" si="14"/>
        <v>20.522034920315644</v>
      </c>
      <c r="AF30" s="62">
        <f t="shared" si="15"/>
        <v>0.14449673368688062</v>
      </c>
      <c r="AG30" s="62">
        <f t="shared" si="16"/>
        <v>2.6049166194715765</v>
      </c>
      <c r="AH30" s="62">
        <f t="shared" si="17"/>
        <v>1.8341355742831199E-2</v>
      </c>
      <c r="AI30" s="64">
        <f t="shared" si="18"/>
        <v>2.8125000000000001E-2</v>
      </c>
      <c r="AJ30" s="64">
        <f t="shared" si="19"/>
        <v>1.9802961308288287E-4</v>
      </c>
      <c r="AK30" s="62">
        <f t="shared" si="20"/>
        <v>19.547238261600651</v>
      </c>
      <c r="AL30" s="62">
        <f t="shared" si="21"/>
        <v>0.13298264060612172</v>
      </c>
      <c r="AM30" s="62">
        <f t="shared" si="22"/>
        <v>2.4811830800466765</v>
      </c>
      <c r="AN30" s="62">
        <f t="shared" si="23"/>
        <v>1.6879841202939255E-2</v>
      </c>
      <c r="AO30" s="64">
        <f t="shared" si="24"/>
        <v>2.952755905511811E-2</v>
      </c>
      <c r="AP30" s="64">
        <f t="shared" si="25"/>
        <v>2.0088018170405563E-4</v>
      </c>
      <c r="AQ30" s="62">
        <f t="shared" si="26"/>
        <v>18.508310243759674</v>
      </c>
      <c r="AR30" s="62">
        <f t="shared" si="27"/>
        <v>0.11962301685822195</v>
      </c>
      <c r="AS30" s="62">
        <f t="shared" si="28"/>
        <v>2.3493091761859284</v>
      </c>
      <c r="AT30" s="62">
        <f t="shared" si="29"/>
        <v>1.5184068533907269E-2</v>
      </c>
      <c r="AU30" s="64">
        <f t="shared" si="30"/>
        <v>3.1185031185031183E-2</v>
      </c>
      <c r="AV30" s="64">
        <f t="shared" si="31"/>
        <v>2.0155527230957961E-4</v>
      </c>
      <c r="AW30" s="62">
        <f t="shared" si="32"/>
        <v>20.591296788171707</v>
      </c>
      <c r="AX30" s="62">
        <f t="shared" si="33"/>
        <v>0.14100678267486116</v>
      </c>
      <c r="AY30" s="62">
        <f t="shared" si="34"/>
        <v>2.6137082130622931</v>
      </c>
      <c r="AZ30" s="62">
        <f t="shared" si="35"/>
        <v>1.7898366954065839E-2</v>
      </c>
      <c r="BA30" s="64">
        <f t="shared" si="36"/>
        <v>2.8030397408745484E-2</v>
      </c>
      <c r="BB30" s="65">
        <f t="shared" si="37"/>
        <v>1.9194887026131321E-4</v>
      </c>
      <c r="BC30" s="62">
        <f t="shared" si="38"/>
        <v>20.265509483811698</v>
      </c>
      <c r="BD30" s="62">
        <f t="shared" si="39"/>
        <v>0.13523253698131296</v>
      </c>
      <c r="BE30" s="62">
        <f t="shared" si="40"/>
        <v>2.5723551617281819</v>
      </c>
      <c r="BF30" s="62">
        <f t="shared" si="41"/>
        <v>1.7165426549742395E-2</v>
      </c>
      <c r="BG30" s="64">
        <f t="shared" si="42"/>
        <v>2.8481012658227847E-2</v>
      </c>
      <c r="BH30" s="64">
        <f t="shared" si="43"/>
        <v>1.9005491081513178E-4</v>
      </c>
      <c r="BI30" s="62">
        <f t="shared" si="44"/>
        <v>20.060289134608542</v>
      </c>
      <c r="BJ30" s="62">
        <f t="shared" si="45"/>
        <v>0.13500085728078176</v>
      </c>
      <c r="BK30" s="62">
        <f t="shared" si="46"/>
        <v>2.5463059955334661</v>
      </c>
      <c r="BL30" s="62">
        <f t="shared" si="47"/>
        <v>1.7136018827523265E-2</v>
      </c>
      <c r="BM30" s="64">
        <f t="shared" si="48"/>
        <v>2.877237851662404E-2</v>
      </c>
      <c r="BN30" s="372">
        <f t="shared" si="49"/>
        <v>1.936310957278329E-4</v>
      </c>
      <c r="BO30" s="374">
        <f t="shared" si="52"/>
        <v>18.626311944551485</v>
      </c>
      <c r="BP30" s="374">
        <f t="shared" si="53"/>
        <v>0.12044434486213687</v>
      </c>
      <c r="BQ30" s="374">
        <f t="shared" si="54"/>
        <v>2.3642874467478894</v>
      </c>
      <c r="BR30" s="374">
        <f t="shared" si="55"/>
        <v>1.5288321887716611E-2</v>
      </c>
      <c r="BS30" s="375">
        <f t="shared" si="56"/>
        <v>3.0987467291006748E-2</v>
      </c>
      <c r="BT30" s="375">
        <f t="shared" si="57"/>
        <v>2.0037596320263251E-4</v>
      </c>
    </row>
    <row r="31" spans="1:72" ht="14.25" customHeight="1">
      <c r="A31" s="55">
        <v>28</v>
      </c>
      <c r="B31" s="56" t="s">
        <v>104</v>
      </c>
      <c r="C31" s="57">
        <v>50</v>
      </c>
      <c r="D31" s="57">
        <v>26.25</v>
      </c>
      <c r="E31" s="63">
        <v>26.25</v>
      </c>
      <c r="F31" s="59">
        <v>27.42</v>
      </c>
      <c r="G31" s="59">
        <v>26.25</v>
      </c>
      <c r="H31" s="59">
        <v>26.25</v>
      </c>
      <c r="I31" s="59">
        <v>26.25</v>
      </c>
      <c r="J31" s="66">
        <v>1053404</v>
      </c>
      <c r="K31" s="60">
        <f t="shared" si="0"/>
        <v>27651855</v>
      </c>
      <c r="L31" s="61">
        <v>0.40699999999999997</v>
      </c>
      <c r="M31" s="60">
        <f t="shared" si="1"/>
        <v>21436771.399999999</v>
      </c>
      <c r="N31" s="60">
        <f t="shared" si="2"/>
        <v>11254304.984999999</v>
      </c>
      <c r="O31" s="60">
        <f t="shared" si="3"/>
        <v>11254304.984999999</v>
      </c>
      <c r="P31" s="60">
        <f t="shared" si="4"/>
        <v>11755925.435760001</v>
      </c>
      <c r="Q31" s="60">
        <f t="shared" si="5"/>
        <v>11254304.984999999</v>
      </c>
      <c r="R31" s="60">
        <f t="shared" si="6"/>
        <v>11254304.984999999</v>
      </c>
      <c r="S31" s="60">
        <f t="shared" si="50"/>
        <v>11254304.984999999</v>
      </c>
      <c r="T31" s="61">
        <f t="shared" si="7"/>
        <v>8.2017810152933628E-5</v>
      </c>
      <c r="U31" s="61">
        <f t="shared" si="8"/>
        <v>4.367917496655926E-5</v>
      </c>
      <c r="V31" s="61">
        <f t="shared" si="9"/>
        <v>4.382596595622694E-5</v>
      </c>
      <c r="W31" s="61">
        <f t="shared" si="10"/>
        <v>4.3597444867377592E-5</v>
      </c>
      <c r="X31" s="61">
        <f t="shared" si="11"/>
        <v>4.1325339475140261E-5</v>
      </c>
      <c r="Y31" s="61">
        <f t="shared" si="12"/>
        <v>4.2102941352983883E-5</v>
      </c>
      <c r="Z31" s="61">
        <f t="shared" si="51"/>
        <v>4.3569538227094928E-5</v>
      </c>
      <c r="AA31" s="62">
        <v>-16300000</v>
      </c>
      <c r="AB31" s="63">
        <v>-153563794</v>
      </c>
      <c r="AC31" s="63">
        <v>0</v>
      </c>
      <c r="AD31" s="62">
        <f t="shared" si="13"/>
        <v>-15.473645438976879</v>
      </c>
      <c r="AE31" s="62">
        <f t="shared" si="14"/>
        <v>-3.2313006134969324</v>
      </c>
      <c r="AF31" s="62">
        <f t="shared" si="15"/>
        <v>-2.6502420026484934E-4</v>
      </c>
      <c r="AG31" s="62">
        <f t="shared" si="16"/>
        <v>-0.34298579520638828</v>
      </c>
      <c r="AH31" s="62">
        <f t="shared" si="17"/>
        <v>-2.8130943836390527E-5</v>
      </c>
      <c r="AI31" s="64">
        <f t="shared" si="18"/>
        <v>0</v>
      </c>
      <c r="AJ31" s="64">
        <f t="shared" si="19"/>
        <v>0</v>
      </c>
      <c r="AK31" s="62">
        <f t="shared" si="20"/>
        <v>-1.6964328220858895</v>
      </c>
      <c r="AL31" s="62">
        <f t="shared" si="21"/>
        <v>-7.4098786054903467E-5</v>
      </c>
      <c r="AM31" s="62">
        <f t="shared" si="22"/>
        <v>-0.18006754248335385</v>
      </c>
      <c r="AN31" s="62">
        <f t="shared" si="23"/>
        <v>-7.8652016939287553E-6</v>
      </c>
      <c r="AO31" s="64">
        <f t="shared" si="24"/>
        <v>0</v>
      </c>
      <c r="AP31" s="64">
        <f t="shared" si="25"/>
        <v>0</v>
      </c>
      <c r="AQ31" s="62">
        <f t="shared" si="26"/>
        <v>-1.6964328220858895</v>
      </c>
      <c r="AR31" s="62">
        <f t="shared" si="27"/>
        <v>-7.4347807107762187E-5</v>
      </c>
      <c r="AS31" s="62">
        <f t="shared" si="28"/>
        <v>-0.18006754248335385</v>
      </c>
      <c r="AT31" s="62">
        <f t="shared" si="29"/>
        <v>-7.8916339866969144E-6</v>
      </c>
      <c r="AU31" s="64">
        <f t="shared" si="30"/>
        <v>0</v>
      </c>
      <c r="AV31" s="64">
        <f t="shared" si="31"/>
        <v>0</v>
      </c>
      <c r="AW31" s="62">
        <f t="shared" si="32"/>
        <v>-1.772045256441718</v>
      </c>
      <c r="AX31" s="62">
        <f t="shared" si="33"/>
        <v>-7.7256645370215785E-5</v>
      </c>
      <c r="AY31" s="62">
        <f t="shared" si="34"/>
        <v>-0.18809341009118336</v>
      </c>
      <c r="AZ31" s="62">
        <f t="shared" si="35"/>
        <v>-8.2003920763674098E-6</v>
      </c>
      <c r="BA31" s="64">
        <f t="shared" si="36"/>
        <v>0</v>
      </c>
      <c r="BB31" s="65">
        <f t="shared" si="37"/>
        <v>0</v>
      </c>
      <c r="BC31" s="62">
        <f t="shared" si="38"/>
        <v>-1.6964328220858895</v>
      </c>
      <c r="BD31" s="62">
        <f t="shared" si="39"/>
        <v>-7.0105662269469605E-5</v>
      </c>
      <c r="BE31" s="62">
        <f t="shared" si="40"/>
        <v>-0.18006754248335385</v>
      </c>
      <c r="BF31" s="62">
        <f t="shared" si="41"/>
        <v>-7.4413523215788392E-6</v>
      </c>
      <c r="BG31" s="64">
        <f t="shared" si="42"/>
        <v>0</v>
      </c>
      <c r="BH31" s="64">
        <f t="shared" si="43"/>
        <v>0</v>
      </c>
      <c r="BI31" s="62">
        <f t="shared" si="44"/>
        <v>-1.6964328220858895</v>
      </c>
      <c r="BJ31" s="62">
        <f t="shared" si="45"/>
        <v>-7.1424811617559143E-5</v>
      </c>
      <c r="BK31" s="62">
        <f t="shared" si="46"/>
        <v>-0.18006754248335385</v>
      </c>
      <c r="BL31" s="62">
        <f t="shared" si="47"/>
        <v>-7.5813731807525808E-6</v>
      </c>
      <c r="BM31" s="64">
        <f t="shared" si="48"/>
        <v>0</v>
      </c>
      <c r="BN31" s="372">
        <f t="shared" si="49"/>
        <v>0</v>
      </c>
      <c r="BO31" s="374">
        <f t="shared" si="52"/>
        <v>-1.6964328220858895</v>
      </c>
      <c r="BP31" s="374">
        <f t="shared" si="53"/>
        <v>-7.3912794691569691E-5</v>
      </c>
      <c r="BQ31" s="374">
        <f t="shared" si="54"/>
        <v>-0.18006754248335385</v>
      </c>
      <c r="BR31" s="374">
        <f t="shared" si="55"/>
        <v>-7.8454596756875257E-6</v>
      </c>
      <c r="BS31" s="375">
        <f t="shared" si="56"/>
        <v>0</v>
      </c>
      <c r="BT31" s="375">
        <f t="shared" si="57"/>
        <v>0</v>
      </c>
    </row>
    <row r="32" spans="1:72" ht="14.25" customHeight="1">
      <c r="A32" s="55">
        <v>29</v>
      </c>
      <c r="B32" s="56" t="s">
        <v>105</v>
      </c>
      <c r="C32" s="57">
        <v>395</v>
      </c>
      <c r="D32" s="57">
        <v>400</v>
      </c>
      <c r="E32" s="57">
        <v>392.5</v>
      </c>
      <c r="F32" s="59">
        <v>386</v>
      </c>
      <c r="G32" s="59">
        <v>379</v>
      </c>
      <c r="H32" s="59">
        <v>375</v>
      </c>
      <c r="I32" s="59">
        <v>365.1</v>
      </c>
      <c r="J32" s="66">
        <v>998110</v>
      </c>
      <c r="K32" s="60">
        <f t="shared" si="0"/>
        <v>364409961</v>
      </c>
      <c r="L32" s="61">
        <v>0.65590000000000004</v>
      </c>
      <c r="M32" s="60">
        <f t="shared" si="1"/>
        <v>258590837.85500002</v>
      </c>
      <c r="N32" s="60">
        <f t="shared" si="2"/>
        <v>261864139.60000002</v>
      </c>
      <c r="O32" s="60">
        <f t="shared" si="3"/>
        <v>256954186.98250002</v>
      </c>
      <c r="P32" s="60">
        <f t="shared" si="4"/>
        <v>252698894.71400002</v>
      </c>
      <c r="Q32" s="60">
        <f t="shared" si="5"/>
        <v>248116272.27100003</v>
      </c>
      <c r="R32" s="60">
        <f t="shared" si="6"/>
        <v>245497630.875</v>
      </c>
      <c r="S32" s="60">
        <f t="shared" si="50"/>
        <v>239016493.4199</v>
      </c>
      <c r="T32" s="61">
        <f t="shared" si="7"/>
        <v>9.8937726445501176E-4</v>
      </c>
      <c r="U32" s="61">
        <f t="shared" si="8"/>
        <v>1.0163230502728286E-3</v>
      </c>
      <c r="V32" s="61">
        <f t="shared" si="9"/>
        <v>1.0006184714217621E-3</v>
      </c>
      <c r="W32" s="61">
        <f t="shared" si="10"/>
        <v>9.3714664919773184E-4</v>
      </c>
      <c r="X32" s="61">
        <f t="shared" si="11"/>
        <v>9.1107262461533577E-4</v>
      </c>
      <c r="Y32" s="61">
        <f t="shared" si="12"/>
        <v>9.1841942872553236E-4</v>
      </c>
      <c r="Z32" s="61">
        <f t="shared" si="51"/>
        <v>9.2532042279326197E-4</v>
      </c>
      <c r="AA32" s="62">
        <v>19364056.780000001</v>
      </c>
      <c r="AB32" s="63">
        <v>175625645.78</v>
      </c>
      <c r="AC32" s="57">
        <v>16.5</v>
      </c>
      <c r="AD32" s="62">
        <f t="shared" si="13"/>
        <v>19.400724148640933</v>
      </c>
      <c r="AE32" s="62">
        <f t="shared" si="14"/>
        <v>20.360064757050356</v>
      </c>
      <c r="AF32" s="62">
        <f t="shared" si="15"/>
        <v>2.0143785173457374E-2</v>
      </c>
      <c r="AG32" s="62">
        <f t="shared" si="16"/>
        <v>2.2448512473734459</v>
      </c>
      <c r="AH32" s="62">
        <f t="shared" si="17"/>
        <v>2.2210047862347608E-3</v>
      </c>
      <c r="AI32" s="64">
        <f t="shared" si="18"/>
        <v>4.1772151898734178E-2</v>
      </c>
      <c r="AJ32" s="64">
        <f t="shared" si="19"/>
        <v>4.1328417375968844E-5</v>
      </c>
      <c r="AK32" s="62">
        <f t="shared" si="20"/>
        <v>20.617787095747193</v>
      </c>
      <c r="AL32" s="62">
        <f t="shared" si="21"/>
        <v>2.0954332271025552E-2</v>
      </c>
      <c r="AM32" s="62">
        <f t="shared" si="22"/>
        <v>2.2732670859477935</v>
      </c>
      <c r="AN32" s="62">
        <f t="shared" si="23"/>
        <v>2.3103737388752857E-3</v>
      </c>
      <c r="AO32" s="64">
        <f t="shared" si="24"/>
        <v>4.1250000000000002E-2</v>
      </c>
      <c r="AP32" s="64">
        <f t="shared" si="25"/>
        <v>4.1923325823754185E-5</v>
      </c>
      <c r="AQ32" s="62">
        <f t="shared" si="26"/>
        <v>20.231203587701934</v>
      </c>
      <c r="AR32" s="62">
        <f t="shared" si="27"/>
        <v>2.0243716008948778E-2</v>
      </c>
      <c r="AS32" s="62">
        <f t="shared" si="28"/>
        <v>2.2306433280862725</v>
      </c>
      <c r="AT32" s="62">
        <f t="shared" si="29"/>
        <v>2.2320229172368383E-3</v>
      </c>
      <c r="AU32" s="64">
        <f t="shared" si="30"/>
        <v>4.2038216560509552E-2</v>
      </c>
      <c r="AV32" s="64">
        <f t="shared" si="31"/>
        <v>4.206421599607407E-5</v>
      </c>
      <c r="AW32" s="62">
        <f t="shared" si="32"/>
        <v>19.896164547396044</v>
      </c>
      <c r="AX32" s="62">
        <f t="shared" si="33"/>
        <v>1.8645623937478911E-2</v>
      </c>
      <c r="AY32" s="62">
        <f t="shared" si="34"/>
        <v>2.1937027379396206</v>
      </c>
      <c r="AZ32" s="62">
        <f t="shared" si="35"/>
        <v>2.0558211701960055E-3</v>
      </c>
      <c r="BA32" s="64">
        <f t="shared" si="36"/>
        <v>4.2746113989637305E-2</v>
      </c>
      <c r="BB32" s="65">
        <f t="shared" si="37"/>
        <v>4.005937749161289E-5</v>
      </c>
      <c r="BC32" s="62">
        <f t="shared" si="38"/>
        <v>19.535353273220466</v>
      </c>
      <c r="BD32" s="62">
        <f t="shared" si="39"/>
        <v>1.7798125579420759E-2</v>
      </c>
      <c r="BE32" s="62">
        <f t="shared" si="40"/>
        <v>2.1539205639355345</v>
      </c>
      <c r="BF32" s="62">
        <f t="shared" si="41"/>
        <v>1.9623780613976915E-3</v>
      </c>
      <c r="BG32" s="64">
        <f t="shared" si="42"/>
        <v>4.3535620052770452E-2</v>
      </c>
      <c r="BH32" s="64">
        <f t="shared" si="43"/>
        <v>3.9664111625733618E-5</v>
      </c>
      <c r="BI32" s="62">
        <f t="shared" si="44"/>
        <v>19.329175402262994</v>
      </c>
      <c r="BJ32" s="62">
        <f t="shared" si="45"/>
        <v>1.7752290230681991E-2</v>
      </c>
      <c r="BK32" s="62">
        <f t="shared" si="46"/>
        <v>2.1311878930760564</v>
      </c>
      <c r="BL32" s="62">
        <f t="shared" si="47"/>
        <v>1.9573243672656826E-3</v>
      </c>
      <c r="BM32" s="64">
        <f t="shared" si="48"/>
        <v>4.3999999999999997E-2</v>
      </c>
      <c r="BN32" s="372">
        <f t="shared" si="49"/>
        <v>4.0410454863923424E-5</v>
      </c>
      <c r="BO32" s="374">
        <f t="shared" si="52"/>
        <v>18.818885171643252</v>
      </c>
      <c r="BP32" s="374">
        <f t="shared" si="53"/>
        <v>1.7413498783522784E-2</v>
      </c>
      <c r="BQ32" s="374">
        <f t="shared" si="54"/>
        <v>2.0749245326988484</v>
      </c>
      <c r="BR32" s="374">
        <f t="shared" si="55"/>
        <v>1.9199700458610099E-3</v>
      </c>
      <c r="BS32" s="375">
        <f t="shared" si="56"/>
        <v>4.5193097781429742E-2</v>
      </c>
      <c r="BT32" s="375">
        <f t="shared" si="57"/>
        <v>4.1818096346449799E-5</v>
      </c>
    </row>
    <row r="33" spans="1:72" ht="14.25" customHeight="1">
      <c r="A33" s="55">
        <v>30</v>
      </c>
      <c r="B33" s="56" t="s">
        <v>106</v>
      </c>
      <c r="C33" s="57">
        <v>950</v>
      </c>
      <c r="D33" s="57">
        <v>943.9</v>
      </c>
      <c r="E33" s="57">
        <v>913</v>
      </c>
      <c r="F33" s="59">
        <v>901</v>
      </c>
      <c r="G33" s="59">
        <v>922</v>
      </c>
      <c r="H33" s="59">
        <v>915</v>
      </c>
      <c r="I33" s="59">
        <v>912.9</v>
      </c>
      <c r="J33" s="66">
        <v>1885762</v>
      </c>
      <c r="K33" s="60">
        <f t="shared" si="0"/>
        <v>1721512129.8</v>
      </c>
      <c r="L33" s="61">
        <v>0.40529999999999999</v>
      </c>
      <c r="M33" s="60">
        <f t="shared" si="1"/>
        <v>726084371.66999996</v>
      </c>
      <c r="N33" s="60">
        <f t="shared" si="2"/>
        <v>721422145.70454001</v>
      </c>
      <c r="O33" s="60">
        <f t="shared" si="3"/>
        <v>697805296.14180005</v>
      </c>
      <c r="P33" s="60">
        <f t="shared" si="4"/>
        <v>688633704.07859993</v>
      </c>
      <c r="Q33" s="60">
        <f t="shared" si="5"/>
        <v>704683990.18920004</v>
      </c>
      <c r="R33" s="60">
        <f t="shared" si="6"/>
        <v>699333894.81900001</v>
      </c>
      <c r="S33" s="60">
        <f t="shared" si="50"/>
        <v>697728866.20793998</v>
      </c>
      <c r="T33" s="61">
        <f t="shared" si="7"/>
        <v>2.7780232871561132E-3</v>
      </c>
      <c r="U33" s="61">
        <f t="shared" si="8"/>
        <v>2.7999173799695292E-3</v>
      </c>
      <c r="V33" s="61">
        <f t="shared" si="9"/>
        <v>2.7173593743501515E-3</v>
      </c>
      <c r="W33" s="61">
        <f t="shared" si="10"/>
        <v>2.5538329680162572E-3</v>
      </c>
      <c r="X33" s="61">
        <f t="shared" si="11"/>
        <v>2.5875702814237445E-3</v>
      </c>
      <c r="Y33" s="61">
        <f t="shared" si="12"/>
        <v>2.6162445392195989E-3</v>
      </c>
      <c r="Z33" s="61">
        <f t="shared" si="51"/>
        <v>2.7011640922217682E-3</v>
      </c>
      <c r="AA33" s="62">
        <v>78847540.180000007</v>
      </c>
      <c r="AB33" s="63">
        <v>675926208.80999994</v>
      </c>
      <c r="AC33" s="63">
        <v>40</v>
      </c>
      <c r="AD33" s="62">
        <f t="shared" si="13"/>
        <v>41.812031518293402</v>
      </c>
      <c r="AE33" s="62">
        <f t="shared" si="14"/>
        <v>22.720732896806521</v>
      </c>
      <c r="AF33" s="62">
        <f t="shared" si="15"/>
        <v>6.3118725088582489E-2</v>
      </c>
      <c r="AG33" s="62">
        <f t="shared" si="16"/>
        <v>2.6503986332383449</v>
      </c>
      <c r="AH33" s="62">
        <f t="shared" si="17"/>
        <v>7.3628691233828571E-3</v>
      </c>
      <c r="AI33" s="64">
        <f t="shared" si="18"/>
        <v>4.2105263157894736E-2</v>
      </c>
      <c r="AJ33" s="64">
        <f t="shared" si="19"/>
        <v>1.1696940156446793E-4</v>
      </c>
      <c r="AK33" s="62">
        <f t="shared" si="20"/>
        <v>22.574841875048079</v>
      </c>
      <c r="AL33" s="62">
        <f t="shared" si="21"/>
        <v>6.320769211601103E-2</v>
      </c>
      <c r="AM33" s="62">
        <f t="shared" si="22"/>
        <v>2.6333802841196565</v>
      </c>
      <c r="AN33" s="62">
        <f t="shared" si="23"/>
        <v>7.3732472255757233E-3</v>
      </c>
      <c r="AO33" s="64">
        <f t="shared" si="24"/>
        <v>4.2377370484161458E-2</v>
      </c>
      <c r="AP33" s="64">
        <f t="shared" si="25"/>
        <v>1.1865313613601142E-4</v>
      </c>
      <c r="AQ33" s="62">
        <f t="shared" si="26"/>
        <v>21.835820141878266</v>
      </c>
      <c r="AR33" s="62">
        <f t="shared" si="27"/>
        <v>5.9335770559156759E-2</v>
      </c>
      <c r="AS33" s="62">
        <f t="shared" si="28"/>
        <v>2.5471725812069566</v>
      </c>
      <c r="AT33" s="62">
        <f t="shared" si="29"/>
        <v>6.9215832916303963E-3</v>
      </c>
      <c r="AU33" s="64">
        <f t="shared" si="30"/>
        <v>4.3811610076670317E-2</v>
      </c>
      <c r="AV33" s="64">
        <f t="shared" si="31"/>
        <v>1.1905188934721364E-4</v>
      </c>
      <c r="AW33" s="62">
        <f t="shared" si="32"/>
        <v>21.548821410550186</v>
      </c>
      <c r="AX33" s="62">
        <f t="shared" si="33"/>
        <v>5.5032090540157654E-2</v>
      </c>
      <c r="AY33" s="62">
        <f t="shared" si="34"/>
        <v>2.5136938616292093</v>
      </c>
      <c r="AZ33" s="62">
        <f t="shared" si="35"/>
        <v>6.4195542553287703E-3</v>
      </c>
      <c r="BA33" s="64">
        <f t="shared" si="36"/>
        <v>4.4395116537180909E-2</v>
      </c>
      <c r="BB33" s="65">
        <f t="shared" si="37"/>
        <v>1.1337771223157635E-4</v>
      </c>
      <c r="BC33" s="62">
        <f t="shared" si="38"/>
        <v>22.051069190374328</v>
      </c>
      <c r="BD33" s="62">
        <f t="shared" si="39"/>
        <v>5.7058691310631363E-2</v>
      </c>
      <c r="BE33" s="62">
        <f t="shared" si="40"/>
        <v>2.5722816208902675</v>
      </c>
      <c r="BF33" s="62">
        <f t="shared" si="41"/>
        <v>6.6559594776681554E-3</v>
      </c>
      <c r="BG33" s="64">
        <f t="shared" si="42"/>
        <v>4.3383947939262472E-2</v>
      </c>
      <c r="BH33" s="64">
        <f t="shared" si="43"/>
        <v>1.1225901437847047E-4</v>
      </c>
      <c r="BI33" s="62">
        <f t="shared" si="44"/>
        <v>21.883653263766281</v>
      </c>
      <c r="BJ33" s="62">
        <f t="shared" si="45"/>
        <v>5.7252988349503681E-2</v>
      </c>
      <c r="BK33" s="62">
        <f t="shared" si="46"/>
        <v>2.5527523678032482</v>
      </c>
      <c r="BL33" s="62">
        <f t="shared" si="47"/>
        <v>6.6786244422451487E-3</v>
      </c>
      <c r="BM33" s="64">
        <f t="shared" si="48"/>
        <v>4.3715846994535519E-2</v>
      </c>
      <c r="BN33" s="372">
        <f t="shared" si="49"/>
        <v>1.1437134597681307E-4</v>
      </c>
      <c r="BO33" s="374">
        <f t="shared" si="52"/>
        <v>21.833428485783866</v>
      </c>
      <c r="BP33" s="374">
        <f t="shared" si="53"/>
        <v>5.8975673035891275E-2</v>
      </c>
      <c r="BQ33" s="374">
        <f t="shared" si="54"/>
        <v>2.5468935918771423</v>
      </c>
      <c r="BR33" s="374">
        <f t="shared" si="55"/>
        <v>6.8795775170882598E-3</v>
      </c>
      <c r="BS33" s="375">
        <f t="shared" si="56"/>
        <v>4.3816409245262353E-2</v>
      </c>
      <c r="BT33" s="375">
        <f t="shared" si="57"/>
        <v>1.1835531130339658E-4</v>
      </c>
    </row>
    <row r="34" spans="1:72" ht="14.25" customHeight="1">
      <c r="A34" s="55">
        <v>31</v>
      </c>
      <c r="B34" s="56" t="s">
        <v>76</v>
      </c>
      <c r="C34" s="57">
        <v>38.380000000000003</v>
      </c>
      <c r="D34" s="57">
        <v>36.15</v>
      </c>
      <c r="E34" s="63">
        <v>36.79</v>
      </c>
      <c r="F34" s="59">
        <v>40.9</v>
      </c>
      <c r="G34" s="59">
        <v>40.909999999999997</v>
      </c>
      <c r="H34" s="59">
        <v>39.71</v>
      </c>
      <c r="I34" s="59">
        <v>37.81</v>
      </c>
      <c r="J34" s="66">
        <v>402551254</v>
      </c>
      <c r="K34" s="60">
        <f t="shared" si="0"/>
        <v>15220462913.740002</v>
      </c>
      <c r="L34" s="61">
        <v>0.30819999999999997</v>
      </c>
      <c r="M34" s="60">
        <f t="shared" si="1"/>
        <v>4761664459.0098639</v>
      </c>
      <c r="N34" s="60">
        <f t="shared" si="2"/>
        <v>4484996617.853219</v>
      </c>
      <c r="O34" s="60">
        <f t="shared" si="3"/>
        <v>4564399047.602212</v>
      </c>
      <c r="P34" s="60">
        <f t="shared" si="4"/>
        <v>5074311526.1465187</v>
      </c>
      <c r="Q34" s="60">
        <f t="shared" si="5"/>
        <v>5075552189.1113472</v>
      </c>
      <c r="R34" s="60">
        <f t="shared" si="6"/>
        <v>4926672633.3319874</v>
      </c>
      <c r="S34" s="60">
        <f t="shared" si="50"/>
        <v>4690946670.0146685</v>
      </c>
      <c r="T34" s="61">
        <f t="shared" si="7"/>
        <v>1.8218288767637949E-2</v>
      </c>
      <c r="U34" s="61">
        <f t="shared" si="8"/>
        <v>1.7406756992700893E-2</v>
      </c>
      <c r="V34" s="61">
        <f t="shared" si="9"/>
        <v>1.7774460309851751E-2</v>
      </c>
      <c r="W34" s="61">
        <f t="shared" si="10"/>
        <v>1.8818341287545733E-2</v>
      </c>
      <c r="X34" s="61">
        <f t="shared" si="11"/>
        <v>1.8637216382386648E-2</v>
      </c>
      <c r="Y34" s="61">
        <f t="shared" si="12"/>
        <v>1.8430939024932366E-2</v>
      </c>
      <c r="Z34" s="61">
        <f t="shared" si="51"/>
        <v>1.8160373344500026E-2</v>
      </c>
      <c r="AA34" s="62">
        <v>274184241</v>
      </c>
      <c r="AB34" s="63">
        <v>10201900882</v>
      </c>
      <c r="AC34" s="63">
        <v>0.5</v>
      </c>
      <c r="AD34" s="62">
        <f t="shared" si="13"/>
        <v>0.68111635046602037</v>
      </c>
      <c r="AE34" s="62">
        <f t="shared" si="14"/>
        <v>56.348669318744697</v>
      </c>
      <c r="AF34" s="62">
        <f t="shared" si="15"/>
        <v>1.0265763293210317</v>
      </c>
      <c r="AG34" s="62">
        <f t="shared" si="16"/>
        <v>1.5144155297351967</v>
      </c>
      <c r="AH34" s="62">
        <f t="shared" si="17"/>
        <v>2.7590059434911208E-2</v>
      </c>
      <c r="AI34" s="64">
        <f t="shared" si="18"/>
        <v>1.3027618551328815E-2</v>
      </c>
      <c r="AJ34" s="64">
        <f t="shared" si="19"/>
        <v>2.3734091672274551E-4</v>
      </c>
      <c r="AK34" s="62">
        <f t="shared" si="20"/>
        <v>53.074632513617004</v>
      </c>
      <c r="AL34" s="62">
        <f t="shared" si="21"/>
        <v>0.92385723064143299</v>
      </c>
      <c r="AM34" s="62">
        <f t="shared" si="22"/>
        <v>1.4264231735259862</v>
      </c>
      <c r="AN34" s="62">
        <f t="shared" si="23"/>
        <v>2.4829401550324058E-2</v>
      </c>
      <c r="AO34" s="64">
        <f t="shared" si="24"/>
        <v>1.3831258644536654E-2</v>
      </c>
      <c r="AP34" s="64">
        <f t="shared" si="25"/>
        <v>2.4075735812864306E-4</v>
      </c>
      <c r="AQ34" s="62">
        <f t="shared" si="26"/>
        <v>54.014266394909257</v>
      </c>
      <c r="AR34" s="62">
        <f t="shared" si="27"/>
        <v>0.96007443420207383</v>
      </c>
      <c r="AS34" s="62">
        <f t="shared" si="28"/>
        <v>1.4516765851734728</v>
      </c>
      <c r="AT34" s="62">
        <f t="shared" si="29"/>
        <v>2.5802767845907015E-2</v>
      </c>
      <c r="AU34" s="64">
        <f t="shared" si="30"/>
        <v>1.3590649633052461E-2</v>
      </c>
      <c r="AV34" s="64">
        <f t="shared" si="31"/>
        <v>2.4156646248779223E-4</v>
      </c>
      <c r="AW34" s="62">
        <f t="shared" si="32"/>
        <v>60.048477726332933</v>
      </c>
      <c r="AX34" s="62">
        <f t="shared" si="33"/>
        <v>1.1300127476517214</v>
      </c>
      <c r="AY34" s="62">
        <f t="shared" si="34"/>
        <v>1.6138508380971739</v>
      </c>
      <c r="AZ34" s="62">
        <f t="shared" si="35"/>
        <v>3.036999585850433E-2</v>
      </c>
      <c r="BA34" s="64">
        <f t="shared" si="36"/>
        <v>1.2224938875305624E-2</v>
      </c>
      <c r="BB34" s="65">
        <f t="shared" si="37"/>
        <v>2.3005307197488672E-4</v>
      </c>
      <c r="BC34" s="62">
        <f t="shared" si="38"/>
        <v>60.063159505728116</v>
      </c>
      <c r="BD34" s="62">
        <f t="shared" si="39"/>
        <v>1.1194101003180583</v>
      </c>
      <c r="BE34" s="62">
        <f t="shared" si="40"/>
        <v>1.614245422654166</v>
      </c>
      <c r="BF34" s="62">
        <f t="shared" si="41"/>
        <v>3.0085041236282882E-2</v>
      </c>
      <c r="BG34" s="64">
        <f t="shared" si="42"/>
        <v>1.2221950623319483E-2</v>
      </c>
      <c r="BH34" s="64">
        <f t="shared" si="43"/>
        <v>2.2778313838165058E-4</v>
      </c>
      <c r="BI34" s="62">
        <f t="shared" si="44"/>
        <v>58.301345978305157</v>
      </c>
      <c r="BJ34" s="62">
        <f t="shared" si="45"/>
        <v>1.0745485527976282</v>
      </c>
      <c r="BK34" s="62">
        <f t="shared" si="46"/>
        <v>1.5668952758151293</v>
      </c>
      <c r="BL34" s="62">
        <f t="shared" si="47"/>
        <v>2.8879351287003231E-2</v>
      </c>
      <c r="BM34" s="64">
        <f t="shared" si="48"/>
        <v>1.2591286829513977E-2</v>
      </c>
      <c r="BN34" s="372">
        <f t="shared" si="49"/>
        <v>2.3206923980020606E-4</v>
      </c>
      <c r="BO34" s="374">
        <f t="shared" si="52"/>
        <v>55.511807893218787</v>
      </c>
      <c r="BP34" s="374">
        <f t="shared" si="53"/>
        <v>1.0081151563690167</v>
      </c>
      <c r="BQ34" s="374">
        <f t="shared" si="54"/>
        <v>1.4919242099866543</v>
      </c>
      <c r="BR34" s="374">
        <f t="shared" si="55"/>
        <v>2.7093900655055896E-2</v>
      </c>
      <c r="BS34" s="375">
        <f t="shared" si="56"/>
        <v>1.3224014810896587E-2</v>
      </c>
      <c r="BT34" s="375">
        <f t="shared" si="57"/>
        <v>2.4015304607907993E-4</v>
      </c>
    </row>
    <row r="35" spans="1:72" ht="14.25" customHeight="1">
      <c r="A35" s="55">
        <v>32</v>
      </c>
      <c r="B35" s="56" t="s">
        <v>107</v>
      </c>
      <c r="C35" s="57">
        <v>52.79</v>
      </c>
      <c r="D35" s="57">
        <v>58.96</v>
      </c>
      <c r="E35" s="57">
        <v>58.04</v>
      </c>
      <c r="F35" s="59">
        <v>65.13</v>
      </c>
      <c r="G35" s="59">
        <v>62.4</v>
      </c>
      <c r="H35" s="59">
        <v>59.5</v>
      </c>
      <c r="I35" s="59">
        <v>57.99</v>
      </c>
      <c r="J35" s="66">
        <v>30000000</v>
      </c>
      <c r="K35" s="60">
        <f t="shared" si="0"/>
        <v>1739700000</v>
      </c>
      <c r="L35" s="61">
        <v>0.17130000000000001</v>
      </c>
      <c r="M35" s="60">
        <f t="shared" si="1"/>
        <v>271287810</v>
      </c>
      <c r="N35" s="60">
        <f t="shared" si="2"/>
        <v>302995440</v>
      </c>
      <c r="O35" s="60">
        <f t="shared" si="3"/>
        <v>298267560</v>
      </c>
      <c r="P35" s="60">
        <f t="shared" si="4"/>
        <v>334703070</v>
      </c>
      <c r="Q35" s="60">
        <f t="shared" si="5"/>
        <v>320673600</v>
      </c>
      <c r="R35" s="60">
        <f t="shared" si="6"/>
        <v>305770500</v>
      </c>
      <c r="S35" s="60">
        <f t="shared" si="50"/>
        <v>298010610</v>
      </c>
      <c r="T35" s="61">
        <f t="shared" si="7"/>
        <v>1.0379563079813935E-3</v>
      </c>
      <c r="U35" s="61">
        <f t="shared" si="8"/>
        <v>1.1759580760845722E-3</v>
      </c>
      <c r="V35" s="61">
        <f t="shared" si="9"/>
        <v>1.1614989950804926E-3</v>
      </c>
      <c r="W35" s="61">
        <f t="shared" si="10"/>
        <v>1.2412632864172008E-3</v>
      </c>
      <c r="X35" s="61">
        <f t="shared" si="11"/>
        <v>1.1775001120351582E-3</v>
      </c>
      <c r="Y35" s="61">
        <f t="shared" si="12"/>
        <v>1.1439033726321714E-3</v>
      </c>
      <c r="Z35" s="61">
        <f t="shared" si="51"/>
        <v>1.1537082637959877E-3</v>
      </c>
      <c r="AA35" s="62">
        <v>150120027.59999999</v>
      </c>
      <c r="AB35" s="63">
        <v>959644224.70000005</v>
      </c>
      <c r="AC35" s="57">
        <v>2.38</v>
      </c>
      <c r="AD35" s="62">
        <f t="shared" si="13"/>
        <v>5.0040009200000002</v>
      </c>
      <c r="AE35" s="62">
        <f t="shared" si="14"/>
        <v>10.54955841215153</v>
      </c>
      <c r="AF35" s="62">
        <f t="shared" si="15"/>
        <v>1.0949980700310854E-2</v>
      </c>
      <c r="AG35" s="62">
        <f t="shared" si="16"/>
        <v>1.6502990996429845</v>
      </c>
      <c r="AH35" s="62">
        <f t="shared" si="17"/>
        <v>1.7129383605304499E-3</v>
      </c>
      <c r="AI35" s="64">
        <f t="shared" si="18"/>
        <v>4.508429626823262E-2</v>
      </c>
      <c r="AJ35" s="64">
        <f t="shared" si="19"/>
        <v>4.6795529702514045E-5</v>
      </c>
      <c r="AK35" s="62">
        <f t="shared" si="20"/>
        <v>11.782571774587124</v>
      </c>
      <c r="AL35" s="62">
        <f t="shared" si="21"/>
        <v>1.3855810435371858E-2</v>
      </c>
      <c r="AM35" s="62">
        <f t="shared" si="22"/>
        <v>1.8431830823063149</v>
      </c>
      <c r="AN35" s="62">
        <f t="shared" si="23"/>
        <v>2.1675060313405656E-3</v>
      </c>
      <c r="AO35" s="64">
        <f t="shared" si="24"/>
        <v>4.0366350067842602E-2</v>
      </c>
      <c r="AP35" s="64">
        <f t="shared" si="25"/>
        <v>4.7469135364336523E-5</v>
      </c>
      <c r="AQ35" s="62">
        <f t="shared" si="26"/>
        <v>11.598718890723145</v>
      </c>
      <c r="AR35" s="62">
        <f t="shared" si="27"/>
        <v>1.3471900335796058E-2</v>
      </c>
      <c r="AS35" s="62">
        <f t="shared" si="28"/>
        <v>1.8144224236271798</v>
      </c>
      <c r="AT35" s="62">
        <f t="shared" si="29"/>
        <v>2.1074498216944811E-3</v>
      </c>
      <c r="AU35" s="64">
        <f t="shared" si="30"/>
        <v>4.1006202618883526E-2</v>
      </c>
      <c r="AV35" s="64">
        <f t="shared" si="31"/>
        <v>4.7628663133900282E-5</v>
      </c>
      <c r="AW35" s="62">
        <f t="shared" si="32"/>
        <v>13.015585137022715</v>
      </c>
      <c r="AX35" s="62">
        <f t="shared" si="33"/>
        <v>1.6155767981823686E-2</v>
      </c>
      <c r="AY35" s="62">
        <f t="shared" si="34"/>
        <v>2.0360670649696453</v>
      </c>
      <c r="AZ35" s="62">
        <f t="shared" si="35"/>
        <v>2.527295296430046E-3</v>
      </c>
      <c r="BA35" s="64">
        <f t="shared" si="36"/>
        <v>3.6542300015353905E-2</v>
      </c>
      <c r="BB35" s="65">
        <f t="shared" si="37"/>
        <v>4.5358615410301517E-5</v>
      </c>
      <c r="BC35" s="62">
        <f t="shared" si="38"/>
        <v>12.470021688165476</v>
      </c>
      <c r="BD35" s="62">
        <f t="shared" si="39"/>
        <v>1.4683451934895701E-2</v>
      </c>
      <c r="BE35" s="62">
        <f t="shared" si="40"/>
        <v>1.9507229364978638</v>
      </c>
      <c r="BF35" s="62">
        <f t="shared" si="41"/>
        <v>2.2969764762757875E-3</v>
      </c>
      <c r="BG35" s="64">
        <f t="shared" si="42"/>
        <v>3.8141025641025637E-2</v>
      </c>
      <c r="BH35" s="64">
        <f t="shared" si="43"/>
        <v>4.4911061965443529E-5</v>
      </c>
      <c r="BI35" s="62">
        <f t="shared" si="44"/>
        <v>11.890485423811633</v>
      </c>
      <c r="BJ35" s="62">
        <f t="shared" si="45"/>
        <v>1.36015663785318E-2</v>
      </c>
      <c r="BK35" s="62">
        <f t="shared" si="46"/>
        <v>1.8600643384875464</v>
      </c>
      <c r="BL35" s="62">
        <f t="shared" si="47"/>
        <v>2.127733870108733E-3</v>
      </c>
      <c r="BM35" s="64">
        <f t="shared" si="48"/>
        <v>0.04</v>
      </c>
      <c r="BN35" s="372">
        <f t="shared" si="49"/>
        <v>4.5756134905286852E-5</v>
      </c>
      <c r="BO35" s="374">
        <f t="shared" si="52"/>
        <v>11.58872688616532</v>
      </c>
      <c r="BP35" s="374">
        <f t="shared" si="53"/>
        <v>1.3370009975443674E-2</v>
      </c>
      <c r="BQ35" s="374">
        <f t="shared" si="54"/>
        <v>1.8128593443511398</v>
      </c>
      <c r="BR35" s="374">
        <f t="shared" si="55"/>
        <v>2.091510806677686E-3</v>
      </c>
      <c r="BS35" s="375">
        <f t="shared" si="56"/>
        <v>4.1041558889463696E-2</v>
      </c>
      <c r="BT35" s="375">
        <f t="shared" si="57"/>
        <v>4.7349985649843946E-5</v>
      </c>
    </row>
    <row r="36" spans="1:72" ht="14.25" customHeight="1">
      <c r="A36" s="55">
        <v>33</v>
      </c>
      <c r="B36" s="56" t="s">
        <v>108</v>
      </c>
      <c r="C36" s="57">
        <v>1260</v>
      </c>
      <c r="D36" s="57">
        <v>1240</v>
      </c>
      <c r="E36" s="58">
        <v>1240</v>
      </c>
      <c r="F36" s="59">
        <v>1250</v>
      </c>
      <c r="G36" s="59">
        <v>1280</v>
      </c>
      <c r="H36" s="59">
        <v>1280</v>
      </c>
      <c r="I36" s="59">
        <v>1277</v>
      </c>
      <c r="J36" s="57">
        <v>1670250</v>
      </c>
      <c r="K36" s="60">
        <f t="shared" ref="K36:K67" si="58">I36*J36</f>
        <v>2132909250</v>
      </c>
      <c r="L36" s="61">
        <v>0.218</v>
      </c>
      <c r="M36" s="60">
        <f t="shared" ref="M36:M67" si="59">(C36*J36)*L36</f>
        <v>458784270</v>
      </c>
      <c r="N36" s="60">
        <f t="shared" ref="N36:N67" si="60">(D36*J36)*L36</f>
        <v>451501980</v>
      </c>
      <c r="O36" s="60">
        <f t="shared" ref="O36:O67" si="61">(E36*J36)*L36</f>
        <v>451501980</v>
      </c>
      <c r="P36" s="60">
        <f t="shared" ref="P36:P67" si="62">F36*J36*L36</f>
        <v>455143125</v>
      </c>
      <c r="Q36" s="60">
        <f t="shared" ref="Q36:Q67" si="63">G36*J36*L36</f>
        <v>466066560</v>
      </c>
      <c r="R36" s="60">
        <f t="shared" ref="R36:R67" si="64">H36*J36*L36</f>
        <v>466066560</v>
      </c>
      <c r="S36" s="60">
        <f t="shared" si="50"/>
        <v>464974216.5</v>
      </c>
      <c r="T36" s="61">
        <f t="shared" ref="T36:T67" si="65">M36/$M$81</f>
        <v>1.7553240856975432E-3</v>
      </c>
      <c r="U36" s="61">
        <f t="shared" ref="U36:U67" si="66">N36/$N$81</f>
        <v>1.7523280210064382E-3</v>
      </c>
      <c r="V36" s="61">
        <f t="shared" ref="V36:V67" si="67">O36/$O$81</f>
        <v>1.758217005050273E-3</v>
      </c>
      <c r="W36" s="61">
        <f t="shared" ref="W36:W67" si="68">P36/$P$81</f>
        <v>1.6879213301739205E-3</v>
      </c>
      <c r="X36" s="61">
        <f t="shared" ref="X36:X67" si="69">Q36/$Q$81</f>
        <v>1.7113770095693588E-3</v>
      </c>
      <c r="Y36" s="61">
        <f t="shared" ref="Y36:Y67" si="70">R36/$R$81</f>
        <v>1.7435792852975491E-3</v>
      </c>
      <c r="Z36" s="61">
        <f t="shared" si="51"/>
        <v>1.8000855608064244E-3</v>
      </c>
      <c r="AA36" s="62">
        <v>-5320000</v>
      </c>
      <c r="AB36" s="63">
        <v>1369225000</v>
      </c>
      <c r="AC36" s="63">
        <v>55</v>
      </c>
      <c r="AD36" s="62">
        <f t="shared" ref="AD36:AD67" si="71">AA36/J36</f>
        <v>-3.1851519233647658</v>
      </c>
      <c r="AE36" s="62">
        <f t="shared" ref="AE36:AE67" si="72">C36/AD36</f>
        <v>-395.58552631578948</v>
      </c>
      <c r="AF36" s="62">
        <f t="shared" ref="AF36:AF67" si="73">AE36*T36</f>
        <v>-0.69438080229544463</v>
      </c>
      <c r="AG36" s="62">
        <f t="shared" ref="AG36:AG67" si="74">(C36*J36)/AB36</f>
        <v>1.5370118132520221</v>
      </c>
      <c r="AH36" s="62">
        <f t="shared" ref="AH36:AH67" si="75">AG36*T36</f>
        <v>2.6979538558029289E-3</v>
      </c>
      <c r="AI36" s="64">
        <f t="shared" ref="AI36:AI67" si="76">AC36/C36</f>
        <v>4.3650793650793648E-2</v>
      </c>
      <c r="AJ36" s="64">
        <f t="shared" ref="AJ36:AJ67" si="77">AI36*T36</f>
        <v>7.6621289455051491E-5</v>
      </c>
      <c r="AK36" s="62">
        <f t="shared" ref="AK36:AK67" si="78">D36/AD36</f>
        <v>-389.30639097744358</v>
      </c>
      <c r="AL36" s="62">
        <f t="shared" ref="AL36:AL67" si="79">AK36*U36</f>
        <v>-0.68219249766666235</v>
      </c>
      <c r="AM36" s="62">
        <f t="shared" ref="AM36:AM67" si="80">(D36*J36)/AB36</f>
        <v>1.5126148003432598</v>
      </c>
      <c r="AN36" s="62">
        <f t="shared" ref="AN36:AN67" si="81">AM36*U36</f>
        <v>2.6505972996305532E-3</v>
      </c>
      <c r="AO36" s="64">
        <f t="shared" ref="AO36:AO67" si="82">AC36/D36</f>
        <v>4.4354838709677422E-2</v>
      </c>
      <c r="AP36" s="64">
        <f t="shared" ref="AP36:AP67" si="83">AO36*U36</f>
        <v>7.7724226738188788E-5</v>
      </c>
      <c r="AQ36" s="62">
        <f t="shared" ref="AQ36:AQ67" si="84">E36/AD36</f>
        <v>-389.30639097744358</v>
      </c>
      <c r="AR36" s="62">
        <f t="shared" ref="AR36:AR67" si="85">AQ36*V36</f>
        <v>-0.68448511679129143</v>
      </c>
      <c r="AS36" s="62">
        <f t="shared" ref="AS36:AS67" si="86">(E36*J36)/AB36</f>
        <v>1.5126148003432598</v>
      </c>
      <c r="AT36" s="62">
        <f t="shared" ref="AT36:AT67" si="87">AS36*V36</f>
        <v>2.6595050640542428E-3</v>
      </c>
      <c r="AU36" s="64">
        <f t="shared" ref="AU36:AU67" si="88">AC36/E36</f>
        <v>4.4354838709677422E-2</v>
      </c>
      <c r="AV36" s="64">
        <f t="shared" ref="AV36:AV67" si="89">AU36*V36</f>
        <v>7.7985431675616957E-5</v>
      </c>
      <c r="AW36" s="62">
        <f t="shared" ref="AW36:AW67" si="90">F36/AD36</f>
        <v>-392.44595864661653</v>
      </c>
      <c r="AX36" s="62">
        <f t="shared" ref="AX36:AX67" si="91">AW36*W36</f>
        <v>-0.66241790454017635</v>
      </c>
      <c r="AY36" s="62">
        <f t="shared" ref="AY36:AY67" si="92">(F36*J36)/AB36</f>
        <v>1.524813306797641</v>
      </c>
      <c r="AZ36" s="62">
        <f t="shared" ref="AZ36:AZ67" si="93">AY36*W36</f>
        <v>2.5737649050767688E-3</v>
      </c>
      <c r="BA36" s="64">
        <f t="shared" ref="BA36:BA67" si="94">AC36/F36</f>
        <v>4.3999999999999997E-2</v>
      </c>
      <c r="BB36" s="65">
        <f t="shared" ref="BB36:BB67" si="95">BA36*W36</f>
        <v>7.4268538527652499E-5</v>
      </c>
      <c r="BC36" s="62">
        <f t="shared" ref="BC36:BC67" si="96">G36/AD36</f>
        <v>-401.86466165413532</v>
      </c>
      <c r="BD36" s="62">
        <f t="shared" ref="BD36:BD67" si="97">BC36*X36</f>
        <v>-0.6877419429132563</v>
      </c>
      <c r="BE36" s="62">
        <f t="shared" ref="BE36:BE67" si="98">(G36*J36)/AB36</f>
        <v>1.5614088261607844</v>
      </c>
      <c r="BF36" s="62">
        <f t="shared" ref="BF36:BF67" si="99">BE36*X36</f>
        <v>2.672159167630246E-3</v>
      </c>
      <c r="BG36" s="64">
        <f t="shared" ref="BG36:BG67" si="100">AC36/G36</f>
        <v>4.296875E-2</v>
      </c>
      <c r="BH36" s="64">
        <f t="shared" ref="BH36:BH67" si="101">BG36*X36</f>
        <v>7.3535730879933391E-5</v>
      </c>
      <c r="BI36" s="62">
        <f t="shared" ref="BI36:BI67" si="102">H36/AD36</f>
        <v>-401.86466165413532</v>
      </c>
      <c r="BJ36" s="62">
        <f t="shared" ref="BJ36:BJ67" si="103">BI36*Y36</f>
        <v>-0.70068289955325869</v>
      </c>
      <c r="BK36" s="62">
        <f t="shared" ref="BK36:BK67" si="104">(H36*J36)/AB36</f>
        <v>1.5614088261607844</v>
      </c>
      <c r="BL36" s="62">
        <f t="shared" ref="BL36:BL67" si="105">BK36*Y36</f>
        <v>2.7224400851747054E-3</v>
      </c>
      <c r="BM36" s="64">
        <f t="shared" ref="BM36:BM67" si="106">AC36/H36</f>
        <v>4.296875E-2</v>
      </c>
      <c r="BN36" s="372">
        <f t="shared" ref="BN36:BN67" si="107">BM36*Y36</f>
        <v>7.4919422415129058E-5</v>
      </c>
      <c r="BO36" s="374">
        <f t="shared" si="52"/>
        <v>-400.92279135338345</v>
      </c>
      <c r="BP36" s="374">
        <f t="shared" si="53"/>
        <v>-0.72169532771343237</v>
      </c>
      <c r="BQ36" s="374">
        <f t="shared" si="54"/>
        <v>1.5577492742244701</v>
      </c>
      <c r="BR36" s="374">
        <f t="shared" si="55"/>
        <v>2.8040819758881558E-3</v>
      </c>
      <c r="BS36" s="375">
        <f t="shared" si="56"/>
        <v>4.306969459671104E-2</v>
      </c>
      <c r="BT36" s="375">
        <f t="shared" si="57"/>
        <v>7.7529135351882015E-5</v>
      </c>
    </row>
    <row r="37" spans="1:72" ht="14.25" customHeight="1">
      <c r="A37" s="55">
        <v>34</v>
      </c>
      <c r="B37" s="56" t="s">
        <v>109</v>
      </c>
      <c r="C37" s="57">
        <v>436</v>
      </c>
      <c r="D37" s="57">
        <v>455</v>
      </c>
      <c r="E37" s="63">
        <v>418.05</v>
      </c>
      <c r="F37" s="59">
        <v>479.35</v>
      </c>
      <c r="G37" s="59">
        <v>466.2</v>
      </c>
      <c r="H37" s="59">
        <v>449.9</v>
      </c>
      <c r="I37" s="59">
        <v>431</v>
      </c>
      <c r="J37" s="66">
        <v>1438984</v>
      </c>
      <c r="K37" s="60">
        <f t="shared" si="58"/>
        <v>620202104</v>
      </c>
      <c r="L37" s="61">
        <v>0.30460999999999999</v>
      </c>
      <c r="M37" s="60">
        <f t="shared" si="59"/>
        <v>191111407.48063999</v>
      </c>
      <c r="N37" s="60">
        <f t="shared" si="60"/>
        <v>199439656.8892</v>
      </c>
      <c r="O37" s="60">
        <f t="shared" si="61"/>
        <v>183243403.43413201</v>
      </c>
      <c r="P37" s="60">
        <f t="shared" si="62"/>
        <v>210112965.99964398</v>
      </c>
      <c r="Q37" s="60">
        <f t="shared" si="63"/>
        <v>204348940.75108799</v>
      </c>
      <c r="R37" s="60">
        <f t="shared" si="64"/>
        <v>197204179.41637599</v>
      </c>
      <c r="S37" s="60">
        <f t="shared" si="50"/>
        <v>188919762.89943999</v>
      </c>
      <c r="T37" s="61">
        <f t="shared" si="65"/>
        <v>7.3119868866106726E-4</v>
      </c>
      <c r="U37" s="61">
        <f t="shared" si="66"/>
        <v>7.7404688073982506E-4</v>
      </c>
      <c r="V37" s="61">
        <f t="shared" si="67"/>
        <v>7.1357753067036048E-4</v>
      </c>
      <c r="W37" s="61">
        <f t="shared" si="68"/>
        <v>7.7921457575989264E-4</v>
      </c>
      <c r="X37" s="61">
        <f t="shared" si="69"/>
        <v>7.503608049701379E-4</v>
      </c>
      <c r="Y37" s="61">
        <f t="shared" si="70"/>
        <v>7.377511104948068E-4</v>
      </c>
      <c r="Z37" s="61">
        <f t="shared" si="51"/>
        <v>7.3137762327140819E-4</v>
      </c>
      <c r="AA37" s="62">
        <v>148527000</v>
      </c>
      <c r="AB37" s="63">
        <v>16603000</v>
      </c>
      <c r="AC37" s="63">
        <v>5</v>
      </c>
      <c r="AD37" s="62">
        <f t="shared" si="71"/>
        <v>103.21657502793637</v>
      </c>
      <c r="AE37" s="62">
        <f t="shared" si="72"/>
        <v>4.2241277612824604</v>
      </c>
      <c r="AF37" s="62">
        <f t="shared" si="73"/>
        <v>3.0886766797865446E-3</v>
      </c>
      <c r="AG37" s="62">
        <f t="shared" si="74"/>
        <v>37.788172258025661</v>
      </c>
      <c r="AH37" s="62">
        <f t="shared" si="75"/>
        <v>2.7630662001966885E-2</v>
      </c>
      <c r="AI37" s="64">
        <f t="shared" si="76"/>
        <v>1.1467889908256881E-2</v>
      </c>
      <c r="AJ37" s="64">
        <f t="shared" si="77"/>
        <v>8.3853060626269181E-6</v>
      </c>
      <c r="AK37" s="62">
        <f t="shared" si="78"/>
        <v>4.4082067233566962</v>
      </c>
      <c r="AL37" s="62">
        <f t="shared" si="79"/>
        <v>3.4121586638705755E-3</v>
      </c>
      <c r="AM37" s="62">
        <f t="shared" si="80"/>
        <v>39.434904535324939</v>
      </c>
      <c r="AN37" s="62">
        <f t="shared" si="81"/>
        <v>3.0524464847841049E-2</v>
      </c>
      <c r="AO37" s="64">
        <f t="shared" si="82"/>
        <v>1.098901098901099E-2</v>
      </c>
      <c r="AP37" s="64">
        <f t="shared" si="83"/>
        <v>8.5060096784596171E-6</v>
      </c>
      <c r="AQ37" s="62">
        <f t="shared" si="84"/>
        <v>4.0502215839544329</v>
      </c>
      <c r="AR37" s="62">
        <f t="shared" si="85"/>
        <v>2.8901471165460003E-3</v>
      </c>
      <c r="AS37" s="62">
        <f t="shared" si="86"/>
        <v>36.232443606577128</v>
      </c>
      <c r="AT37" s="62">
        <f t="shared" si="87"/>
        <v>2.5854657638934398E-2</v>
      </c>
      <c r="AU37" s="64">
        <f t="shared" si="88"/>
        <v>1.1960291831120679E-2</v>
      </c>
      <c r="AV37" s="64">
        <f t="shared" si="89"/>
        <v>8.5345955109479777E-6</v>
      </c>
      <c r="AW37" s="62">
        <f t="shared" si="90"/>
        <v>4.6441184458044669</v>
      </c>
      <c r="AX37" s="62">
        <f t="shared" si="91"/>
        <v>3.6187647845262196E-3</v>
      </c>
      <c r="AY37" s="62">
        <f t="shared" si="92"/>
        <v>41.545321953863755</v>
      </c>
      <c r="AZ37" s="62">
        <f t="shared" si="93"/>
        <v>3.2372720421088103E-2</v>
      </c>
      <c r="BA37" s="64">
        <f t="shared" si="94"/>
        <v>1.0430791697089808E-2</v>
      </c>
      <c r="BB37" s="65">
        <f t="shared" si="95"/>
        <v>8.1278249270876449E-6</v>
      </c>
      <c r="BC37" s="62">
        <f t="shared" si="96"/>
        <v>4.5167164273162452</v>
      </c>
      <c r="BD37" s="62">
        <f t="shared" si="97"/>
        <v>3.3891669742228633E-3</v>
      </c>
      <c r="BE37" s="62">
        <f t="shared" si="98"/>
        <v>40.405609877732935</v>
      </c>
      <c r="BF37" s="62">
        <f t="shared" si="99"/>
        <v>3.0318785953165041E-2</v>
      </c>
      <c r="BG37" s="64">
        <f t="shared" si="100"/>
        <v>1.0725010725010725E-2</v>
      </c>
      <c r="BH37" s="64">
        <f t="shared" si="101"/>
        <v>8.0476276809324099E-6</v>
      </c>
      <c r="BI37" s="62">
        <f t="shared" si="102"/>
        <v>4.3587960545894013</v>
      </c>
      <c r="BJ37" s="62">
        <f t="shared" si="103"/>
        <v>3.2157066296937134E-3</v>
      </c>
      <c r="BK37" s="62">
        <f t="shared" si="104"/>
        <v>38.99288692404987</v>
      </c>
      <c r="BL37" s="62">
        <f t="shared" si="105"/>
        <v>2.8767045629616222E-2</v>
      </c>
      <c r="BM37" s="64">
        <f t="shared" si="106"/>
        <v>1.1113580795732386E-2</v>
      </c>
      <c r="BN37" s="372">
        <f t="shared" si="107"/>
        <v>8.1990565736253271E-6</v>
      </c>
      <c r="BO37" s="374">
        <f t="shared" si="52"/>
        <v>4.1756859291576616</v>
      </c>
      <c r="BP37" s="374">
        <f t="shared" si="53"/>
        <v>3.0540032503951924E-3</v>
      </c>
      <c r="BQ37" s="374">
        <f t="shared" si="54"/>
        <v>37.35482165873637</v>
      </c>
      <c r="BR37" s="374">
        <f t="shared" si="55"/>
        <v>2.7320480682493927E-2</v>
      </c>
      <c r="BS37" s="375">
        <f t="shared" si="56"/>
        <v>1.1600928074245939E-2</v>
      </c>
      <c r="BT37" s="375">
        <f t="shared" si="57"/>
        <v>8.4846592026845486E-6</v>
      </c>
    </row>
    <row r="38" spans="1:72" ht="14.25" customHeight="1">
      <c r="A38" s="81">
        <v>35</v>
      </c>
      <c r="B38" s="376" t="s">
        <v>24</v>
      </c>
      <c r="C38" s="377">
        <v>490</v>
      </c>
      <c r="D38" s="377">
        <v>510</v>
      </c>
      <c r="E38" s="378">
        <v>510.2</v>
      </c>
      <c r="F38" s="379">
        <v>530</v>
      </c>
      <c r="G38" s="379">
        <v>545</v>
      </c>
      <c r="H38" s="379">
        <v>545</v>
      </c>
      <c r="I38" s="379">
        <v>524</v>
      </c>
      <c r="J38" s="380">
        <v>7406190</v>
      </c>
      <c r="K38" s="370">
        <f t="shared" si="58"/>
        <v>3880843560</v>
      </c>
      <c r="L38" s="381">
        <v>0.54600000000000004</v>
      </c>
      <c r="M38" s="382">
        <f t="shared" si="59"/>
        <v>1981452072.6000001</v>
      </c>
      <c r="N38" s="382">
        <f t="shared" si="60"/>
        <v>2062327667.4000001</v>
      </c>
      <c r="O38" s="382">
        <f t="shared" si="61"/>
        <v>2063136423.348</v>
      </c>
      <c r="P38" s="382">
        <f t="shared" si="62"/>
        <v>2143203262.2</v>
      </c>
      <c r="Q38" s="382">
        <f t="shared" si="63"/>
        <v>2203859958.3000002</v>
      </c>
      <c r="R38" s="382">
        <f t="shared" si="64"/>
        <v>2203859958.3000002</v>
      </c>
      <c r="S38" s="370">
        <f t="shared" si="50"/>
        <v>2118940583.7600002</v>
      </c>
      <c r="T38" s="381">
        <f t="shared" si="65"/>
        <v>7.5811024377320027E-3</v>
      </c>
      <c r="U38" s="381">
        <f t="shared" si="66"/>
        <v>8.0041167484622457E-3</v>
      </c>
      <c r="V38" s="381">
        <f t="shared" si="67"/>
        <v>8.0341653059174904E-3</v>
      </c>
      <c r="W38" s="381">
        <f t="shared" si="68"/>
        <v>7.9481778422242667E-3</v>
      </c>
      <c r="X38" s="381">
        <f t="shared" si="69"/>
        <v>8.092482037211822E-3</v>
      </c>
      <c r="Y38" s="381">
        <f t="shared" si="70"/>
        <v>8.2447549358370641E-3</v>
      </c>
      <c r="Z38" s="383">
        <f t="shared" si="51"/>
        <v>8.2031953895084688E-3</v>
      </c>
      <c r="AA38" s="384">
        <v>75299358</v>
      </c>
      <c r="AB38" s="378">
        <v>774719895</v>
      </c>
      <c r="AC38" s="378">
        <v>7</v>
      </c>
      <c r="AD38" s="384">
        <f t="shared" si="71"/>
        <v>10.16708429030311</v>
      </c>
      <c r="AE38" s="384">
        <f t="shared" si="72"/>
        <v>48.194741580665273</v>
      </c>
      <c r="AF38" s="384">
        <f t="shared" si="73"/>
        <v>0.36536927288304544</v>
      </c>
      <c r="AG38" s="384">
        <f t="shared" si="74"/>
        <v>4.6843163876667964</v>
      </c>
      <c r="AH38" s="384">
        <f t="shared" si="75"/>
        <v>3.551228238564872E-2</v>
      </c>
      <c r="AI38" s="385">
        <f t="shared" si="76"/>
        <v>1.4285714285714285E-2</v>
      </c>
      <c r="AJ38" s="385">
        <f t="shared" si="77"/>
        <v>1.0830146339617147E-4</v>
      </c>
      <c r="AK38" s="384">
        <f t="shared" si="78"/>
        <v>50.16187389008018</v>
      </c>
      <c r="AL38" s="384">
        <f t="shared" si="79"/>
        <v>0.40150149493784176</v>
      </c>
      <c r="AM38" s="384">
        <f t="shared" si="80"/>
        <v>4.8755129749185029</v>
      </c>
      <c r="AN38" s="384">
        <f t="shared" si="81"/>
        <v>3.9024175059890177E-2</v>
      </c>
      <c r="AO38" s="385">
        <f t="shared" si="82"/>
        <v>1.3725490196078431E-2</v>
      </c>
      <c r="AP38" s="385">
        <f t="shared" si="83"/>
        <v>1.0986042595928573E-4</v>
      </c>
      <c r="AQ38" s="384">
        <f t="shared" si="84"/>
        <v>50.181545213174331</v>
      </c>
      <c r="AR38" s="384">
        <f t="shared" si="85"/>
        <v>0.40316682954901512</v>
      </c>
      <c r="AS38" s="384">
        <f t="shared" si="86"/>
        <v>4.8774249407910197</v>
      </c>
      <c r="AT38" s="384">
        <f t="shared" si="87"/>
        <v>3.918603824151988E-2</v>
      </c>
      <c r="AU38" s="385">
        <f t="shared" si="88"/>
        <v>1.3720109760878087E-2</v>
      </c>
      <c r="AV38" s="385">
        <f t="shared" si="89"/>
        <v>1.1022962983422665E-4</v>
      </c>
      <c r="AW38" s="384">
        <f t="shared" si="90"/>
        <v>52.129006199495095</v>
      </c>
      <c r="AX38" s="384">
        <f t="shared" si="91"/>
        <v>0.41433061201199833</v>
      </c>
      <c r="AY38" s="384">
        <f t="shared" si="92"/>
        <v>5.0667095621702085</v>
      </c>
      <c r="AZ38" s="384">
        <f t="shared" si="93"/>
        <v>4.0271108675027069E-2</v>
      </c>
      <c r="BA38" s="385">
        <f t="shared" si="94"/>
        <v>1.3207547169811321E-2</v>
      </c>
      <c r="BB38" s="386">
        <f t="shared" si="95"/>
        <v>1.0497593376522617E-4</v>
      </c>
      <c r="BC38" s="384">
        <f t="shared" si="96"/>
        <v>53.604355431556272</v>
      </c>
      <c r="BD38" s="384">
        <f t="shared" si="97"/>
        <v>0.43379228344618709</v>
      </c>
      <c r="BE38" s="384">
        <f t="shared" si="98"/>
        <v>5.2101070026089884</v>
      </c>
      <c r="BF38" s="384">
        <f t="shared" si="99"/>
        <v>4.2162697330564769E-2</v>
      </c>
      <c r="BG38" s="385">
        <f t="shared" si="100"/>
        <v>1.2844036697247707E-2</v>
      </c>
      <c r="BH38" s="385">
        <f t="shared" si="101"/>
        <v>1.0394013625776653E-4</v>
      </c>
      <c r="BI38" s="384">
        <f t="shared" si="102"/>
        <v>53.604355431556272</v>
      </c>
      <c r="BJ38" s="384">
        <f t="shared" si="103"/>
        <v>0.44195477402668792</v>
      </c>
      <c r="BK38" s="384">
        <f t="shared" si="104"/>
        <v>5.2101070026089884</v>
      </c>
      <c r="BL38" s="384">
        <f t="shared" si="105"/>
        <v>4.2956055425999708E-2</v>
      </c>
      <c r="BM38" s="385">
        <f t="shared" si="106"/>
        <v>1.2844036697247707E-2</v>
      </c>
      <c r="BN38" s="387">
        <f t="shared" si="107"/>
        <v>1.0589593495570541E-4</v>
      </c>
      <c r="BO38" s="388">
        <f t="shared" si="52"/>
        <v>51.538866506670622</v>
      </c>
      <c r="BP38" s="388">
        <f t="shared" si="53"/>
        <v>0.42278339210801291</v>
      </c>
      <c r="BQ38" s="388">
        <f t="shared" si="54"/>
        <v>5.0093505859946967</v>
      </c>
      <c r="BR38" s="388">
        <f t="shared" si="55"/>
        <v>4.1092681631463242E-2</v>
      </c>
      <c r="BS38" s="389">
        <f t="shared" si="56"/>
        <v>1.3358778625954198E-2</v>
      </c>
      <c r="BT38" s="389">
        <f t="shared" si="57"/>
        <v>1.0958467123389175E-4</v>
      </c>
    </row>
    <row r="39" spans="1:72" ht="14.25" customHeight="1">
      <c r="A39" s="55">
        <v>36</v>
      </c>
      <c r="B39" s="56" t="s">
        <v>110</v>
      </c>
      <c r="C39" s="57">
        <v>73</v>
      </c>
      <c r="D39" s="57">
        <v>74</v>
      </c>
      <c r="E39" s="57">
        <v>70.05</v>
      </c>
      <c r="F39" s="59">
        <v>72.5</v>
      </c>
      <c r="G39" s="59">
        <v>81.52</v>
      </c>
      <c r="H39" s="59">
        <v>80</v>
      </c>
      <c r="I39" s="59">
        <v>76.5</v>
      </c>
      <c r="J39" s="66">
        <v>417486</v>
      </c>
      <c r="K39" s="60">
        <f t="shared" si="58"/>
        <v>31937679</v>
      </c>
      <c r="L39" s="61">
        <v>0.45</v>
      </c>
      <c r="M39" s="60">
        <f t="shared" si="59"/>
        <v>13714415.1</v>
      </c>
      <c r="N39" s="60">
        <f t="shared" si="60"/>
        <v>13902283.800000001</v>
      </c>
      <c r="O39" s="60">
        <f t="shared" si="61"/>
        <v>13160202.434999999</v>
      </c>
      <c r="P39" s="60">
        <f t="shared" si="62"/>
        <v>13620480.75</v>
      </c>
      <c r="Q39" s="60">
        <f t="shared" si="63"/>
        <v>15315056.424000001</v>
      </c>
      <c r="R39" s="60">
        <f t="shared" si="64"/>
        <v>15029496</v>
      </c>
      <c r="S39" s="60">
        <f t="shared" si="50"/>
        <v>14371955.550000001</v>
      </c>
      <c r="T39" s="61">
        <f t="shared" si="65"/>
        <v>5.2471814576999514E-5</v>
      </c>
      <c r="U39" s="61">
        <f t="shared" si="66"/>
        <v>5.3956267165702941E-5</v>
      </c>
      <c r="V39" s="61">
        <f t="shared" si="67"/>
        <v>5.1247818915702223E-5</v>
      </c>
      <c r="W39" s="61">
        <f t="shared" si="68"/>
        <v>5.0512242682229415E-5</v>
      </c>
      <c r="X39" s="61">
        <f t="shared" si="69"/>
        <v>5.6236249741434186E-5</v>
      </c>
      <c r="Y39" s="61">
        <f t="shared" si="70"/>
        <v>5.6226127645936186E-5</v>
      </c>
      <c r="Z39" s="61">
        <f t="shared" si="51"/>
        <v>5.5639105886007245E-5</v>
      </c>
      <c r="AA39" s="62">
        <v>-23073176.57</v>
      </c>
      <c r="AB39" s="63">
        <v>-103890012.34</v>
      </c>
      <c r="AC39" s="63">
        <v>0</v>
      </c>
      <c r="AD39" s="62">
        <f t="shared" si="71"/>
        <v>-55.266946843726494</v>
      </c>
      <c r="AE39" s="62">
        <f t="shared" si="72"/>
        <v>-1.3208618201113174</v>
      </c>
      <c r="AF39" s="62">
        <f t="shared" si="73"/>
        <v>-6.9308016506719136E-5</v>
      </c>
      <c r="AG39" s="62">
        <f t="shared" si="74"/>
        <v>-0.29335330041409446</v>
      </c>
      <c r="AH39" s="62">
        <f t="shared" si="75"/>
        <v>-1.53927799848792E-5</v>
      </c>
      <c r="AI39" s="64">
        <f t="shared" si="76"/>
        <v>0</v>
      </c>
      <c r="AJ39" s="64">
        <f t="shared" si="77"/>
        <v>0</v>
      </c>
      <c r="AK39" s="62">
        <f t="shared" si="78"/>
        <v>-1.3389558176470888</v>
      </c>
      <c r="AL39" s="62">
        <f t="shared" si="79"/>
        <v>-7.2245057820038549E-5</v>
      </c>
      <c r="AM39" s="62">
        <f t="shared" si="80"/>
        <v>-0.29737183877593137</v>
      </c>
      <c r="AN39" s="62">
        <f t="shared" si="81"/>
        <v>-1.6045074380550496E-5</v>
      </c>
      <c r="AO39" s="64">
        <f t="shared" si="82"/>
        <v>0</v>
      </c>
      <c r="AP39" s="64">
        <f t="shared" si="83"/>
        <v>0</v>
      </c>
      <c r="AQ39" s="62">
        <f t="shared" si="84"/>
        <v>-1.2674845273807913</v>
      </c>
      <c r="AR39" s="62">
        <f t="shared" si="85"/>
        <v>-6.4955817537665214E-5</v>
      </c>
      <c r="AS39" s="62">
        <f t="shared" si="86"/>
        <v>-0.28149861224667555</v>
      </c>
      <c r="AT39" s="62">
        <f t="shared" si="87"/>
        <v>-1.4426189905439105E-5</v>
      </c>
      <c r="AU39" s="64">
        <f t="shared" si="88"/>
        <v>0</v>
      </c>
      <c r="AV39" s="64">
        <f t="shared" si="89"/>
        <v>0</v>
      </c>
      <c r="AW39" s="62">
        <f t="shared" si="90"/>
        <v>-1.3118148213434315</v>
      </c>
      <c r="AX39" s="62">
        <f t="shared" si="91"/>
        <v>-6.626270860984483E-5</v>
      </c>
      <c r="AY39" s="62">
        <f t="shared" si="92"/>
        <v>-0.29134403123317598</v>
      </c>
      <c r="AZ39" s="62">
        <f t="shared" si="93"/>
        <v>-1.4716440409669211E-5</v>
      </c>
      <c r="BA39" s="64">
        <f t="shared" si="94"/>
        <v>0</v>
      </c>
      <c r="BB39" s="65">
        <f t="shared" si="95"/>
        <v>0</v>
      </c>
      <c r="BC39" s="62">
        <f t="shared" si="96"/>
        <v>-1.4750226791160901</v>
      </c>
      <c r="BD39" s="62">
        <f t="shared" si="97"/>
        <v>-8.2949743757051777E-5</v>
      </c>
      <c r="BE39" s="62">
        <f t="shared" si="98"/>
        <v>-0.32759124725694488</v>
      </c>
      <c r="BF39" s="62">
        <f t="shared" si="99"/>
        <v>-1.842250319384947E-5</v>
      </c>
      <c r="BG39" s="64">
        <f t="shared" si="100"/>
        <v>0</v>
      </c>
      <c r="BH39" s="64">
        <f t="shared" si="101"/>
        <v>0</v>
      </c>
      <c r="BI39" s="62">
        <f t="shared" si="102"/>
        <v>-1.4475198028617176</v>
      </c>
      <c r="BJ39" s="62">
        <f t="shared" si="103"/>
        <v>-8.1388433205723315E-5</v>
      </c>
      <c r="BK39" s="62">
        <f t="shared" si="104"/>
        <v>-0.32148306894695283</v>
      </c>
      <c r="BL39" s="62">
        <f t="shared" si="105"/>
        <v>-1.8075748070618673E-5</v>
      </c>
      <c r="BM39" s="64">
        <f t="shared" si="106"/>
        <v>0</v>
      </c>
      <c r="BN39" s="372">
        <f t="shared" si="107"/>
        <v>0</v>
      </c>
      <c r="BO39" s="374">
        <f t="shared" si="52"/>
        <v>-1.3841908114865173</v>
      </c>
      <c r="BP39" s="374">
        <f t="shared" si="53"/>
        <v>-7.7015139126736628E-5</v>
      </c>
      <c r="BQ39" s="374">
        <f t="shared" si="54"/>
        <v>-0.30741818468052362</v>
      </c>
      <c r="BR39" s="374">
        <f t="shared" si="55"/>
        <v>-1.7104472928723785E-5</v>
      </c>
      <c r="BS39" s="375">
        <f t="shared" si="56"/>
        <v>0</v>
      </c>
      <c r="BT39" s="375">
        <f t="shared" si="57"/>
        <v>0</v>
      </c>
    </row>
    <row r="40" spans="1:72" ht="14.25" customHeight="1">
      <c r="A40" s="55">
        <v>37</v>
      </c>
      <c r="B40" s="56" t="s">
        <v>111</v>
      </c>
      <c r="C40" s="57">
        <v>93.48</v>
      </c>
      <c r="D40" s="57">
        <v>91.88</v>
      </c>
      <c r="E40" s="63">
        <v>90.48</v>
      </c>
      <c r="F40" s="59">
        <v>90</v>
      </c>
      <c r="G40" s="59">
        <v>91</v>
      </c>
      <c r="H40" s="59">
        <v>89.97</v>
      </c>
      <c r="I40" s="59">
        <v>89.9</v>
      </c>
      <c r="J40" s="57">
        <v>9007000</v>
      </c>
      <c r="K40" s="60">
        <f t="shared" si="58"/>
        <v>809729300</v>
      </c>
      <c r="L40" s="61">
        <v>0.60899999999999999</v>
      </c>
      <c r="M40" s="60">
        <f t="shared" si="59"/>
        <v>512762385.24000001</v>
      </c>
      <c r="N40" s="60">
        <f t="shared" si="60"/>
        <v>503985964.44</v>
      </c>
      <c r="O40" s="60">
        <f t="shared" si="61"/>
        <v>496306596.24000001</v>
      </c>
      <c r="P40" s="60">
        <f t="shared" si="62"/>
        <v>493673670</v>
      </c>
      <c r="Q40" s="60">
        <f t="shared" si="63"/>
        <v>499158933</v>
      </c>
      <c r="R40" s="60">
        <f t="shared" si="64"/>
        <v>493509112.11000001</v>
      </c>
      <c r="S40" s="60">
        <f t="shared" si="50"/>
        <v>493125143.69999999</v>
      </c>
      <c r="T40" s="61">
        <f t="shared" si="65"/>
        <v>1.9618461745680481E-3</v>
      </c>
      <c r="U40" s="61">
        <f t="shared" si="66"/>
        <v>1.9560240415383476E-3</v>
      </c>
      <c r="V40" s="61">
        <f t="shared" si="67"/>
        <v>1.9326929579085964E-3</v>
      </c>
      <c r="W40" s="61">
        <f t="shared" si="68"/>
        <v>1.8308138077187063E-3</v>
      </c>
      <c r="X40" s="61">
        <f t="shared" si="69"/>
        <v>1.8328908258455014E-3</v>
      </c>
      <c r="Y40" s="61">
        <f t="shared" si="70"/>
        <v>1.8462433026316713E-3</v>
      </c>
      <c r="Z40" s="61">
        <f t="shared" si="51"/>
        <v>1.9090681146294551E-3</v>
      </c>
      <c r="AA40" s="62">
        <v>47112000</v>
      </c>
      <c r="AB40" s="63">
        <v>827117000</v>
      </c>
      <c r="AC40" s="57">
        <v>1</v>
      </c>
      <c r="AD40" s="62">
        <f t="shared" si="71"/>
        <v>5.2305984234484288</v>
      </c>
      <c r="AE40" s="62">
        <f t="shared" si="72"/>
        <v>17.871760061130924</v>
      </c>
      <c r="AF40" s="62">
        <f t="shared" si="73"/>
        <v>3.5061644108727731E-2</v>
      </c>
      <c r="AG40" s="62">
        <f t="shared" si="74"/>
        <v>1.0179628275080792</v>
      </c>
      <c r="AH40" s="62">
        <f t="shared" si="75"/>
        <v>1.9970864789991992E-3</v>
      </c>
      <c r="AI40" s="64">
        <f t="shared" si="76"/>
        <v>1.0697475395806589E-2</v>
      </c>
      <c r="AJ40" s="64">
        <f t="shared" si="77"/>
        <v>2.0986801182798973E-5</v>
      </c>
      <c r="AK40" s="62">
        <f t="shared" si="78"/>
        <v>17.565867719476991</v>
      </c>
      <c r="AL40" s="62">
        <f t="shared" si="79"/>
        <v>3.435925956977938E-2</v>
      </c>
      <c r="AM40" s="62">
        <f t="shared" si="80"/>
        <v>1.0005394158262979</v>
      </c>
      <c r="AN40" s="62">
        <f t="shared" si="81"/>
        <v>1.9570791518629727E-3</v>
      </c>
      <c r="AO40" s="64">
        <f t="shared" si="82"/>
        <v>1.0883761427949499E-2</v>
      </c>
      <c r="AP40" s="64">
        <f t="shared" si="83"/>
        <v>2.1288899015436958E-5</v>
      </c>
      <c r="AQ40" s="62">
        <f t="shared" si="84"/>
        <v>17.298211920529802</v>
      </c>
      <c r="AR40" s="62">
        <f t="shared" si="85"/>
        <v>3.3432132363218486E-2</v>
      </c>
      <c r="AS40" s="62">
        <f t="shared" si="86"/>
        <v>0.98529393060473913</v>
      </c>
      <c r="AT40" s="62">
        <f t="shared" si="87"/>
        <v>1.9042706411498606E-3</v>
      </c>
      <c r="AU40" s="64">
        <f t="shared" si="88"/>
        <v>1.1052166224580016E-2</v>
      </c>
      <c r="AV40" s="64">
        <f t="shared" si="89"/>
        <v>2.1360443831881036E-5</v>
      </c>
      <c r="AW40" s="62">
        <f t="shared" si="90"/>
        <v>17.206444218033621</v>
      </c>
      <c r="AX40" s="62">
        <f t="shared" si="91"/>
        <v>3.1501795656117652E-2</v>
      </c>
      <c r="AY40" s="62">
        <f t="shared" si="92"/>
        <v>0.98006690710020472</v>
      </c>
      <c r="AZ40" s="62">
        <f t="shared" si="93"/>
        <v>1.7943200260072214E-3</v>
      </c>
      <c r="BA40" s="64">
        <f t="shared" si="94"/>
        <v>1.1111111111111112E-2</v>
      </c>
      <c r="BB40" s="65">
        <f t="shared" si="95"/>
        <v>2.034237564131896E-5</v>
      </c>
      <c r="BC40" s="62">
        <f t="shared" si="96"/>
        <v>17.397626931567331</v>
      </c>
      <c r="BD40" s="62">
        <f t="shared" si="97"/>
        <v>3.1887950794352381E-2</v>
      </c>
      <c r="BE40" s="62">
        <f t="shared" si="98"/>
        <v>0.99095653940131811</v>
      </c>
      <c r="BF40" s="62">
        <f t="shared" si="99"/>
        <v>1.816315149880282E-3</v>
      </c>
      <c r="BG40" s="64">
        <f t="shared" si="100"/>
        <v>1.098901098901099E-2</v>
      </c>
      <c r="BH40" s="64">
        <f t="shared" si="101"/>
        <v>2.0141657426873644E-5</v>
      </c>
      <c r="BI40" s="62">
        <f t="shared" si="102"/>
        <v>17.200708736627611</v>
      </c>
      <c r="BJ40" s="62">
        <f t="shared" si="103"/>
        <v>3.1756693305516802E-2</v>
      </c>
      <c r="BK40" s="62">
        <f t="shared" si="104"/>
        <v>0.97974021813117129</v>
      </c>
      <c r="BL40" s="62">
        <f t="shared" si="105"/>
        <v>1.8088388160435677E-3</v>
      </c>
      <c r="BM40" s="64">
        <f t="shared" si="106"/>
        <v>1.1114816049794377E-2</v>
      </c>
      <c r="BN40" s="372">
        <f t="shared" si="107"/>
        <v>2.0520654691915877E-5</v>
      </c>
      <c r="BO40" s="374">
        <f t="shared" si="52"/>
        <v>17.187325946680254</v>
      </c>
      <c r="BP40" s="374">
        <f t="shared" si="53"/>
        <v>3.2811775940550784E-2</v>
      </c>
      <c r="BQ40" s="374">
        <f t="shared" si="54"/>
        <v>0.9789779438700934</v>
      </c>
      <c r="BR40" s="374">
        <f t="shared" si="55"/>
        <v>1.8689355775678997E-3</v>
      </c>
      <c r="BS40" s="375">
        <f t="shared" si="56"/>
        <v>1.1123470522803113E-2</v>
      </c>
      <c r="BT40" s="375">
        <f t="shared" si="57"/>
        <v>2.123546289910406E-5</v>
      </c>
    </row>
    <row r="41" spans="1:72" ht="14.25" customHeight="1">
      <c r="A41" s="55">
        <v>38</v>
      </c>
      <c r="B41" s="56" t="s">
        <v>112</v>
      </c>
      <c r="C41" s="57">
        <v>159.69999999999999</v>
      </c>
      <c r="D41" s="57">
        <v>158</v>
      </c>
      <c r="E41" s="63">
        <v>158.5</v>
      </c>
      <c r="F41" s="59">
        <v>168</v>
      </c>
      <c r="G41" s="59">
        <v>234.9</v>
      </c>
      <c r="H41" s="59">
        <v>235.2</v>
      </c>
      <c r="I41" s="59">
        <v>229.95</v>
      </c>
      <c r="J41" s="57">
        <v>382716</v>
      </c>
      <c r="K41" s="60">
        <f t="shared" si="58"/>
        <v>88005544.200000003</v>
      </c>
      <c r="L41" s="61">
        <v>0.34749999999999998</v>
      </c>
      <c r="M41" s="60">
        <f t="shared" si="59"/>
        <v>21239111.456999999</v>
      </c>
      <c r="N41" s="60">
        <f t="shared" si="60"/>
        <v>21013021.979999997</v>
      </c>
      <c r="O41" s="60">
        <f t="shared" si="61"/>
        <v>21079518.884999998</v>
      </c>
      <c r="P41" s="60">
        <f t="shared" si="62"/>
        <v>22342960.079999998</v>
      </c>
      <c r="Q41" s="60">
        <f t="shared" si="63"/>
        <v>31240245.969000001</v>
      </c>
      <c r="R41" s="60">
        <f t="shared" si="64"/>
        <v>31280144.112</v>
      </c>
      <c r="S41" s="60">
        <f t="shared" si="50"/>
        <v>30581926.609499998</v>
      </c>
      <c r="T41" s="61">
        <f t="shared" si="65"/>
        <v>8.1261556546580679E-5</v>
      </c>
      <c r="U41" s="61">
        <f t="shared" si="66"/>
        <v>8.1553811173935893E-5</v>
      </c>
      <c r="V41" s="61">
        <f t="shared" si="67"/>
        <v>8.2086835060801648E-5</v>
      </c>
      <c r="W41" s="61">
        <f t="shared" si="68"/>
        <v>8.2859999034933028E-5</v>
      </c>
      <c r="X41" s="61">
        <f t="shared" si="69"/>
        <v>1.1471288290805166E-4</v>
      </c>
      <c r="Y41" s="61">
        <f t="shared" si="70"/>
        <v>1.1702064897083649E-4</v>
      </c>
      <c r="Z41" s="61">
        <f t="shared" si="51"/>
        <v>1.1839384326679697E-4</v>
      </c>
      <c r="AA41" s="62">
        <v>688665.1</v>
      </c>
      <c r="AB41" s="63">
        <v>90376418.849999994</v>
      </c>
      <c r="AC41" s="63">
        <v>5</v>
      </c>
      <c r="AD41" s="62">
        <f t="shared" si="71"/>
        <v>1.7994154934729669</v>
      </c>
      <c r="AE41" s="62">
        <f t="shared" si="72"/>
        <v>88.751041979621149</v>
      </c>
      <c r="AF41" s="62">
        <f t="shared" si="73"/>
        <v>7.2120478163949396E-3</v>
      </c>
      <c r="AG41" s="62">
        <f t="shared" si="74"/>
        <v>0.67627978600747574</v>
      </c>
      <c r="AH41" s="62">
        <f t="shared" si="75"/>
        <v>5.4955548071955968E-5</v>
      </c>
      <c r="AI41" s="64">
        <f t="shared" si="76"/>
        <v>3.1308703819661866E-2</v>
      </c>
      <c r="AJ41" s="64">
        <f t="shared" si="77"/>
        <v>2.5441940058415991E-6</v>
      </c>
      <c r="AK41" s="62">
        <f t="shared" si="78"/>
        <v>87.806290750032204</v>
      </c>
      <c r="AL41" s="62">
        <f t="shared" si="79"/>
        <v>7.1609376557118399E-3</v>
      </c>
      <c r="AM41" s="62">
        <f t="shared" si="80"/>
        <v>0.66908081521090279</v>
      </c>
      <c r="AN41" s="62">
        <f t="shared" si="81"/>
        <v>5.4566090463813062E-5</v>
      </c>
      <c r="AO41" s="64">
        <f t="shared" si="82"/>
        <v>3.1645569620253167E-2</v>
      </c>
      <c r="AP41" s="64">
        <f t="shared" si="83"/>
        <v>2.5808168093017688E-6</v>
      </c>
      <c r="AQ41" s="62">
        <f t="shared" si="84"/>
        <v>88.08415875873483</v>
      </c>
      <c r="AR41" s="62">
        <f t="shared" si="85"/>
        <v>7.2305498114977329E-3</v>
      </c>
      <c r="AS41" s="62">
        <f t="shared" si="86"/>
        <v>0.67119815956283602</v>
      </c>
      <c r="AT41" s="62">
        <f t="shared" si="87"/>
        <v>5.5096532617148149E-5</v>
      </c>
      <c r="AU41" s="64">
        <f t="shared" si="88"/>
        <v>3.1545741324921134E-2</v>
      </c>
      <c r="AV41" s="64">
        <f t="shared" si="89"/>
        <v>2.5894900650095154E-6</v>
      </c>
      <c r="AW41" s="62">
        <f t="shared" si="90"/>
        <v>93.363650924084865</v>
      </c>
      <c r="AX41" s="62">
        <f t="shared" si="91"/>
        <v>7.736112025467496E-3</v>
      </c>
      <c r="AY41" s="62">
        <f t="shared" si="92"/>
        <v>0.71142770224956753</v>
      </c>
      <c r="AZ41" s="62">
        <f t="shared" si="93"/>
        <v>5.8948898721823787E-5</v>
      </c>
      <c r="BA41" s="64">
        <f t="shared" si="94"/>
        <v>2.976190476190476E-2</v>
      </c>
      <c r="BB41" s="65">
        <f t="shared" si="95"/>
        <v>2.4660713998491972E-6</v>
      </c>
      <c r="BC41" s="62">
        <f t="shared" si="96"/>
        <v>130.54239048849723</v>
      </c>
      <c r="BD41" s="62">
        <f t="shared" si="97"/>
        <v>1.4974893954644141E-2</v>
      </c>
      <c r="BE41" s="62">
        <f t="shared" si="98"/>
        <v>0.99472837653823465</v>
      </c>
      <c r="BF41" s="62">
        <f t="shared" si="99"/>
        <v>1.1410815978314684E-4</v>
      </c>
      <c r="BG41" s="64">
        <f t="shared" si="100"/>
        <v>2.1285653469561516E-2</v>
      </c>
      <c r="BH41" s="64">
        <f t="shared" si="101"/>
        <v>2.4417386740751739E-6</v>
      </c>
      <c r="BI41" s="62">
        <f t="shared" si="102"/>
        <v>130.70911129371882</v>
      </c>
      <c r="BJ41" s="62">
        <f t="shared" si="103"/>
        <v>1.5295665029992269E-2</v>
      </c>
      <c r="BK41" s="62">
        <f t="shared" si="104"/>
        <v>0.99599878314939461</v>
      </c>
      <c r="BL41" s="62">
        <f t="shared" si="105"/>
        <v>1.1655242397830559E-4</v>
      </c>
      <c r="BM41" s="64">
        <f t="shared" si="106"/>
        <v>2.1258503401360544E-2</v>
      </c>
      <c r="BN41" s="372">
        <f t="shared" si="107"/>
        <v>2.4876838641759455E-6</v>
      </c>
      <c r="BO41" s="374">
        <f t="shared" si="52"/>
        <v>127.79149720234116</v>
      </c>
      <c r="BP41" s="374">
        <f t="shared" si="53"/>
        <v>1.5129726490603302E-2</v>
      </c>
      <c r="BQ41" s="374">
        <f t="shared" si="54"/>
        <v>0.97376666745409557</v>
      </c>
      <c r="BR41" s="374">
        <f t="shared" si="55"/>
        <v>1.152879782049914E-4</v>
      </c>
      <c r="BS41" s="375">
        <f t="shared" si="56"/>
        <v>2.1743857360295719E-2</v>
      </c>
      <c r="BT41" s="375">
        <f t="shared" si="57"/>
        <v>2.574338840330441E-6</v>
      </c>
    </row>
    <row r="42" spans="1:72" ht="14.25" customHeight="1">
      <c r="A42" s="81">
        <v>39</v>
      </c>
      <c r="B42" s="376" t="s">
        <v>77</v>
      </c>
      <c r="C42" s="377">
        <v>116.4</v>
      </c>
      <c r="D42" s="377">
        <v>114.5</v>
      </c>
      <c r="E42" s="377">
        <v>115.6</v>
      </c>
      <c r="F42" s="379">
        <v>119.4</v>
      </c>
      <c r="G42" s="379">
        <v>120</v>
      </c>
      <c r="H42" s="379">
        <v>115.95</v>
      </c>
      <c r="I42" s="379">
        <v>112.9</v>
      </c>
      <c r="J42" s="380">
        <v>879095340</v>
      </c>
      <c r="K42" s="370">
        <f t="shared" si="58"/>
        <v>99249863886</v>
      </c>
      <c r="L42" s="381">
        <v>0.1915</v>
      </c>
      <c r="M42" s="382">
        <f t="shared" si="59"/>
        <v>19595562585.804001</v>
      </c>
      <c r="N42" s="382">
        <f t="shared" si="60"/>
        <v>19275703746.345001</v>
      </c>
      <c r="O42" s="382">
        <f t="shared" si="61"/>
        <v>19460885179.716</v>
      </c>
      <c r="P42" s="382">
        <f t="shared" si="62"/>
        <v>20100602858.633999</v>
      </c>
      <c r="Q42" s="382">
        <f t="shared" si="63"/>
        <v>20201610913.200001</v>
      </c>
      <c r="R42" s="382">
        <f t="shared" si="64"/>
        <v>19519806544.879501</v>
      </c>
      <c r="S42" s="370">
        <f t="shared" si="50"/>
        <v>19006348934.168999</v>
      </c>
      <c r="T42" s="381">
        <f t="shared" si="65"/>
        <v>7.497328315039091E-2</v>
      </c>
      <c r="U42" s="381">
        <f t="shared" si="66"/>
        <v>7.4811091192422061E-2</v>
      </c>
      <c r="V42" s="381">
        <f t="shared" si="67"/>
        <v>7.5783630575235808E-2</v>
      </c>
      <c r="W42" s="381">
        <f t="shared" si="68"/>
        <v>7.4544103713404891E-2</v>
      </c>
      <c r="X42" s="381">
        <f t="shared" si="69"/>
        <v>7.4179474436260648E-2</v>
      </c>
      <c r="Y42" s="381">
        <f t="shared" si="70"/>
        <v>7.3024613361377874E-2</v>
      </c>
      <c r="Z42" s="383">
        <f t="shared" si="51"/>
        <v>7.358054073960936E-2</v>
      </c>
      <c r="AA42" s="384">
        <v>1801000000</v>
      </c>
      <c r="AB42" s="378">
        <v>18702000000</v>
      </c>
      <c r="AC42" s="378">
        <v>1.43</v>
      </c>
      <c r="AD42" s="384">
        <f t="shared" si="71"/>
        <v>2.048697016184843</v>
      </c>
      <c r="AE42" s="384">
        <f t="shared" si="72"/>
        <v>56.816600541921154</v>
      </c>
      <c r="AF42" s="384">
        <f t="shared" si="73"/>
        <v>4.2597270800721079</v>
      </c>
      <c r="AG42" s="384">
        <f t="shared" si="74"/>
        <v>5.4714307333974972</v>
      </c>
      <c r="AH42" s="384">
        <f t="shared" si="75"/>
        <v>0.41021112561276157</v>
      </c>
      <c r="AI42" s="385">
        <f t="shared" si="76"/>
        <v>1.2285223367697594E-2</v>
      </c>
      <c r="AJ42" s="385">
        <f t="shared" si="77"/>
        <v>9.2106353011219076E-4</v>
      </c>
      <c r="AK42" s="384">
        <f t="shared" si="78"/>
        <v>55.889181804553026</v>
      </c>
      <c r="AL42" s="384">
        <f t="shared" si="79"/>
        <v>4.1811306766502723</v>
      </c>
      <c r="AM42" s="384">
        <f t="shared" si="80"/>
        <v>5.3821204379210776</v>
      </c>
      <c r="AN42" s="384">
        <f t="shared" si="81"/>
        <v>0.40264230288991232</v>
      </c>
      <c r="AO42" s="385">
        <f t="shared" si="82"/>
        <v>1.2489082969432314E-2</v>
      </c>
      <c r="AP42" s="385">
        <f t="shared" si="83"/>
        <v>9.3432192493592614E-4</v>
      </c>
      <c r="AQ42" s="384">
        <f t="shared" si="84"/>
        <v>56.426108441976673</v>
      </c>
      <c r="AR42" s="384">
        <f t="shared" si="85"/>
        <v>4.2761753569649548</v>
      </c>
      <c r="AS42" s="384">
        <f t="shared" si="86"/>
        <v>5.4338263984600577</v>
      </c>
      <c r="AT42" s="384">
        <f t="shared" si="87"/>
        <v>0.41179509239086109</v>
      </c>
      <c r="AU42" s="385">
        <f t="shared" si="88"/>
        <v>1.2370242214532872E-2</v>
      </c>
      <c r="AV42" s="385">
        <f t="shared" si="89"/>
        <v>9.3746186611234612E-4</v>
      </c>
      <c r="AW42" s="384">
        <f t="shared" si="90"/>
        <v>58.280945916712938</v>
      </c>
      <c r="AX42" s="384">
        <f t="shared" si="91"/>
        <v>4.3445008769307902</v>
      </c>
      <c r="AY42" s="384">
        <f t="shared" si="92"/>
        <v>5.6124469894128968</v>
      </c>
      <c r="AZ42" s="384">
        <f t="shared" si="93"/>
        <v>0.41837483046478202</v>
      </c>
      <c r="BA42" s="385">
        <f t="shared" si="94"/>
        <v>1.1976549413735342E-2</v>
      </c>
      <c r="BB42" s="386">
        <f t="shared" si="95"/>
        <v>8.9278114162620592E-4</v>
      </c>
      <c r="BC42" s="384">
        <f t="shared" si="96"/>
        <v>58.573814991671291</v>
      </c>
      <c r="BD42" s="384">
        <f t="shared" si="97"/>
        <v>4.3449748118089415</v>
      </c>
      <c r="BE42" s="384">
        <f t="shared" si="98"/>
        <v>5.6406502406159769</v>
      </c>
      <c r="BF42" s="384">
        <f t="shared" si="99"/>
        <v>0.41842047032766033</v>
      </c>
      <c r="BG42" s="385">
        <f t="shared" si="100"/>
        <v>1.1916666666666666E-2</v>
      </c>
      <c r="BH42" s="385">
        <f t="shared" si="101"/>
        <v>8.8397207036543929E-4</v>
      </c>
      <c r="BI42" s="384">
        <f t="shared" si="102"/>
        <v>56.596948735702384</v>
      </c>
      <c r="BJ42" s="384">
        <f t="shared" si="103"/>
        <v>4.1329702988583907</v>
      </c>
      <c r="BK42" s="384">
        <f t="shared" si="104"/>
        <v>5.4502782949951873</v>
      </c>
      <c r="BL42" s="384">
        <f t="shared" si="105"/>
        <v>0.3980044652039334</v>
      </c>
      <c r="BM42" s="385">
        <f t="shared" si="106"/>
        <v>1.2332902112979731E-2</v>
      </c>
      <c r="BN42" s="387">
        <f t="shared" si="107"/>
        <v>9.0060540842406514E-4</v>
      </c>
      <c r="BO42" s="388">
        <f t="shared" si="52"/>
        <v>55.108197604664078</v>
      </c>
      <c r="BP42" s="388">
        <f t="shared" si="53"/>
        <v>4.0548909789364282</v>
      </c>
      <c r="BQ42" s="388">
        <f t="shared" si="54"/>
        <v>5.3069117680461986</v>
      </c>
      <c r="BR42" s="388">
        <f t="shared" si="55"/>
        <v>0.39048543755023563</v>
      </c>
      <c r="BS42" s="389">
        <f t="shared" si="56"/>
        <v>1.2666076173604959E-2</v>
      </c>
      <c r="BT42" s="389">
        <f t="shared" si="57"/>
        <v>9.3197673390293511E-4</v>
      </c>
    </row>
    <row r="43" spans="1:72" ht="14.25" customHeight="1">
      <c r="A43" s="55">
        <v>40</v>
      </c>
      <c r="B43" s="56" t="s">
        <v>78</v>
      </c>
      <c r="C43" s="57">
        <v>2439</v>
      </c>
      <c r="D43" s="57">
        <v>2469</v>
      </c>
      <c r="E43" s="58">
        <v>2437</v>
      </c>
      <c r="F43" s="59">
        <v>2548</v>
      </c>
      <c r="G43" s="59">
        <v>2700</v>
      </c>
      <c r="H43" s="59">
        <v>2629</v>
      </c>
      <c r="I43" s="59">
        <v>2550</v>
      </c>
      <c r="J43" s="57">
        <v>3029522</v>
      </c>
      <c r="K43" s="60">
        <f t="shared" si="58"/>
        <v>7725281100</v>
      </c>
      <c r="L43" s="61">
        <v>0.39150000000000001</v>
      </c>
      <c r="M43" s="60">
        <f t="shared" si="59"/>
        <v>2892795127.8569999</v>
      </c>
      <c r="N43" s="60">
        <f t="shared" si="60"/>
        <v>2928376863.7470002</v>
      </c>
      <c r="O43" s="60">
        <f t="shared" si="61"/>
        <v>2890423012.131</v>
      </c>
      <c r="P43" s="60">
        <f t="shared" si="62"/>
        <v>3022075434.9240003</v>
      </c>
      <c r="Q43" s="60">
        <f t="shared" si="63"/>
        <v>3202356230.0999999</v>
      </c>
      <c r="R43" s="60">
        <f t="shared" si="64"/>
        <v>3118146121.8270001</v>
      </c>
      <c r="S43" s="60">
        <f t="shared" si="50"/>
        <v>3024447550.6500001</v>
      </c>
      <c r="T43" s="61">
        <f t="shared" si="65"/>
        <v>1.1067931694597759E-2</v>
      </c>
      <c r="U43" s="61">
        <f t="shared" si="66"/>
        <v>1.1365347355532794E-2</v>
      </c>
      <c r="V43" s="61">
        <f t="shared" si="67"/>
        <v>1.1255744419365239E-2</v>
      </c>
      <c r="W43" s="61">
        <f t="shared" si="68"/>
        <v>1.120751980600135E-2</v>
      </c>
      <c r="X43" s="61">
        <f t="shared" si="69"/>
        <v>1.1758918787574769E-2</v>
      </c>
      <c r="Y43" s="61">
        <f t="shared" si="70"/>
        <v>1.166514711235332E-2</v>
      </c>
      <c r="Z43" s="61">
        <f t="shared" si="51"/>
        <v>1.1708744640341627E-2</v>
      </c>
      <c r="AA43" s="62">
        <v>129737609.84</v>
      </c>
      <c r="AB43" s="63">
        <v>1178918998.23</v>
      </c>
      <c r="AC43" s="63">
        <v>15</v>
      </c>
      <c r="AD43" s="62">
        <f t="shared" si="71"/>
        <v>42.824448820639034</v>
      </c>
      <c r="AE43" s="62">
        <f t="shared" si="72"/>
        <v>56.953447555512632</v>
      </c>
      <c r="AF43" s="62">
        <f t="shared" si="73"/>
        <v>0.6303568673162695</v>
      </c>
      <c r="AG43" s="62">
        <f t="shared" si="74"/>
        <v>6.2676097077862591</v>
      </c>
      <c r="AH43" s="62">
        <f t="shared" si="75"/>
        <v>6.9369476134176142E-2</v>
      </c>
      <c r="AI43" s="64">
        <f t="shared" si="76"/>
        <v>6.1500615006150061E-3</v>
      </c>
      <c r="AJ43" s="64">
        <f t="shared" si="77"/>
        <v>6.8068460606382286E-5</v>
      </c>
      <c r="AK43" s="62">
        <f t="shared" si="78"/>
        <v>57.653981965789541</v>
      </c>
      <c r="AL43" s="62">
        <f t="shared" si="79"/>
        <v>0.65525753147082155</v>
      </c>
      <c r="AM43" s="62">
        <f t="shared" si="80"/>
        <v>6.3447020781157333</v>
      </c>
      <c r="AN43" s="62">
        <f t="shared" si="81"/>
        <v>7.2109742985156072E-2</v>
      </c>
      <c r="AO43" s="64">
        <f t="shared" si="82"/>
        <v>6.0753341433778859E-3</v>
      </c>
      <c r="AP43" s="64">
        <f t="shared" si="83"/>
        <v>6.904828284041795E-5</v>
      </c>
      <c r="AQ43" s="62">
        <f t="shared" si="84"/>
        <v>56.906745261494173</v>
      </c>
      <c r="AR43" s="62">
        <f t="shared" si="85"/>
        <v>0.64052778040130232</v>
      </c>
      <c r="AS43" s="62">
        <f t="shared" si="86"/>
        <v>6.2624702164309607</v>
      </c>
      <c r="AT43" s="62">
        <f t="shared" si="87"/>
        <v>7.0488764190033804E-2</v>
      </c>
      <c r="AU43" s="64">
        <f t="shared" si="88"/>
        <v>6.155108740254411E-3</v>
      </c>
      <c r="AV43" s="64">
        <f t="shared" si="89"/>
        <v>6.9280330853704785E-5</v>
      </c>
      <c r="AW43" s="62">
        <f t="shared" si="90"/>
        <v>59.498722579518734</v>
      </c>
      <c r="AX43" s="62">
        <f t="shared" si="91"/>
        <v>0.66683311174173598</v>
      </c>
      <c r="AY43" s="62">
        <f t="shared" si="92"/>
        <v>6.5477119866500155</v>
      </c>
      <c r="AZ43" s="62">
        <f t="shared" si="93"/>
        <v>7.3383611774372498E-2</v>
      </c>
      <c r="BA43" s="64">
        <f t="shared" si="94"/>
        <v>5.8869701726844588E-3</v>
      </c>
      <c r="BB43" s="65">
        <f t="shared" si="95"/>
        <v>6.5978334807700265E-5</v>
      </c>
      <c r="BC43" s="62">
        <f t="shared" si="96"/>
        <v>63.04809692492173</v>
      </c>
      <c r="BD43" s="62">
        <f t="shared" si="97"/>
        <v>0.74137745145129719</v>
      </c>
      <c r="BE43" s="62">
        <f t="shared" si="98"/>
        <v>6.9383133296526855</v>
      </c>
      <c r="BF43" s="62">
        <f t="shared" si="99"/>
        <v>8.1587062966133425E-2</v>
      </c>
      <c r="BG43" s="64">
        <f t="shared" si="100"/>
        <v>5.5555555555555558E-3</v>
      </c>
      <c r="BH43" s="64">
        <f t="shared" si="101"/>
        <v>6.5327326597637613E-5</v>
      </c>
      <c r="BI43" s="62">
        <f t="shared" si="102"/>
        <v>61.39016548726638</v>
      </c>
      <c r="BJ43" s="62">
        <f t="shared" si="103"/>
        <v>0.71612531166067783</v>
      </c>
      <c r="BK43" s="62">
        <f t="shared" si="104"/>
        <v>6.7558613865395962</v>
      </c>
      <c r="BL43" s="62">
        <f t="shared" si="105"/>
        <v>7.8808116944651674E-2</v>
      </c>
      <c r="BM43" s="64">
        <f t="shared" si="106"/>
        <v>5.705591479650057E-3</v>
      </c>
      <c r="BN43" s="372">
        <f t="shared" si="107"/>
        <v>6.6556563973107572E-5</v>
      </c>
      <c r="BO43" s="374">
        <f t="shared" si="52"/>
        <v>59.545424873537193</v>
      </c>
      <c r="BP43" s="374">
        <f t="shared" si="53"/>
        <v>0.69720217434489362</v>
      </c>
      <c r="BQ43" s="374">
        <f t="shared" si="54"/>
        <v>6.552851478005314</v>
      </c>
      <c r="BR43" s="374">
        <f t="shared" si="55"/>
        <v>7.6725664622049425E-2</v>
      </c>
      <c r="BS43" s="375">
        <f t="shared" si="56"/>
        <v>5.8823529411764705E-3</v>
      </c>
      <c r="BT43" s="375">
        <f t="shared" si="57"/>
        <v>6.8874968472597804E-5</v>
      </c>
    </row>
    <row r="44" spans="1:72" ht="14.25" customHeight="1">
      <c r="A44" s="81">
        <v>41</v>
      </c>
      <c r="B44" s="376" t="s">
        <v>79</v>
      </c>
      <c r="C44" s="377">
        <v>4599</v>
      </c>
      <c r="D44" s="377">
        <v>4600</v>
      </c>
      <c r="E44" s="379">
        <v>4690</v>
      </c>
      <c r="F44" s="379">
        <v>4690</v>
      </c>
      <c r="G44" s="379">
        <v>4650</v>
      </c>
      <c r="H44" s="379">
        <v>4696</v>
      </c>
      <c r="I44" s="379">
        <v>4599</v>
      </c>
      <c r="J44" s="377">
        <v>2893957</v>
      </c>
      <c r="K44" s="370">
        <f t="shared" si="58"/>
        <v>13309308243</v>
      </c>
      <c r="L44" s="381">
        <v>0.37380000000000002</v>
      </c>
      <c r="M44" s="382">
        <f t="shared" si="59"/>
        <v>4975019421.2334003</v>
      </c>
      <c r="N44" s="382">
        <f t="shared" si="60"/>
        <v>4976101182.3600006</v>
      </c>
      <c r="O44" s="382">
        <f t="shared" si="61"/>
        <v>5073459683.7540007</v>
      </c>
      <c r="P44" s="382">
        <f t="shared" si="62"/>
        <v>5073459683.7540007</v>
      </c>
      <c r="Q44" s="382">
        <f t="shared" si="63"/>
        <v>5030189238.6900005</v>
      </c>
      <c r="R44" s="382">
        <f t="shared" si="64"/>
        <v>5079950250.5136003</v>
      </c>
      <c r="S44" s="370">
        <f t="shared" si="50"/>
        <v>4975019421.2334003</v>
      </c>
      <c r="T44" s="381">
        <f t="shared" si="65"/>
        <v>1.9034592046723919E-2</v>
      </c>
      <c r="U44" s="381">
        <f t="shared" si="66"/>
        <v>1.931278692778423E-2</v>
      </c>
      <c r="V44" s="381">
        <f t="shared" si="67"/>
        <v>1.9756819428373856E-2</v>
      </c>
      <c r="W44" s="381">
        <f t="shared" si="68"/>
        <v>1.8815182186890794E-2</v>
      </c>
      <c r="X44" s="381">
        <f t="shared" si="69"/>
        <v>1.8470645516548673E-2</v>
      </c>
      <c r="Y44" s="381">
        <f t="shared" si="70"/>
        <v>1.9004358577319105E-2</v>
      </c>
      <c r="Z44" s="383">
        <f t="shared" si="51"/>
        <v>1.9260123050056858E-2</v>
      </c>
      <c r="AA44" s="384">
        <v>541699404.32000005</v>
      </c>
      <c r="AB44" s="378">
        <v>3409641126.1100001</v>
      </c>
      <c r="AC44" s="378">
        <v>110.57</v>
      </c>
      <c r="AD44" s="384">
        <f t="shared" si="71"/>
        <v>187.18294857871075</v>
      </c>
      <c r="AE44" s="384">
        <f t="shared" si="72"/>
        <v>24.569545649966685</v>
      </c>
      <c r="AF44" s="384">
        <f t="shared" si="73"/>
        <v>0.46767127822047611</v>
      </c>
      <c r="AG44" s="384">
        <f t="shared" si="74"/>
        <v>3.9034337488134292</v>
      </c>
      <c r="AH44" s="384">
        <f t="shared" si="75"/>
        <v>7.4300268990077828E-2</v>
      </c>
      <c r="AI44" s="385">
        <f t="shared" si="76"/>
        <v>2.4042183083278972E-2</v>
      </c>
      <c r="AJ44" s="385">
        <f t="shared" si="77"/>
        <v>4.5763314690286226E-4</v>
      </c>
      <c r="AK44" s="384">
        <f t="shared" si="78"/>
        <v>24.574888016926884</v>
      </c>
      <c r="AL44" s="384">
        <f t="shared" si="79"/>
        <v>0.47460957604506687</v>
      </c>
      <c r="AM44" s="384">
        <f t="shared" si="80"/>
        <v>3.9042825058799249</v>
      </c>
      <c r="AN44" s="384">
        <f t="shared" si="81"/>
        <v>7.5402576141934463E-2</v>
      </c>
      <c r="AO44" s="385">
        <f t="shared" si="82"/>
        <v>2.4036956521739129E-2</v>
      </c>
      <c r="AP44" s="385">
        <f t="shared" si="83"/>
        <v>4.6422061969676135E-4</v>
      </c>
      <c r="AQ44" s="384">
        <f t="shared" si="84"/>
        <v>25.055701043345017</v>
      </c>
      <c r="AR44" s="384">
        <f t="shared" si="85"/>
        <v>0.49502096116468591</v>
      </c>
      <c r="AS44" s="384">
        <f t="shared" si="86"/>
        <v>3.9806706418645321</v>
      </c>
      <c r="AT44" s="384">
        <f t="shared" si="87"/>
        <v>7.864539107514662E-2</v>
      </c>
      <c r="AU44" s="385">
        <f t="shared" si="88"/>
        <v>2.3575692963752663E-2</v>
      </c>
      <c r="AV44" s="385">
        <f t="shared" si="89"/>
        <v>4.6578070878364544E-4</v>
      </c>
      <c r="AW44" s="384">
        <f t="shared" si="90"/>
        <v>25.055701043345017</v>
      </c>
      <c r="AX44" s="384">
        <f t="shared" si="91"/>
        <v>0.47142757995080625</v>
      </c>
      <c r="AY44" s="384">
        <f t="shared" si="92"/>
        <v>3.9806706418645321</v>
      </c>
      <c r="AZ44" s="384">
        <f t="shared" si="93"/>
        <v>7.4897043352688694E-2</v>
      </c>
      <c r="BA44" s="385">
        <f t="shared" si="94"/>
        <v>2.3575692963752663E-2</v>
      </c>
      <c r="BB44" s="386">
        <f t="shared" si="95"/>
        <v>4.4358095829520573E-4</v>
      </c>
      <c r="BC44" s="384">
        <f t="shared" si="96"/>
        <v>24.84200636493696</v>
      </c>
      <c r="BD44" s="384">
        <f t="shared" si="97"/>
        <v>0.45884789348659644</v>
      </c>
      <c r="BE44" s="384">
        <f t="shared" si="98"/>
        <v>3.9467203592047064</v>
      </c>
      <c r="BF44" s="384">
        <f t="shared" si="99"/>
        <v>7.2898472707815784E-2</v>
      </c>
      <c r="BG44" s="385">
        <f t="shared" si="100"/>
        <v>2.3778494623655912E-2</v>
      </c>
      <c r="BH44" s="385">
        <f t="shared" si="101"/>
        <v>4.3920414511070682E-4</v>
      </c>
      <c r="BI44" s="384">
        <f t="shared" si="102"/>
        <v>25.087755245106226</v>
      </c>
      <c r="BJ44" s="384">
        <f t="shared" si="103"/>
        <v>0.47677669657801686</v>
      </c>
      <c r="BK44" s="384">
        <f t="shared" si="104"/>
        <v>3.9857631842635057</v>
      </c>
      <c r="BL44" s="384">
        <f t="shared" si="105"/>
        <v>7.5746872758020861E-2</v>
      </c>
      <c r="BM44" s="385">
        <f t="shared" si="106"/>
        <v>2.3545570698466779E-2</v>
      </c>
      <c r="BN44" s="387">
        <f t="shared" si="107"/>
        <v>4.4746846846128053E-4</v>
      </c>
      <c r="BO44" s="388">
        <f t="shared" si="52"/>
        <v>24.569545649966685</v>
      </c>
      <c r="BP44" s="388">
        <f t="shared" si="53"/>
        <v>0.47321247250234755</v>
      </c>
      <c r="BQ44" s="388">
        <f t="shared" si="54"/>
        <v>3.9034337488134292</v>
      </c>
      <c r="BR44" s="388">
        <f t="shared" si="55"/>
        <v>7.5180614319891384E-2</v>
      </c>
      <c r="BS44" s="389">
        <f t="shared" si="56"/>
        <v>2.4042183083278972E-2</v>
      </c>
      <c r="BT44" s="389">
        <f t="shared" si="57"/>
        <v>4.630554045759484E-4</v>
      </c>
    </row>
    <row r="45" spans="1:72" ht="14.25" customHeight="1">
      <c r="A45" s="55">
        <v>42</v>
      </c>
      <c r="B45" s="56" t="s">
        <v>80</v>
      </c>
      <c r="C45" s="57">
        <v>1898</v>
      </c>
      <c r="D45" s="57">
        <v>1800</v>
      </c>
      <c r="E45" s="59">
        <v>1844</v>
      </c>
      <c r="F45" s="59">
        <v>1900</v>
      </c>
      <c r="G45" s="59">
        <v>1948</v>
      </c>
      <c r="H45" s="59">
        <v>1933</v>
      </c>
      <c r="I45" s="59">
        <v>1830</v>
      </c>
      <c r="J45" s="66">
        <v>23431240</v>
      </c>
      <c r="K45" s="60">
        <f t="shared" si="58"/>
        <v>42879169200</v>
      </c>
      <c r="L45" s="61">
        <v>0.2</v>
      </c>
      <c r="M45" s="60">
        <f t="shared" si="59"/>
        <v>8894498704</v>
      </c>
      <c r="N45" s="60">
        <f t="shared" si="60"/>
        <v>8435246400</v>
      </c>
      <c r="O45" s="60">
        <f t="shared" si="61"/>
        <v>8641441312</v>
      </c>
      <c r="P45" s="60">
        <f t="shared" si="62"/>
        <v>8903871200</v>
      </c>
      <c r="Q45" s="60">
        <f t="shared" si="63"/>
        <v>9128811104</v>
      </c>
      <c r="R45" s="60">
        <f t="shared" si="64"/>
        <v>9058517384</v>
      </c>
      <c r="S45" s="60">
        <f t="shared" si="50"/>
        <v>8575833840</v>
      </c>
      <c r="T45" s="61">
        <f t="shared" si="65"/>
        <v>3.4030651934376002E-2</v>
      </c>
      <c r="U45" s="61">
        <f t="shared" si="66"/>
        <v>3.273810367523456E-2</v>
      </c>
      <c r="V45" s="61">
        <f t="shared" si="67"/>
        <v>3.3651079587518846E-2</v>
      </c>
      <c r="W45" s="61">
        <f t="shared" si="68"/>
        <v>3.3020457289344447E-2</v>
      </c>
      <c r="X45" s="61">
        <f t="shared" si="69"/>
        <v>3.3520614411999598E-2</v>
      </c>
      <c r="Y45" s="61">
        <f t="shared" si="70"/>
        <v>3.3888385526415252E-2</v>
      </c>
      <c r="Z45" s="61">
        <f t="shared" si="51"/>
        <v>3.3200195020403056E-2</v>
      </c>
      <c r="AA45" s="62">
        <v>1825688000</v>
      </c>
      <c r="AB45" s="63">
        <v>11665123000</v>
      </c>
      <c r="AC45" s="63">
        <v>70</v>
      </c>
      <c r="AD45" s="62">
        <f t="shared" si="71"/>
        <v>77.916832399821772</v>
      </c>
      <c r="AE45" s="62">
        <f t="shared" si="72"/>
        <v>24.359306475147999</v>
      </c>
      <c r="AF45" s="62">
        <f t="shared" si="73"/>
        <v>0.82896308001855312</v>
      </c>
      <c r="AG45" s="62">
        <f t="shared" si="74"/>
        <v>3.812432455277154</v>
      </c>
      <c r="AH45" s="62">
        <f t="shared" si="75"/>
        <v>0.12973956190885533</v>
      </c>
      <c r="AI45" s="64">
        <f t="shared" si="76"/>
        <v>3.6880927291886197E-2</v>
      </c>
      <c r="AJ45" s="64">
        <f t="shared" si="77"/>
        <v>1.2550819996872077E-3</v>
      </c>
      <c r="AK45" s="62">
        <f t="shared" si="78"/>
        <v>23.101555139761011</v>
      </c>
      <c r="AL45" s="62">
        <f t="shared" si="79"/>
        <v>0.75630110722464383</v>
      </c>
      <c r="AM45" s="62">
        <f t="shared" si="80"/>
        <v>3.6155839934135283</v>
      </c>
      <c r="AN45" s="62">
        <f t="shared" si="81"/>
        <v>0.11836736362289067</v>
      </c>
      <c r="AO45" s="64">
        <f t="shared" si="82"/>
        <v>3.888888888888889E-2</v>
      </c>
      <c r="AP45" s="64">
        <f t="shared" si="83"/>
        <v>1.2731484762591218E-3</v>
      </c>
      <c r="AQ45" s="62">
        <f t="shared" si="84"/>
        <v>23.666259820955169</v>
      </c>
      <c r="AR45" s="62">
        <f t="shared" si="85"/>
        <v>0.79639519277386195</v>
      </c>
      <c r="AS45" s="62">
        <f t="shared" si="86"/>
        <v>3.7039649354747479</v>
      </c>
      <c r="AT45" s="62">
        <f t="shared" si="87"/>
        <v>0.12464241883303985</v>
      </c>
      <c r="AU45" s="64">
        <f t="shared" si="88"/>
        <v>3.7960954446854663E-2</v>
      </c>
      <c r="AV45" s="64">
        <f t="shared" si="89"/>
        <v>1.2774270993092837E-3</v>
      </c>
      <c r="AW45" s="62">
        <f t="shared" si="90"/>
        <v>24.384974869747737</v>
      </c>
      <c r="AX45" s="62">
        <f t="shared" si="91"/>
        <v>0.80520302118824283</v>
      </c>
      <c r="AY45" s="62">
        <f t="shared" si="92"/>
        <v>3.8164497708253911</v>
      </c>
      <c r="AZ45" s="62">
        <f t="shared" si="93"/>
        <v>0.12602091665446824</v>
      </c>
      <c r="BA45" s="64">
        <f t="shared" si="94"/>
        <v>3.6842105263157891E-2</v>
      </c>
      <c r="BB45" s="65">
        <f t="shared" si="95"/>
        <v>1.2165431632916374E-3</v>
      </c>
      <c r="BC45" s="62">
        <f t="shared" si="96"/>
        <v>25.001016340141362</v>
      </c>
      <c r="BD45" s="62">
        <f t="shared" si="97"/>
        <v>0.83804942864597998</v>
      </c>
      <c r="BE45" s="62">
        <f t="shared" si="98"/>
        <v>3.9128653439830852</v>
      </c>
      <c r="BF45" s="62">
        <f t="shared" si="99"/>
        <v>0.13116165044173317</v>
      </c>
      <c r="BG45" s="64">
        <f t="shared" si="100"/>
        <v>3.5934291581108828E-2</v>
      </c>
      <c r="BH45" s="64">
        <f t="shared" si="101"/>
        <v>1.2045395322587125E-3</v>
      </c>
      <c r="BI45" s="62">
        <f t="shared" si="102"/>
        <v>24.808503380643355</v>
      </c>
      <c r="BJ45" s="62">
        <f t="shared" si="103"/>
        <v>0.84072012689661813</v>
      </c>
      <c r="BK45" s="62">
        <f t="shared" si="104"/>
        <v>3.8827354773713059</v>
      </c>
      <c r="BL45" s="62">
        <f t="shared" si="105"/>
        <v>0.13157963675424877</v>
      </c>
      <c r="BM45" s="64">
        <f t="shared" si="106"/>
        <v>3.6213140196585621E-2</v>
      </c>
      <c r="BN45" s="372">
        <f t="shared" si="107"/>
        <v>1.2272048561040186E-3</v>
      </c>
      <c r="BO45" s="374">
        <f t="shared" si="52"/>
        <v>23.486581058757029</v>
      </c>
      <c r="BP45" s="374">
        <f t="shared" si="53"/>
        <v>0.77975907151323787</v>
      </c>
      <c r="BQ45" s="374">
        <f t="shared" si="54"/>
        <v>3.6758437266370874</v>
      </c>
      <c r="BR45" s="374">
        <f t="shared" si="55"/>
        <v>0.12203872858887645</v>
      </c>
      <c r="BS45" s="375">
        <f t="shared" si="56"/>
        <v>3.825136612021858E-2</v>
      </c>
      <c r="BT45" s="375">
        <f t="shared" si="57"/>
        <v>1.269952814988095E-3</v>
      </c>
    </row>
    <row r="46" spans="1:72" ht="14.25" customHeight="1">
      <c r="A46" s="55">
        <v>43</v>
      </c>
      <c r="B46" s="56" t="s">
        <v>113</v>
      </c>
      <c r="C46" s="57">
        <v>294.3</v>
      </c>
      <c r="D46" s="57">
        <v>300</v>
      </c>
      <c r="E46" s="57">
        <v>299.95</v>
      </c>
      <c r="F46" s="59">
        <v>299.95</v>
      </c>
      <c r="G46" s="59">
        <v>299</v>
      </c>
      <c r="H46" s="59">
        <v>295</v>
      </c>
      <c r="I46" s="59">
        <v>296</v>
      </c>
      <c r="J46" s="57">
        <v>27631510</v>
      </c>
      <c r="K46" s="60">
        <f t="shared" si="58"/>
        <v>8178926960</v>
      </c>
      <c r="L46" s="61">
        <v>0.1666</v>
      </c>
      <c r="M46" s="60">
        <f t="shared" si="59"/>
        <v>1354783435.2737999</v>
      </c>
      <c r="N46" s="60">
        <f t="shared" si="60"/>
        <v>1381022869.8</v>
      </c>
      <c r="O46" s="60">
        <f t="shared" si="61"/>
        <v>1380792699.3217001</v>
      </c>
      <c r="P46" s="60">
        <f t="shared" si="62"/>
        <v>1380792699.3217001</v>
      </c>
      <c r="Q46" s="60">
        <f t="shared" si="63"/>
        <v>1376419460.234</v>
      </c>
      <c r="R46" s="60">
        <f t="shared" si="64"/>
        <v>1358005821.97</v>
      </c>
      <c r="S46" s="60">
        <f t="shared" si="50"/>
        <v>1362609231.536</v>
      </c>
      <c r="T46" s="61">
        <f t="shared" si="65"/>
        <v>5.1834471021427117E-3</v>
      </c>
      <c r="U46" s="61">
        <f t="shared" si="66"/>
        <v>5.3598991357718204E-3</v>
      </c>
      <c r="V46" s="61">
        <f t="shared" si="67"/>
        <v>5.3770156321278628E-3</v>
      </c>
      <c r="W46" s="61">
        <f t="shared" si="68"/>
        <v>5.1207396568574383E-3</v>
      </c>
      <c r="X46" s="61">
        <f t="shared" si="69"/>
        <v>5.0541549682696259E-3</v>
      </c>
      <c r="Y46" s="61">
        <f t="shared" si="70"/>
        <v>5.0803705387066677E-3</v>
      </c>
      <c r="Z46" s="61">
        <f t="shared" si="51"/>
        <v>5.2751596016926494E-3</v>
      </c>
      <c r="AA46" s="62">
        <v>24000000</v>
      </c>
      <c r="AB46" s="63">
        <v>1753000000</v>
      </c>
      <c r="AC46" s="63">
        <v>3</v>
      </c>
      <c r="AD46" s="62">
        <f t="shared" si="71"/>
        <v>0.86857359586935345</v>
      </c>
      <c r="AE46" s="62">
        <f t="shared" si="72"/>
        <v>338.83139137500001</v>
      </c>
      <c r="AF46" s="62">
        <f t="shared" si="73"/>
        <v>1.7563145937377267</v>
      </c>
      <c r="AG46" s="62">
        <f t="shared" si="74"/>
        <v>4.6388781477467198</v>
      </c>
      <c r="AH46" s="62">
        <f t="shared" si="75"/>
        <v>2.4045379492130883E-2</v>
      </c>
      <c r="AI46" s="64">
        <f t="shared" si="76"/>
        <v>1.0193679918450561E-2</v>
      </c>
      <c r="AJ46" s="64">
        <f t="shared" si="77"/>
        <v>5.2838400633462913E-5</v>
      </c>
      <c r="AK46" s="62">
        <f t="shared" si="78"/>
        <v>345.39387500000004</v>
      </c>
      <c r="AL46" s="62">
        <f t="shared" si="79"/>
        <v>1.8512763321133803</v>
      </c>
      <c r="AM46" s="62">
        <f t="shared" si="80"/>
        <v>4.7287239018824874</v>
      </c>
      <c r="AN46" s="62">
        <f t="shared" si="81"/>
        <v>2.5345483155003495E-2</v>
      </c>
      <c r="AO46" s="64">
        <f t="shared" si="82"/>
        <v>0.01</v>
      </c>
      <c r="AP46" s="64">
        <f t="shared" si="83"/>
        <v>5.3598991357718204E-5</v>
      </c>
      <c r="AQ46" s="62">
        <f t="shared" si="84"/>
        <v>345.33630935416664</v>
      </c>
      <c r="AR46" s="62">
        <f t="shared" si="85"/>
        <v>1.8568787337386976</v>
      </c>
      <c r="AS46" s="62">
        <f t="shared" si="86"/>
        <v>4.7279357812321736</v>
      </c>
      <c r="AT46" s="62">
        <f t="shared" si="87"/>
        <v>2.5422184603382057E-2</v>
      </c>
      <c r="AU46" s="64">
        <f t="shared" si="88"/>
        <v>1.0001666944490749E-2</v>
      </c>
      <c r="AV46" s="64">
        <f t="shared" si="89"/>
        <v>5.3779119507863276E-5</v>
      </c>
      <c r="AW46" s="62">
        <f t="shared" si="90"/>
        <v>345.33630935416664</v>
      </c>
      <c r="AX46" s="62">
        <f t="shared" si="91"/>
        <v>1.7683773342626694</v>
      </c>
      <c r="AY46" s="62">
        <f t="shared" si="92"/>
        <v>4.7279357812321736</v>
      </c>
      <c r="AZ46" s="62">
        <f t="shared" si="93"/>
        <v>2.4210528250030845E-2</v>
      </c>
      <c r="BA46" s="64">
        <f t="shared" si="94"/>
        <v>1.0001666944490749E-2</v>
      </c>
      <c r="BB46" s="65">
        <f t="shared" si="95"/>
        <v>5.1215932557333943E-5</v>
      </c>
      <c r="BC46" s="62">
        <f t="shared" si="96"/>
        <v>344.24256208333333</v>
      </c>
      <c r="BD46" s="62">
        <f t="shared" si="97"/>
        <v>1.7398552554433442</v>
      </c>
      <c r="BE46" s="62">
        <f t="shared" si="98"/>
        <v>4.7129614888762124</v>
      </c>
      <c r="BF46" s="62">
        <f t="shared" si="99"/>
        <v>2.3820037724267121E-2</v>
      </c>
      <c r="BG46" s="64">
        <f t="shared" si="100"/>
        <v>1.0033444816053512E-2</v>
      </c>
      <c r="BH46" s="64">
        <f t="shared" si="101"/>
        <v>5.0710584965915978E-5</v>
      </c>
      <c r="BI46" s="62">
        <f t="shared" si="102"/>
        <v>339.63731041666671</v>
      </c>
      <c r="BJ46" s="62">
        <f t="shared" si="103"/>
        <v>1.7254833856864047</v>
      </c>
      <c r="BK46" s="62">
        <f t="shared" si="104"/>
        <v>4.6499118368511123</v>
      </c>
      <c r="BL46" s="62">
        <f t="shared" si="105"/>
        <v>2.3623275103521794E-2</v>
      </c>
      <c r="BM46" s="64">
        <f t="shared" si="106"/>
        <v>1.0169491525423728E-2</v>
      </c>
      <c r="BN46" s="372">
        <f t="shared" si="107"/>
        <v>5.1664785139389835E-5</v>
      </c>
      <c r="BO46" s="374">
        <f t="shared" si="52"/>
        <v>340.78862333333336</v>
      </c>
      <c r="BP46" s="374">
        <f t="shared" si="53"/>
        <v>1.7977143785244531</v>
      </c>
      <c r="BQ46" s="374">
        <f t="shared" si="54"/>
        <v>4.6656742498573873</v>
      </c>
      <c r="BR46" s="374">
        <f t="shared" si="55"/>
        <v>2.4612176317505348E-2</v>
      </c>
      <c r="BS46" s="375">
        <f t="shared" si="56"/>
        <v>1.0135135135135136E-2</v>
      </c>
      <c r="BT46" s="375">
        <f t="shared" si="57"/>
        <v>5.3464455422560641E-5</v>
      </c>
    </row>
    <row r="47" spans="1:72" ht="14.25" customHeight="1">
      <c r="A47" s="55">
        <v>44</v>
      </c>
      <c r="B47" s="56" t="s">
        <v>114</v>
      </c>
      <c r="C47" s="57">
        <v>459</v>
      </c>
      <c r="D47" s="57">
        <v>471</v>
      </c>
      <c r="E47" s="57">
        <v>479.9</v>
      </c>
      <c r="F47" s="59">
        <v>473</v>
      </c>
      <c r="G47" s="59">
        <v>488</v>
      </c>
      <c r="H47" s="59">
        <v>477.1</v>
      </c>
      <c r="I47" s="59">
        <v>480</v>
      </c>
      <c r="J47" s="57">
        <v>647777</v>
      </c>
      <c r="K47" s="60">
        <f t="shared" si="58"/>
        <v>310932960</v>
      </c>
      <c r="L47" s="61">
        <v>0.2898</v>
      </c>
      <c r="M47" s="60">
        <f t="shared" si="59"/>
        <v>86166130.5414</v>
      </c>
      <c r="N47" s="60">
        <f t="shared" si="60"/>
        <v>88418839.836600006</v>
      </c>
      <c r="O47" s="60">
        <f t="shared" si="61"/>
        <v>90089599.230540007</v>
      </c>
      <c r="P47" s="60">
        <f t="shared" si="62"/>
        <v>88794291.385800004</v>
      </c>
      <c r="Q47" s="60">
        <f t="shared" si="63"/>
        <v>91610178.004800007</v>
      </c>
      <c r="R47" s="60">
        <f t="shared" si="64"/>
        <v>89563967.061659992</v>
      </c>
      <c r="S47" s="60">
        <f t="shared" si="50"/>
        <v>90108371.807999998</v>
      </c>
      <c r="T47" s="61">
        <f t="shared" si="65"/>
        <v>3.2967452068633066E-4</v>
      </c>
      <c r="U47" s="61">
        <f t="shared" si="66"/>
        <v>3.4316308121296502E-4</v>
      </c>
      <c r="V47" s="61">
        <f t="shared" si="67"/>
        <v>3.5082252650431219E-4</v>
      </c>
      <c r="W47" s="61">
        <f t="shared" si="68"/>
        <v>3.2929812666679354E-4</v>
      </c>
      <c r="X47" s="61">
        <f t="shared" si="69"/>
        <v>3.3638876060958179E-4</v>
      </c>
      <c r="Y47" s="61">
        <f t="shared" si="70"/>
        <v>3.3506346749653603E-4</v>
      </c>
      <c r="Z47" s="61">
        <f t="shared" si="51"/>
        <v>3.4884252339905276E-4</v>
      </c>
      <c r="AA47" s="62">
        <v>144832311</v>
      </c>
      <c r="AB47" s="63">
        <v>14651274.93</v>
      </c>
      <c r="AC47" s="63">
        <v>25</v>
      </c>
      <c r="AD47" s="62">
        <f t="shared" si="71"/>
        <v>223.58359589797107</v>
      </c>
      <c r="AE47" s="62">
        <f t="shared" si="72"/>
        <v>2.0529234184490779</v>
      </c>
      <c r="AF47" s="62">
        <f t="shared" si="73"/>
        <v>6.7679654398294313E-4</v>
      </c>
      <c r="AG47" s="62">
        <f t="shared" si="74"/>
        <v>20.29377268671594</v>
      </c>
      <c r="AH47" s="62">
        <f t="shared" si="75"/>
        <v>6.6903397834104259E-3</v>
      </c>
      <c r="AI47" s="64">
        <f t="shared" si="76"/>
        <v>5.4466230936819175E-2</v>
      </c>
      <c r="AJ47" s="64">
        <f t="shared" si="77"/>
        <v>1.7956128577686857E-5</v>
      </c>
      <c r="AK47" s="62">
        <f t="shared" si="78"/>
        <v>2.1065946189314069</v>
      </c>
      <c r="AL47" s="62">
        <f t="shared" si="79"/>
        <v>7.2290550029915348E-4</v>
      </c>
      <c r="AM47" s="62">
        <f t="shared" si="80"/>
        <v>20.824328835388254</v>
      </c>
      <c r="AN47" s="62">
        <f t="shared" si="81"/>
        <v>7.1461408473438284E-3</v>
      </c>
      <c r="AO47" s="64">
        <f t="shared" si="82"/>
        <v>5.3078556263269641E-2</v>
      </c>
      <c r="AP47" s="64">
        <f t="shared" si="83"/>
        <v>1.8214600913639332E-5</v>
      </c>
      <c r="AQ47" s="62">
        <f t="shared" si="84"/>
        <v>2.1464007592891341</v>
      </c>
      <c r="AR47" s="62">
        <f t="shared" si="85"/>
        <v>7.5300573726458809E-4</v>
      </c>
      <c r="AS47" s="62">
        <f t="shared" si="86"/>
        <v>21.21782464565355</v>
      </c>
      <c r="AT47" s="62">
        <f t="shared" si="87"/>
        <v>7.4436908491136407E-3</v>
      </c>
      <c r="AU47" s="64">
        <f t="shared" si="88"/>
        <v>5.2094186288810171E-2</v>
      </c>
      <c r="AV47" s="64">
        <f t="shared" si="89"/>
        <v>1.8275814050026684E-5</v>
      </c>
      <c r="AW47" s="62">
        <f t="shared" si="90"/>
        <v>2.1155398190117949</v>
      </c>
      <c r="AX47" s="62">
        <f t="shared" si="91"/>
        <v>6.9664329928959153E-4</v>
      </c>
      <c r="AY47" s="62">
        <f t="shared" si="92"/>
        <v>20.91275486016697</v>
      </c>
      <c r="AZ47" s="62">
        <f t="shared" si="93"/>
        <v>6.8865309988948653E-3</v>
      </c>
      <c r="BA47" s="64">
        <f t="shared" si="94"/>
        <v>5.2854122621564484E-2</v>
      </c>
      <c r="BB47" s="65">
        <f t="shared" si="95"/>
        <v>1.7404763565898181E-5</v>
      </c>
      <c r="BC47" s="62">
        <f t="shared" si="96"/>
        <v>2.1826288196147061</v>
      </c>
      <c r="BD47" s="62">
        <f t="shared" si="97"/>
        <v>7.3421180350094549E-4</v>
      </c>
      <c r="BE47" s="62">
        <f t="shared" si="98"/>
        <v>21.57595004600736</v>
      </c>
      <c r="BF47" s="62">
        <f t="shared" si="99"/>
        <v>7.2579070949506655E-3</v>
      </c>
      <c r="BG47" s="64">
        <f t="shared" si="100"/>
        <v>5.1229508196721313E-2</v>
      </c>
      <c r="BH47" s="64">
        <f t="shared" si="101"/>
        <v>1.7233030768933495E-5</v>
      </c>
      <c r="BI47" s="62">
        <f t="shared" si="102"/>
        <v>2.1338774791765909</v>
      </c>
      <c r="BJ47" s="62">
        <f t="shared" si="103"/>
        <v>7.1498438738567594E-4</v>
      </c>
      <c r="BK47" s="62">
        <f t="shared" si="104"/>
        <v>21.094028210963344</v>
      </c>
      <c r="BL47" s="62">
        <f t="shared" si="105"/>
        <v>7.0678382358351308E-3</v>
      </c>
      <c r="BM47" s="64">
        <f t="shared" si="106"/>
        <v>5.239991616013414E-2</v>
      </c>
      <c r="BN47" s="372">
        <f t="shared" si="107"/>
        <v>1.7557297605142317E-5</v>
      </c>
      <c r="BO47" s="374">
        <f t="shared" si="52"/>
        <v>2.1468480192931536</v>
      </c>
      <c r="BP47" s="374">
        <f t="shared" si="53"/>
        <v>7.4891188040448196E-4</v>
      </c>
      <c r="BQ47" s="374">
        <f t="shared" si="54"/>
        <v>21.222245946892485</v>
      </c>
      <c r="BR47" s="374">
        <f t="shared" si="55"/>
        <v>7.4032218283092942E-3</v>
      </c>
      <c r="BS47" s="375">
        <f t="shared" si="56"/>
        <v>5.2083333333333336E-2</v>
      </c>
      <c r="BT47" s="375">
        <f t="shared" si="57"/>
        <v>1.8168881427033998E-5</v>
      </c>
    </row>
    <row r="48" spans="1:72" ht="14.25" customHeight="1">
      <c r="A48" s="55">
        <v>45</v>
      </c>
      <c r="B48" s="56" t="s">
        <v>115</v>
      </c>
      <c r="C48" s="57">
        <v>398</v>
      </c>
      <c r="D48" s="57">
        <v>412</v>
      </c>
      <c r="E48" s="63">
        <v>403</v>
      </c>
      <c r="F48" s="59">
        <v>405</v>
      </c>
      <c r="G48" s="59">
        <v>410</v>
      </c>
      <c r="H48" s="59">
        <v>405</v>
      </c>
      <c r="I48" s="59">
        <v>391.65</v>
      </c>
      <c r="J48" s="57">
        <v>812500</v>
      </c>
      <c r="K48" s="60">
        <f t="shared" si="58"/>
        <v>318215625</v>
      </c>
      <c r="L48" s="61">
        <v>8.9399999999999993E-2</v>
      </c>
      <c r="M48" s="60">
        <f t="shared" si="59"/>
        <v>28909724.999999996</v>
      </c>
      <c r="N48" s="60">
        <f t="shared" si="60"/>
        <v>29926649.999999996</v>
      </c>
      <c r="O48" s="60">
        <f t="shared" si="61"/>
        <v>29272912.499999996</v>
      </c>
      <c r="P48" s="60">
        <f t="shared" si="62"/>
        <v>29418187.499999996</v>
      </c>
      <c r="Q48" s="60">
        <f t="shared" si="63"/>
        <v>29781374.999999996</v>
      </c>
      <c r="R48" s="60">
        <f t="shared" si="64"/>
        <v>29418187.499999996</v>
      </c>
      <c r="S48" s="60">
        <f t="shared" si="50"/>
        <v>28448476.874999996</v>
      </c>
      <c r="T48" s="61">
        <f t="shared" si="65"/>
        <v>1.1060958258963936E-4</v>
      </c>
      <c r="U48" s="61">
        <f t="shared" si="66"/>
        <v>1.1614856566044807E-4</v>
      </c>
      <c r="V48" s="61">
        <f t="shared" si="67"/>
        <v>1.1399314914377274E-4</v>
      </c>
      <c r="W48" s="61">
        <f t="shared" si="68"/>
        <v>1.0909883825292494E-4</v>
      </c>
      <c r="X48" s="61">
        <f t="shared" si="69"/>
        <v>1.0935596943141267E-4</v>
      </c>
      <c r="Y48" s="61">
        <f t="shared" si="70"/>
        <v>1.1005497226833714E-4</v>
      </c>
      <c r="Z48" s="61">
        <f t="shared" si="51"/>
        <v>1.1013447763855303E-4</v>
      </c>
      <c r="AA48" s="62">
        <v>12428000</v>
      </c>
      <c r="AB48" s="63">
        <v>307028000</v>
      </c>
      <c r="AC48" s="63">
        <v>4</v>
      </c>
      <c r="AD48" s="62">
        <f t="shared" si="71"/>
        <v>15.295999999999999</v>
      </c>
      <c r="AE48" s="62">
        <f t="shared" si="72"/>
        <v>26.01987447698745</v>
      </c>
      <c r="AF48" s="62">
        <f t="shared" si="73"/>
        <v>2.8780474549343926E-3</v>
      </c>
      <c r="AG48" s="62">
        <f t="shared" si="74"/>
        <v>1.0532427009914405</v>
      </c>
      <c r="AH48" s="62">
        <f t="shared" si="75"/>
        <v>1.1649873552224757E-4</v>
      </c>
      <c r="AI48" s="64">
        <f t="shared" si="76"/>
        <v>1.0050251256281407E-2</v>
      </c>
      <c r="AJ48" s="64">
        <f t="shared" si="77"/>
        <v>1.1116540963782849E-6</v>
      </c>
      <c r="AK48" s="62">
        <f t="shared" si="78"/>
        <v>26.935146443514647</v>
      </c>
      <c r="AL48" s="62">
        <f t="shared" si="79"/>
        <v>3.1284786252683454E-3</v>
      </c>
      <c r="AM48" s="62">
        <f t="shared" si="80"/>
        <v>1.09029143921727</v>
      </c>
      <c r="AN48" s="62">
        <f t="shared" si="81"/>
        <v>1.2663578681695151E-4</v>
      </c>
      <c r="AO48" s="64">
        <f t="shared" si="82"/>
        <v>9.7087378640776691E-3</v>
      </c>
      <c r="AP48" s="64">
        <f t="shared" si="83"/>
        <v>1.1276559772859036E-6</v>
      </c>
      <c r="AQ48" s="62">
        <f t="shared" si="84"/>
        <v>26.346757322175733</v>
      </c>
      <c r="AR48" s="62">
        <f t="shared" si="85"/>
        <v>3.0033498368815647E-3</v>
      </c>
      <c r="AS48" s="62">
        <f t="shared" si="86"/>
        <v>1.0664743932149512</v>
      </c>
      <c r="AT48" s="62">
        <f t="shared" si="87"/>
        <v>1.2157077456376645E-4</v>
      </c>
      <c r="AU48" s="64">
        <f t="shared" si="88"/>
        <v>9.9255583126550868E-3</v>
      </c>
      <c r="AV48" s="64">
        <f t="shared" si="89"/>
        <v>1.1314456490697046E-6</v>
      </c>
      <c r="AW48" s="62">
        <f t="shared" si="90"/>
        <v>26.477510460251047</v>
      </c>
      <c r="AX48" s="62">
        <f t="shared" si="91"/>
        <v>2.8886656310430571E-3</v>
      </c>
      <c r="AY48" s="62">
        <f t="shared" si="92"/>
        <v>1.0717670701043553</v>
      </c>
      <c r="AZ48" s="62">
        <f t="shared" si="93"/>
        <v>1.1692854222612632E-4</v>
      </c>
      <c r="BA48" s="64">
        <f t="shared" si="94"/>
        <v>9.876543209876543E-3</v>
      </c>
      <c r="BB48" s="65">
        <f t="shared" si="95"/>
        <v>1.0775193901523451E-6</v>
      </c>
      <c r="BC48" s="62">
        <f t="shared" si="96"/>
        <v>26.80439330543933</v>
      </c>
      <c r="BD48" s="62">
        <f t="shared" si="97"/>
        <v>2.9312204149371857E-3</v>
      </c>
      <c r="BE48" s="62">
        <f t="shared" si="98"/>
        <v>1.0849987623278659</v>
      </c>
      <c r="BF48" s="62">
        <f t="shared" si="99"/>
        <v>1.1865109148624668E-4</v>
      </c>
      <c r="BG48" s="64">
        <f t="shared" si="100"/>
        <v>9.7560975609756097E-3</v>
      </c>
      <c r="BH48" s="64">
        <f t="shared" si="101"/>
        <v>1.0668875066479284E-6</v>
      </c>
      <c r="BI48" s="62">
        <f t="shared" si="102"/>
        <v>26.477510460251047</v>
      </c>
      <c r="BJ48" s="62">
        <f t="shared" si="103"/>
        <v>2.9139816794375357E-3</v>
      </c>
      <c r="BK48" s="62">
        <f t="shared" si="104"/>
        <v>1.0717670701043553</v>
      </c>
      <c r="BL48" s="62">
        <f t="shared" si="105"/>
        <v>1.1795329517845178E-4</v>
      </c>
      <c r="BM48" s="64">
        <f t="shared" si="106"/>
        <v>9.876543209876543E-3</v>
      </c>
      <c r="BN48" s="372">
        <f t="shared" si="107"/>
        <v>1.0869626890699965E-6</v>
      </c>
      <c r="BO48" s="374">
        <f t="shared" si="52"/>
        <v>25.604733263598327</v>
      </c>
      <c r="BP48" s="374">
        <f t="shared" si="53"/>
        <v>2.8199639230608847E-3</v>
      </c>
      <c r="BQ48" s="374">
        <f t="shared" si="54"/>
        <v>1.0364384518675822</v>
      </c>
      <c r="BR48" s="374">
        <f t="shared" si="55"/>
        <v>1.1414760750094675E-4</v>
      </c>
      <c r="BS48" s="375">
        <f t="shared" si="56"/>
        <v>1.0213200561726031E-2</v>
      </c>
      <c r="BT48" s="375">
        <f t="shared" si="57"/>
        <v>1.1248255088834727E-6</v>
      </c>
    </row>
    <row r="49" spans="1:72" ht="14.25" customHeight="1">
      <c r="A49" s="55">
        <v>46</v>
      </c>
      <c r="B49" s="56" t="s">
        <v>116</v>
      </c>
      <c r="C49" s="57">
        <v>910</v>
      </c>
      <c r="D49" s="57">
        <v>962</v>
      </c>
      <c r="E49" s="63">
        <v>949</v>
      </c>
      <c r="F49" s="59">
        <v>949</v>
      </c>
      <c r="G49" s="59">
        <v>945</v>
      </c>
      <c r="H49" s="59">
        <v>945</v>
      </c>
      <c r="I49" s="59">
        <v>926</v>
      </c>
      <c r="J49" s="57">
        <v>1384182</v>
      </c>
      <c r="K49" s="60">
        <f t="shared" si="58"/>
        <v>1281752532</v>
      </c>
      <c r="L49" s="61">
        <v>0.4</v>
      </c>
      <c r="M49" s="60">
        <f t="shared" si="59"/>
        <v>503842248</v>
      </c>
      <c r="N49" s="60">
        <f t="shared" si="60"/>
        <v>532633233.60000002</v>
      </c>
      <c r="O49" s="60">
        <f t="shared" si="61"/>
        <v>525435487.20000005</v>
      </c>
      <c r="P49" s="60">
        <f t="shared" si="62"/>
        <v>525435487.20000005</v>
      </c>
      <c r="Q49" s="60">
        <f t="shared" si="63"/>
        <v>523220796</v>
      </c>
      <c r="R49" s="60">
        <f t="shared" si="64"/>
        <v>523220796</v>
      </c>
      <c r="S49" s="60">
        <f t="shared" si="50"/>
        <v>512701012.80000001</v>
      </c>
      <c r="T49" s="61">
        <f t="shared" si="65"/>
        <v>1.9277174287304899E-3</v>
      </c>
      <c r="U49" s="61">
        <f t="shared" si="66"/>
        <v>2.067207191774769E-3</v>
      </c>
      <c r="V49" s="61">
        <f t="shared" si="67"/>
        <v>2.0461252653906749E-3</v>
      </c>
      <c r="W49" s="61">
        <f t="shared" si="68"/>
        <v>1.9486041154092046E-3</v>
      </c>
      <c r="X49" s="61">
        <f t="shared" si="69"/>
        <v>1.9212449852720169E-3</v>
      </c>
      <c r="Y49" s="61">
        <f t="shared" si="70"/>
        <v>1.9573962601875895E-3</v>
      </c>
      <c r="Z49" s="61">
        <f t="shared" si="51"/>
        <v>1.984853476605858E-3</v>
      </c>
      <c r="AA49" s="62">
        <v>135634000</v>
      </c>
      <c r="AB49" s="63">
        <v>1153383000</v>
      </c>
      <c r="AC49" s="63">
        <v>53</v>
      </c>
      <c r="AD49" s="62">
        <f t="shared" si="71"/>
        <v>97.988559307952272</v>
      </c>
      <c r="AE49" s="62">
        <f t="shared" si="72"/>
        <v>9.2867984428683084</v>
      </c>
      <c r="AF49" s="62">
        <f t="shared" si="73"/>
        <v>1.7902323215424412E-2</v>
      </c>
      <c r="AG49" s="62">
        <f t="shared" si="74"/>
        <v>1.0920965715638258</v>
      </c>
      <c r="AH49" s="62">
        <f t="shared" si="75"/>
        <v>2.1052535948604019E-3</v>
      </c>
      <c r="AI49" s="64">
        <f t="shared" si="76"/>
        <v>5.8241758241758243E-2</v>
      </c>
      <c r="AJ49" s="64">
        <f t="shared" si="77"/>
        <v>1.1227365244254502E-4</v>
      </c>
      <c r="AK49" s="62">
        <f t="shared" si="78"/>
        <v>9.8174726396036398</v>
      </c>
      <c r="AL49" s="62">
        <f t="shared" si="79"/>
        <v>2.0294750045640669E-2</v>
      </c>
      <c r="AM49" s="62">
        <f t="shared" si="80"/>
        <v>1.1545020899389016</v>
      </c>
      <c r="AN49" s="62">
        <f t="shared" si="81"/>
        <v>2.3865950232406985E-3</v>
      </c>
      <c r="AO49" s="64">
        <f t="shared" si="82"/>
        <v>5.5093555093555097E-2</v>
      </c>
      <c r="AP49" s="64">
        <f t="shared" si="83"/>
        <v>1.1388979330983654E-4</v>
      </c>
      <c r="AQ49" s="62">
        <f t="shared" si="84"/>
        <v>9.6848040904198065</v>
      </c>
      <c r="AR49" s="62">
        <f t="shared" si="85"/>
        <v>1.981632233976692E-2</v>
      </c>
      <c r="AS49" s="62">
        <f t="shared" si="86"/>
        <v>1.1389007103451325</v>
      </c>
      <c r="AT49" s="62">
        <f t="shared" si="87"/>
        <v>2.3303335182085624E-3</v>
      </c>
      <c r="AU49" s="64">
        <f t="shared" si="88"/>
        <v>5.584826132771338E-2</v>
      </c>
      <c r="AV49" s="64">
        <f t="shared" si="89"/>
        <v>1.1427253853077531E-4</v>
      </c>
      <c r="AW49" s="62">
        <f t="shared" si="90"/>
        <v>9.6848040904198065</v>
      </c>
      <c r="AX49" s="62">
        <f t="shared" si="91"/>
        <v>1.8871849107523934E-2</v>
      </c>
      <c r="AY49" s="62">
        <f t="shared" si="92"/>
        <v>1.1389007103451325</v>
      </c>
      <c r="AZ49" s="62">
        <f t="shared" si="93"/>
        <v>2.2192666112209919E-3</v>
      </c>
      <c r="BA49" s="64">
        <f t="shared" si="94"/>
        <v>5.584826132771338E-2</v>
      </c>
      <c r="BB49" s="65">
        <f t="shared" si="95"/>
        <v>1.0882615186163102E-4</v>
      </c>
      <c r="BC49" s="62">
        <f t="shared" si="96"/>
        <v>9.6439829983632421</v>
      </c>
      <c r="BD49" s="62">
        <f t="shared" si="97"/>
        <v>1.8528453973653967E-2</v>
      </c>
      <c r="BE49" s="62">
        <f t="shared" si="98"/>
        <v>1.134100285854742</v>
      </c>
      <c r="BF49" s="62">
        <f t="shared" si="99"/>
        <v>2.1788844869939841E-3</v>
      </c>
      <c r="BG49" s="64">
        <f t="shared" si="100"/>
        <v>5.6084656084656084E-2</v>
      </c>
      <c r="BH49" s="64">
        <f t="shared" si="101"/>
        <v>1.077523642533512E-4</v>
      </c>
      <c r="BI49" s="62">
        <f t="shared" si="102"/>
        <v>9.6439829983632421</v>
      </c>
      <c r="BJ49" s="62">
        <f t="shared" si="103"/>
        <v>1.8877096254308907E-2</v>
      </c>
      <c r="BK49" s="62">
        <f t="shared" si="104"/>
        <v>1.134100285854742</v>
      </c>
      <c r="BL49" s="62">
        <f t="shared" si="105"/>
        <v>2.2198836582097482E-3</v>
      </c>
      <c r="BM49" s="64">
        <f t="shared" si="106"/>
        <v>5.6084656084656084E-2</v>
      </c>
      <c r="BN49" s="372">
        <f t="shared" si="107"/>
        <v>1.0977989607401296E-4</v>
      </c>
      <c r="BO49" s="374">
        <f t="shared" si="52"/>
        <v>9.4500828110945641</v>
      </c>
      <c r="BP49" s="374">
        <f t="shared" si="53"/>
        <v>1.8757029721814304E-2</v>
      </c>
      <c r="BQ49" s="374">
        <f t="shared" si="54"/>
        <v>1.1112982695253875</v>
      </c>
      <c r="BR49" s="374">
        <f t="shared" si="55"/>
        <v>2.2057642338135391E-3</v>
      </c>
      <c r="BS49" s="375">
        <f t="shared" si="56"/>
        <v>5.7235421166306692E-2</v>
      </c>
      <c r="BT49" s="375">
        <f t="shared" si="57"/>
        <v>1.1360392468694435E-4</v>
      </c>
    </row>
    <row r="50" spans="1:72" ht="14.25" customHeight="1">
      <c r="A50" s="55">
        <v>47</v>
      </c>
      <c r="B50" s="56" t="s">
        <v>117</v>
      </c>
      <c r="C50" s="57">
        <v>5910</v>
      </c>
      <c r="D50" s="57">
        <v>5999</v>
      </c>
      <c r="E50" s="59">
        <v>5990</v>
      </c>
      <c r="F50" s="59">
        <v>6000</v>
      </c>
      <c r="G50" s="59">
        <v>6250</v>
      </c>
      <c r="H50" s="59">
        <v>6200</v>
      </c>
      <c r="I50" s="59">
        <v>6050</v>
      </c>
      <c r="J50" s="57">
        <v>9991308</v>
      </c>
      <c r="K50" s="60">
        <f t="shared" si="58"/>
        <v>60447413400</v>
      </c>
      <c r="L50" s="61">
        <v>0.1837</v>
      </c>
      <c r="M50" s="60">
        <f t="shared" si="59"/>
        <v>10847233382.436001</v>
      </c>
      <c r="N50" s="60">
        <f t="shared" si="60"/>
        <v>11010584274.3204</v>
      </c>
      <c r="O50" s="60">
        <f t="shared" si="61"/>
        <v>10994065644.804001</v>
      </c>
      <c r="P50" s="60">
        <f t="shared" si="62"/>
        <v>11012419677.6</v>
      </c>
      <c r="Q50" s="60">
        <f t="shared" si="63"/>
        <v>11471270497.5</v>
      </c>
      <c r="R50" s="60">
        <f t="shared" si="64"/>
        <v>11379500333.52</v>
      </c>
      <c r="S50" s="60">
        <f t="shared" si="50"/>
        <v>11104189841.58</v>
      </c>
      <c r="T50" s="61">
        <f t="shared" si="65"/>
        <v>4.1501880653781659E-2</v>
      </c>
      <c r="U50" s="61">
        <f t="shared" si="66"/>
        <v>4.2733268526407069E-2</v>
      </c>
      <c r="V50" s="61">
        <f t="shared" si="67"/>
        <v>4.2812554601274151E-2</v>
      </c>
      <c r="W50" s="61">
        <f t="shared" si="68"/>
        <v>4.084011610775852E-2</v>
      </c>
      <c r="X50" s="61">
        <f t="shared" si="69"/>
        <v>4.2122027806441982E-2</v>
      </c>
      <c r="Y50" s="61">
        <f t="shared" si="70"/>
        <v>4.2571303675084576E-2</v>
      </c>
      <c r="Z50" s="61">
        <f t="shared" si="51"/>
        <v>4.2988387504023111E-2</v>
      </c>
      <c r="AA50" s="62">
        <v>619800000</v>
      </c>
      <c r="AB50" s="63">
        <v>11418700000</v>
      </c>
      <c r="AC50" s="63">
        <v>40</v>
      </c>
      <c r="AD50" s="62">
        <f t="shared" si="71"/>
        <v>62.033919883162447</v>
      </c>
      <c r="AE50" s="62">
        <f t="shared" si="72"/>
        <v>95.270458664085183</v>
      </c>
      <c r="AF50" s="62">
        <f t="shared" si="73"/>
        <v>3.9539032053079022</v>
      </c>
      <c r="AG50" s="62">
        <f t="shared" si="74"/>
        <v>5.1712217923231192</v>
      </c>
      <c r="AH50" s="62">
        <f t="shared" si="75"/>
        <v>0.21461542965922897</v>
      </c>
      <c r="AI50" s="64">
        <f t="shared" si="76"/>
        <v>6.7681895093062603E-3</v>
      </c>
      <c r="AJ50" s="64">
        <f t="shared" si="77"/>
        <v>2.8089259325740547E-4</v>
      </c>
      <c r="AK50" s="62">
        <f t="shared" si="78"/>
        <v>96.70515761858664</v>
      </c>
      <c r="AL50" s="62">
        <f t="shared" si="79"/>
        <v>4.1325274684035831</v>
      </c>
      <c r="AM50" s="62">
        <f t="shared" si="80"/>
        <v>5.2490963675374607</v>
      </c>
      <c r="AN50" s="62">
        <f t="shared" si="81"/>
        <v>0.22431104459496623</v>
      </c>
      <c r="AO50" s="64">
        <f t="shared" si="82"/>
        <v>6.667777962993832E-3</v>
      </c>
      <c r="AP50" s="64">
        <f t="shared" si="83"/>
        <v>2.8493594616707497E-4</v>
      </c>
      <c r="AQ50" s="62">
        <f t="shared" si="84"/>
        <v>96.560075701839295</v>
      </c>
      <c r="AR50" s="62">
        <f t="shared" si="85"/>
        <v>4.1339835132881602</v>
      </c>
      <c r="AS50" s="62">
        <f t="shared" si="86"/>
        <v>5.2412214104933135</v>
      </c>
      <c r="AT50" s="62">
        <f t="shared" si="87"/>
        <v>0.2243900778141121</v>
      </c>
      <c r="AU50" s="64">
        <f t="shared" si="88"/>
        <v>6.6777963272120202E-3</v>
      </c>
      <c r="AV50" s="64">
        <f t="shared" si="89"/>
        <v>2.8589351987495261E-4</v>
      </c>
      <c r="AW50" s="62">
        <f t="shared" si="90"/>
        <v>96.721277831558567</v>
      </c>
      <c r="AX50" s="62">
        <f t="shared" si="91"/>
        <v>3.9501082167316222</v>
      </c>
      <c r="AY50" s="62">
        <f t="shared" si="92"/>
        <v>5.2499713627645876</v>
      </c>
      <c r="AZ50" s="62">
        <f t="shared" si="93"/>
        <v>0.21440944001771298</v>
      </c>
      <c r="BA50" s="64">
        <f t="shared" si="94"/>
        <v>6.6666666666666671E-3</v>
      </c>
      <c r="BB50" s="65">
        <f t="shared" si="95"/>
        <v>2.7226744071839014E-4</v>
      </c>
      <c r="BC50" s="62">
        <f t="shared" si="96"/>
        <v>100.75133107454018</v>
      </c>
      <c r="BD50" s="62">
        <f t="shared" si="97"/>
        <v>4.2438503690578235</v>
      </c>
      <c r="BE50" s="62">
        <f t="shared" si="98"/>
        <v>5.4687201695464456</v>
      </c>
      <c r="BF50" s="62">
        <f t="shared" si="99"/>
        <v>0.23035358304728548</v>
      </c>
      <c r="BG50" s="64">
        <f t="shared" si="100"/>
        <v>6.4000000000000003E-3</v>
      </c>
      <c r="BH50" s="64">
        <f t="shared" si="101"/>
        <v>2.6958097796122871E-4</v>
      </c>
      <c r="BI50" s="62">
        <f t="shared" si="102"/>
        <v>99.945320425943848</v>
      </c>
      <c r="BJ50" s="62">
        <f t="shared" si="103"/>
        <v>4.2548025867564885</v>
      </c>
      <c r="BK50" s="62">
        <f t="shared" si="104"/>
        <v>5.4249704081900738</v>
      </c>
      <c r="BL50" s="62">
        <f t="shared" si="105"/>
        <v>0.23094806267540716</v>
      </c>
      <c r="BM50" s="64">
        <f t="shared" si="106"/>
        <v>6.4516129032258064E-3</v>
      </c>
      <c r="BN50" s="372">
        <f t="shared" si="107"/>
        <v>2.7465357209731985E-4</v>
      </c>
      <c r="BO50" s="374">
        <f t="shared" si="52"/>
        <v>97.52728848015488</v>
      </c>
      <c r="BP50" s="374">
        <f t="shared" si="53"/>
        <v>4.1925408694015474</v>
      </c>
      <c r="BQ50" s="374">
        <f t="shared" si="54"/>
        <v>5.2937211241209594</v>
      </c>
      <c r="BR50" s="374">
        <f t="shared" si="55"/>
        <v>0.22756853502194463</v>
      </c>
      <c r="BS50" s="375">
        <f t="shared" si="56"/>
        <v>6.6115702479338841E-3</v>
      </c>
      <c r="BT50" s="375">
        <f t="shared" si="57"/>
        <v>2.8422074382825199E-4</v>
      </c>
    </row>
    <row r="51" spans="1:72" ht="14.25" customHeight="1">
      <c r="A51" s="55">
        <v>48</v>
      </c>
      <c r="B51" s="56" t="s">
        <v>118</v>
      </c>
      <c r="C51" s="57">
        <v>342.1</v>
      </c>
      <c r="D51" s="57">
        <v>363</v>
      </c>
      <c r="E51" s="57">
        <v>379</v>
      </c>
      <c r="F51" s="59">
        <v>379</v>
      </c>
      <c r="G51" s="59">
        <v>377.45</v>
      </c>
      <c r="H51" s="59">
        <v>360.15</v>
      </c>
      <c r="I51" s="59">
        <v>379.8</v>
      </c>
      <c r="J51" s="57">
        <v>2776768</v>
      </c>
      <c r="K51" s="60">
        <f t="shared" si="58"/>
        <v>1054616486.4</v>
      </c>
      <c r="L51" s="61">
        <v>7.1400000000000005E-2</v>
      </c>
      <c r="M51" s="60">
        <f t="shared" si="59"/>
        <v>67825168.561920017</v>
      </c>
      <c r="N51" s="60">
        <f t="shared" si="60"/>
        <v>71968828.377599999</v>
      </c>
      <c r="O51" s="60">
        <f t="shared" si="61"/>
        <v>75141008.140799999</v>
      </c>
      <c r="P51" s="60">
        <f t="shared" si="62"/>
        <v>75141008.140799999</v>
      </c>
      <c r="Q51" s="60">
        <f t="shared" si="63"/>
        <v>74833703.226240009</v>
      </c>
      <c r="R51" s="60">
        <f t="shared" si="64"/>
        <v>71403783.857280001</v>
      </c>
      <c r="S51" s="60">
        <f t="shared" si="50"/>
        <v>75299617.128959998</v>
      </c>
      <c r="T51" s="61">
        <f t="shared" si="65"/>
        <v>2.5950138175668928E-4</v>
      </c>
      <c r="U51" s="61">
        <f t="shared" si="66"/>
        <v>2.7931880742820174E-4</v>
      </c>
      <c r="V51" s="61">
        <f t="shared" si="67"/>
        <v>2.9261045165245025E-4</v>
      </c>
      <c r="W51" s="61">
        <f t="shared" si="68"/>
        <v>2.7866423427054629E-4</v>
      </c>
      <c r="X51" s="61">
        <f t="shared" si="69"/>
        <v>2.7478624349776027E-4</v>
      </c>
      <c r="Y51" s="61">
        <f t="shared" si="70"/>
        <v>2.6712527589496432E-4</v>
      </c>
      <c r="Z51" s="61">
        <f t="shared" si="51"/>
        <v>2.9151240803928103E-4</v>
      </c>
      <c r="AA51" s="62">
        <v>105304000</v>
      </c>
      <c r="AB51" s="63">
        <v>1279549000</v>
      </c>
      <c r="AC51" s="63">
        <v>14</v>
      </c>
      <c r="AD51" s="62">
        <f t="shared" si="71"/>
        <v>37.923225851061375</v>
      </c>
      <c r="AE51" s="62">
        <f t="shared" si="72"/>
        <v>9.0208570690572074</v>
      </c>
      <c r="AF51" s="62">
        <f t="shared" si="73"/>
        <v>2.3409248740499434E-3</v>
      </c>
      <c r="AG51" s="62">
        <f t="shared" si="74"/>
        <v>0.74239621366590891</v>
      </c>
      <c r="AH51" s="62">
        <f t="shared" si="75"/>
        <v>1.9265284325723769E-4</v>
      </c>
      <c r="AI51" s="64">
        <f t="shared" si="76"/>
        <v>4.0923706518561823E-2</v>
      </c>
      <c r="AJ51" s="64">
        <f t="shared" si="77"/>
        <v>1.0619758388172025E-5</v>
      </c>
      <c r="AK51" s="62">
        <f t="shared" si="78"/>
        <v>9.5719705234369066</v>
      </c>
      <c r="AL51" s="62">
        <f t="shared" si="79"/>
        <v>2.6736313913442969E-3</v>
      </c>
      <c r="AM51" s="62">
        <f t="shared" si="80"/>
        <v>0.78775160935610911</v>
      </c>
      <c r="AN51" s="62">
        <f t="shared" si="81"/>
        <v>2.2003384007499504E-4</v>
      </c>
      <c r="AO51" s="64">
        <f t="shared" si="82"/>
        <v>3.8567493112947659E-2</v>
      </c>
      <c r="AP51" s="64">
        <f t="shared" si="83"/>
        <v>1.0772626181803925E-5</v>
      </c>
      <c r="AQ51" s="62">
        <f t="shared" si="84"/>
        <v>9.9938755602826106</v>
      </c>
      <c r="AR51" s="62">
        <f t="shared" si="85"/>
        <v>2.9243124414526792E-3</v>
      </c>
      <c r="AS51" s="62">
        <f t="shared" si="86"/>
        <v>0.82247344337731498</v>
      </c>
      <c r="AT51" s="62">
        <f t="shared" si="87"/>
        <v>2.4066432573878211E-4</v>
      </c>
      <c r="AU51" s="64">
        <f t="shared" si="88"/>
        <v>3.6939313984168866E-2</v>
      </c>
      <c r="AV51" s="64">
        <f t="shared" si="89"/>
        <v>1.0808829348639323E-5</v>
      </c>
      <c r="AW51" s="62">
        <f t="shared" si="90"/>
        <v>9.9938755602826106</v>
      </c>
      <c r="AX51" s="62">
        <f t="shared" si="91"/>
        <v>2.7849356804012806E-3</v>
      </c>
      <c r="AY51" s="62">
        <f t="shared" si="92"/>
        <v>0.82247344337731498</v>
      </c>
      <c r="AZ51" s="62">
        <f t="shared" si="93"/>
        <v>2.2919393230659899E-4</v>
      </c>
      <c r="BA51" s="64">
        <f t="shared" si="94"/>
        <v>3.6939313984168866E-2</v>
      </c>
      <c r="BB51" s="65">
        <f t="shared" si="95"/>
        <v>1.02936656458777E-5</v>
      </c>
      <c r="BC51" s="62">
        <f t="shared" si="96"/>
        <v>9.953003509838183</v>
      </c>
      <c r="BD51" s="62">
        <f t="shared" si="97"/>
        <v>2.7349484459884576E-3</v>
      </c>
      <c r="BE51" s="62">
        <f t="shared" si="98"/>
        <v>0.81910976570651062</v>
      </c>
      <c r="BF51" s="62">
        <f t="shared" si="99"/>
        <v>2.250800955308226E-4</v>
      </c>
      <c r="BG51" s="64">
        <f t="shared" si="100"/>
        <v>3.709100543118294E-2</v>
      </c>
      <c r="BH51" s="64">
        <f t="shared" si="101"/>
        <v>1.0192098049989784E-5</v>
      </c>
      <c r="BI51" s="62">
        <f t="shared" si="102"/>
        <v>9.4968186887487658</v>
      </c>
      <c r="BJ51" s="62">
        <f t="shared" si="103"/>
        <v>2.5368403123564674E-3</v>
      </c>
      <c r="BK51" s="62">
        <f t="shared" si="104"/>
        <v>0.78156678267108171</v>
      </c>
      <c r="BL51" s="62">
        <f t="shared" si="105"/>
        <v>2.0877624245135232E-4</v>
      </c>
      <c r="BM51" s="64">
        <f t="shared" si="106"/>
        <v>3.8872691933916424E-2</v>
      </c>
      <c r="BN51" s="372">
        <f t="shared" si="107"/>
        <v>1.0383878557627379E-5</v>
      </c>
      <c r="BO51" s="374">
        <f t="shared" si="52"/>
        <v>10.014970812124897</v>
      </c>
      <c r="BP51" s="374">
        <f t="shared" si="53"/>
        <v>2.9194882578856426E-3</v>
      </c>
      <c r="BQ51" s="374">
        <f t="shared" si="54"/>
        <v>0.82420953507837524</v>
      </c>
      <c r="BR51" s="374">
        <f t="shared" si="55"/>
        <v>2.4026730629963342E-4</v>
      </c>
      <c r="BS51" s="375">
        <f t="shared" si="56"/>
        <v>3.6861506055818852E-2</v>
      </c>
      <c r="BT51" s="375">
        <f t="shared" si="57"/>
        <v>1.0745586394286294E-5</v>
      </c>
    </row>
    <row r="52" spans="1:72" ht="14.25" customHeight="1">
      <c r="A52" s="55">
        <v>49</v>
      </c>
      <c r="B52" s="56" t="s">
        <v>119</v>
      </c>
      <c r="C52" s="57">
        <v>27.5</v>
      </c>
      <c r="D52" s="57">
        <v>28.89</v>
      </c>
      <c r="E52" s="57">
        <v>27.94</v>
      </c>
      <c r="F52" s="59">
        <v>28.9</v>
      </c>
      <c r="G52" s="59">
        <v>31.7</v>
      </c>
      <c r="H52" s="59">
        <v>30.26</v>
      </c>
      <c r="I52" s="59">
        <v>28.55</v>
      </c>
      <c r="J52" s="57">
        <v>4783823</v>
      </c>
      <c r="K52" s="60">
        <f t="shared" si="58"/>
        <v>136578146.65000001</v>
      </c>
      <c r="L52" s="61">
        <v>0.26</v>
      </c>
      <c r="M52" s="60">
        <f t="shared" si="59"/>
        <v>34204334.450000003</v>
      </c>
      <c r="N52" s="60">
        <f t="shared" si="60"/>
        <v>35933208.082199998</v>
      </c>
      <c r="O52" s="60">
        <f t="shared" si="61"/>
        <v>34751603.801200002</v>
      </c>
      <c r="P52" s="60">
        <f t="shared" si="62"/>
        <v>35945646.022</v>
      </c>
      <c r="Q52" s="60">
        <f t="shared" si="63"/>
        <v>39428269.166000001</v>
      </c>
      <c r="R52" s="60">
        <f t="shared" si="64"/>
        <v>37637205.834800005</v>
      </c>
      <c r="S52" s="60">
        <f t="shared" si="50"/>
        <v>35510318.129000001</v>
      </c>
      <c r="T52" s="61">
        <f t="shared" si="65"/>
        <v>1.3086693686193565E-4</v>
      </c>
      <c r="U52" s="61">
        <f t="shared" si="66"/>
        <v>1.3946066727568739E-4</v>
      </c>
      <c r="V52" s="61">
        <f t="shared" si="67"/>
        <v>1.3532800178648065E-4</v>
      </c>
      <c r="W52" s="61">
        <f t="shared" si="68"/>
        <v>1.3330624877046124E-4</v>
      </c>
      <c r="X52" s="61">
        <f t="shared" si="69"/>
        <v>1.4477896328328048E-4</v>
      </c>
      <c r="Y52" s="61">
        <f t="shared" si="70"/>
        <v>1.4080274810970636E-4</v>
      </c>
      <c r="Z52" s="61">
        <f t="shared" si="51"/>
        <v>1.3747345262456184E-4</v>
      </c>
      <c r="AA52" s="62">
        <v>7985231.6399999997</v>
      </c>
      <c r="AB52" s="63">
        <v>34432862.609999999</v>
      </c>
      <c r="AC52" s="63">
        <v>0</v>
      </c>
      <c r="AD52" s="62">
        <f t="shared" si="71"/>
        <v>1.6692155290862558</v>
      </c>
      <c r="AE52" s="62">
        <f t="shared" si="72"/>
        <v>16.474804793515045</v>
      </c>
      <c r="AF52" s="62">
        <f t="shared" si="73"/>
        <v>2.1560072387256479E-3</v>
      </c>
      <c r="AG52" s="62">
        <f t="shared" si="74"/>
        <v>3.8206272301563953</v>
      </c>
      <c r="AH52" s="62">
        <f t="shared" si="75"/>
        <v>4.9999378250186908E-4</v>
      </c>
      <c r="AI52" s="64">
        <f t="shared" si="76"/>
        <v>0</v>
      </c>
      <c r="AJ52" s="64">
        <f t="shared" si="77"/>
        <v>0</v>
      </c>
      <c r="AK52" s="62">
        <f t="shared" si="78"/>
        <v>17.307531290350898</v>
      </c>
      <c r="AL52" s="62">
        <f t="shared" si="79"/>
        <v>2.413719862647175E-3</v>
      </c>
      <c r="AM52" s="62">
        <f t="shared" si="80"/>
        <v>4.0137425701533909</v>
      </c>
      <c r="AN52" s="62">
        <f t="shared" si="81"/>
        <v>5.5975921710642437E-4</v>
      </c>
      <c r="AO52" s="64">
        <f t="shared" si="82"/>
        <v>0</v>
      </c>
      <c r="AP52" s="64">
        <f t="shared" si="83"/>
        <v>0</v>
      </c>
      <c r="AQ52" s="62">
        <f t="shared" si="84"/>
        <v>16.738401670211285</v>
      </c>
      <c r="AR52" s="62">
        <f t="shared" si="85"/>
        <v>2.2651744511291835E-3</v>
      </c>
      <c r="AS52" s="62">
        <f t="shared" si="86"/>
        <v>3.8817572658388975</v>
      </c>
      <c r="AT52" s="62">
        <f t="shared" si="87"/>
        <v>5.2531045420613058E-4</v>
      </c>
      <c r="AU52" s="64">
        <f t="shared" si="88"/>
        <v>0</v>
      </c>
      <c r="AV52" s="64">
        <f t="shared" si="89"/>
        <v>0</v>
      </c>
      <c r="AW52" s="62">
        <f t="shared" si="90"/>
        <v>17.313522128457628</v>
      </c>
      <c r="AX52" s="62">
        <f t="shared" si="91"/>
        <v>2.3080006879490581E-3</v>
      </c>
      <c r="AY52" s="62">
        <f t="shared" si="92"/>
        <v>4.0151318891461747</v>
      </c>
      <c r="AZ52" s="62">
        <f t="shared" si="93"/>
        <v>5.3524217046073191E-4</v>
      </c>
      <c r="BA52" s="64">
        <f t="shared" si="94"/>
        <v>0</v>
      </c>
      <c r="BB52" s="65">
        <f t="shared" si="95"/>
        <v>0</v>
      </c>
      <c r="BC52" s="62">
        <f t="shared" si="96"/>
        <v>18.990956798342797</v>
      </c>
      <c r="BD52" s="62">
        <f t="shared" si="97"/>
        <v>2.7494910370216377E-3</v>
      </c>
      <c r="BE52" s="62">
        <f t="shared" si="98"/>
        <v>4.4041412071257353</v>
      </c>
      <c r="BF52" s="62">
        <f t="shared" si="99"/>
        <v>6.3762699812083942E-4</v>
      </c>
      <c r="BG52" s="64">
        <f t="shared" si="100"/>
        <v>0</v>
      </c>
      <c r="BH52" s="64">
        <f t="shared" si="101"/>
        <v>0</v>
      </c>
      <c r="BI52" s="62">
        <f t="shared" si="102"/>
        <v>18.128276110973285</v>
      </c>
      <c r="BJ52" s="62">
        <f t="shared" si="103"/>
        <v>2.5525110949165784E-3</v>
      </c>
      <c r="BK52" s="62">
        <f t="shared" si="104"/>
        <v>4.2040792721648197</v>
      </c>
      <c r="BL52" s="62">
        <f t="shared" si="105"/>
        <v>5.9194591479186072E-4</v>
      </c>
      <c r="BM52" s="64">
        <f t="shared" si="106"/>
        <v>0</v>
      </c>
      <c r="BN52" s="372">
        <f t="shared" si="107"/>
        <v>0</v>
      </c>
      <c r="BO52" s="374">
        <f t="shared" si="52"/>
        <v>17.103842794721984</v>
      </c>
      <c r="BP52" s="374">
        <f t="shared" si="53"/>
        <v>2.3513243221381661E-3</v>
      </c>
      <c r="BQ52" s="374">
        <f t="shared" si="54"/>
        <v>3.9665057243987305</v>
      </c>
      <c r="BR52" s="374">
        <f t="shared" si="55"/>
        <v>5.4528923678818229E-4</v>
      </c>
      <c r="BS52" s="375">
        <f t="shared" si="56"/>
        <v>0</v>
      </c>
      <c r="BT52" s="375">
        <f t="shared" si="57"/>
        <v>0</v>
      </c>
    </row>
    <row r="53" spans="1:72" ht="14.25" customHeight="1">
      <c r="A53" s="55">
        <v>50</v>
      </c>
      <c r="B53" s="56" t="s">
        <v>120</v>
      </c>
      <c r="C53" s="57">
        <v>839.9</v>
      </c>
      <c r="D53" s="57">
        <v>780</v>
      </c>
      <c r="E53" s="63">
        <v>800</v>
      </c>
      <c r="F53" s="59">
        <v>791</v>
      </c>
      <c r="G53" s="59">
        <v>829.9</v>
      </c>
      <c r="H53" s="59">
        <v>839</v>
      </c>
      <c r="I53" s="59">
        <v>796.7</v>
      </c>
      <c r="J53" s="57">
        <v>1680000</v>
      </c>
      <c r="K53" s="60">
        <f t="shared" si="58"/>
        <v>1338456000</v>
      </c>
      <c r="L53" s="61">
        <v>0.45</v>
      </c>
      <c r="M53" s="60">
        <f t="shared" si="59"/>
        <v>634964400</v>
      </c>
      <c r="N53" s="60">
        <f t="shared" si="60"/>
        <v>589680000</v>
      </c>
      <c r="O53" s="60">
        <f t="shared" si="61"/>
        <v>604800000</v>
      </c>
      <c r="P53" s="60">
        <f t="shared" si="62"/>
        <v>597996000</v>
      </c>
      <c r="Q53" s="60">
        <f t="shared" si="63"/>
        <v>627404400</v>
      </c>
      <c r="R53" s="60">
        <f t="shared" si="64"/>
        <v>634284000</v>
      </c>
      <c r="S53" s="60">
        <f t="shared" si="50"/>
        <v>602305200</v>
      </c>
      <c r="T53" s="61">
        <f t="shared" si="65"/>
        <v>2.4293952032847358E-3</v>
      </c>
      <c r="U53" s="61">
        <f t="shared" si="66"/>
        <v>2.2886118626258881E-3</v>
      </c>
      <c r="V53" s="61">
        <f t="shared" si="67"/>
        <v>2.355182683040294E-3</v>
      </c>
      <c r="W53" s="61">
        <f t="shared" si="68"/>
        <v>2.2176984520170086E-3</v>
      </c>
      <c r="X53" s="61">
        <f t="shared" si="69"/>
        <v>2.3038028428013753E-3</v>
      </c>
      <c r="Y53" s="61">
        <f t="shared" si="70"/>
        <v>2.3728894932854025E-3</v>
      </c>
      <c r="Z53" s="61">
        <f t="shared" si="51"/>
        <v>2.3317441166517362E-3</v>
      </c>
      <c r="AA53" s="62">
        <v>67814205.420000002</v>
      </c>
      <c r="AB53" s="63">
        <v>193090661.08000001</v>
      </c>
      <c r="AC53" s="63">
        <v>40</v>
      </c>
      <c r="AD53" s="62">
        <f t="shared" si="71"/>
        <v>40.365598464285718</v>
      </c>
      <c r="AE53" s="62">
        <f t="shared" si="72"/>
        <v>20.807321876897689</v>
      </c>
      <c r="AF53" s="62">
        <f t="shared" si="73"/>
        <v>5.0549207960936794E-2</v>
      </c>
      <c r="AG53" s="62">
        <f t="shared" si="74"/>
        <v>7.3076139058604745</v>
      </c>
      <c r="AH53" s="62">
        <f t="shared" si="75"/>
        <v>1.7753082170354269E-2</v>
      </c>
      <c r="AI53" s="64">
        <f t="shared" si="76"/>
        <v>4.7624717228241457E-2</v>
      </c>
      <c r="AJ53" s="64">
        <f t="shared" si="77"/>
        <v>1.1569925959208172E-4</v>
      </c>
      <c r="AK53" s="62">
        <f t="shared" si="78"/>
        <v>19.323385002952968</v>
      </c>
      <c r="AL53" s="62">
        <f t="shared" si="79"/>
        <v>4.4223728143845342E-2</v>
      </c>
      <c r="AM53" s="62">
        <f t="shared" si="80"/>
        <v>6.7864493946555182</v>
      </c>
      <c r="AN53" s="62">
        <f t="shared" si="81"/>
        <v>1.5531548589718896E-2</v>
      </c>
      <c r="AO53" s="64">
        <f t="shared" si="82"/>
        <v>5.128205128205128E-2</v>
      </c>
      <c r="AP53" s="64">
        <f t="shared" si="83"/>
        <v>1.173647109038917E-4</v>
      </c>
      <c r="AQ53" s="62">
        <f t="shared" si="84"/>
        <v>19.818856413285097</v>
      </c>
      <c r="AR53" s="62">
        <f t="shared" si="85"/>
        <v>4.6677027422231135E-2</v>
      </c>
      <c r="AS53" s="62">
        <f t="shared" si="86"/>
        <v>6.9604609175954035</v>
      </c>
      <c r="AT53" s="62">
        <f t="shared" si="87"/>
        <v>1.639315701909945E-2</v>
      </c>
      <c r="AU53" s="64">
        <f t="shared" si="88"/>
        <v>0.05</v>
      </c>
      <c r="AV53" s="64">
        <f t="shared" si="89"/>
        <v>1.177591341520147E-4</v>
      </c>
      <c r="AW53" s="62">
        <f t="shared" si="90"/>
        <v>19.595894278635637</v>
      </c>
      <c r="AX53" s="62">
        <f t="shared" si="91"/>
        <v>4.3457784407619209E-2</v>
      </c>
      <c r="AY53" s="62">
        <f t="shared" si="92"/>
        <v>6.8821557322724551</v>
      </c>
      <c r="AZ53" s="62">
        <f t="shared" si="93"/>
        <v>1.5262546114000606E-2</v>
      </c>
      <c r="BA53" s="64">
        <f t="shared" si="94"/>
        <v>5.0568900126422248E-2</v>
      </c>
      <c r="BB53" s="65">
        <f t="shared" si="95"/>
        <v>1.1214657153056932E-4</v>
      </c>
      <c r="BC53" s="62">
        <f t="shared" si="96"/>
        <v>20.559586171731624</v>
      </c>
      <c r="BD53" s="62">
        <f t="shared" si="97"/>
        <v>4.7365233069255164E-2</v>
      </c>
      <c r="BE53" s="62">
        <f t="shared" si="98"/>
        <v>7.2206081443905319</v>
      </c>
      <c r="BF53" s="62">
        <f t="shared" si="99"/>
        <v>1.6634857569801671E-2</v>
      </c>
      <c r="BG53" s="64">
        <f t="shared" si="100"/>
        <v>4.8198578141944816E-2</v>
      </c>
      <c r="BH53" s="64">
        <f t="shared" si="101"/>
        <v>1.110400213423967E-4</v>
      </c>
      <c r="BI53" s="62">
        <f t="shared" si="102"/>
        <v>20.785025663432744</v>
      </c>
      <c r="BJ53" s="62">
        <f t="shared" si="103"/>
        <v>4.932056901442701E-2</v>
      </c>
      <c r="BK53" s="62">
        <f t="shared" si="104"/>
        <v>7.2997833873281799</v>
      </c>
      <c r="BL53" s="62">
        <f t="shared" si="105"/>
        <v>1.7321579303050363E-2</v>
      </c>
      <c r="BM53" s="64">
        <f t="shared" si="106"/>
        <v>4.7675804529201428E-2</v>
      </c>
      <c r="BN53" s="372">
        <f t="shared" si="107"/>
        <v>1.1312941565127068E-4</v>
      </c>
      <c r="BO53" s="374">
        <f t="shared" si="52"/>
        <v>19.737103630580297</v>
      </c>
      <c r="BP53" s="374">
        <f t="shared" si="53"/>
        <v>4.6021875270351231E-2</v>
      </c>
      <c r="BQ53" s="374">
        <f t="shared" si="54"/>
        <v>6.9317490163103228</v>
      </c>
      <c r="BR53" s="374">
        <f t="shared" si="55"/>
        <v>1.6163064986888055E-2</v>
      </c>
      <c r="BS53" s="375">
        <f t="shared" si="56"/>
        <v>5.0207104305259188E-2</v>
      </c>
      <c r="BT53" s="375">
        <f t="shared" si="57"/>
        <v>1.1707012007790816E-4</v>
      </c>
    </row>
    <row r="54" spans="1:72" ht="14.25" customHeight="1">
      <c r="A54" s="55">
        <v>51</v>
      </c>
      <c r="B54" s="56" t="s">
        <v>121</v>
      </c>
      <c r="C54" s="59">
        <v>2650</v>
      </c>
      <c r="D54" s="57">
        <v>2512</v>
      </c>
      <c r="E54" s="59">
        <v>2450</v>
      </c>
      <c r="F54" s="59">
        <v>2500</v>
      </c>
      <c r="G54" s="59">
        <v>2500</v>
      </c>
      <c r="H54" s="59">
        <v>1839</v>
      </c>
      <c r="I54" s="59">
        <v>1683</v>
      </c>
      <c r="J54" s="66">
        <v>1681233</v>
      </c>
      <c r="K54" s="60">
        <f t="shared" si="58"/>
        <v>2829515139</v>
      </c>
      <c r="L54" s="61">
        <v>0.48549999999999999</v>
      </c>
      <c r="M54" s="60">
        <f t="shared" si="59"/>
        <v>2163032346.9749999</v>
      </c>
      <c r="N54" s="60">
        <f t="shared" si="60"/>
        <v>2050391417.2079999</v>
      </c>
      <c r="O54" s="60">
        <f t="shared" si="61"/>
        <v>1999784622.675</v>
      </c>
      <c r="P54" s="60">
        <f t="shared" si="62"/>
        <v>2040596553.75</v>
      </c>
      <c r="Q54" s="60">
        <f t="shared" si="63"/>
        <v>2040596553.75</v>
      </c>
      <c r="R54" s="60">
        <f t="shared" si="64"/>
        <v>1501062824.9384999</v>
      </c>
      <c r="S54" s="60">
        <f t="shared" si="50"/>
        <v>1373729599.9844999</v>
      </c>
      <c r="T54" s="61">
        <f t="shared" si="65"/>
        <v>8.2758346897728267E-3</v>
      </c>
      <c r="U54" s="61">
        <f t="shared" si="66"/>
        <v>7.9577908703848434E-3</v>
      </c>
      <c r="V54" s="61">
        <f t="shared" si="67"/>
        <v>7.7874638113995176E-3</v>
      </c>
      <c r="W54" s="61">
        <f t="shared" si="68"/>
        <v>7.567655667333255E-3</v>
      </c>
      <c r="X54" s="61">
        <f t="shared" si="69"/>
        <v>7.4929856110985829E-3</v>
      </c>
      <c r="Y54" s="61">
        <f t="shared" si="70"/>
        <v>5.6155542407783773E-3</v>
      </c>
      <c r="Z54" s="61">
        <f t="shared" si="51"/>
        <v>5.3182106225119772E-3</v>
      </c>
      <c r="AA54" s="62">
        <v>-14060337.720000001</v>
      </c>
      <c r="AB54" s="63">
        <v>695005807.16999996</v>
      </c>
      <c r="AC54" s="63">
        <v>0</v>
      </c>
      <c r="AD54" s="62">
        <f t="shared" si="71"/>
        <v>-8.3631107169559495</v>
      </c>
      <c r="AE54" s="62">
        <f t="shared" si="72"/>
        <v>-316.86774092649597</v>
      </c>
      <c r="AF54" s="62">
        <f t="shared" si="73"/>
        <v>-2.6223450424294441</v>
      </c>
      <c r="AG54" s="62">
        <f t="shared" si="74"/>
        <v>6.4104031995666935</v>
      </c>
      <c r="AH54" s="62">
        <f t="shared" si="75"/>
        <v>5.3051437174404761E-2</v>
      </c>
      <c r="AI54" s="64">
        <f t="shared" si="76"/>
        <v>0</v>
      </c>
      <c r="AJ54" s="64">
        <f t="shared" si="77"/>
        <v>0</v>
      </c>
      <c r="AK54" s="62">
        <f t="shared" si="78"/>
        <v>-300.36670385183317</v>
      </c>
      <c r="AL54" s="62">
        <f t="shared" si="79"/>
        <v>-2.3902554136797058</v>
      </c>
      <c r="AM54" s="62">
        <f t="shared" si="80"/>
        <v>6.0765784291741634</v>
      </c>
      <c r="AN54" s="62">
        <f t="shared" si="81"/>
        <v>4.835614034685963E-2</v>
      </c>
      <c r="AO54" s="64">
        <f t="shared" si="82"/>
        <v>0</v>
      </c>
      <c r="AP54" s="64">
        <f t="shared" si="83"/>
        <v>0</v>
      </c>
      <c r="AQ54" s="62">
        <f t="shared" si="84"/>
        <v>-292.95319444147742</v>
      </c>
      <c r="AR54" s="62">
        <f t="shared" si="85"/>
        <v>-2.2813624001468917</v>
      </c>
      <c r="AS54" s="62">
        <f t="shared" si="86"/>
        <v>5.9265991845050561</v>
      </c>
      <c r="AT54" s="62">
        <f t="shared" si="87"/>
        <v>4.6153176674003017E-2</v>
      </c>
      <c r="AU54" s="64">
        <f t="shared" si="88"/>
        <v>0</v>
      </c>
      <c r="AV54" s="64">
        <f t="shared" si="89"/>
        <v>0</v>
      </c>
      <c r="AW54" s="62">
        <f t="shared" si="90"/>
        <v>-298.93183106273204</v>
      </c>
      <c r="AX54" s="62">
        <f t="shared" si="91"/>
        <v>-2.2622131654881912</v>
      </c>
      <c r="AY54" s="62">
        <f t="shared" si="92"/>
        <v>6.0475501882704652</v>
      </c>
      <c r="AZ54" s="62">
        <f t="shared" si="93"/>
        <v>4.5765777455747281E-2</v>
      </c>
      <c r="BA54" s="64">
        <f t="shared" si="94"/>
        <v>0</v>
      </c>
      <c r="BB54" s="65">
        <f t="shared" si="95"/>
        <v>0</v>
      </c>
      <c r="BC54" s="62">
        <f t="shared" si="96"/>
        <v>-298.93183106273204</v>
      </c>
      <c r="BD54" s="62">
        <f t="shared" si="97"/>
        <v>-2.2398919088524036</v>
      </c>
      <c r="BE54" s="62">
        <f t="shared" si="98"/>
        <v>6.0475501882704652</v>
      </c>
      <c r="BF54" s="62">
        <f t="shared" si="99"/>
        <v>4.5314206543107124E-2</v>
      </c>
      <c r="BG54" s="64">
        <f t="shared" si="100"/>
        <v>0</v>
      </c>
      <c r="BH54" s="64">
        <f t="shared" si="101"/>
        <v>0</v>
      </c>
      <c r="BI54" s="62">
        <f t="shared" si="102"/>
        <v>-219.8942549297457</v>
      </c>
      <c r="BJ54" s="62">
        <f t="shared" si="103"/>
        <v>-1.234828115793535</v>
      </c>
      <c r="BK54" s="62">
        <f t="shared" si="104"/>
        <v>4.448577918491754</v>
      </c>
      <c r="BL54" s="62">
        <f t="shared" si="105"/>
        <v>2.4981230595619415E-2</v>
      </c>
      <c r="BM54" s="64">
        <f t="shared" si="106"/>
        <v>0</v>
      </c>
      <c r="BN54" s="372">
        <f t="shared" si="107"/>
        <v>0</v>
      </c>
      <c r="BO54" s="374">
        <f t="shared" si="52"/>
        <v>-201.24090867143124</v>
      </c>
      <c r="BP54" s="374">
        <f t="shared" si="53"/>
        <v>-1.0702415381803683</v>
      </c>
      <c r="BQ54" s="374">
        <f t="shared" si="54"/>
        <v>4.0712107867436771</v>
      </c>
      <c r="BR54" s="374">
        <f t="shared" si="55"/>
        <v>2.1651556452545566E-2</v>
      </c>
      <c r="BS54" s="375">
        <f t="shared" si="56"/>
        <v>0</v>
      </c>
      <c r="BT54" s="375">
        <f t="shared" si="57"/>
        <v>0</v>
      </c>
    </row>
    <row r="55" spans="1:72" ht="14.25" customHeight="1">
      <c r="A55" s="55">
        <v>52</v>
      </c>
      <c r="B55" s="56" t="s">
        <v>122</v>
      </c>
      <c r="C55" s="57">
        <v>265</v>
      </c>
      <c r="D55" s="57">
        <v>270.10000000000002</v>
      </c>
      <c r="E55" s="63">
        <v>274</v>
      </c>
      <c r="F55" s="59">
        <v>284</v>
      </c>
      <c r="G55" s="59">
        <v>280</v>
      </c>
      <c r="H55" s="59">
        <v>273.89999999999998</v>
      </c>
      <c r="I55" s="59">
        <v>269</v>
      </c>
      <c r="J55" s="57">
        <v>9246737</v>
      </c>
      <c r="K55" s="60">
        <f t="shared" si="58"/>
        <v>2487372253</v>
      </c>
      <c r="L55" s="61">
        <v>0.7</v>
      </c>
      <c r="M55" s="60">
        <f t="shared" si="59"/>
        <v>1715269713.5</v>
      </c>
      <c r="N55" s="60">
        <f t="shared" si="60"/>
        <v>1748280564.5900002</v>
      </c>
      <c r="O55" s="60">
        <f t="shared" si="61"/>
        <v>1773524156.5999999</v>
      </c>
      <c r="P55" s="60">
        <f t="shared" si="62"/>
        <v>1838251315.5999999</v>
      </c>
      <c r="Q55" s="60">
        <f t="shared" si="63"/>
        <v>1812360452</v>
      </c>
      <c r="R55" s="60">
        <f t="shared" si="64"/>
        <v>1772876885.0099998</v>
      </c>
      <c r="S55" s="60">
        <f t="shared" si="50"/>
        <v>1741160577.0999999</v>
      </c>
      <c r="T55" s="61">
        <f t="shared" si="65"/>
        <v>6.5626797570328081E-3</v>
      </c>
      <c r="U55" s="61">
        <f t="shared" si="66"/>
        <v>6.785265973611042E-3</v>
      </c>
      <c r="V55" s="61">
        <f t="shared" si="67"/>
        <v>6.906371331974144E-3</v>
      </c>
      <c r="W55" s="61">
        <f t="shared" si="68"/>
        <v>6.8172481037069629E-3</v>
      </c>
      <c r="X55" s="61">
        <f t="shared" si="69"/>
        <v>6.6549121451784298E-3</v>
      </c>
      <c r="Y55" s="61">
        <f t="shared" si="70"/>
        <v>6.6324248023421394E-3</v>
      </c>
      <c r="Z55" s="61">
        <f t="shared" si="51"/>
        <v>6.7406705633603469E-3</v>
      </c>
      <c r="AA55" s="62">
        <v>159408000</v>
      </c>
      <c r="AB55" s="63">
        <v>1568571000</v>
      </c>
      <c r="AC55" s="63">
        <v>10.5</v>
      </c>
      <c r="AD55" s="62">
        <f t="shared" si="71"/>
        <v>17.239378604582352</v>
      </c>
      <c r="AE55" s="62">
        <f t="shared" si="72"/>
        <v>15.371783756147746</v>
      </c>
      <c r="AF55" s="62">
        <f t="shared" si="73"/>
        <v>0.10088009408595655</v>
      </c>
      <c r="AG55" s="62">
        <f t="shared" si="74"/>
        <v>1.5621768507769174</v>
      </c>
      <c r="AH55" s="62">
        <f t="shared" si="75"/>
        <v>1.0252066395498938E-2</v>
      </c>
      <c r="AI55" s="64">
        <f t="shared" si="76"/>
        <v>3.962264150943396E-2</v>
      </c>
      <c r="AJ55" s="64">
        <f t="shared" si="77"/>
        <v>2.6003070735413009E-4</v>
      </c>
      <c r="AK55" s="62">
        <f t="shared" si="78"/>
        <v>15.667618085039647</v>
      </c>
      <c r="AL55" s="62">
        <f t="shared" si="79"/>
        <v>0.10630895587995251</v>
      </c>
      <c r="AM55" s="62">
        <f t="shared" si="80"/>
        <v>1.5922413863956431</v>
      </c>
      <c r="AN55" s="62">
        <f t="shared" si="81"/>
        <v>1.0803781300885629E-2</v>
      </c>
      <c r="AO55" s="64">
        <f t="shared" si="82"/>
        <v>3.8874490929285445E-2</v>
      </c>
      <c r="AP55" s="64">
        <f t="shared" si="83"/>
        <v>2.6377376054393162E-4</v>
      </c>
      <c r="AQ55" s="62">
        <f t="shared" si="84"/>
        <v>15.893844336545216</v>
      </c>
      <c r="AR55" s="62">
        <f t="shared" si="85"/>
        <v>0.10976879088077549</v>
      </c>
      <c r="AS55" s="62">
        <f t="shared" si="86"/>
        <v>1.6152319136334918</v>
      </c>
      <c r="AT55" s="62">
        <f t="shared" si="87"/>
        <v>1.1155391382808084E-2</v>
      </c>
      <c r="AU55" s="64">
        <f t="shared" si="88"/>
        <v>3.8321167883211681E-2</v>
      </c>
      <c r="AV55" s="64">
        <f t="shared" si="89"/>
        <v>2.6466021527638147E-4</v>
      </c>
      <c r="AW55" s="62">
        <f t="shared" si="90"/>
        <v>16.47391164809796</v>
      </c>
      <c r="AX55" s="62">
        <f t="shared" si="91"/>
        <v>0.11230674294363187</v>
      </c>
      <c r="AY55" s="62">
        <f t="shared" si="92"/>
        <v>1.6741819834741303</v>
      </c>
      <c r="AZ55" s="62">
        <f t="shared" si="93"/>
        <v>1.1413313952099376E-2</v>
      </c>
      <c r="BA55" s="64">
        <f t="shared" si="94"/>
        <v>3.6971830985915492E-2</v>
      </c>
      <c r="BB55" s="65">
        <f t="shared" si="95"/>
        <v>2.5204614467930669E-4</v>
      </c>
      <c r="BC55" s="62">
        <f t="shared" si="96"/>
        <v>16.241884723476865</v>
      </c>
      <c r="BD55" s="62">
        <f t="shared" si="97"/>
        <v>0.10808831590685419</v>
      </c>
      <c r="BE55" s="62">
        <f t="shared" si="98"/>
        <v>1.6506019555378748</v>
      </c>
      <c r="BF55" s="62">
        <f t="shared" si="99"/>
        <v>1.0984611000764269E-2</v>
      </c>
      <c r="BG55" s="64">
        <f t="shared" si="100"/>
        <v>3.7499999999999999E-2</v>
      </c>
      <c r="BH55" s="64">
        <f t="shared" si="101"/>
        <v>2.4955920544419112E-4</v>
      </c>
      <c r="BI55" s="62">
        <f t="shared" si="102"/>
        <v>15.888043663429688</v>
      </c>
      <c r="BJ55" s="62">
        <f t="shared" si="103"/>
        <v>0.10537625485402592</v>
      </c>
      <c r="BK55" s="62">
        <f t="shared" si="104"/>
        <v>1.6146424129350854</v>
      </c>
      <c r="BL55" s="62">
        <f t="shared" si="105"/>
        <v>1.0708994386464218E-2</v>
      </c>
      <c r="BM55" s="64">
        <f t="shared" si="106"/>
        <v>3.8335158817086532E-2</v>
      </c>
      <c r="BN55" s="372">
        <f t="shared" si="107"/>
        <v>2.5425505814016965E-4</v>
      </c>
      <c r="BO55" s="374">
        <f t="shared" si="52"/>
        <v>15.603810680768843</v>
      </c>
      <c r="BP55" s="374">
        <f t="shared" si="53"/>
        <v>0.10518014733210632</v>
      </c>
      <c r="BQ55" s="374">
        <f t="shared" si="54"/>
        <v>1.5857568787131726</v>
      </c>
      <c r="BR55" s="374">
        <f t="shared" si="55"/>
        <v>1.0689064712988066E-2</v>
      </c>
      <c r="BS55" s="375">
        <f t="shared" si="56"/>
        <v>3.9033457249070633E-2</v>
      </c>
      <c r="BT55" s="375">
        <f t="shared" si="57"/>
        <v>2.6311167626499497E-4</v>
      </c>
    </row>
    <row r="56" spans="1:72" ht="14.25" customHeight="1">
      <c r="A56" s="55">
        <v>53</v>
      </c>
      <c r="B56" s="56" t="s">
        <v>123</v>
      </c>
      <c r="C56" s="57">
        <v>1160</v>
      </c>
      <c r="D56" s="57">
        <v>1240</v>
      </c>
      <c r="E56" s="59">
        <v>1249</v>
      </c>
      <c r="F56" s="59">
        <v>1249</v>
      </c>
      <c r="G56" s="59">
        <v>1175</v>
      </c>
      <c r="H56" s="59">
        <v>1175</v>
      </c>
      <c r="I56" s="59">
        <v>1175</v>
      </c>
      <c r="J56" s="57">
        <v>1980000</v>
      </c>
      <c r="K56" s="60">
        <f t="shared" si="58"/>
        <v>2326500000</v>
      </c>
      <c r="L56" s="61">
        <v>0.38990000000000002</v>
      </c>
      <c r="M56" s="60">
        <f t="shared" si="59"/>
        <v>895522320</v>
      </c>
      <c r="N56" s="60">
        <f t="shared" si="60"/>
        <v>957282480.00000012</v>
      </c>
      <c r="O56" s="60">
        <f t="shared" si="61"/>
        <v>964230498.00000012</v>
      </c>
      <c r="P56" s="60">
        <f t="shared" si="62"/>
        <v>964230498.00000012</v>
      </c>
      <c r="Q56" s="60">
        <f t="shared" si="63"/>
        <v>907102350</v>
      </c>
      <c r="R56" s="60">
        <f t="shared" si="64"/>
        <v>907102350</v>
      </c>
      <c r="S56" s="60">
        <f t="shared" si="50"/>
        <v>907102350</v>
      </c>
      <c r="T56" s="61">
        <f t="shared" si="65"/>
        <v>3.4262985903499759E-3</v>
      </c>
      <c r="U56" s="61">
        <f t="shared" si="66"/>
        <v>3.7153168491587465E-3</v>
      </c>
      <c r="V56" s="61">
        <f t="shared" si="67"/>
        <v>3.7548594102991386E-3</v>
      </c>
      <c r="W56" s="61">
        <f t="shared" si="68"/>
        <v>3.5758976361082505E-3</v>
      </c>
      <c r="X56" s="61">
        <f t="shared" si="69"/>
        <v>3.330842073536316E-3</v>
      </c>
      <c r="Y56" s="61">
        <f t="shared" si="70"/>
        <v>3.3935171558000798E-3</v>
      </c>
      <c r="Z56" s="61">
        <f t="shared" si="51"/>
        <v>3.5117255634078272E-3</v>
      </c>
      <c r="AA56" s="62">
        <v>77109640</v>
      </c>
      <c r="AB56" s="86">
        <v>648417453</v>
      </c>
      <c r="AC56" s="63">
        <v>23</v>
      </c>
      <c r="AD56" s="62">
        <f t="shared" si="71"/>
        <v>38.944262626262628</v>
      </c>
      <c r="AE56" s="62">
        <f t="shared" si="72"/>
        <v>29.786159032774631</v>
      </c>
      <c r="AF56" s="62">
        <f t="shared" si="73"/>
        <v>0.10205627470593592</v>
      </c>
      <c r="AG56" s="62">
        <f t="shared" si="74"/>
        <v>3.5421625210325733</v>
      </c>
      <c r="AH56" s="62">
        <f t="shared" si="75"/>
        <v>1.2136506452604423E-2</v>
      </c>
      <c r="AI56" s="64">
        <f t="shared" si="76"/>
        <v>1.9827586206896553E-2</v>
      </c>
      <c r="AJ56" s="64">
        <f t="shared" si="77"/>
        <v>6.7935230670732291E-5</v>
      </c>
      <c r="AK56" s="62">
        <f t="shared" si="78"/>
        <v>31.840376897103916</v>
      </c>
      <c r="AL56" s="62">
        <f t="shared" si="79"/>
        <v>0.11829708876937507</v>
      </c>
      <c r="AM56" s="62">
        <f t="shared" si="80"/>
        <v>3.7864495914486125</v>
      </c>
      <c r="AN56" s="62">
        <f t="shared" si="81"/>
        <v>1.4067859965599281E-2</v>
      </c>
      <c r="AO56" s="64">
        <f t="shared" si="82"/>
        <v>1.8548387096774192E-2</v>
      </c>
      <c r="AP56" s="64">
        <f t="shared" si="83"/>
        <v>6.8913135105363836E-5</v>
      </c>
      <c r="AQ56" s="62">
        <f t="shared" si="84"/>
        <v>32.071476406840958</v>
      </c>
      <c r="AR56" s="62">
        <f t="shared" si="85"/>
        <v>0.12042388498841357</v>
      </c>
      <c r="AS56" s="62">
        <f t="shared" si="86"/>
        <v>3.8139318868704173</v>
      </c>
      <c r="AT56" s="62">
        <f t="shared" si="87"/>
        <v>1.4320778035655336E-2</v>
      </c>
      <c r="AU56" s="64">
        <f t="shared" si="88"/>
        <v>1.8414731785428344E-2</v>
      </c>
      <c r="AV56" s="64">
        <f t="shared" si="89"/>
        <v>6.9144728932650271E-5</v>
      </c>
      <c r="AW56" s="62">
        <f t="shared" si="90"/>
        <v>32.071476406840958</v>
      </c>
      <c r="AX56" s="62">
        <f t="shared" si="91"/>
        <v>0.1146843166697241</v>
      </c>
      <c r="AY56" s="62">
        <f t="shared" si="92"/>
        <v>3.8139318868704173</v>
      </c>
      <c r="AZ56" s="62">
        <f t="shared" si="93"/>
        <v>1.3638230018537804E-2</v>
      </c>
      <c r="BA56" s="64">
        <f t="shared" si="94"/>
        <v>1.8414731785428344E-2</v>
      </c>
      <c r="BB56" s="65">
        <f t="shared" si="95"/>
        <v>6.5849195861080676E-5</v>
      </c>
      <c r="BC56" s="62">
        <f t="shared" si="96"/>
        <v>30.171324882336371</v>
      </c>
      <c r="BD56" s="62">
        <f t="shared" si="97"/>
        <v>0.10049591833241912</v>
      </c>
      <c r="BE56" s="62">
        <f t="shared" si="98"/>
        <v>3.5879663467355805</v>
      </c>
      <c r="BF56" s="62">
        <f t="shared" si="99"/>
        <v>1.1950949266139261E-2</v>
      </c>
      <c r="BG56" s="64">
        <f t="shared" si="100"/>
        <v>1.9574468085106381E-2</v>
      </c>
      <c r="BH56" s="64">
        <f t="shared" si="101"/>
        <v>6.5199461864966178E-5</v>
      </c>
      <c r="BI56" s="62">
        <f t="shared" si="102"/>
        <v>30.171324882336371</v>
      </c>
      <c r="BJ56" s="62">
        <f t="shared" si="103"/>
        <v>0.1023869086014263</v>
      </c>
      <c r="BK56" s="62">
        <f t="shared" si="104"/>
        <v>3.5879663467355805</v>
      </c>
      <c r="BL56" s="62">
        <f t="shared" si="105"/>
        <v>1.2175825352080531E-2</v>
      </c>
      <c r="BM56" s="64">
        <f t="shared" si="106"/>
        <v>1.9574468085106381E-2</v>
      </c>
      <c r="BN56" s="372">
        <f t="shared" si="107"/>
        <v>6.6426293262469637E-5</v>
      </c>
      <c r="BO56" s="374">
        <f t="shared" si="52"/>
        <v>30.171324882336371</v>
      </c>
      <c r="BP56" s="374">
        <f t="shared" si="53"/>
        <v>0.10595341287118329</v>
      </c>
      <c r="BQ56" s="374">
        <f t="shared" si="54"/>
        <v>3.5879663467355805</v>
      </c>
      <c r="BR56" s="374">
        <f t="shared" si="55"/>
        <v>1.2599953140478329E-2</v>
      </c>
      <c r="BS56" s="375">
        <f t="shared" si="56"/>
        <v>1.9574468085106381E-2</v>
      </c>
      <c r="BT56" s="375">
        <f t="shared" si="57"/>
        <v>6.8740159964578743E-5</v>
      </c>
    </row>
    <row r="57" spans="1:72" ht="14.25" customHeight="1">
      <c r="A57" s="55">
        <v>54</v>
      </c>
      <c r="B57" s="56" t="s">
        <v>124</v>
      </c>
      <c r="C57" s="57">
        <v>1399</v>
      </c>
      <c r="D57" s="57">
        <v>1399</v>
      </c>
      <c r="E57" s="58">
        <v>1399</v>
      </c>
      <c r="F57" s="59">
        <v>1399</v>
      </c>
      <c r="G57" s="59">
        <v>1395</v>
      </c>
      <c r="H57" s="59">
        <v>1380</v>
      </c>
      <c r="I57" s="59">
        <v>1589</v>
      </c>
      <c r="J57" s="66">
        <v>1000000</v>
      </c>
      <c r="K57" s="60">
        <f t="shared" si="58"/>
        <v>1589000000</v>
      </c>
      <c r="L57" s="61">
        <v>5.8799999999999998E-2</v>
      </c>
      <c r="M57" s="60">
        <f t="shared" si="59"/>
        <v>82261200</v>
      </c>
      <c r="N57" s="60">
        <f t="shared" si="60"/>
        <v>82261200</v>
      </c>
      <c r="O57" s="60">
        <f t="shared" si="61"/>
        <v>82261200</v>
      </c>
      <c r="P57" s="60">
        <f t="shared" si="62"/>
        <v>82261200</v>
      </c>
      <c r="Q57" s="60">
        <f t="shared" si="63"/>
        <v>82026000</v>
      </c>
      <c r="R57" s="60">
        <f t="shared" si="64"/>
        <v>81144000</v>
      </c>
      <c r="S57" s="60">
        <f t="shared" si="50"/>
        <v>93433200</v>
      </c>
      <c r="T57" s="61">
        <f t="shared" si="65"/>
        <v>3.1473412477368227E-4</v>
      </c>
      <c r="U57" s="61">
        <f t="shared" si="66"/>
        <v>3.1926461496716978E-4</v>
      </c>
      <c r="V57" s="61">
        <f t="shared" si="67"/>
        <v>3.2033755576407774E-4</v>
      </c>
      <c r="W57" s="61">
        <f t="shared" si="68"/>
        <v>3.0506982638857372E-4</v>
      </c>
      <c r="X57" s="61">
        <f t="shared" si="69"/>
        <v>3.0119605789125103E-4</v>
      </c>
      <c r="Y57" s="61">
        <f t="shared" si="70"/>
        <v>3.0356393199757636E-4</v>
      </c>
      <c r="Z57" s="61">
        <f t="shared" si="51"/>
        <v>3.6171415156293686E-4</v>
      </c>
      <c r="AA57" s="62">
        <v>55159969.689999998</v>
      </c>
      <c r="AB57" s="58">
        <v>530925751.86000001</v>
      </c>
      <c r="AC57" s="63">
        <v>0</v>
      </c>
      <c r="AD57" s="62">
        <f t="shared" si="71"/>
        <v>55.159969689999997</v>
      </c>
      <c r="AE57" s="62">
        <f t="shared" si="72"/>
        <v>25.362595517408813</v>
      </c>
      <c r="AF57" s="62">
        <f t="shared" si="73"/>
        <v>7.9824743021605794E-3</v>
      </c>
      <c r="AG57" s="62">
        <f t="shared" si="74"/>
        <v>2.6350200477163948</v>
      </c>
      <c r="AH57" s="62">
        <f t="shared" si="75"/>
        <v>8.2933072847912596E-4</v>
      </c>
      <c r="AI57" s="64">
        <f t="shared" si="76"/>
        <v>0</v>
      </c>
      <c r="AJ57" s="64">
        <f t="shared" si="77"/>
        <v>0</v>
      </c>
      <c r="AK57" s="62">
        <f t="shared" si="78"/>
        <v>25.362595517408813</v>
      </c>
      <c r="AL57" s="62">
        <f t="shared" si="79"/>
        <v>8.0973792924335913E-3</v>
      </c>
      <c r="AM57" s="62">
        <f t="shared" si="80"/>
        <v>2.6350200477163948</v>
      </c>
      <c r="AN57" s="62">
        <f t="shared" si="81"/>
        <v>8.4126866096494808E-4</v>
      </c>
      <c r="AO57" s="64">
        <f t="shared" si="82"/>
        <v>0</v>
      </c>
      <c r="AP57" s="64">
        <f t="shared" si="83"/>
        <v>0</v>
      </c>
      <c r="AQ57" s="62">
        <f t="shared" si="84"/>
        <v>25.362595517408813</v>
      </c>
      <c r="AR57" s="62">
        <f t="shared" si="85"/>
        <v>8.124591855879694E-3</v>
      </c>
      <c r="AS57" s="62">
        <f t="shared" si="86"/>
        <v>2.6350200477163948</v>
      </c>
      <c r="AT57" s="62">
        <f t="shared" si="87"/>
        <v>8.4409588147481339E-4</v>
      </c>
      <c r="AU57" s="64">
        <f t="shared" si="88"/>
        <v>0</v>
      </c>
      <c r="AV57" s="64">
        <f t="shared" si="89"/>
        <v>0</v>
      </c>
      <c r="AW57" s="62">
        <f t="shared" si="90"/>
        <v>25.362595517408813</v>
      </c>
      <c r="AX57" s="62">
        <f t="shared" si="91"/>
        <v>7.737362611259525E-3</v>
      </c>
      <c r="AY57" s="62">
        <f t="shared" si="92"/>
        <v>2.6350200477163948</v>
      </c>
      <c r="AZ57" s="62">
        <f t="shared" si="93"/>
        <v>8.038651084872518E-4</v>
      </c>
      <c r="BA57" s="64">
        <f t="shared" si="94"/>
        <v>0</v>
      </c>
      <c r="BB57" s="65">
        <f t="shared" si="95"/>
        <v>0</v>
      </c>
      <c r="BC57" s="62">
        <f t="shared" si="96"/>
        <v>25.290079161390491</v>
      </c>
      <c r="BD57" s="62">
        <f t="shared" si="97"/>
        <v>7.6172721471684914E-3</v>
      </c>
      <c r="BE57" s="62">
        <f t="shared" si="98"/>
        <v>2.6274860375728166</v>
      </c>
      <c r="BF57" s="62">
        <f t="shared" si="99"/>
        <v>7.9138843668123584E-4</v>
      </c>
      <c r="BG57" s="64">
        <f t="shared" si="100"/>
        <v>0</v>
      </c>
      <c r="BH57" s="64">
        <f t="shared" si="101"/>
        <v>0</v>
      </c>
      <c r="BI57" s="62">
        <f t="shared" si="102"/>
        <v>25.018142826321775</v>
      </c>
      <c r="BJ57" s="62">
        <f t="shared" si="103"/>
        <v>7.5946058076351956E-3</v>
      </c>
      <c r="BK57" s="62">
        <f t="shared" si="104"/>
        <v>2.5992334995343995</v>
      </c>
      <c r="BL57" s="62">
        <f t="shared" si="105"/>
        <v>7.8903354129848289E-4</v>
      </c>
      <c r="BM57" s="64">
        <f t="shared" si="106"/>
        <v>0</v>
      </c>
      <c r="BN57" s="372">
        <f t="shared" si="107"/>
        <v>0</v>
      </c>
      <c r="BO57" s="374">
        <f t="shared" si="52"/>
        <v>28.807122428279204</v>
      </c>
      <c r="BP57" s="374">
        <f t="shared" si="53"/>
        <v>1.0419943848114661E-2</v>
      </c>
      <c r="BQ57" s="374">
        <f t="shared" si="54"/>
        <v>2.9928855295363483</v>
      </c>
      <c r="BR57" s="374">
        <f t="shared" si="55"/>
        <v>1.0825690500412312E-3</v>
      </c>
      <c r="BS57" s="375">
        <f t="shared" si="56"/>
        <v>0</v>
      </c>
      <c r="BT57" s="375">
        <f t="shared" si="57"/>
        <v>0</v>
      </c>
    </row>
    <row r="58" spans="1:72" ht="14.25" customHeight="1">
      <c r="A58" s="55">
        <v>55</v>
      </c>
      <c r="B58" s="56" t="s">
        <v>125</v>
      </c>
      <c r="C58" s="57">
        <v>534.20000000000005</v>
      </c>
      <c r="D58" s="57">
        <v>504.1</v>
      </c>
      <c r="E58" s="57">
        <v>524.29999999999995</v>
      </c>
      <c r="F58" s="59">
        <v>303.10000000000002</v>
      </c>
      <c r="G58" s="59">
        <v>535</v>
      </c>
      <c r="H58" s="59">
        <v>530</v>
      </c>
      <c r="I58" s="59">
        <v>513</v>
      </c>
      <c r="J58" s="57">
        <v>320000</v>
      </c>
      <c r="K58" s="60">
        <f t="shared" si="58"/>
        <v>164160000</v>
      </c>
      <c r="L58" s="61">
        <v>0.21879999999999999</v>
      </c>
      <c r="M58" s="60">
        <f t="shared" si="59"/>
        <v>37402547.199999996</v>
      </c>
      <c r="N58" s="60">
        <f t="shared" si="60"/>
        <v>35295065.600000001</v>
      </c>
      <c r="O58" s="60">
        <f t="shared" si="61"/>
        <v>36709388.799999997</v>
      </c>
      <c r="P58" s="60">
        <f t="shared" si="62"/>
        <v>21221849.599999998</v>
      </c>
      <c r="Q58" s="60">
        <f t="shared" si="63"/>
        <v>37458560</v>
      </c>
      <c r="R58" s="60">
        <f t="shared" si="64"/>
        <v>37108480</v>
      </c>
      <c r="S58" s="60">
        <f t="shared" si="50"/>
        <v>35918208</v>
      </c>
      <c r="T58" s="61">
        <f t="shared" si="65"/>
        <v>1.4310340667651747E-4</v>
      </c>
      <c r="U58" s="61">
        <f t="shared" si="66"/>
        <v>1.369839672777081E-4</v>
      </c>
      <c r="V58" s="61">
        <f t="shared" si="67"/>
        <v>1.4295191270957889E-4</v>
      </c>
      <c r="W58" s="61">
        <f t="shared" si="68"/>
        <v>7.87023040402574E-5</v>
      </c>
      <c r="X58" s="61">
        <f t="shared" si="69"/>
        <v>1.3754627320950553E-4</v>
      </c>
      <c r="Y58" s="61">
        <f t="shared" si="70"/>
        <v>1.3882475721252861E-4</v>
      </c>
      <c r="Z58" s="61">
        <f t="shared" si="51"/>
        <v>1.3905254376796568E-4</v>
      </c>
      <c r="AA58" s="62">
        <v>-10739804.1</v>
      </c>
      <c r="AB58" s="63">
        <v>153057180.81999999</v>
      </c>
      <c r="AC58" s="63">
        <v>0</v>
      </c>
      <c r="AD58" s="62">
        <f t="shared" si="71"/>
        <v>-33.561887812499997</v>
      </c>
      <c r="AE58" s="62">
        <f t="shared" si="72"/>
        <v>-15.916863883951107</v>
      </c>
      <c r="AF58" s="62">
        <f t="shared" si="73"/>
        <v>-2.2777574453998286E-3</v>
      </c>
      <c r="AG58" s="62">
        <f t="shared" si="74"/>
        <v>1.1168636393547289</v>
      </c>
      <c r="AH58" s="62">
        <f t="shared" si="75"/>
        <v>1.5982699158479511E-4</v>
      </c>
      <c r="AI58" s="64">
        <f t="shared" si="76"/>
        <v>0</v>
      </c>
      <c r="AJ58" s="64">
        <f t="shared" si="77"/>
        <v>0</v>
      </c>
      <c r="AK58" s="62">
        <f t="shared" si="78"/>
        <v>-15.020013260763296</v>
      </c>
      <c r="AL58" s="62">
        <f t="shared" si="79"/>
        <v>-2.057501005023141E-3</v>
      </c>
      <c r="AM58" s="62">
        <f t="shared" si="80"/>
        <v>1.0539329101436143</v>
      </c>
      <c r="AN58" s="62">
        <f t="shared" si="81"/>
        <v>1.4437191127601254E-4</v>
      </c>
      <c r="AO58" s="64">
        <f t="shared" si="82"/>
        <v>0</v>
      </c>
      <c r="AP58" s="64">
        <f t="shared" si="83"/>
        <v>0</v>
      </c>
      <c r="AQ58" s="62">
        <f t="shared" si="84"/>
        <v>-15.621886436457439</v>
      </c>
      <c r="AR58" s="62">
        <f t="shared" si="85"/>
        <v>-2.2331785462234182E-3</v>
      </c>
      <c r="AS58" s="62">
        <f t="shared" si="86"/>
        <v>1.0961654925377842</v>
      </c>
      <c r="AT58" s="62">
        <f t="shared" si="87"/>
        <v>1.5669895380451387E-4</v>
      </c>
      <c r="AU58" s="64">
        <f t="shared" si="88"/>
        <v>0</v>
      </c>
      <c r="AV58" s="64">
        <f t="shared" si="89"/>
        <v>0</v>
      </c>
      <c r="AW58" s="62">
        <f t="shared" si="90"/>
        <v>-9.0310772055888826</v>
      </c>
      <c r="AX58" s="62">
        <f t="shared" si="91"/>
        <v>-7.1076658404529438E-4</v>
      </c>
      <c r="AY58" s="62">
        <f t="shared" si="92"/>
        <v>0.63369780810261755</v>
      </c>
      <c r="AZ58" s="62">
        <f t="shared" si="93"/>
        <v>4.9873477562936897E-5</v>
      </c>
      <c r="BA58" s="64">
        <f t="shared" si="94"/>
        <v>0</v>
      </c>
      <c r="BB58" s="65">
        <f t="shared" si="95"/>
        <v>0</v>
      </c>
      <c r="BC58" s="62">
        <f t="shared" si="96"/>
        <v>-15.940700445364737</v>
      </c>
      <c r="BD58" s="62">
        <f t="shared" si="97"/>
        <v>-2.1925839386090244E-3</v>
      </c>
      <c r="BE58" s="62">
        <f t="shared" si="98"/>
        <v>1.1185362168752901</v>
      </c>
      <c r="BF58" s="62">
        <f t="shared" si="99"/>
        <v>1.5385048808105539E-4</v>
      </c>
      <c r="BG58" s="64">
        <f t="shared" si="100"/>
        <v>0</v>
      </c>
      <c r="BH58" s="64">
        <f t="shared" si="101"/>
        <v>0</v>
      </c>
      <c r="BI58" s="62">
        <f t="shared" si="102"/>
        <v>-15.791721936529552</v>
      </c>
      <c r="BJ58" s="62">
        <f t="shared" si="103"/>
        <v>-2.1922819638064773E-3</v>
      </c>
      <c r="BK58" s="62">
        <f t="shared" si="104"/>
        <v>1.1080826073717827</v>
      </c>
      <c r="BL58" s="62">
        <f t="shared" si="105"/>
        <v>1.5382929893981338E-4</v>
      </c>
      <c r="BM58" s="64">
        <f t="shared" si="106"/>
        <v>0</v>
      </c>
      <c r="BN58" s="372">
        <f t="shared" si="107"/>
        <v>0</v>
      </c>
      <c r="BO58" s="374">
        <f t="shared" si="52"/>
        <v>-15.285195006489925</v>
      </c>
      <c r="BP58" s="374">
        <f t="shared" si="53"/>
        <v>-2.1254452476418308E-3</v>
      </c>
      <c r="BQ58" s="374">
        <f t="shared" si="54"/>
        <v>1.0725403350598577</v>
      </c>
      <c r="BR58" s="374">
        <f t="shared" si="55"/>
        <v>1.4913946188381945E-4</v>
      </c>
      <c r="BS58" s="375">
        <f t="shared" si="56"/>
        <v>0</v>
      </c>
      <c r="BT58" s="375">
        <f t="shared" si="57"/>
        <v>0</v>
      </c>
    </row>
    <row r="59" spans="1:72" ht="14.25" customHeight="1">
      <c r="A59" s="55">
        <v>56</v>
      </c>
      <c r="B59" s="56" t="s">
        <v>126</v>
      </c>
      <c r="C59" s="57">
        <v>111.95</v>
      </c>
      <c r="D59" s="57">
        <v>105</v>
      </c>
      <c r="E59" s="57">
        <v>92.79</v>
      </c>
      <c r="F59" s="59">
        <v>93.06</v>
      </c>
      <c r="G59" s="59">
        <v>101.95</v>
      </c>
      <c r="H59" s="59">
        <v>110</v>
      </c>
      <c r="I59" s="59">
        <v>114.35</v>
      </c>
      <c r="J59" s="66">
        <v>176456</v>
      </c>
      <c r="K59" s="60">
        <f t="shared" si="58"/>
        <v>20177743.599999998</v>
      </c>
      <c r="L59" s="61">
        <v>9.2600000000000002E-2</v>
      </c>
      <c r="M59" s="60">
        <f t="shared" si="59"/>
        <v>1829243.4759199999</v>
      </c>
      <c r="N59" s="60">
        <f t="shared" si="60"/>
        <v>1715681.6880000001</v>
      </c>
      <c r="O59" s="60">
        <f t="shared" si="61"/>
        <v>1516172.4174240001</v>
      </c>
      <c r="P59" s="60">
        <f t="shared" si="62"/>
        <v>1520584.1703360002</v>
      </c>
      <c r="Q59" s="60">
        <f t="shared" si="63"/>
        <v>1665845.2199200001</v>
      </c>
      <c r="R59" s="60">
        <f t="shared" si="64"/>
        <v>1797380.8160000001</v>
      </c>
      <c r="S59" s="60">
        <f t="shared" si="50"/>
        <v>1868459.0573599997</v>
      </c>
      <c r="T59" s="61">
        <f t="shared" si="65"/>
        <v>6.9987472148673922E-6</v>
      </c>
      <c r="U59" s="61">
        <f t="shared" si="66"/>
        <v>6.6587462075139193E-6</v>
      </c>
      <c r="V59" s="61">
        <f t="shared" si="67"/>
        <v>5.9042047321764962E-6</v>
      </c>
      <c r="W59" s="61">
        <f t="shared" si="68"/>
        <v>5.6391634069721446E-6</v>
      </c>
      <c r="X59" s="61">
        <f t="shared" si="69"/>
        <v>6.1169143112779867E-6</v>
      </c>
      <c r="Y59" s="61">
        <f t="shared" si="70"/>
        <v>6.7240952849498703E-6</v>
      </c>
      <c r="Z59" s="61">
        <f t="shared" si="51"/>
        <v>7.2334896232073516E-6</v>
      </c>
      <c r="AA59" s="62">
        <v>591972.65</v>
      </c>
      <c r="AB59" s="63">
        <v>24809899.309999999</v>
      </c>
      <c r="AC59" s="63">
        <v>2.5</v>
      </c>
      <c r="AD59" s="62">
        <f t="shared" si="71"/>
        <v>3.3547890125583715</v>
      </c>
      <c r="AE59" s="62">
        <f t="shared" si="72"/>
        <v>33.370205870152958</v>
      </c>
      <c r="AF59" s="62">
        <f t="shared" si="73"/>
        <v>2.3354963539328451E-4</v>
      </c>
      <c r="AG59" s="62">
        <f t="shared" si="74"/>
        <v>0.79622448092877807</v>
      </c>
      <c r="AH59" s="62">
        <f t="shared" si="75"/>
        <v>5.5725738683095205E-6</v>
      </c>
      <c r="AI59" s="64">
        <f t="shared" si="76"/>
        <v>2.2331397945511387E-2</v>
      </c>
      <c r="AJ59" s="64">
        <f t="shared" si="77"/>
        <v>1.5629180917524323E-7</v>
      </c>
      <c r="AK59" s="62">
        <f t="shared" si="78"/>
        <v>31.298540566021082</v>
      </c>
      <c r="AL59" s="62">
        <f t="shared" si="79"/>
        <v>2.0840903829471343E-4</v>
      </c>
      <c r="AM59" s="62">
        <f t="shared" si="80"/>
        <v>0.74679384097830914</v>
      </c>
      <c r="AN59" s="62">
        <f t="shared" si="81"/>
        <v>4.972710656409069E-6</v>
      </c>
      <c r="AO59" s="64">
        <f t="shared" si="82"/>
        <v>2.3809523809523808E-2</v>
      </c>
      <c r="AP59" s="64">
        <f t="shared" si="83"/>
        <v>1.5854157636937901E-7</v>
      </c>
      <c r="AQ59" s="62">
        <f t="shared" si="84"/>
        <v>27.65896742020092</v>
      </c>
      <c r="AR59" s="62">
        <f t="shared" si="85"/>
        <v>1.6330420632946579E-4</v>
      </c>
      <c r="AS59" s="62">
        <f t="shared" si="86"/>
        <v>0.65995238575597437</v>
      </c>
      <c r="AT59" s="62">
        <f t="shared" si="87"/>
        <v>3.8964939989915922E-6</v>
      </c>
      <c r="AU59" s="64">
        <f t="shared" si="88"/>
        <v>2.6942558465351867E-2</v>
      </c>
      <c r="AV59" s="64">
        <f t="shared" si="89"/>
        <v>1.5907438118807241E-7</v>
      </c>
      <c r="AW59" s="62">
        <f t="shared" si="90"/>
        <v>27.739449381656399</v>
      </c>
      <c r="AX59" s="62">
        <f t="shared" si="91"/>
        <v>1.5642728788259284E-4</v>
      </c>
      <c r="AY59" s="62">
        <f t="shared" si="92"/>
        <v>0.66187271277563287</v>
      </c>
      <c r="AZ59" s="62">
        <f t="shared" si="93"/>
        <v>3.7324083819577336E-6</v>
      </c>
      <c r="BA59" s="64">
        <f t="shared" si="94"/>
        <v>2.6864388566516226E-2</v>
      </c>
      <c r="BB59" s="65">
        <f t="shared" si="95"/>
        <v>1.5149267695497918E-7</v>
      </c>
      <c r="BC59" s="62">
        <f t="shared" si="96"/>
        <v>30.38939248291285</v>
      </c>
      <c r="BD59" s="62">
        <f t="shared" si="97"/>
        <v>1.8588930978977327E-4</v>
      </c>
      <c r="BE59" s="62">
        <f t="shared" si="98"/>
        <v>0.72510125797846292</v>
      </c>
      <c r="BF59" s="62">
        <f t="shared" si="99"/>
        <v>4.4353822620541315E-6</v>
      </c>
      <c r="BG59" s="64">
        <f t="shared" si="100"/>
        <v>2.4521824423737126E-2</v>
      </c>
      <c r="BH59" s="64">
        <f t="shared" si="101"/>
        <v>1.4999789875620369E-7</v>
      </c>
      <c r="BI59" s="62">
        <f t="shared" si="102"/>
        <v>32.788947259641134</v>
      </c>
      <c r="BJ59" s="62">
        <f t="shared" si="103"/>
        <v>2.2047600566702292E-4</v>
      </c>
      <c r="BK59" s="62">
        <f t="shared" si="104"/>
        <v>0.78235545245346672</v>
      </c>
      <c r="BL59" s="62">
        <f t="shared" si="105"/>
        <v>5.2606326089971778E-6</v>
      </c>
      <c r="BM59" s="64">
        <f t="shared" si="106"/>
        <v>2.2727272727272728E-2</v>
      </c>
      <c r="BN59" s="372">
        <f t="shared" si="107"/>
        <v>1.5282034738522434E-7</v>
      </c>
      <c r="BO59" s="374">
        <f t="shared" si="52"/>
        <v>34.08560108309058</v>
      </c>
      <c r="BP59" s="374">
        <f t="shared" si="53"/>
        <v>2.4655784173532099E-4</v>
      </c>
      <c r="BQ59" s="374">
        <f t="shared" si="54"/>
        <v>0.81329405443685365</v>
      </c>
      <c r="BR59" s="374">
        <f t="shared" si="55"/>
        <v>5.8829541033852157E-6</v>
      </c>
      <c r="BS59" s="375">
        <f t="shared" si="56"/>
        <v>2.1862702229995628E-2</v>
      </c>
      <c r="BT59" s="375">
        <f t="shared" si="57"/>
        <v>1.5814362971594559E-7</v>
      </c>
    </row>
    <row r="60" spans="1:72" ht="14.25" customHeight="1">
      <c r="A60" s="55">
        <v>57</v>
      </c>
      <c r="B60" s="56" t="s">
        <v>81</v>
      </c>
      <c r="C60" s="57">
        <v>173.8</v>
      </c>
      <c r="D60" s="57">
        <v>178</v>
      </c>
      <c r="E60" s="63">
        <v>168.1</v>
      </c>
      <c r="F60" s="59">
        <v>186</v>
      </c>
      <c r="G60" s="59">
        <v>190</v>
      </c>
      <c r="H60" s="59">
        <v>174</v>
      </c>
      <c r="I60" s="59">
        <v>181</v>
      </c>
      <c r="J60" s="66">
        <v>26208850</v>
      </c>
      <c r="K60" s="60">
        <f t="shared" si="58"/>
        <v>4743801850</v>
      </c>
      <c r="L60" s="61">
        <v>0.40239999999999998</v>
      </c>
      <c r="M60" s="60">
        <f t="shared" si="59"/>
        <v>1832971487.5119998</v>
      </c>
      <c r="N60" s="60">
        <f t="shared" si="60"/>
        <v>1877266540.7199998</v>
      </c>
      <c r="O60" s="60">
        <f t="shared" si="61"/>
        <v>1772856772.444</v>
      </c>
      <c r="P60" s="60">
        <f t="shared" si="62"/>
        <v>1961638070.6399999</v>
      </c>
      <c r="Q60" s="60">
        <f t="shared" si="63"/>
        <v>2003823835.5999999</v>
      </c>
      <c r="R60" s="60">
        <f t="shared" si="64"/>
        <v>1835080775.76</v>
      </c>
      <c r="S60" s="60">
        <f t="shared" si="50"/>
        <v>1908905864.4399998</v>
      </c>
      <c r="T60" s="61">
        <f t="shared" si="65"/>
        <v>7.0130107129145183E-3</v>
      </c>
      <c r="U60" s="61">
        <f t="shared" si="66"/>
        <v>7.2858744987153307E-3</v>
      </c>
      <c r="V60" s="61">
        <f t="shared" si="67"/>
        <v>6.903772437121058E-3</v>
      </c>
      <c r="W60" s="61">
        <f t="shared" si="68"/>
        <v>7.2748341338001567E-3</v>
      </c>
      <c r="X60" s="61">
        <f t="shared" si="69"/>
        <v>7.3579577206159793E-3</v>
      </c>
      <c r="Y60" s="61">
        <f t="shared" si="70"/>
        <v>6.8651327987635348E-3</v>
      </c>
      <c r="Z60" s="61">
        <f t="shared" si="51"/>
        <v>7.3900740333139514E-3</v>
      </c>
      <c r="AA60" s="62">
        <v>-82807000</v>
      </c>
      <c r="AB60" s="63">
        <v>4027483000</v>
      </c>
      <c r="AC60" s="63">
        <v>3</v>
      </c>
      <c r="AD60" s="62">
        <f t="shared" si="71"/>
        <v>-3.1595052816128901</v>
      </c>
      <c r="AE60" s="62">
        <f t="shared" si="72"/>
        <v>-55.008611953095759</v>
      </c>
      <c r="AF60" s="62">
        <f t="shared" si="73"/>
        <v>-0.38577598492961818</v>
      </c>
      <c r="AG60" s="62">
        <f t="shared" si="74"/>
        <v>1.1310036889044597</v>
      </c>
      <c r="AH60" s="62">
        <f t="shared" si="75"/>
        <v>7.931740986632815E-3</v>
      </c>
      <c r="AI60" s="64">
        <f t="shared" si="76"/>
        <v>1.7261219792865361E-2</v>
      </c>
      <c r="AJ60" s="64">
        <f t="shared" si="77"/>
        <v>1.2105311932533691E-4</v>
      </c>
      <c r="AK60" s="62">
        <f t="shared" si="78"/>
        <v>-56.337933991087716</v>
      </c>
      <c r="AL60" s="62">
        <f t="shared" si="79"/>
        <v>-0.41047111657597363</v>
      </c>
      <c r="AM60" s="62">
        <f t="shared" si="80"/>
        <v>1.1583351934694697</v>
      </c>
      <c r="AN60" s="62">
        <f t="shared" si="81"/>
        <v>8.4394848470636975E-3</v>
      </c>
      <c r="AO60" s="64">
        <f t="shared" si="82"/>
        <v>1.6853932584269662E-2</v>
      </c>
      <c r="AP60" s="64">
        <f t="shared" si="83"/>
        <v>1.2279563761879769E-4</v>
      </c>
      <c r="AQ60" s="62">
        <f t="shared" si="84"/>
        <v>-53.20453204439238</v>
      </c>
      <c r="AR60" s="62">
        <f t="shared" si="85"/>
        <v>-0.36731198185800018</v>
      </c>
      <c r="AS60" s="62">
        <f t="shared" si="86"/>
        <v>1.093910932709089</v>
      </c>
      <c r="AT60" s="62">
        <f t="shared" si="87"/>
        <v>7.5521121459023975E-3</v>
      </c>
      <c r="AU60" s="64">
        <f t="shared" si="88"/>
        <v>1.784651992861392E-2</v>
      </c>
      <c r="AV60" s="64">
        <f t="shared" si="89"/>
        <v>1.2320831238169644E-4</v>
      </c>
      <c r="AW60" s="62">
        <f t="shared" si="90"/>
        <v>-58.86997596821525</v>
      </c>
      <c r="AX60" s="62">
        <f t="shared" si="91"/>
        <v>-0.42826931062956725</v>
      </c>
      <c r="AY60" s="62">
        <f t="shared" si="92"/>
        <v>1.2103952021647266</v>
      </c>
      <c r="AZ60" s="62">
        <f t="shared" si="93"/>
        <v>8.8054243320958951E-3</v>
      </c>
      <c r="BA60" s="64">
        <f t="shared" si="94"/>
        <v>1.6129032258064516E-2</v>
      </c>
      <c r="BB60" s="65">
        <f t="shared" si="95"/>
        <v>1.1733603441613155E-4</v>
      </c>
      <c r="BC60" s="62">
        <f t="shared" si="96"/>
        <v>-60.135996956779017</v>
      </c>
      <c r="BD60" s="62">
        <f t="shared" si="97"/>
        <v>-0.44247812309507123</v>
      </c>
      <c r="BE60" s="62">
        <f t="shared" si="98"/>
        <v>1.2364252065123553</v>
      </c>
      <c r="BF60" s="62">
        <f t="shared" si="99"/>
        <v>9.0975643942217913E-3</v>
      </c>
      <c r="BG60" s="64">
        <f t="shared" si="100"/>
        <v>1.5789473684210527E-2</v>
      </c>
      <c r="BH60" s="64">
        <f t="shared" si="101"/>
        <v>1.1617827979919968E-4</v>
      </c>
      <c r="BI60" s="62">
        <f t="shared" si="102"/>
        <v>-55.071913002523942</v>
      </c>
      <c r="BJ60" s="62">
        <f t="shared" si="103"/>
        <v>-0.37807599624427912</v>
      </c>
      <c r="BK60" s="62">
        <f t="shared" si="104"/>
        <v>1.1323051891218412</v>
      </c>
      <c r="BL60" s="62">
        <f t="shared" si="105"/>
        <v>7.7734254920504989E-3</v>
      </c>
      <c r="BM60" s="64">
        <f t="shared" si="106"/>
        <v>1.7241379310344827E-2</v>
      </c>
      <c r="BN60" s="372">
        <f t="shared" si="107"/>
        <v>1.1836435859937129E-4</v>
      </c>
      <c r="BO60" s="374">
        <f t="shared" si="52"/>
        <v>-57.287449732510538</v>
      </c>
      <c r="BP60" s="374">
        <f t="shared" si="53"/>
        <v>-0.42335849470300441</v>
      </c>
      <c r="BQ60" s="374">
        <f t="shared" si="54"/>
        <v>1.177857696730191</v>
      </c>
      <c r="BR60" s="374">
        <f t="shared" si="55"/>
        <v>8.7044555795447644E-3</v>
      </c>
      <c r="BS60" s="375">
        <f t="shared" si="56"/>
        <v>1.6574585635359115E-2</v>
      </c>
      <c r="BT60" s="375">
        <f t="shared" si="57"/>
        <v>1.2248741491680581E-4</v>
      </c>
    </row>
    <row r="61" spans="1:72" ht="14.25" customHeight="1">
      <c r="A61" s="81">
        <v>58</v>
      </c>
      <c r="B61" s="376" t="s">
        <v>16</v>
      </c>
      <c r="C61" s="377">
        <v>410</v>
      </c>
      <c r="D61" s="377">
        <v>415</v>
      </c>
      <c r="E61" s="377">
        <v>420</v>
      </c>
      <c r="F61" s="379">
        <v>415</v>
      </c>
      <c r="G61" s="379">
        <v>419</v>
      </c>
      <c r="H61" s="379">
        <v>419.9</v>
      </c>
      <c r="I61" s="379">
        <v>388</v>
      </c>
      <c r="J61" s="380">
        <v>14326947</v>
      </c>
      <c r="K61" s="370">
        <f t="shared" si="58"/>
        <v>5558855436</v>
      </c>
      <c r="L61" s="381">
        <v>0.11940000000000001</v>
      </c>
      <c r="M61" s="382">
        <f t="shared" si="59"/>
        <v>701361363.43800008</v>
      </c>
      <c r="N61" s="382">
        <f t="shared" si="60"/>
        <v>709914550.79700005</v>
      </c>
      <c r="O61" s="382">
        <f t="shared" si="61"/>
        <v>718467738.15600002</v>
      </c>
      <c r="P61" s="382">
        <f t="shared" si="62"/>
        <v>709914550.79700005</v>
      </c>
      <c r="Q61" s="382">
        <f t="shared" si="63"/>
        <v>716757100.68420005</v>
      </c>
      <c r="R61" s="382">
        <f t="shared" si="64"/>
        <v>718296674.40881991</v>
      </c>
      <c r="S61" s="370">
        <f t="shared" si="50"/>
        <v>663727339.05840003</v>
      </c>
      <c r="T61" s="381">
        <f t="shared" si="65"/>
        <v>2.6834322240829873E-3</v>
      </c>
      <c r="U61" s="381">
        <f t="shared" si="66"/>
        <v>2.7552551594165358E-3</v>
      </c>
      <c r="V61" s="381">
        <f t="shared" si="67"/>
        <v>2.7978220489883257E-3</v>
      </c>
      <c r="W61" s="381">
        <f t="shared" si="68"/>
        <v>2.6327540658580609E-3</v>
      </c>
      <c r="X61" s="381">
        <f t="shared" si="69"/>
        <v>2.6319022406510566E-3</v>
      </c>
      <c r="Y61" s="381">
        <f t="shared" si="70"/>
        <v>2.6871852857182814E-3</v>
      </c>
      <c r="Z61" s="383">
        <f t="shared" si="51"/>
        <v>2.5695317223067911E-3</v>
      </c>
      <c r="AA61" s="384">
        <v>183024000</v>
      </c>
      <c r="AB61" s="378">
        <v>1694751000</v>
      </c>
      <c r="AC61" s="378">
        <v>7</v>
      </c>
      <c r="AD61" s="384">
        <f t="shared" si="71"/>
        <v>12.774808198843759</v>
      </c>
      <c r="AE61" s="384">
        <f t="shared" si="72"/>
        <v>32.094415322580645</v>
      </c>
      <c r="AF61" s="384">
        <f t="shared" si="73"/>
        <v>8.6123188289715685E-2</v>
      </c>
      <c r="AG61" s="384">
        <f t="shared" si="74"/>
        <v>3.4660243717218635</v>
      </c>
      <c r="AH61" s="384">
        <f t="shared" si="75"/>
        <v>9.3008414885354385E-3</v>
      </c>
      <c r="AI61" s="385">
        <f t="shared" si="76"/>
        <v>1.7073170731707318E-2</v>
      </c>
      <c r="AJ61" s="385">
        <f t="shared" si="77"/>
        <v>4.5814696508733934E-5</v>
      </c>
      <c r="AK61" s="384">
        <f t="shared" si="78"/>
        <v>32.485810631392603</v>
      </c>
      <c r="AL61" s="384">
        <f t="shared" si="79"/>
        <v>8.9506697349973019E-2</v>
      </c>
      <c r="AM61" s="384">
        <f t="shared" si="80"/>
        <v>3.5082929616209109</v>
      </c>
      <c r="AN61" s="384">
        <f t="shared" si="81"/>
        <v>9.6662422832507339E-3</v>
      </c>
      <c r="AO61" s="385">
        <f t="shared" si="82"/>
        <v>1.6867469879518072E-2</v>
      </c>
      <c r="AP61" s="385">
        <f t="shared" si="83"/>
        <v>4.6474183411845183E-5</v>
      </c>
      <c r="AQ61" s="384">
        <f t="shared" si="84"/>
        <v>32.877205940204561</v>
      </c>
      <c r="AR61" s="384">
        <f t="shared" si="85"/>
        <v>9.1984571688634276E-2</v>
      </c>
      <c r="AS61" s="384">
        <f t="shared" si="86"/>
        <v>3.5505615515199578</v>
      </c>
      <c r="AT61" s="384">
        <f t="shared" si="87"/>
        <v>9.9338393951327372E-3</v>
      </c>
      <c r="AU61" s="385">
        <f t="shared" si="88"/>
        <v>1.6666666666666666E-2</v>
      </c>
      <c r="AV61" s="385">
        <f t="shared" si="89"/>
        <v>4.663036748313876E-5</v>
      </c>
      <c r="AW61" s="384">
        <f t="shared" si="90"/>
        <v>32.485810631392603</v>
      </c>
      <c r="AX61" s="384">
        <f t="shared" si="91"/>
        <v>8.5527150022493892E-2</v>
      </c>
      <c r="AY61" s="384">
        <f t="shared" si="92"/>
        <v>3.5082929616209109</v>
      </c>
      <c r="AZ61" s="384">
        <f t="shared" si="93"/>
        <v>9.2364725589286715E-3</v>
      </c>
      <c r="BA61" s="385">
        <f t="shared" si="94"/>
        <v>1.6867469879518072E-2</v>
      </c>
      <c r="BB61" s="386">
        <f t="shared" si="95"/>
        <v>4.4407899906039583E-5</v>
      </c>
      <c r="BC61" s="384">
        <f t="shared" si="96"/>
        <v>32.798926878442174</v>
      </c>
      <c r="BD61" s="384">
        <f t="shared" si="97"/>
        <v>8.6323569142322129E-2</v>
      </c>
      <c r="BE61" s="384">
        <f t="shared" si="98"/>
        <v>3.5421078335401486</v>
      </c>
      <c r="BF61" s="384">
        <f t="shared" si="99"/>
        <v>9.3224815437219759E-3</v>
      </c>
      <c r="BG61" s="385">
        <f t="shared" si="100"/>
        <v>1.6706443914081145E-2</v>
      </c>
      <c r="BH61" s="385">
        <f t="shared" si="101"/>
        <v>4.3969727170781372E-5</v>
      </c>
      <c r="BI61" s="384">
        <f t="shared" si="102"/>
        <v>32.869378034028323</v>
      </c>
      <c r="BJ61" s="384">
        <f t="shared" si="103"/>
        <v>8.8326109003752595E-2</v>
      </c>
      <c r="BK61" s="384">
        <f t="shared" si="104"/>
        <v>3.5497161797219765</v>
      </c>
      <c r="BL61" s="384">
        <f t="shared" si="105"/>
        <v>9.5387450866250053E-3</v>
      </c>
      <c r="BM61" s="385">
        <f t="shared" si="106"/>
        <v>1.6670635865682307E-2</v>
      </c>
      <c r="BN61" s="387">
        <f t="shared" si="107"/>
        <v>4.4797087401828937E-5</v>
      </c>
      <c r="BO61" s="388">
        <f t="shared" si="52"/>
        <v>30.372275963808026</v>
      </c>
      <c r="BP61" s="388">
        <f t="shared" si="53"/>
        <v>7.8042526567660794E-2</v>
      </c>
      <c r="BQ61" s="388">
        <f t="shared" si="54"/>
        <v>3.2800425761660561</v>
      </c>
      <c r="BR61" s="388">
        <f t="shared" si="55"/>
        <v>8.4281734499755696E-3</v>
      </c>
      <c r="BS61" s="389">
        <f t="shared" si="56"/>
        <v>1.804123711340206E-2</v>
      </c>
      <c r="BT61" s="389">
        <f t="shared" si="57"/>
        <v>4.6357531072545197E-5</v>
      </c>
    </row>
    <row r="62" spans="1:72" ht="14.25" customHeight="1">
      <c r="A62" s="55">
        <v>59</v>
      </c>
      <c r="B62" s="56" t="s">
        <v>127</v>
      </c>
      <c r="C62" s="57">
        <v>624</v>
      </c>
      <c r="D62" s="57">
        <v>620</v>
      </c>
      <c r="E62" s="57">
        <v>593</v>
      </c>
      <c r="F62" s="59">
        <v>618</v>
      </c>
      <c r="G62" s="59">
        <v>618</v>
      </c>
      <c r="H62" s="59">
        <v>610</v>
      </c>
      <c r="I62" s="59">
        <v>593.1</v>
      </c>
      <c r="J62" s="66">
        <v>812070</v>
      </c>
      <c r="K62" s="60">
        <f t="shared" si="58"/>
        <v>481638717</v>
      </c>
      <c r="L62" s="61">
        <v>0.24249999999999999</v>
      </c>
      <c r="M62" s="60">
        <f t="shared" si="59"/>
        <v>122882432.39999999</v>
      </c>
      <c r="N62" s="60">
        <f t="shared" si="60"/>
        <v>122094724.5</v>
      </c>
      <c r="O62" s="60">
        <f t="shared" si="61"/>
        <v>116777696.175</v>
      </c>
      <c r="P62" s="60">
        <f t="shared" si="62"/>
        <v>121700870.55</v>
      </c>
      <c r="Q62" s="60">
        <f t="shared" si="63"/>
        <v>121700870.55</v>
      </c>
      <c r="R62" s="60">
        <f t="shared" si="64"/>
        <v>120125454.75</v>
      </c>
      <c r="S62" s="60">
        <f t="shared" si="50"/>
        <v>116797388.8725</v>
      </c>
      <c r="T62" s="61">
        <f t="shared" si="65"/>
        <v>4.7015232954874441E-4</v>
      </c>
      <c r="U62" s="61">
        <f t="shared" si="66"/>
        <v>4.7386283213732809E-4</v>
      </c>
      <c r="V62" s="61">
        <f t="shared" si="67"/>
        <v>4.5475001289137028E-4</v>
      </c>
      <c r="W62" s="61">
        <f t="shared" si="68"/>
        <v>4.5133384207897263E-4</v>
      </c>
      <c r="X62" s="61">
        <f t="shared" si="69"/>
        <v>4.4688053119246884E-4</v>
      </c>
      <c r="Y62" s="61">
        <f t="shared" si="70"/>
        <v>4.4939558534096093E-4</v>
      </c>
      <c r="Z62" s="61">
        <f t="shared" si="51"/>
        <v>4.521654874368291E-4</v>
      </c>
      <c r="AA62" s="62">
        <v>29413844</v>
      </c>
      <c r="AB62" s="63">
        <v>103027431</v>
      </c>
      <c r="AC62" s="63">
        <v>15.5</v>
      </c>
      <c r="AD62" s="62">
        <f t="shared" si="71"/>
        <v>36.220823328038222</v>
      </c>
      <c r="AE62" s="62">
        <f t="shared" si="72"/>
        <v>17.227659193405664</v>
      </c>
      <c r="AF62" s="62">
        <f t="shared" si="73"/>
        <v>8.0996241024515157E-3</v>
      </c>
      <c r="AG62" s="62">
        <f t="shared" si="74"/>
        <v>4.9184151743044042</v>
      </c>
      <c r="AH62" s="62">
        <f t="shared" si="75"/>
        <v>2.3124043518871094E-3</v>
      </c>
      <c r="AI62" s="64">
        <f t="shared" si="76"/>
        <v>2.4839743589743588E-2</v>
      </c>
      <c r="AJ62" s="64">
        <f t="shared" si="77"/>
        <v>1.1678463314111439E-5</v>
      </c>
      <c r="AK62" s="62">
        <f t="shared" si="78"/>
        <v>17.117225480627422</v>
      </c>
      <c r="AL62" s="62">
        <f t="shared" si="79"/>
        <v>8.1112169445833465E-3</v>
      </c>
      <c r="AM62" s="62">
        <f t="shared" si="80"/>
        <v>4.8868868719050171</v>
      </c>
      <c r="AN62" s="62">
        <f t="shared" si="81"/>
        <v>2.3157140534556396E-3</v>
      </c>
      <c r="AO62" s="64">
        <f t="shared" si="82"/>
        <v>2.5000000000000001E-2</v>
      </c>
      <c r="AP62" s="64">
        <f t="shared" si="83"/>
        <v>1.1846570803433203E-5</v>
      </c>
      <c r="AQ62" s="62">
        <f t="shared" si="84"/>
        <v>16.371797919374291</v>
      </c>
      <c r="AR62" s="62">
        <f t="shared" si="85"/>
        <v>7.4450753148903679E-3</v>
      </c>
      <c r="AS62" s="62">
        <f t="shared" si="86"/>
        <v>4.6740708307091534</v>
      </c>
      <c r="AT62" s="62">
        <f t="shared" si="87"/>
        <v>2.1255337705201652E-3</v>
      </c>
      <c r="AU62" s="64">
        <f t="shared" si="88"/>
        <v>2.6138279932546374E-2</v>
      </c>
      <c r="AV62" s="64">
        <f t="shared" si="89"/>
        <v>1.1886383136283709E-5</v>
      </c>
      <c r="AW62" s="62">
        <f t="shared" si="90"/>
        <v>17.062008624238302</v>
      </c>
      <c r="AX62" s="62">
        <f t="shared" si="91"/>
        <v>7.700661905962039E-3</v>
      </c>
      <c r="AY62" s="62">
        <f t="shared" si="92"/>
        <v>4.8711227207053236</v>
      </c>
      <c r="AZ62" s="62">
        <f t="shared" si="93"/>
        <v>2.1985025327741119E-3</v>
      </c>
      <c r="BA62" s="64">
        <f t="shared" si="94"/>
        <v>2.5080906148867314E-2</v>
      </c>
      <c r="BB62" s="65">
        <f t="shared" si="95"/>
        <v>1.1319861734990414E-5</v>
      </c>
      <c r="BC62" s="62">
        <f t="shared" si="96"/>
        <v>17.062008624238302</v>
      </c>
      <c r="BD62" s="62">
        <f t="shared" si="97"/>
        <v>7.6246794772100975E-3</v>
      </c>
      <c r="BE62" s="62">
        <f t="shared" si="98"/>
        <v>4.8711227207053236</v>
      </c>
      <c r="BF62" s="62">
        <f t="shared" si="99"/>
        <v>2.1768099089324992E-3</v>
      </c>
      <c r="BG62" s="64">
        <f t="shared" si="100"/>
        <v>2.5080906148867314E-2</v>
      </c>
      <c r="BH62" s="64">
        <f t="shared" si="101"/>
        <v>1.1208168662594284E-5</v>
      </c>
      <c r="BI62" s="62">
        <f t="shared" si="102"/>
        <v>16.841141198681818</v>
      </c>
      <c r="BJ62" s="62">
        <f t="shared" si="103"/>
        <v>7.5683345067913878E-3</v>
      </c>
      <c r="BK62" s="62">
        <f t="shared" si="104"/>
        <v>4.8080661159065494</v>
      </c>
      <c r="BL62" s="62">
        <f t="shared" si="105"/>
        <v>2.1607236865158644E-3</v>
      </c>
      <c r="BM62" s="64">
        <f t="shared" si="106"/>
        <v>2.540983606557377E-2</v>
      </c>
      <c r="BN62" s="372">
        <f t="shared" si="107"/>
        <v>1.1419068152106383E-5</v>
      </c>
      <c r="BO62" s="374">
        <f t="shared" si="52"/>
        <v>16.37455876219375</v>
      </c>
      <c r="BP62" s="374">
        <f t="shared" si="53"/>
        <v>7.4040103442703379E-3</v>
      </c>
      <c r="BQ62" s="374">
        <f t="shared" si="54"/>
        <v>4.6748590382691386</v>
      </c>
      <c r="BR62" s="374">
        <f t="shared" si="55"/>
        <v>2.1138099157374311E-3</v>
      </c>
      <c r="BS62" s="375">
        <f t="shared" si="56"/>
        <v>2.6133872871353901E-2</v>
      </c>
      <c r="BT62" s="375">
        <f t="shared" si="57"/>
        <v>1.1816835365487862E-5</v>
      </c>
    </row>
    <row r="63" spans="1:72" ht="14.25" customHeight="1">
      <c r="A63" s="55">
        <v>60</v>
      </c>
      <c r="B63" s="56" t="s">
        <v>128</v>
      </c>
      <c r="C63" s="57">
        <v>680</v>
      </c>
      <c r="D63" s="57">
        <v>680</v>
      </c>
      <c r="E63" s="57">
        <v>680</v>
      </c>
      <c r="F63" s="59">
        <v>625</v>
      </c>
      <c r="G63" s="59">
        <v>586.1</v>
      </c>
      <c r="H63" s="59">
        <v>575</v>
      </c>
      <c r="I63" s="59">
        <v>565.6</v>
      </c>
      <c r="J63" s="66">
        <v>3124119</v>
      </c>
      <c r="K63" s="60">
        <f t="shared" si="58"/>
        <v>1767001706.4000001</v>
      </c>
      <c r="L63" s="61">
        <v>0.38040000000000002</v>
      </c>
      <c r="M63" s="60">
        <f t="shared" si="59"/>
        <v>808122109.96800005</v>
      </c>
      <c r="N63" s="60">
        <f t="shared" si="60"/>
        <v>808122109.96800005</v>
      </c>
      <c r="O63" s="60">
        <f t="shared" si="61"/>
        <v>808122109.96800005</v>
      </c>
      <c r="P63" s="60">
        <f t="shared" si="62"/>
        <v>742759292.25</v>
      </c>
      <c r="Q63" s="60">
        <f t="shared" si="63"/>
        <v>696529953.90036011</v>
      </c>
      <c r="R63" s="60">
        <f t="shared" si="64"/>
        <v>683338548.87</v>
      </c>
      <c r="S63" s="60">
        <f t="shared" si="50"/>
        <v>672167449.11456001</v>
      </c>
      <c r="T63" s="61">
        <f t="shared" si="65"/>
        <v>3.0919024399235595E-3</v>
      </c>
      <c r="U63" s="61">
        <f t="shared" si="66"/>
        <v>3.1364093191612861E-3</v>
      </c>
      <c r="V63" s="61">
        <f t="shared" si="67"/>
        <v>3.1469497340916299E-3</v>
      </c>
      <c r="W63" s="61">
        <f t="shared" si="68"/>
        <v>2.754560452986431E-3</v>
      </c>
      <c r="X63" s="61">
        <f t="shared" si="69"/>
        <v>2.557628999560667E-3</v>
      </c>
      <c r="Y63" s="61">
        <f t="shared" si="70"/>
        <v>2.5564051165889675E-3</v>
      </c>
      <c r="Z63" s="61">
        <f t="shared" si="51"/>
        <v>2.6022064808301185E-3</v>
      </c>
      <c r="AA63" s="62">
        <v>93147000</v>
      </c>
      <c r="AB63" s="63">
        <v>886676000</v>
      </c>
      <c r="AC63" s="63">
        <v>14.75</v>
      </c>
      <c r="AD63" s="62">
        <f t="shared" si="71"/>
        <v>29.815445570415211</v>
      </c>
      <c r="AE63" s="62">
        <f t="shared" si="72"/>
        <v>22.806970916937743</v>
      </c>
      <c r="AF63" s="62">
        <f t="shared" si="73"/>
        <v>7.0516929025345468E-2</v>
      </c>
      <c r="AG63" s="62">
        <f t="shared" si="74"/>
        <v>2.3959156670531288</v>
      </c>
      <c r="AH63" s="62">
        <f t="shared" si="75"/>
        <v>7.4079374968126516E-3</v>
      </c>
      <c r="AI63" s="64">
        <f t="shared" si="76"/>
        <v>2.1691176470588235E-2</v>
      </c>
      <c r="AJ63" s="64">
        <f t="shared" si="77"/>
        <v>6.706700145422426E-5</v>
      </c>
      <c r="AK63" s="62">
        <f t="shared" si="78"/>
        <v>22.806970916937743</v>
      </c>
      <c r="AL63" s="62">
        <f t="shared" si="79"/>
        <v>7.1531996125723959E-2</v>
      </c>
      <c r="AM63" s="62">
        <f t="shared" si="80"/>
        <v>2.3959156670531288</v>
      </c>
      <c r="AN63" s="62">
        <f t="shared" si="81"/>
        <v>7.514572226069962E-3</v>
      </c>
      <c r="AO63" s="64">
        <f t="shared" si="82"/>
        <v>2.1691176470588235E-2</v>
      </c>
      <c r="AP63" s="64">
        <f t="shared" si="83"/>
        <v>6.8032408025924952E-5</v>
      </c>
      <c r="AQ63" s="62">
        <f t="shared" si="84"/>
        <v>22.806970916937743</v>
      </c>
      <c r="AR63" s="62">
        <f t="shared" si="85"/>
        <v>7.1772391062492766E-2</v>
      </c>
      <c r="AS63" s="62">
        <f t="shared" si="86"/>
        <v>2.3959156670531288</v>
      </c>
      <c r="AT63" s="62">
        <f t="shared" si="87"/>
        <v>7.5398261713388141E-3</v>
      </c>
      <c r="AU63" s="64">
        <f t="shared" si="88"/>
        <v>2.1691176470588235E-2</v>
      </c>
      <c r="AV63" s="64">
        <f t="shared" si="89"/>
        <v>6.8261042026252259E-5</v>
      </c>
      <c r="AW63" s="62">
        <f t="shared" si="90"/>
        <v>20.962289445714838</v>
      </c>
      <c r="AX63" s="62">
        <f t="shared" si="91"/>
        <v>5.7741893511220943E-2</v>
      </c>
      <c r="AY63" s="62">
        <f t="shared" si="92"/>
        <v>2.2021283704532433</v>
      </c>
      <c r="AZ63" s="62">
        <f t="shared" si="93"/>
        <v>6.0658957216499568E-3</v>
      </c>
      <c r="BA63" s="64">
        <f t="shared" si="94"/>
        <v>2.3599999999999999E-2</v>
      </c>
      <c r="BB63" s="65">
        <f t="shared" si="95"/>
        <v>6.5007626690479766E-5</v>
      </c>
      <c r="BC63" s="62">
        <f t="shared" si="96"/>
        <v>19.657596550613547</v>
      </c>
      <c r="BD63" s="62">
        <f t="shared" si="97"/>
        <v>5.0276838999512949E-2</v>
      </c>
      <c r="BE63" s="62">
        <f t="shared" si="98"/>
        <v>2.0650679006762336</v>
      </c>
      <c r="BF63" s="62">
        <f t="shared" si="99"/>
        <v>5.2816775488314024E-3</v>
      </c>
      <c r="BG63" s="64">
        <f t="shared" si="100"/>
        <v>2.5166353864528236E-2</v>
      </c>
      <c r="BH63" s="64">
        <f t="shared" si="101"/>
        <v>6.4366196457123085E-5</v>
      </c>
      <c r="BI63" s="62">
        <f t="shared" si="102"/>
        <v>19.285306290057651</v>
      </c>
      <c r="BJ63" s="62">
        <f t="shared" si="103"/>
        <v>4.930105567488878E-2</v>
      </c>
      <c r="BK63" s="62">
        <f t="shared" si="104"/>
        <v>2.0259581008169838</v>
      </c>
      <c r="BL63" s="62">
        <f t="shared" si="105"/>
        <v>5.1791696549234045E-3</v>
      </c>
      <c r="BM63" s="64">
        <f t="shared" si="106"/>
        <v>2.5652173913043478E-2</v>
      </c>
      <c r="BN63" s="372">
        <f t="shared" si="107"/>
        <v>6.5577348642934386E-5</v>
      </c>
      <c r="BO63" s="374">
        <f t="shared" si="52"/>
        <v>18.970033456794102</v>
      </c>
      <c r="BP63" s="374">
        <f t="shared" si="53"/>
        <v>4.9363944002833789E-2</v>
      </c>
      <c r="BQ63" s="374">
        <f t="shared" si="54"/>
        <v>1.9928380901253673</v>
      </c>
      <c r="BR63" s="374">
        <f t="shared" si="55"/>
        <v>5.1857761933693462E-3</v>
      </c>
      <c r="BS63" s="375">
        <f t="shared" si="56"/>
        <v>2.6078500707213577E-2</v>
      </c>
      <c r="BT63" s="375">
        <f t="shared" si="57"/>
        <v>6.7861643550644002E-5</v>
      </c>
    </row>
    <row r="64" spans="1:72" ht="14.25" customHeight="1">
      <c r="A64" s="55">
        <v>61</v>
      </c>
      <c r="B64" s="56" t="s">
        <v>129</v>
      </c>
      <c r="C64" s="57">
        <v>40</v>
      </c>
      <c r="D64" s="57">
        <v>40</v>
      </c>
      <c r="E64" s="57">
        <v>40</v>
      </c>
      <c r="F64" s="59">
        <v>40</v>
      </c>
      <c r="G64" s="59">
        <v>40</v>
      </c>
      <c r="H64" s="59">
        <v>40</v>
      </c>
      <c r="I64" s="59">
        <v>40</v>
      </c>
      <c r="J64" s="57">
        <v>1750000</v>
      </c>
      <c r="K64" s="60">
        <f t="shared" si="58"/>
        <v>70000000</v>
      </c>
      <c r="L64" s="61">
        <v>0.2467</v>
      </c>
      <c r="M64" s="60">
        <f t="shared" si="59"/>
        <v>17269000</v>
      </c>
      <c r="N64" s="60">
        <f t="shared" si="60"/>
        <v>17269000</v>
      </c>
      <c r="O64" s="60">
        <f t="shared" si="61"/>
        <v>17269000</v>
      </c>
      <c r="P64" s="60">
        <f t="shared" si="62"/>
        <v>17269000</v>
      </c>
      <c r="Q64" s="60">
        <f t="shared" si="63"/>
        <v>17269000</v>
      </c>
      <c r="R64" s="60">
        <f t="shared" si="64"/>
        <v>17269000</v>
      </c>
      <c r="S64" s="60">
        <f t="shared" si="50"/>
        <v>17269000</v>
      </c>
      <c r="T64" s="61">
        <f t="shared" si="65"/>
        <v>6.6071776253163336E-5</v>
      </c>
      <c r="U64" s="61">
        <f t="shared" si="66"/>
        <v>6.702285689812518E-5</v>
      </c>
      <c r="V64" s="61">
        <f t="shared" si="67"/>
        <v>6.7248098137273214E-5</v>
      </c>
      <c r="W64" s="61">
        <f t="shared" si="68"/>
        <v>6.4042961103220956E-5</v>
      </c>
      <c r="X64" s="61">
        <f t="shared" si="69"/>
        <v>6.3411049224928854E-5</v>
      </c>
      <c r="Y64" s="61">
        <f t="shared" si="70"/>
        <v>6.4604228799001101E-5</v>
      </c>
      <c r="Z64" s="61">
        <f t="shared" si="51"/>
        <v>6.6854626442638764E-5</v>
      </c>
      <c r="AA64" s="62">
        <v>-401714000</v>
      </c>
      <c r="AB64" s="63">
        <v>-452873000</v>
      </c>
      <c r="AC64" s="63">
        <v>5.5</v>
      </c>
      <c r="AD64" s="62">
        <f t="shared" si="71"/>
        <v>-229.55085714285715</v>
      </c>
      <c r="AE64" s="62">
        <f t="shared" si="72"/>
        <v>-0.17425332450449821</v>
      </c>
      <c r="AF64" s="62">
        <f t="shared" si="73"/>
        <v>-1.151322666803107E-5</v>
      </c>
      <c r="AG64" s="62">
        <f t="shared" si="74"/>
        <v>-0.15456872014891593</v>
      </c>
      <c r="AH64" s="62">
        <f t="shared" si="75"/>
        <v>-1.0212629893416992E-5</v>
      </c>
      <c r="AI64" s="64">
        <f t="shared" si="76"/>
        <v>0.13750000000000001</v>
      </c>
      <c r="AJ64" s="64">
        <f t="shared" si="77"/>
        <v>9.0848692348099592E-6</v>
      </c>
      <c r="AK64" s="62">
        <f t="shared" si="78"/>
        <v>-0.17425332450449821</v>
      </c>
      <c r="AL64" s="62">
        <f t="shared" si="79"/>
        <v>-1.1678955632287554E-5</v>
      </c>
      <c r="AM64" s="62">
        <f t="shared" si="80"/>
        <v>-0.15456872014891593</v>
      </c>
      <c r="AN64" s="62">
        <f t="shared" si="81"/>
        <v>-1.035963721146715E-5</v>
      </c>
      <c r="AO64" s="64">
        <f t="shared" si="82"/>
        <v>0.13750000000000001</v>
      </c>
      <c r="AP64" s="64">
        <f t="shared" si="83"/>
        <v>9.2156428234922129E-6</v>
      </c>
      <c r="AQ64" s="62">
        <f t="shared" si="84"/>
        <v>-0.17425332450449821</v>
      </c>
      <c r="AR64" s="62">
        <f t="shared" si="85"/>
        <v>-1.1718204667024611E-5</v>
      </c>
      <c r="AS64" s="62">
        <f t="shared" si="86"/>
        <v>-0.15456872014891593</v>
      </c>
      <c r="AT64" s="62">
        <f t="shared" si="87"/>
        <v>-1.0394452461527018E-5</v>
      </c>
      <c r="AU64" s="64">
        <f t="shared" si="88"/>
        <v>0.13750000000000001</v>
      </c>
      <c r="AV64" s="64">
        <f t="shared" si="89"/>
        <v>9.2466134938750683E-6</v>
      </c>
      <c r="AW64" s="62">
        <f t="shared" si="90"/>
        <v>-0.17425332450449821</v>
      </c>
      <c r="AX64" s="62">
        <f t="shared" si="91"/>
        <v>-1.1159698883348518E-5</v>
      </c>
      <c r="AY64" s="62">
        <f t="shared" si="92"/>
        <v>-0.15456872014891593</v>
      </c>
      <c r="AZ64" s="62">
        <f t="shared" si="93"/>
        <v>-9.8990385322716672E-6</v>
      </c>
      <c r="BA64" s="64">
        <f t="shared" si="94"/>
        <v>0.13750000000000001</v>
      </c>
      <c r="BB64" s="65">
        <f t="shared" si="95"/>
        <v>8.8059071516928815E-6</v>
      </c>
      <c r="BC64" s="62">
        <f t="shared" si="96"/>
        <v>-0.17425332450449821</v>
      </c>
      <c r="BD64" s="62">
        <f t="shared" si="97"/>
        <v>-1.1049586137762237E-5</v>
      </c>
      <c r="BE64" s="62">
        <f t="shared" si="98"/>
        <v>-0.15456872014891593</v>
      </c>
      <c r="BF64" s="62">
        <f t="shared" si="99"/>
        <v>-9.8013647219971612E-6</v>
      </c>
      <c r="BG64" s="64">
        <f t="shared" si="100"/>
        <v>0.13750000000000001</v>
      </c>
      <c r="BH64" s="64">
        <f t="shared" si="101"/>
        <v>8.7190192684277185E-6</v>
      </c>
      <c r="BI64" s="62">
        <f t="shared" si="102"/>
        <v>-0.17425332450449821</v>
      </c>
      <c r="BJ64" s="62">
        <f t="shared" si="103"/>
        <v>-1.1257501645275188E-5</v>
      </c>
      <c r="BK64" s="62">
        <f t="shared" si="104"/>
        <v>-0.15456872014891593</v>
      </c>
      <c r="BL64" s="62">
        <f t="shared" si="105"/>
        <v>-9.985792961669336E-6</v>
      </c>
      <c r="BM64" s="64">
        <f t="shared" si="106"/>
        <v>0.13750000000000001</v>
      </c>
      <c r="BN64" s="372">
        <f t="shared" si="107"/>
        <v>8.8830814598626517E-6</v>
      </c>
      <c r="BO64" s="374">
        <f t="shared" si="52"/>
        <v>-0.17425332450449821</v>
      </c>
      <c r="BP64" s="374">
        <f t="shared" si="53"/>
        <v>-1.1649640916136139E-5</v>
      </c>
      <c r="BQ64" s="374">
        <f t="shared" si="54"/>
        <v>-0.15456872014891593</v>
      </c>
      <c r="BR64" s="374">
        <f t="shared" si="55"/>
        <v>-1.0333634045272546E-5</v>
      </c>
      <c r="BS64" s="375">
        <f t="shared" si="56"/>
        <v>0.13750000000000001</v>
      </c>
      <c r="BT64" s="375">
        <f t="shared" si="57"/>
        <v>9.19251113586283E-6</v>
      </c>
    </row>
    <row r="65" spans="1:72" ht="14.25" customHeight="1">
      <c r="A65" s="81">
        <v>62</v>
      </c>
      <c r="B65" s="376" t="s">
        <v>130</v>
      </c>
      <c r="C65" s="377">
        <v>1850</v>
      </c>
      <c r="D65" s="377">
        <v>1895</v>
      </c>
      <c r="E65" s="390">
        <v>2028</v>
      </c>
      <c r="F65" s="379">
        <v>1901</v>
      </c>
      <c r="G65" s="379">
        <v>2000</v>
      </c>
      <c r="H65" s="379">
        <v>2000</v>
      </c>
      <c r="I65" s="379">
        <v>2010</v>
      </c>
      <c r="J65" s="377">
        <v>4116874</v>
      </c>
      <c r="K65" s="370">
        <f t="shared" si="58"/>
        <v>8274916740</v>
      </c>
      <c r="L65" s="381">
        <v>5.0599999999999999E-2</v>
      </c>
      <c r="M65" s="382">
        <f t="shared" si="59"/>
        <v>385380575.13999999</v>
      </c>
      <c r="N65" s="382">
        <f t="shared" si="60"/>
        <v>394754697.23799998</v>
      </c>
      <c r="O65" s="382">
        <f t="shared" si="61"/>
        <v>422460435.88319999</v>
      </c>
      <c r="P65" s="382">
        <f t="shared" si="62"/>
        <v>396004580.18440002</v>
      </c>
      <c r="Q65" s="382">
        <f t="shared" si="63"/>
        <v>416627648.80000001</v>
      </c>
      <c r="R65" s="382">
        <f t="shared" si="64"/>
        <v>416627648.80000001</v>
      </c>
      <c r="S65" s="370">
        <f t="shared" si="50"/>
        <v>418710787.04399997</v>
      </c>
      <c r="T65" s="381">
        <f t="shared" si="65"/>
        <v>1.4744790742350731E-3</v>
      </c>
      <c r="U65" s="381">
        <f t="shared" si="66"/>
        <v>1.5320856785479881E-3</v>
      </c>
      <c r="V65" s="381">
        <f t="shared" si="67"/>
        <v>1.6451248393878422E-3</v>
      </c>
      <c r="W65" s="381">
        <f t="shared" si="68"/>
        <v>1.4686030416032703E-3</v>
      </c>
      <c r="X65" s="381">
        <f t="shared" si="69"/>
        <v>1.5298393854029284E-3</v>
      </c>
      <c r="Y65" s="381">
        <f t="shared" si="70"/>
        <v>1.5586257424903052E-3</v>
      </c>
      <c r="Z65" s="383">
        <f t="shared" si="51"/>
        <v>1.6209828742445938E-3</v>
      </c>
      <c r="AA65" s="384">
        <v>680460000</v>
      </c>
      <c r="AB65" s="378">
        <v>5821411000</v>
      </c>
      <c r="AC65" s="378">
        <v>81</v>
      </c>
      <c r="AD65" s="384">
        <f t="shared" si="71"/>
        <v>165.28560261985186</v>
      </c>
      <c r="AE65" s="384">
        <f t="shared" si="72"/>
        <v>11.192747406166417</v>
      </c>
      <c r="AF65" s="384">
        <f t="shared" si="73"/>
        <v>1.6503471833591275E-2</v>
      </c>
      <c r="AG65" s="384">
        <f t="shared" si="74"/>
        <v>1.3083111465587982</v>
      </c>
      <c r="AH65" s="384">
        <f t="shared" si="75"/>
        <v>1.9290774081894438E-3</v>
      </c>
      <c r="AI65" s="385">
        <f t="shared" si="76"/>
        <v>4.3783783783783781E-2</v>
      </c>
      <c r="AJ65" s="385">
        <f t="shared" si="77"/>
        <v>6.4558272980022119E-5</v>
      </c>
      <c r="AK65" s="384">
        <f t="shared" si="78"/>
        <v>11.465003424154249</v>
      </c>
      <c r="AL65" s="384">
        <f t="shared" si="79"/>
        <v>1.7565367550650367E-2</v>
      </c>
      <c r="AM65" s="384">
        <f t="shared" si="80"/>
        <v>1.340134931204823</v>
      </c>
      <c r="AN65" s="384">
        <f t="shared" si="81"/>
        <v>2.0532015354208025E-3</v>
      </c>
      <c r="AO65" s="385">
        <f t="shared" si="82"/>
        <v>4.2744063324538256E-2</v>
      </c>
      <c r="AP65" s="385">
        <f t="shared" si="83"/>
        <v>6.5487567262473368E-5</v>
      </c>
      <c r="AQ65" s="384">
        <f t="shared" si="84"/>
        <v>12.269671210651618</v>
      </c>
      <c r="AR65" s="384">
        <f t="shared" si="85"/>
        <v>2.0185140879764873E-2</v>
      </c>
      <c r="AS65" s="384">
        <f t="shared" si="86"/>
        <v>1.4341918947141852</v>
      </c>
      <c r="AT65" s="384">
        <f t="shared" si="87"/>
        <v>2.3594247104430188E-3</v>
      </c>
      <c r="AU65" s="385">
        <f t="shared" si="88"/>
        <v>3.9940828402366867E-2</v>
      </c>
      <c r="AV65" s="385">
        <f t="shared" si="89"/>
        <v>6.5707648910461158E-5</v>
      </c>
      <c r="AW65" s="384">
        <f t="shared" si="90"/>
        <v>11.501304226552627</v>
      </c>
      <c r="AX65" s="384">
        <f t="shared" si="91"/>
        <v>1.6890850369519737E-2</v>
      </c>
      <c r="AY65" s="384">
        <f t="shared" si="92"/>
        <v>1.3443781024909596</v>
      </c>
      <c r="AZ65" s="384">
        <f t="shared" si="93"/>
        <v>1.9743577703830563E-3</v>
      </c>
      <c r="BA65" s="385">
        <f t="shared" si="94"/>
        <v>4.2609153077327724E-2</v>
      </c>
      <c r="BB65" s="386">
        <f t="shared" si="95"/>
        <v>6.2575931809502838E-5</v>
      </c>
      <c r="BC65" s="384">
        <f t="shared" si="96"/>
        <v>12.100267466125857</v>
      </c>
      <c r="BD65" s="384">
        <f t="shared" si="97"/>
        <v>1.8511465743589032E-2</v>
      </c>
      <c r="BE65" s="384">
        <f t="shared" si="98"/>
        <v>1.4143904287122142</v>
      </c>
      <c r="BF65" s="384">
        <f t="shared" si="99"/>
        <v>2.1637901841808781E-3</v>
      </c>
      <c r="BG65" s="385">
        <f t="shared" si="100"/>
        <v>4.0500000000000001E-2</v>
      </c>
      <c r="BH65" s="385">
        <f t="shared" si="101"/>
        <v>6.19584951088186E-5</v>
      </c>
      <c r="BI65" s="384">
        <f t="shared" si="102"/>
        <v>12.100267466125857</v>
      </c>
      <c r="BJ65" s="384">
        <f t="shared" si="103"/>
        <v>1.8859788363721697E-2</v>
      </c>
      <c r="BK65" s="384">
        <f t="shared" si="104"/>
        <v>1.4143904287122142</v>
      </c>
      <c r="BL65" s="384">
        <f t="shared" si="105"/>
        <v>2.2045053321227562E-3</v>
      </c>
      <c r="BM65" s="385">
        <f t="shared" si="106"/>
        <v>4.0500000000000001E-2</v>
      </c>
      <c r="BN65" s="387">
        <f t="shared" si="107"/>
        <v>6.312434257085737E-5</v>
      </c>
      <c r="BO65" s="388">
        <f t="shared" si="52"/>
        <v>12.160768803456486</v>
      </c>
      <c r="BP65" s="388">
        <f t="shared" si="53"/>
        <v>1.9712397968050886E-2</v>
      </c>
      <c r="BQ65" s="388">
        <f t="shared" si="54"/>
        <v>1.4214623808557754</v>
      </c>
      <c r="BR65" s="388">
        <f t="shared" si="55"/>
        <v>2.3041661757501582E-3</v>
      </c>
      <c r="BS65" s="389">
        <f t="shared" si="56"/>
        <v>4.0298507462686567E-2</v>
      </c>
      <c r="BT65" s="389">
        <f t="shared" si="57"/>
        <v>6.5323190454632884E-5</v>
      </c>
    </row>
    <row r="66" spans="1:72" ht="14.25" customHeight="1">
      <c r="A66" s="55">
        <v>63</v>
      </c>
      <c r="B66" s="56" t="s">
        <v>131</v>
      </c>
      <c r="C66" s="57">
        <v>2471</v>
      </c>
      <c r="D66" s="57">
        <v>2500</v>
      </c>
      <c r="E66" s="59">
        <v>2714</v>
      </c>
      <c r="F66" s="59">
        <v>2691</v>
      </c>
      <c r="G66" s="59">
        <v>2613</v>
      </c>
      <c r="H66" s="59">
        <v>2561</v>
      </c>
      <c r="I66" s="59">
        <v>2600</v>
      </c>
      <c r="J66" s="57">
        <v>1645000</v>
      </c>
      <c r="K66" s="60">
        <f t="shared" si="58"/>
        <v>4277000000</v>
      </c>
      <c r="L66" s="61">
        <v>0.14710000000000001</v>
      </c>
      <c r="M66" s="60">
        <f t="shared" si="59"/>
        <v>597931344.5</v>
      </c>
      <c r="N66" s="60">
        <f t="shared" si="60"/>
        <v>604948750</v>
      </c>
      <c r="O66" s="60">
        <f t="shared" si="61"/>
        <v>656732363</v>
      </c>
      <c r="P66" s="60">
        <f t="shared" si="62"/>
        <v>651166834.5</v>
      </c>
      <c r="Q66" s="60">
        <f t="shared" si="63"/>
        <v>632292433.5</v>
      </c>
      <c r="R66" s="60">
        <f t="shared" si="64"/>
        <v>619709499.5</v>
      </c>
      <c r="S66" s="60">
        <f t="shared" si="50"/>
        <v>629146700</v>
      </c>
      <c r="T66" s="61">
        <f t="shared" si="65"/>
        <v>2.2877054843104478E-3</v>
      </c>
      <c r="U66" s="61">
        <f t="shared" si="66"/>
        <v>2.3478715329173496E-3</v>
      </c>
      <c r="V66" s="61">
        <f t="shared" si="67"/>
        <v>2.5574151599367266E-3</v>
      </c>
      <c r="W66" s="61">
        <f t="shared" si="68"/>
        <v>2.4148851846424817E-3</v>
      </c>
      <c r="X66" s="61">
        <f t="shared" si="69"/>
        <v>2.3217514983622997E-3</v>
      </c>
      <c r="Y66" s="61">
        <f t="shared" si="70"/>
        <v>2.318365527512448E-3</v>
      </c>
      <c r="Z66" s="61">
        <f t="shared" si="51"/>
        <v>2.435657398003296E-3</v>
      </c>
      <c r="AA66" s="62">
        <v>186719660.90000001</v>
      </c>
      <c r="AB66" s="63">
        <v>1394721764.0699999</v>
      </c>
      <c r="AC66" s="63">
        <v>80</v>
      </c>
      <c r="AD66" s="62">
        <f t="shared" si="71"/>
        <v>113.50739264437691</v>
      </c>
      <c r="AE66" s="62">
        <f t="shared" si="72"/>
        <v>21.769507187445839</v>
      </c>
      <c r="AF66" s="62">
        <f t="shared" si="73"/>
        <v>4.9802220983455554E-2</v>
      </c>
      <c r="AG66" s="62">
        <f t="shared" si="74"/>
        <v>2.9144128275006911</v>
      </c>
      <c r="AH66" s="62">
        <f t="shared" si="75"/>
        <v>6.6673182090180496E-3</v>
      </c>
      <c r="AI66" s="64">
        <f t="shared" si="76"/>
        <v>3.2375556454876567E-2</v>
      </c>
      <c r="AJ66" s="64">
        <f t="shared" si="77"/>
        <v>7.4065738059423639E-5</v>
      </c>
      <c r="AK66" s="62">
        <f t="shared" si="78"/>
        <v>22.024997154437312</v>
      </c>
      <c r="AL66" s="62">
        <f t="shared" si="79"/>
        <v>5.1711863831488993E-2</v>
      </c>
      <c r="AM66" s="62">
        <f t="shared" si="80"/>
        <v>2.9486167821739082</v>
      </c>
      <c r="AN66" s="62">
        <f t="shared" si="81"/>
        <v>6.9229734043484764E-3</v>
      </c>
      <c r="AO66" s="64">
        <f t="shared" si="82"/>
        <v>3.2000000000000001E-2</v>
      </c>
      <c r="AP66" s="64">
        <f t="shared" si="83"/>
        <v>7.5131889053355196E-5</v>
      </c>
      <c r="AQ66" s="62">
        <f t="shared" si="84"/>
        <v>23.910336910857147</v>
      </c>
      <c r="AR66" s="62">
        <f t="shared" si="85"/>
        <v>6.114865809502075E-2</v>
      </c>
      <c r="AS66" s="62">
        <f t="shared" si="86"/>
        <v>3.2010183787279947</v>
      </c>
      <c r="AT66" s="62">
        <f t="shared" si="87"/>
        <v>8.1863329289950555E-3</v>
      </c>
      <c r="AU66" s="64">
        <f t="shared" si="88"/>
        <v>2.9476787030213707E-2</v>
      </c>
      <c r="AV66" s="64">
        <f t="shared" si="89"/>
        <v>7.5384382017294814E-5</v>
      </c>
      <c r="AW66" s="62">
        <f t="shared" si="90"/>
        <v>23.70770693703632</v>
      </c>
      <c r="AX66" s="62">
        <f t="shared" si="91"/>
        <v>5.7251390244094799E-2</v>
      </c>
      <c r="AY66" s="62">
        <f t="shared" si="92"/>
        <v>3.1738911043319948</v>
      </c>
      <c r="AZ66" s="62">
        <f t="shared" si="93"/>
        <v>7.6645826055198995E-3</v>
      </c>
      <c r="BA66" s="64">
        <f t="shared" si="94"/>
        <v>2.9728725380899292E-2</v>
      </c>
      <c r="BB66" s="65">
        <f t="shared" si="95"/>
        <v>7.1791458480638618E-5</v>
      </c>
      <c r="BC66" s="62">
        <f t="shared" si="96"/>
        <v>23.020527025817877</v>
      </c>
      <c r="BD66" s="62">
        <f t="shared" si="97"/>
        <v>5.3447943115282469E-2</v>
      </c>
      <c r="BE66" s="62">
        <f t="shared" si="98"/>
        <v>3.081894260728169</v>
      </c>
      <c r="BF66" s="62">
        <f t="shared" si="99"/>
        <v>7.1553926176397987E-3</v>
      </c>
      <c r="BG66" s="64">
        <f t="shared" si="100"/>
        <v>3.0616150019135095E-2</v>
      </c>
      <c r="BH66" s="64">
        <f t="shared" si="101"/>
        <v>7.1083092181011858E-5</v>
      </c>
      <c r="BI66" s="62">
        <f t="shared" si="102"/>
        <v>22.562407085005582</v>
      </c>
      <c r="BJ66" s="62">
        <f t="shared" si="103"/>
        <v>5.2307906803579558E-2</v>
      </c>
      <c r="BK66" s="62">
        <f t="shared" si="104"/>
        <v>3.0205630316589516</v>
      </c>
      <c r="BL66" s="62">
        <f t="shared" si="105"/>
        <v>7.0027692062766041E-3</v>
      </c>
      <c r="BM66" s="64">
        <f t="shared" si="106"/>
        <v>3.1237797735259663E-2</v>
      </c>
      <c r="BN66" s="372">
        <f t="shared" si="107"/>
        <v>7.2420633424832417E-5</v>
      </c>
      <c r="BO66" s="374">
        <f t="shared" si="52"/>
        <v>22.905997040614803</v>
      </c>
      <c r="BP66" s="374">
        <f t="shared" si="53"/>
        <v>5.5791161150615054E-2</v>
      </c>
      <c r="BQ66" s="374">
        <f t="shared" si="54"/>
        <v>3.0665614534608645</v>
      </c>
      <c r="BR66" s="374">
        <f t="shared" si="55"/>
        <v>7.4690930905536952E-3</v>
      </c>
      <c r="BS66" s="375">
        <f t="shared" si="56"/>
        <v>3.0769230769230771E-2</v>
      </c>
      <c r="BT66" s="375">
        <f t="shared" si="57"/>
        <v>7.4943304553947576E-5</v>
      </c>
    </row>
    <row r="67" spans="1:72" ht="14.25" customHeight="1">
      <c r="A67" s="55">
        <v>64</v>
      </c>
      <c r="B67" s="56" t="s">
        <v>132</v>
      </c>
      <c r="C67" s="57">
        <v>533</v>
      </c>
      <c r="D67" s="57">
        <v>550</v>
      </c>
      <c r="E67" s="63">
        <v>520</v>
      </c>
      <c r="F67" s="59">
        <v>550</v>
      </c>
      <c r="G67" s="59">
        <v>550</v>
      </c>
      <c r="H67" s="59">
        <v>540</v>
      </c>
      <c r="I67" s="59">
        <v>517</v>
      </c>
      <c r="J67" s="57">
        <v>2400000</v>
      </c>
      <c r="K67" s="60">
        <f t="shared" si="58"/>
        <v>1240800000</v>
      </c>
      <c r="L67" s="61">
        <v>0.371</v>
      </c>
      <c r="M67" s="60">
        <f t="shared" si="59"/>
        <v>474583200</v>
      </c>
      <c r="N67" s="60">
        <f t="shared" si="60"/>
        <v>489720000</v>
      </c>
      <c r="O67" s="60">
        <f t="shared" si="61"/>
        <v>463008000</v>
      </c>
      <c r="P67" s="60">
        <f t="shared" si="62"/>
        <v>489720000</v>
      </c>
      <c r="Q67" s="60">
        <f t="shared" si="63"/>
        <v>489720000</v>
      </c>
      <c r="R67" s="60">
        <f t="shared" si="64"/>
        <v>480816000</v>
      </c>
      <c r="S67" s="60">
        <f t="shared" si="50"/>
        <v>460336800</v>
      </c>
      <c r="T67" s="61">
        <f t="shared" si="65"/>
        <v>1.8157713245648423E-3</v>
      </c>
      <c r="U67" s="61">
        <f t="shared" si="66"/>
        <v>1.9006562904713572E-3</v>
      </c>
      <c r="V67" s="61">
        <f t="shared" si="67"/>
        <v>1.8030231873497362E-3</v>
      </c>
      <c r="W67" s="61">
        <f t="shared" si="68"/>
        <v>1.8161514222867199E-3</v>
      </c>
      <c r="X67" s="61">
        <f t="shared" si="69"/>
        <v>1.7982314567393687E-3</v>
      </c>
      <c r="Y67" s="61">
        <f t="shared" si="70"/>
        <v>1.7987577088552039E-3</v>
      </c>
      <c r="Z67" s="61">
        <f t="shared" si="51"/>
        <v>1.7821324223637567E-3</v>
      </c>
      <c r="AA67" s="62">
        <v>-43811000</v>
      </c>
      <c r="AB67" s="63">
        <v>672236000</v>
      </c>
      <c r="AC67" s="63">
        <v>16</v>
      </c>
      <c r="AD67" s="62">
        <f t="shared" si="71"/>
        <v>-18.254583333333333</v>
      </c>
      <c r="AE67" s="62">
        <f t="shared" si="72"/>
        <v>-29.198146584191186</v>
      </c>
      <c r="AF67" s="62">
        <f t="shared" si="73"/>
        <v>-5.3017157298015254E-2</v>
      </c>
      <c r="AG67" s="62">
        <f t="shared" si="74"/>
        <v>1.902903147109051</v>
      </c>
      <c r="AH67" s="62">
        <f t="shared" si="75"/>
        <v>3.4552369679448085E-3</v>
      </c>
      <c r="AI67" s="64">
        <f t="shared" si="76"/>
        <v>3.0018761726078799E-2</v>
      </c>
      <c r="AJ67" s="64">
        <f t="shared" si="77"/>
        <v>5.4507206741158493E-5</v>
      </c>
      <c r="AK67" s="62">
        <f t="shared" si="78"/>
        <v>-30.129419552167263</v>
      </c>
      <c r="AL67" s="62">
        <f t="shared" si="79"/>
        <v>-5.7265670800077412E-2</v>
      </c>
      <c r="AM67" s="62">
        <f t="shared" si="80"/>
        <v>1.9635961180299775</v>
      </c>
      <c r="AN67" s="62">
        <f t="shared" si="81"/>
        <v>3.7321213136788144E-3</v>
      </c>
      <c r="AO67" s="64">
        <f t="shared" si="82"/>
        <v>2.9090909090909091E-2</v>
      </c>
      <c r="AP67" s="64">
        <f t="shared" si="83"/>
        <v>5.5291819359166754E-5</v>
      </c>
      <c r="AQ67" s="62">
        <f t="shared" si="84"/>
        <v>-28.485996667503596</v>
      </c>
      <c r="AR67" s="62">
        <f t="shared" si="85"/>
        <v>-5.1360912506276293E-2</v>
      </c>
      <c r="AS67" s="62">
        <f t="shared" si="86"/>
        <v>1.8564908752283424</v>
      </c>
      <c r="AT67" s="62">
        <f t="shared" si="87"/>
        <v>3.3472960951399073E-3</v>
      </c>
      <c r="AU67" s="64">
        <f t="shared" si="88"/>
        <v>3.0769230769230771E-2</v>
      </c>
      <c r="AV67" s="64">
        <f t="shared" si="89"/>
        <v>5.547763653383804E-5</v>
      </c>
      <c r="AW67" s="62">
        <f t="shared" si="90"/>
        <v>-30.129419552167263</v>
      </c>
      <c r="AX67" s="62">
        <f t="shared" si="91"/>
        <v>-5.4719588172341883E-2</v>
      </c>
      <c r="AY67" s="62">
        <f t="shared" si="92"/>
        <v>1.9635961180299775</v>
      </c>
      <c r="AZ67" s="62">
        <f t="shared" si="93"/>
        <v>3.5661878825568255E-3</v>
      </c>
      <c r="BA67" s="64">
        <f t="shared" si="94"/>
        <v>2.9090909090909091E-2</v>
      </c>
      <c r="BB67" s="65">
        <f t="shared" si="95"/>
        <v>5.2833495921068216E-5</v>
      </c>
      <c r="BC67" s="62">
        <f t="shared" si="96"/>
        <v>-30.129419552167263</v>
      </c>
      <c r="BD67" s="62">
        <f t="shared" si="97"/>
        <v>-5.4179670012005354E-2</v>
      </c>
      <c r="BE67" s="62">
        <f t="shared" si="98"/>
        <v>1.9635961180299775</v>
      </c>
      <c r="BF67" s="62">
        <f t="shared" si="99"/>
        <v>3.5310003077728158E-3</v>
      </c>
      <c r="BG67" s="64">
        <f t="shared" si="100"/>
        <v>2.9090909090909091E-2</v>
      </c>
      <c r="BH67" s="64">
        <f t="shared" si="101"/>
        <v>5.2312187832417998E-5</v>
      </c>
      <c r="BI67" s="62">
        <f t="shared" si="102"/>
        <v>-29.581611923946042</v>
      </c>
      <c r="BJ67" s="62">
        <f t="shared" si="103"/>
        <v>-5.3210152488560966E-2</v>
      </c>
      <c r="BK67" s="62">
        <f t="shared" si="104"/>
        <v>1.9278943704294325</v>
      </c>
      <c r="BL67" s="62">
        <f t="shared" si="105"/>
        <v>3.4678148606684918E-3</v>
      </c>
      <c r="BM67" s="64">
        <f t="shared" si="106"/>
        <v>2.9629629629629631E-2</v>
      </c>
      <c r="BN67" s="372">
        <f t="shared" si="107"/>
        <v>5.3296524706820859E-5</v>
      </c>
      <c r="BO67" s="374">
        <f t="shared" si="52"/>
        <v>-28.321654379037231</v>
      </c>
      <c r="BP67" s="374">
        <f t="shared" si="53"/>
        <v>-5.0472938523862719E-2</v>
      </c>
      <c r="BQ67" s="374">
        <f t="shared" si="54"/>
        <v>1.8457803509481789</v>
      </c>
      <c r="BR67" s="374">
        <f t="shared" si="55"/>
        <v>3.2894250079867032E-3</v>
      </c>
      <c r="BS67" s="375">
        <f t="shared" si="56"/>
        <v>3.0947775628626693E-2</v>
      </c>
      <c r="BT67" s="375">
        <f t="shared" si="57"/>
        <v>5.5153034347814522E-5</v>
      </c>
    </row>
    <row r="68" spans="1:72" ht="14.25" customHeight="1">
      <c r="A68" s="55">
        <v>65</v>
      </c>
      <c r="B68" s="56" t="s">
        <v>133</v>
      </c>
      <c r="C68" s="66">
        <v>2288</v>
      </c>
      <c r="D68" s="57">
        <v>2128</v>
      </c>
      <c r="E68" s="58">
        <v>2266</v>
      </c>
      <c r="F68" s="59">
        <v>2349</v>
      </c>
      <c r="G68" s="59">
        <v>2330</v>
      </c>
      <c r="H68" s="59">
        <v>2298</v>
      </c>
      <c r="I68" s="59">
        <v>2072</v>
      </c>
      <c r="J68" s="66">
        <v>2829653</v>
      </c>
      <c r="K68" s="60">
        <f t="shared" ref="K68:K80" si="108">I68*J68</f>
        <v>5863041016</v>
      </c>
      <c r="L68" s="61">
        <v>0.26939999999999997</v>
      </c>
      <c r="M68" s="60">
        <f t="shared" ref="M68:M80" si="109">(C68*J68)*L68</f>
        <v>1744161889.6415999</v>
      </c>
      <c r="N68" s="60">
        <f t="shared" ref="N68:N80" si="110">(D68*J68)*L68</f>
        <v>1622192526.7296</v>
      </c>
      <c r="O68" s="60">
        <f t="shared" ref="O68:O80" si="111">(E68*J68)*L68</f>
        <v>1727391102.2411997</v>
      </c>
      <c r="P68" s="60">
        <f t="shared" ref="P68:P80" si="112">F68*J68*L68</f>
        <v>1790662709.2517998</v>
      </c>
      <c r="Q68" s="60">
        <f t="shared" ref="Q68:Q80" si="113">G68*J68*L68</f>
        <v>1776178847.4059999</v>
      </c>
      <c r="R68" s="60">
        <f t="shared" ref="R68:R80" si="114">H68*J68*L68</f>
        <v>1751784974.8235998</v>
      </c>
      <c r="S68" s="60">
        <f t="shared" si="50"/>
        <v>1579503249.7103999</v>
      </c>
      <c r="T68" s="61">
        <f t="shared" ref="T68:T81" si="115">M68/$M$81</f>
        <v>6.6732221970985202E-3</v>
      </c>
      <c r="U68" s="61">
        <f t="shared" ref="U68:U81" si="116">N68/$N$81</f>
        <v>6.2959046603860147E-3</v>
      </c>
      <c r="V68" s="61">
        <f t="shared" ref="V68:V81" si="117">O68/$O$81</f>
        <v>6.726722240139483E-3</v>
      </c>
      <c r="W68" s="61">
        <f t="shared" ref="W68:W80" si="118">P68/$P$81</f>
        <v>6.6407633468991414E-3</v>
      </c>
      <c r="X68" s="61">
        <f t="shared" ref="X68:X80" si="119">Q68/$Q$81</f>
        <v>6.5220547990699667E-3</v>
      </c>
      <c r="Y68" s="61">
        <f t="shared" ref="Y68:Y80" si="120">R68/$R$81</f>
        <v>6.5535188673435775E-3</v>
      </c>
      <c r="Z68" s="61">
        <f t="shared" si="51"/>
        <v>6.1148358170318353E-3</v>
      </c>
      <c r="AA68" s="62">
        <v>215357000</v>
      </c>
      <c r="AB68" s="63">
        <v>1540899000</v>
      </c>
      <c r="AC68" s="63">
        <v>100</v>
      </c>
      <c r="AD68" s="62">
        <f t="shared" ref="AD68:AD80" si="121">AA68/J68</f>
        <v>76.107211732321943</v>
      </c>
      <c r="AE68" s="62">
        <f t="shared" ref="AE68:AE80" si="122">C68/AD68</f>
        <v>30.06285407021829</v>
      </c>
      <c r="AF68" s="62">
        <f t="shared" ref="AF68:AF80" si="123">AE68*T68</f>
        <v>0.20061610508951427</v>
      </c>
      <c r="AG68" s="62">
        <f t="shared" ref="AG68:AG80" si="124">(C68*J68)/AB68</f>
        <v>4.2016031316783256</v>
      </c>
      <c r="AH68" s="62">
        <f t="shared" ref="AH68:AH80" si="125">AG68*T68</f>
        <v>2.8038231281714458E-2</v>
      </c>
      <c r="AI68" s="64">
        <f t="shared" ref="AI68:AI80" si="126">AC68/C68</f>
        <v>4.3706293706293704E-2</v>
      </c>
      <c r="AJ68" s="64">
        <f t="shared" ref="AJ68:AJ80" si="127">AI68*T68</f>
        <v>2.9166180931374647E-4</v>
      </c>
      <c r="AK68" s="62">
        <f t="shared" ref="AK68:AK80" si="128">D68/AD68</f>
        <v>27.960556582790439</v>
      </c>
      <c r="AL68" s="62">
        <f t="shared" ref="AL68:AL80" si="129">AK68*U68</f>
        <v>0.1760369984965772</v>
      </c>
      <c r="AM68" s="62">
        <f t="shared" ref="AM68:AM80" si="130">(D68*J68)/AB68</f>
        <v>3.9077847308616591</v>
      </c>
      <c r="AN68" s="62">
        <f t="shared" ref="AN68:AN80" si="131">AM68*U68</f>
        <v>2.4603040098817228E-2</v>
      </c>
      <c r="AO68" s="64">
        <f t="shared" ref="AO68:AO80" si="132">AC68/D68</f>
        <v>4.6992481203007516E-2</v>
      </c>
      <c r="AP68" s="64">
        <f t="shared" ref="AP68:AP80" si="133">AO68*U68</f>
        <v>2.9586018140911722E-4</v>
      </c>
      <c r="AQ68" s="62">
        <f t="shared" ref="AQ68:AQ80" si="134">E68/AD68</f>
        <v>29.77378816569696</v>
      </c>
      <c r="AR68" s="62">
        <f t="shared" ref="AR68:AR80" si="135">AQ68*V68</f>
        <v>0.20028000302739549</v>
      </c>
      <c r="AS68" s="62">
        <f t="shared" ref="AS68:AS80" si="136">(E68*J68)/AB68</f>
        <v>4.1612031015660342</v>
      </c>
      <c r="AT68" s="62">
        <f t="shared" ref="AT68:AT80" si="137">AS68*V68</f>
        <v>2.7991257449041639E-2</v>
      </c>
      <c r="AU68" s="64">
        <f t="shared" ref="AU68:AU80" si="138">AC68/E68</f>
        <v>4.4130626654898503E-2</v>
      </c>
      <c r="AV68" s="64">
        <f t="shared" ref="AV68:AV80" si="139">AU68*V68</f>
        <v>2.9685446779079806E-4</v>
      </c>
      <c r="AW68" s="62">
        <f t="shared" ref="AW68:AW80" si="140">F68/AD68</f>
        <v>30.86435498730016</v>
      </c>
      <c r="AX68" s="62">
        <f t="shared" ref="AX68:AX80" si="141">AW68*W68</f>
        <v>0.20496287732534663</v>
      </c>
      <c r="AY68" s="62">
        <f t="shared" ref="AY68:AY80" si="142">(F68*J68)/AB68</f>
        <v>4.3136213969896797</v>
      </c>
      <c r="AZ68" s="62">
        <f t="shared" ref="AZ68:AZ80" si="143">AY68*W68</f>
        <v>2.8645738865528937E-2</v>
      </c>
      <c r="BA68" s="64">
        <f t="shared" ref="BA68:BA80" si="144">AC68/F68</f>
        <v>4.2571306939123033E-2</v>
      </c>
      <c r="BB68" s="65">
        <f t="shared" ref="BB68:BB80" si="145">BA68*W68</f>
        <v>2.8270597475092132E-4</v>
      </c>
      <c r="BC68" s="62">
        <f t="shared" ref="BC68:BC80" si="146">G68/AD68</f>
        <v>30.614707160668104</v>
      </c>
      <c r="BD68" s="62">
        <f t="shared" ref="BD68:BD80" si="147">BC68*X68</f>
        <v>0.19967079775935709</v>
      </c>
      <c r="BE68" s="62">
        <f t="shared" ref="BE68:BE80" si="148">(G68*J68)/AB68</f>
        <v>4.2787304618927005</v>
      </c>
      <c r="BF68" s="62">
        <f t="shared" ref="BF68:BF80" si="149">BE68*X68</f>
        <v>2.7906114542914143E-2</v>
      </c>
      <c r="BG68" s="64">
        <f t="shared" ref="BG68:BG80" si="150">AC68/G68</f>
        <v>4.2918454935622317E-2</v>
      </c>
      <c r="BH68" s="64">
        <f t="shared" ref="BH68:BH80" si="151">BG68*X68</f>
        <v>2.7991651498154364E-4</v>
      </c>
      <c r="BI68" s="62">
        <f t="shared" ref="BI68:BI80" si="152">H68/AD68</f>
        <v>30.194247663182534</v>
      </c>
      <c r="BJ68" s="62">
        <f t="shared" ref="BJ68:BJ80" si="153">BI68*Y68</f>
        <v>0.19787857174591145</v>
      </c>
      <c r="BK68" s="62">
        <f t="shared" ref="BK68:BK80" si="154">(H68*J68)/AB68</f>
        <v>4.2199667817293669</v>
      </c>
      <c r="BL68" s="62">
        <f t="shared" ref="BL68:BL80" si="155">BK68*Y68</f>
        <v>2.7655631923626564E-2</v>
      </c>
      <c r="BM68" s="64">
        <f t="shared" ref="BM68:BM80" si="156">AC68/H68</f>
        <v>4.3516100957354219E-2</v>
      </c>
      <c r="BN68" s="372">
        <f t="shared" ref="BN68:BN80" si="157">BM68*Y68</f>
        <v>2.8518358865724881E-4</v>
      </c>
      <c r="BO68" s="374">
        <f t="shared" si="52"/>
        <v>27.22475246219069</v>
      </c>
      <c r="BP68" s="374">
        <f t="shared" si="53"/>
        <v>0.16647489146562927</v>
      </c>
      <c r="BQ68" s="374">
        <f t="shared" si="54"/>
        <v>3.8049482905758261</v>
      </c>
      <c r="BR68" s="374">
        <f t="shared" si="55"/>
        <v>2.3266634089167116E-2</v>
      </c>
      <c r="BS68" s="375">
        <f t="shared" si="56"/>
        <v>4.8262548262548263E-2</v>
      </c>
      <c r="BT68" s="375">
        <f t="shared" si="57"/>
        <v>2.9511755873705767E-4</v>
      </c>
    </row>
    <row r="69" spans="1:72" ht="14.25" customHeight="1">
      <c r="A69" s="81">
        <v>66</v>
      </c>
      <c r="B69" s="376" t="s">
        <v>82</v>
      </c>
      <c r="C69" s="377">
        <v>936</v>
      </c>
      <c r="D69" s="377">
        <v>935</v>
      </c>
      <c r="E69" s="377">
        <v>920</v>
      </c>
      <c r="F69" s="379">
        <v>985</v>
      </c>
      <c r="G69" s="379">
        <v>998</v>
      </c>
      <c r="H69" s="379">
        <v>979.9</v>
      </c>
      <c r="I69" s="379">
        <v>960</v>
      </c>
      <c r="J69" s="377">
        <v>73395600</v>
      </c>
      <c r="K69" s="370">
        <f t="shared" si="108"/>
        <v>70459776000</v>
      </c>
      <c r="L69" s="381">
        <v>0.30259999999999998</v>
      </c>
      <c r="M69" s="382">
        <f t="shared" si="109"/>
        <v>20788100012.16</v>
      </c>
      <c r="N69" s="382">
        <f t="shared" si="110"/>
        <v>20765890503.599998</v>
      </c>
      <c r="O69" s="382">
        <f t="shared" si="111"/>
        <v>20432747875.199997</v>
      </c>
      <c r="P69" s="382">
        <f t="shared" si="112"/>
        <v>21876365931.599998</v>
      </c>
      <c r="Q69" s="382">
        <f t="shared" si="113"/>
        <v>22165089542.879997</v>
      </c>
      <c r="R69" s="382">
        <f t="shared" si="114"/>
        <v>21763097437.944</v>
      </c>
      <c r="S69" s="370">
        <f t="shared" ref="S69:S80" si="158">I69*J69*L69</f>
        <v>21321128217.599998</v>
      </c>
      <c r="T69" s="381">
        <f t="shared" si="115"/>
        <v>7.953597155201908E-2</v>
      </c>
      <c r="U69" s="381">
        <f t="shared" si="116"/>
        <v>8.0594667183098004E-2</v>
      </c>
      <c r="V69" s="381">
        <f t="shared" si="117"/>
        <v>7.9568210916996354E-2</v>
      </c>
      <c r="W69" s="381">
        <f t="shared" si="118"/>
        <v>8.1129611004533364E-2</v>
      </c>
      <c r="X69" s="381">
        <f t="shared" si="119"/>
        <v>8.1389286239997638E-2</v>
      </c>
      <c r="Y69" s="381">
        <f t="shared" si="120"/>
        <v>8.1416881478712663E-2</v>
      </c>
      <c r="Z69" s="383">
        <f t="shared" ref="Z69:Z80" si="159">S69/$S$81</f>
        <v>8.2541899491762841E-2</v>
      </c>
      <c r="AA69" s="384">
        <v>1266978000</v>
      </c>
      <c r="AB69" s="378">
        <v>3665891000</v>
      </c>
      <c r="AC69" s="378">
        <v>9.5</v>
      </c>
      <c r="AD69" s="384">
        <f t="shared" si="121"/>
        <v>17.262315452152446</v>
      </c>
      <c r="AE69" s="384">
        <f t="shared" si="122"/>
        <v>54.222158237948882</v>
      </c>
      <c r="AF69" s="384">
        <f t="shared" si="123"/>
        <v>4.3126120351025792</v>
      </c>
      <c r="AG69" s="384">
        <f t="shared" si="124"/>
        <v>18.739859313874852</v>
      </c>
      <c r="AH69" s="384">
        <f t="shared" si="125"/>
        <v>1.4904929172771901</v>
      </c>
      <c r="AI69" s="385">
        <f t="shared" si="126"/>
        <v>1.014957264957265E-2</v>
      </c>
      <c r="AJ69" s="385">
        <f t="shared" si="127"/>
        <v>8.0725612152156116E-4</v>
      </c>
      <c r="AK69" s="384">
        <f t="shared" si="128"/>
        <v>54.164228581711754</v>
      </c>
      <c r="AL69" s="384">
        <f t="shared" si="129"/>
        <v>4.3653479757723028</v>
      </c>
      <c r="AM69" s="384">
        <f t="shared" si="130"/>
        <v>18.719838096659174</v>
      </c>
      <c r="AN69" s="384">
        <f t="shared" si="131"/>
        <v>1.508719121121725</v>
      </c>
      <c r="AO69" s="385">
        <f t="shared" si="132"/>
        <v>1.0160427807486631E-2</v>
      </c>
      <c r="AP69" s="385">
        <f t="shared" si="133"/>
        <v>8.188762975822792E-4</v>
      </c>
      <c r="AQ69" s="384">
        <f t="shared" si="134"/>
        <v>53.295283738154879</v>
      </c>
      <c r="AR69" s="384">
        <f t="shared" si="135"/>
        <v>4.2406103773586734</v>
      </c>
      <c r="AS69" s="384">
        <f t="shared" si="136"/>
        <v>18.419519838424002</v>
      </c>
      <c r="AT69" s="384">
        <f t="shared" si="137"/>
        <v>1.4656082394935195</v>
      </c>
      <c r="AU69" s="385">
        <f t="shared" si="138"/>
        <v>1.0326086956521738E-2</v>
      </c>
      <c r="AV69" s="385">
        <f t="shared" si="139"/>
        <v>8.216282649037667E-4</v>
      </c>
      <c r="AW69" s="384">
        <f t="shared" si="140"/>
        <v>57.060711393567999</v>
      </c>
      <c r="AX69" s="384">
        <f t="shared" si="141"/>
        <v>4.629313319002117</v>
      </c>
      <c r="AY69" s="384">
        <f t="shared" si="142"/>
        <v>19.720898957443087</v>
      </c>
      <c r="AZ69" s="384">
        <f t="shared" si="143"/>
        <v>1.5999488610770651</v>
      </c>
      <c r="BA69" s="385">
        <f t="shared" si="144"/>
        <v>9.6446700507614221E-3</v>
      </c>
      <c r="BB69" s="386">
        <f t="shared" si="145"/>
        <v>7.8246832948534724E-4</v>
      </c>
      <c r="BC69" s="384">
        <f t="shared" si="146"/>
        <v>57.813796924650624</v>
      </c>
      <c r="BD69" s="384">
        <f t="shared" si="147"/>
        <v>4.7054236665214848</v>
      </c>
      <c r="BE69" s="384">
        <f t="shared" si="148"/>
        <v>19.981174781246906</v>
      </c>
      <c r="BF69" s="384">
        <f t="shared" si="149"/>
        <v>1.6262535536823266</v>
      </c>
      <c r="BG69" s="385">
        <f t="shared" si="150"/>
        <v>9.5190380761523054E-3</v>
      </c>
      <c r="BH69" s="385">
        <f t="shared" si="151"/>
        <v>7.7474771470939638E-4</v>
      </c>
      <c r="BI69" s="384">
        <f t="shared" si="152"/>
        <v>56.76527014675866</v>
      </c>
      <c r="BJ69" s="384">
        <f t="shared" si="153"/>
        <v>4.6216512716457556</v>
      </c>
      <c r="BK69" s="384">
        <f t="shared" si="154"/>
        <v>19.618790749643129</v>
      </c>
      <c r="BL69" s="384">
        <f t="shared" si="155"/>
        <v>1.597300761219359</v>
      </c>
      <c r="BM69" s="385">
        <f t="shared" si="156"/>
        <v>9.6948668231452186E-3</v>
      </c>
      <c r="BN69" s="387">
        <f t="shared" si="157"/>
        <v>7.8932582309191787E-4</v>
      </c>
      <c r="BO69" s="388">
        <f t="shared" ref="BO69:BO80" si="160">I69/AD69</f>
        <v>55.612469987639876</v>
      </c>
      <c r="BP69" s="388">
        <f t="shared" ref="BP69:BP80" si="161">BO69*Z69</f>
        <v>4.5903589082084482</v>
      </c>
      <c r="BQ69" s="388">
        <f t="shared" ref="BQ69:BQ80" si="162">(I69*J69)/AB69</f>
        <v>19.220368527051132</v>
      </c>
      <c r="BR69" s="388">
        <f t="shared" ref="BR69:BR80" si="163">BQ69*Z69</f>
        <v>1.5864857271544963</v>
      </c>
      <c r="BS69" s="389">
        <f t="shared" ref="BS69:BS80" si="164">AC69/I69</f>
        <v>9.8958333333333329E-3</v>
      </c>
      <c r="BT69" s="389">
        <f t="shared" ref="BT69:BT80" si="165">BS69*Z69</f>
        <v>8.1682088038723642E-4</v>
      </c>
    </row>
    <row r="70" spans="1:72" ht="14.25" customHeight="1">
      <c r="A70" s="81">
        <v>67</v>
      </c>
      <c r="B70" s="376" t="s">
        <v>83</v>
      </c>
      <c r="C70" s="377">
        <v>2400</v>
      </c>
      <c r="D70" s="377">
        <v>2425</v>
      </c>
      <c r="E70" s="379">
        <v>2415</v>
      </c>
      <c r="F70" s="379">
        <v>2475</v>
      </c>
      <c r="G70" s="379">
        <v>2500</v>
      </c>
      <c r="H70" s="379">
        <v>2438</v>
      </c>
      <c r="I70" s="379">
        <v>2333</v>
      </c>
      <c r="J70" s="380">
        <v>3900000</v>
      </c>
      <c r="K70" s="370">
        <f t="shared" si="108"/>
        <v>9098700000</v>
      </c>
      <c r="L70" s="381">
        <v>0.27560000000000001</v>
      </c>
      <c r="M70" s="382">
        <f t="shared" si="109"/>
        <v>2579616000</v>
      </c>
      <c r="N70" s="382">
        <f t="shared" si="110"/>
        <v>2606487000</v>
      </c>
      <c r="O70" s="382">
        <f t="shared" si="111"/>
        <v>2595738600</v>
      </c>
      <c r="P70" s="382">
        <f t="shared" si="112"/>
        <v>2660229000</v>
      </c>
      <c r="Q70" s="382">
        <f t="shared" si="113"/>
        <v>2687100000</v>
      </c>
      <c r="R70" s="382">
        <f t="shared" si="114"/>
        <v>2620459920</v>
      </c>
      <c r="S70" s="370">
        <f t="shared" si="158"/>
        <v>2507601720</v>
      </c>
      <c r="T70" s="381">
        <f t="shared" si="115"/>
        <v>9.8696977920597704E-3</v>
      </c>
      <c r="U70" s="381">
        <f t="shared" si="116"/>
        <v>1.0116057977174336E-2</v>
      </c>
      <c r="V70" s="381">
        <f t="shared" si="117"/>
        <v>1.0108198744079458E-2</v>
      </c>
      <c r="W70" s="381">
        <f t="shared" si="118"/>
        <v>9.8655939760646464E-3</v>
      </c>
      <c r="X70" s="381">
        <f t="shared" si="119"/>
        <v>9.8669193567841977E-3</v>
      </c>
      <c r="Y70" s="381">
        <f t="shared" si="120"/>
        <v>9.8032770994436347E-3</v>
      </c>
      <c r="Z70" s="383">
        <f t="shared" si="159"/>
        <v>9.7078450551577079E-3</v>
      </c>
      <c r="AA70" s="384">
        <v>141238000</v>
      </c>
      <c r="AB70" s="378">
        <v>1879339000</v>
      </c>
      <c r="AC70" s="378">
        <v>39</v>
      </c>
      <c r="AD70" s="384">
        <f t="shared" si="121"/>
        <v>36.214871794871797</v>
      </c>
      <c r="AE70" s="384">
        <f t="shared" si="122"/>
        <v>66.271116838244666</v>
      </c>
      <c r="AF70" s="384">
        <f t="shared" si="123"/>
        <v>0.6540758955357584</v>
      </c>
      <c r="AG70" s="384">
        <f t="shared" si="124"/>
        <v>4.9804745179023051</v>
      </c>
      <c r="AH70" s="384">
        <f t="shared" si="125"/>
        <v>4.9155778352750333E-2</v>
      </c>
      <c r="AI70" s="385">
        <f t="shared" si="126"/>
        <v>1.6250000000000001E-2</v>
      </c>
      <c r="AJ70" s="385">
        <f t="shared" si="127"/>
        <v>1.6038258912097128E-4</v>
      </c>
      <c r="AK70" s="384">
        <f t="shared" si="128"/>
        <v>66.961440971976373</v>
      </c>
      <c r="AL70" s="384">
        <f t="shared" si="129"/>
        <v>0.67738581910764994</v>
      </c>
      <c r="AM70" s="384">
        <f t="shared" si="130"/>
        <v>5.0323544607971211</v>
      </c>
      <c r="AN70" s="384">
        <f t="shared" si="131"/>
        <v>5.0907589487115573E-2</v>
      </c>
      <c r="AO70" s="385">
        <f t="shared" si="132"/>
        <v>1.6082474226804123E-2</v>
      </c>
      <c r="AP70" s="385">
        <f t="shared" si="133"/>
        <v>1.626912416947625E-4</v>
      </c>
      <c r="AQ70" s="384">
        <f t="shared" si="134"/>
        <v>66.685311318483684</v>
      </c>
      <c r="AR70" s="384">
        <f t="shared" si="135"/>
        <v>0.67406838011804449</v>
      </c>
      <c r="AS70" s="384">
        <f t="shared" si="136"/>
        <v>5.0116024836391944</v>
      </c>
      <c r="AT70" s="384">
        <f t="shared" si="137"/>
        <v>5.0658273930947198E-2</v>
      </c>
      <c r="AU70" s="385">
        <f t="shared" si="138"/>
        <v>1.6149068322981366E-2</v>
      </c>
      <c r="AV70" s="385">
        <f t="shared" si="139"/>
        <v>1.632379921404136E-4</v>
      </c>
      <c r="AW70" s="384">
        <f t="shared" si="140"/>
        <v>68.342089239439801</v>
      </c>
      <c r="AX70" s="384">
        <f t="shared" si="141"/>
        <v>0.67423530391228981</v>
      </c>
      <c r="AY70" s="384">
        <f t="shared" si="142"/>
        <v>5.1361143465867523</v>
      </c>
      <c r="AZ70" s="384">
        <f t="shared" si="143"/>
        <v>5.0670818758065471E-2</v>
      </c>
      <c r="BA70" s="385">
        <f t="shared" si="144"/>
        <v>1.5757575757575758E-2</v>
      </c>
      <c r="BB70" s="386">
        <f t="shared" si="145"/>
        <v>1.5545784447132171E-4</v>
      </c>
      <c r="BC70" s="384">
        <f t="shared" si="146"/>
        <v>69.032413373171522</v>
      </c>
      <c r="BD70" s="384">
        <f t="shared" si="147"/>
        <v>0.68113725575727435</v>
      </c>
      <c r="BE70" s="384">
        <f t="shared" si="148"/>
        <v>5.1879942894815674</v>
      </c>
      <c r="BF70" s="384">
        <f t="shared" si="149"/>
        <v>5.1189521277771557E-2</v>
      </c>
      <c r="BG70" s="385">
        <f t="shared" si="150"/>
        <v>1.5599999999999999E-2</v>
      </c>
      <c r="BH70" s="385">
        <f t="shared" si="151"/>
        <v>1.5392394196583347E-4</v>
      </c>
      <c r="BI70" s="384">
        <f t="shared" si="152"/>
        <v>67.320409521516865</v>
      </c>
      <c r="BJ70" s="384">
        <f t="shared" si="153"/>
        <v>0.65996062898745356</v>
      </c>
      <c r="BK70" s="384">
        <f t="shared" si="154"/>
        <v>5.059332031102425</v>
      </c>
      <c r="BL70" s="384">
        <f t="shared" si="155"/>
        <v>4.9598033838988052E-2</v>
      </c>
      <c r="BM70" s="385">
        <f t="shared" si="156"/>
        <v>1.5996718621821164E-2</v>
      </c>
      <c r="BN70" s="387">
        <f t="shared" si="157"/>
        <v>1.5682026533154296E-4</v>
      </c>
      <c r="BO70" s="388">
        <f t="shared" si="160"/>
        <v>64.421048159843664</v>
      </c>
      <c r="BP70" s="388">
        <f t="shared" si="161"/>
        <v>0.62538955382661487</v>
      </c>
      <c r="BQ70" s="388">
        <f t="shared" si="162"/>
        <v>4.8414362709441994</v>
      </c>
      <c r="BR70" s="388">
        <f t="shared" si="163"/>
        <v>4.699991316274682E-2</v>
      </c>
      <c r="BS70" s="389">
        <f t="shared" si="164"/>
        <v>1.6716673810544362E-2</v>
      </c>
      <c r="BT70" s="389">
        <f t="shared" si="165"/>
        <v>1.6228287919037743E-4</v>
      </c>
    </row>
    <row r="71" spans="1:72" ht="14.25" customHeight="1">
      <c r="A71" s="81">
        <v>68</v>
      </c>
      <c r="B71" s="376" t="s">
        <v>134</v>
      </c>
      <c r="C71" s="379">
        <v>1873</v>
      </c>
      <c r="D71" s="377">
        <v>1800</v>
      </c>
      <c r="E71" s="379">
        <v>1711</v>
      </c>
      <c r="F71" s="379">
        <v>1789</v>
      </c>
      <c r="G71" s="379">
        <v>1840</v>
      </c>
      <c r="H71" s="379">
        <v>1799</v>
      </c>
      <c r="I71" s="379">
        <v>1779</v>
      </c>
      <c r="J71" s="380">
        <v>7200000</v>
      </c>
      <c r="K71" s="370">
        <f t="shared" si="108"/>
        <v>12808800000</v>
      </c>
      <c r="L71" s="381">
        <v>0.1106</v>
      </c>
      <c r="M71" s="382">
        <f t="shared" si="109"/>
        <v>1491507360</v>
      </c>
      <c r="N71" s="382">
        <f t="shared" si="110"/>
        <v>1433376000</v>
      </c>
      <c r="O71" s="382">
        <f t="shared" si="111"/>
        <v>1362503520</v>
      </c>
      <c r="P71" s="382">
        <f t="shared" si="112"/>
        <v>1424616480</v>
      </c>
      <c r="Q71" s="382">
        <f t="shared" si="113"/>
        <v>1465228800</v>
      </c>
      <c r="R71" s="382">
        <f t="shared" si="114"/>
        <v>1432579680</v>
      </c>
      <c r="S71" s="370">
        <f t="shared" si="158"/>
        <v>1416653280</v>
      </c>
      <c r="T71" s="381">
        <f t="shared" si="115"/>
        <v>5.7065574480205184E-3</v>
      </c>
      <c r="U71" s="381">
        <f t="shared" si="116"/>
        <v>5.5630872968444661E-3</v>
      </c>
      <c r="V71" s="381">
        <f t="shared" si="117"/>
        <v>5.3057948013978916E-3</v>
      </c>
      <c r="W71" s="381">
        <f t="shared" si="118"/>
        <v>5.2832623669956313E-3</v>
      </c>
      <c r="X71" s="381">
        <f t="shared" si="119"/>
        <v>5.3802591674435947E-3</v>
      </c>
      <c r="Y71" s="381">
        <f t="shared" si="120"/>
        <v>5.3593552272580801E-3</v>
      </c>
      <c r="Z71" s="383">
        <f t="shared" si="159"/>
        <v>5.4843839152897648E-3</v>
      </c>
      <c r="AA71" s="384">
        <v>315288000</v>
      </c>
      <c r="AB71" s="378">
        <v>1707312000</v>
      </c>
      <c r="AC71" s="378">
        <v>28</v>
      </c>
      <c r="AD71" s="384">
        <f t="shared" si="121"/>
        <v>43.79</v>
      </c>
      <c r="AE71" s="384">
        <f t="shared" si="122"/>
        <v>42.772322448047497</v>
      </c>
      <c r="AF71" s="384">
        <f t="shared" si="123"/>
        <v>0.24408271523504066</v>
      </c>
      <c r="AG71" s="384">
        <f t="shared" si="124"/>
        <v>7.8987320419466389</v>
      </c>
      <c r="AH71" s="384">
        <f t="shared" si="125"/>
        <v>4.5074568163888912E-2</v>
      </c>
      <c r="AI71" s="385">
        <f t="shared" si="126"/>
        <v>1.4949279231179925E-2</v>
      </c>
      <c r="AJ71" s="385">
        <f t="shared" si="127"/>
        <v>8.5308920739228246E-5</v>
      </c>
      <c r="AK71" s="384">
        <f t="shared" si="128"/>
        <v>41.105275176981046</v>
      </c>
      <c r="AL71" s="384">
        <f t="shared" si="129"/>
        <v>0.22867223417035942</v>
      </c>
      <c r="AM71" s="384">
        <f t="shared" si="130"/>
        <v>7.5908796986139615</v>
      </c>
      <c r="AN71" s="384">
        <f t="shared" si="131"/>
        <v>4.222872642323388E-2</v>
      </c>
      <c r="AO71" s="385">
        <f t="shared" si="132"/>
        <v>1.5555555555555555E-2</v>
      </c>
      <c r="AP71" s="385">
        <f t="shared" si="133"/>
        <v>8.653691350646947E-5</v>
      </c>
      <c r="AQ71" s="384">
        <f t="shared" si="134"/>
        <v>39.072847682119203</v>
      </c>
      <c r="AR71" s="384">
        <f t="shared" si="135"/>
        <v>0.20731251210759974</v>
      </c>
      <c r="AS71" s="384">
        <f t="shared" si="136"/>
        <v>7.2155528690713826</v>
      </c>
      <c r="AT71" s="384">
        <f t="shared" si="137"/>
        <v>3.8284242901930582E-2</v>
      </c>
      <c r="AU71" s="385">
        <f t="shared" si="138"/>
        <v>1.6364699006428989E-2</v>
      </c>
      <c r="AV71" s="385">
        <f t="shared" si="139"/>
        <v>8.6827734914752169E-5</v>
      </c>
      <c r="AW71" s="384">
        <f t="shared" si="140"/>
        <v>40.85407627312172</v>
      </c>
      <c r="AX71" s="384">
        <f t="shared" si="141"/>
        <v>0.21584280371215311</v>
      </c>
      <c r="AY71" s="384">
        <f t="shared" si="142"/>
        <v>7.5444909893446539</v>
      </c>
      <c r="AZ71" s="384">
        <f t="shared" si="143"/>
        <v>3.985952532214225E-2</v>
      </c>
      <c r="BA71" s="385">
        <f t="shared" si="144"/>
        <v>1.5651201788708775E-2</v>
      </c>
      <c r="BB71" s="386">
        <f t="shared" si="145"/>
        <v>8.2689405408539781E-5</v>
      </c>
      <c r="BC71" s="384">
        <f t="shared" si="146"/>
        <v>42.018725736469513</v>
      </c>
      <c r="BD71" s="384">
        <f t="shared" si="147"/>
        <v>0.2260716343479382</v>
      </c>
      <c r="BE71" s="384">
        <f t="shared" si="148"/>
        <v>7.7595659141387161</v>
      </c>
      <c r="BF71" s="384">
        <f t="shared" si="149"/>
        <v>4.1748475644927667E-2</v>
      </c>
      <c r="BG71" s="385">
        <f t="shared" si="150"/>
        <v>1.5217391304347827E-2</v>
      </c>
      <c r="BH71" s="385">
        <f t="shared" si="151"/>
        <v>8.187350906979384E-5</v>
      </c>
      <c r="BI71" s="384">
        <f t="shared" si="152"/>
        <v>41.082438912993837</v>
      </c>
      <c r="BJ71" s="384">
        <f t="shared" si="153"/>
        <v>0.22017538373686427</v>
      </c>
      <c r="BK71" s="384">
        <f t="shared" si="154"/>
        <v>7.5866625432258425</v>
      </c>
      <c r="BL71" s="384">
        <f t="shared" si="155"/>
        <v>4.0659619558480499E-2</v>
      </c>
      <c r="BM71" s="385">
        <f t="shared" si="156"/>
        <v>1.556420233463035E-2</v>
      </c>
      <c r="BN71" s="387">
        <f t="shared" si="157"/>
        <v>8.3414089140203585E-5</v>
      </c>
      <c r="BO71" s="388">
        <f t="shared" si="160"/>
        <v>40.625713633249603</v>
      </c>
      <c r="BP71" s="388">
        <f t="shared" si="161"/>
        <v>0.22280701039736223</v>
      </c>
      <c r="BQ71" s="388">
        <f t="shared" si="162"/>
        <v>7.5023194354634652</v>
      </c>
      <c r="BR71" s="388">
        <f t="shared" si="163"/>
        <v>4.1145600039221616E-2</v>
      </c>
      <c r="BS71" s="389">
        <f t="shared" si="164"/>
        <v>1.5739179314221474E-2</v>
      </c>
      <c r="BT71" s="389">
        <f t="shared" si="165"/>
        <v>8.6319701870777641E-5</v>
      </c>
    </row>
    <row r="72" spans="1:72" ht="14.25" customHeight="1">
      <c r="A72" s="55">
        <v>69</v>
      </c>
      <c r="B72" s="56" t="s">
        <v>135</v>
      </c>
      <c r="C72" s="57">
        <v>124</v>
      </c>
      <c r="D72" s="57">
        <v>130.94999999999999</v>
      </c>
      <c r="E72" s="57">
        <v>127.25</v>
      </c>
      <c r="F72" s="59">
        <v>130</v>
      </c>
      <c r="G72" s="59">
        <v>123</v>
      </c>
      <c r="H72" s="59">
        <v>123.6</v>
      </c>
      <c r="I72" s="59">
        <v>118</v>
      </c>
      <c r="J72" s="57">
        <v>17695150</v>
      </c>
      <c r="K72" s="60">
        <f t="shared" si="108"/>
        <v>2088027700</v>
      </c>
      <c r="L72" s="61">
        <v>6.5000000000000002E-2</v>
      </c>
      <c r="M72" s="60">
        <f t="shared" si="109"/>
        <v>142622909</v>
      </c>
      <c r="N72" s="60">
        <f t="shared" si="110"/>
        <v>150616693.01250002</v>
      </c>
      <c r="O72" s="60">
        <f t="shared" si="111"/>
        <v>146361009.4375</v>
      </c>
      <c r="P72" s="60">
        <f t="shared" si="112"/>
        <v>149524017.5</v>
      </c>
      <c r="Q72" s="60">
        <f t="shared" si="113"/>
        <v>141472724.25</v>
      </c>
      <c r="R72" s="60">
        <f t="shared" si="114"/>
        <v>142162835.09999999</v>
      </c>
      <c r="S72" s="60">
        <f t="shared" si="158"/>
        <v>135721800.5</v>
      </c>
      <c r="T72" s="61">
        <f t="shared" si="115"/>
        <v>5.4568005860346712E-4</v>
      </c>
      <c r="U72" s="61">
        <f t="shared" si="116"/>
        <v>5.8455967700768083E-4</v>
      </c>
      <c r="V72" s="61">
        <f t="shared" si="117"/>
        <v>5.6995190955604666E-4</v>
      </c>
      <c r="W72" s="61">
        <f t="shared" si="118"/>
        <v>5.5451739167003476E-4</v>
      </c>
      <c r="X72" s="61">
        <f t="shared" si="119"/>
        <v>5.1948195502933212E-4</v>
      </c>
      <c r="Y72" s="61">
        <f t="shared" si="120"/>
        <v>5.3183857348515062E-4</v>
      </c>
      <c r="Z72" s="61">
        <f t="shared" si="159"/>
        <v>5.2542881884010909E-4</v>
      </c>
      <c r="AA72" s="62">
        <v>20976000</v>
      </c>
      <c r="AB72" s="63">
        <v>-112730000</v>
      </c>
      <c r="AC72" s="63">
        <v>0.5</v>
      </c>
      <c r="AD72" s="62">
        <f t="shared" si="121"/>
        <v>1.1854095613769875</v>
      </c>
      <c r="AE72" s="62">
        <f t="shared" si="122"/>
        <v>104.60519641495041</v>
      </c>
      <c r="AF72" s="62">
        <f t="shared" si="123"/>
        <v>5.7080969709937333E-2</v>
      </c>
      <c r="AG72" s="62">
        <f t="shared" si="124"/>
        <v>-19.464194092078419</v>
      </c>
      <c r="AH72" s="62">
        <f t="shared" si="125"/>
        <v>-1.0621222572834609E-2</v>
      </c>
      <c r="AI72" s="64">
        <f t="shared" si="126"/>
        <v>4.0322580645161289E-3</v>
      </c>
      <c r="AJ72" s="64">
        <f t="shared" si="127"/>
        <v>2.2003228169494643E-6</v>
      </c>
      <c r="AK72" s="62">
        <f t="shared" si="128"/>
        <v>110.46814895594964</v>
      </c>
      <c r="AL72" s="62">
        <f t="shared" si="129"/>
        <v>6.4575225473326295E-2</v>
      </c>
      <c r="AM72" s="62">
        <f t="shared" si="130"/>
        <v>-20.555130777077974</v>
      </c>
      <c r="AN72" s="62">
        <f t="shared" si="131"/>
        <v>-1.2015700607899339E-2</v>
      </c>
      <c r="AO72" s="64">
        <f t="shared" si="132"/>
        <v>3.8182512409316535E-3</v>
      </c>
      <c r="AP72" s="64">
        <f t="shared" si="133"/>
        <v>2.2319957121331837E-6</v>
      </c>
      <c r="AQ72" s="62">
        <f t="shared" si="134"/>
        <v>107.34686486937453</v>
      </c>
      <c r="AR72" s="62">
        <f t="shared" si="135"/>
        <v>6.1182550617154913E-2</v>
      </c>
      <c r="AS72" s="62">
        <f t="shared" si="136"/>
        <v>-19.974344340459506</v>
      </c>
      <c r="AT72" s="62">
        <f t="shared" si="137"/>
        <v>-1.1384415698974909E-2</v>
      </c>
      <c r="AU72" s="64">
        <f t="shared" si="138"/>
        <v>3.929273084479371E-3</v>
      </c>
      <c r="AV72" s="64">
        <f t="shared" si="139"/>
        <v>2.2394966976661949E-6</v>
      </c>
      <c r="AW72" s="62">
        <f t="shared" si="140"/>
        <v>109.66673817696415</v>
      </c>
      <c r="AX72" s="62">
        <f t="shared" si="141"/>
        <v>6.0812113606850779E-2</v>
      </c>
      <c r="AY72" s="62">
        <f t="shared" si="142"/>
        <v>-20.406009935243503</v>
      </c>
      <c r="AZ72" s="62">
        <f t="shared" si="143"/>
        <v>-1.1315487403684042E-2</v>
      </c>
      <c r="BA72" s="64">
        <f t="shared" si="144"/>
        <v>3.8461538461538464E-3</v>
      </c>
      <c r="BB72" s="65">
        <f t="shared" si="145"/>
        <v>2.1327591987309032E-6</v>
      </c>
      <c r="BC72" s="62">
        <f t="shared" si="146"/>
        <v>103.76160612128146</v>
      </c>
      <c r="BD72" s="62">
        <f t="shared" si="147"/>
        <v>5.3902282004866804E-2</v>
      </c>
      <c r="BE72" s="62">
        <f t="shared" si="148"/>
        <v>-19.307224784884237</v>
      </c>
      <c r="BF72" s="62">
        <f t="shared" si="149"/>
        <v>-1.002975487744244E-2</v>
      </c>
      <c r="BG72" s="64">
        <f t="shared" si="150"/>
        <v>4.0650406504065045E-3</v>
      </c>
      <c r="BH72" s="64">
        <f t="shared" si="151"/>
        <v>2.1117152643468786E-6</v>
      </c>
      <c r="BI72" s="62">
        <f t="shared" si="152"/>
        <v>104.26776029748284</v>
      </c>
      <c r="BJ72" s="62">
        <f t="shared" si="153"/>
        <v>5.5453616897104895E-2</v>
      </c>
      <c r="BK72" s="62">
        <f t="shared" si="154"/>
        <v>-19.401406369200746</v>
      </c>
      <c r="BL72" s="62">
        <f t="shared" si="155"/>
        <v>-1.031841628700144E-2</v>
      </c>
      <c r="BM72" s="64">
        <f t="shared" si="156"/>
        <v>4.0453074433656963E-3</v>
      </c>
      <c r="BN72" s="372">
        <f t="shared" si="157"/>
        <v>2.1514505399884738E-6</v>
      </c>
      <c r="BO72" s="374">
        <f t="shared" si="160"/>
        <v>99.543654652936695</v>
      </c>
      <c r="BP72" s="374">
        <f t="shared" si="161"/>
        <v>5.2303104887320255E-2</v>
      </c>
      <c r="BQ72" s="374">
        <f t="shared" si="162"/>
        <v>-18.522378248913334</v>
      </c>
      <c r="BR72" s="374">
        <f t="shared" si="163"/>
        <v>-9.7321913254362607E-3</v>
      </c>
      <c r="BS72" s="375">
        <f t="shared" si="164"/>
        <v>4.2372881355932203E-3</v>
      </c>
      <c r="BT72" s="375">
        <f t="shared" si="165"/>
        <v>2.2263933001699536E-6</v>
      </c>
    </row>
    <row r="73" spans="1:72" ht="14.25" customHeight="1">
      <c r="A73" s="55">
        <v>70</v>
      </c>
      <c r="B73" s="56" t="s">
        <v>136</v>
      </c>
      <c r="C73" s="57">
        <v>255</v>
      </c>
      <c r="D73" s="57">
        <v>265.14999999999998</v>
      </c>
      <c r="E73" s="63">
        <v>297</v>
      </c>
      <c r="F73" s="59">
        <v>303.10000000000002</v>
      </c>
      <c r="G73" s="59">
        <v>307.8</v>
      </c>
      <c r="H73" s="59">
        <v>332.9</v>
      </c>
      <c r="I73" s="59">
        <v>307.89999999999998</v>
      </c>
      <c r="J73" s="66">
        <v>1248515</v>
      </c>
      <c r="K73" s="60">
        <f t="shared" si="108"/>
        <v>384417768.5</v>
      </c>
      <c r="L73" s="61">
        <v>0.28100000000000003</v>
      </c>
      <c r="M73" s="60">
        <f t="shared" si="109"/>
        <v>89462342.325000003</v>
      </c>
      <c r="N73" s="60">
        <f t="shared" si="110"/>
        <v>93023294.382250011</v>
      </c>
      <c r="O73" s="60">
        <f t="shared" si="111"/>
        <v>104197316.355</v>
      </c>
      <c r="P73" s="60">
        <f t="shared" si="112"/>
        <v>106337395.91650002</v>
      </c>
      <c r="Q73" s="60">
        <f t="shared" si="113"/>
        <v>107986309.67700002</v>
      </c>
      <c r="R73" s="60">
        <f t="shared" si="114"/>
        <v>116792210.82350001</v>
      </c>
      <c r="S73" s="60">
        <f t="shared" si="158"/>
        <v>108021392.94850001</v>
      </c>
      <c r="T73" s="61">
        <f t="shared" si="115"/>
        <v>3.4228593810766713E-4</v>
      </c>
      <c r="U73" s="61">
        <f t="shared" si="116"/>
        <v>3.6103346734458943E-4</v>
      </c>
      <c r="V73" s="61">
        <f t="shared" si="117"/>
        <v>4.0576011094339815E-4</v>
      </c>
      <c r="W73" s="61">
        <f t="shared" si="118"/>
        <v>3.94357618304373E-4</v>
      </c>
      <c r="X73" s="61">
        <f t="shared" si="119"/>
        <v>3.9652123449804039E-4</v>
      </c>
      <c r="Y73" s="61">
        <f t="shared" si="120"/>
        <v>4.3692574613368279E-4</v>
      </c>
      <c r="Z73" s="61">
        <f t="shared" si="159"/>
        <v>4.1819039164893516E-4</v>
      </c>
      <c r="AA73" s="62">
        <v>-12577347.630000001</v>
      </c>
      <c r="AB73" s="63">
        <v>-341368455.64999998</v>
      </c>
      <c r="AC73" s="63">
        <v>4</v>
      </c>
      <c r="AD73" s="62">
        <f t="shared" si="121"/>
        <v>-10.073845832849425</v>
      </c>
      <c r="AE73" s="62">
        <f t="shared" si="122"/>
        <v>-25.31307350053741</v>
      </c>
      <c r="AF73" s="62">
        <f t="shared" si="123"/>
        <v>-8.6643091095197772E-3</v>
      </c>
      <c r="AG73" s="62">
        <f t="shared" si="124"/>
        <v>-0.93263252573759015</v>
      </c>
      <c r="AH73" s="62">
        <f t="shared" si="125"/>
        <v>-3.1922699898181403E-4</v>
      </c>
      <c r="AI73" s="64">
        <f t="shared" si="126"/>
        <v>1.5686274509803921E-2</v>
      </c>
      <c r="AJ73" s="64">
        <f t="shared" si="127"/>
        <v>5.3691911860026218E-6</v>
      </c>
      <c r="AK73" s="62">
        <f t="shared" si="128"/>
        <v>-26.320633092813701</v>
      </c>
      <c r="AL73" s="62">
        <f t="shared" si="129"/>
        <v>-9.5026294282032752E-3</v>
      </c>
      <c r="AM73" s="62">
        <f t="shared" si="130"/>
        <v>-0.96975495764440012</v>
      </c>
      <c r="AN73" s="62">
        <f t="shared" si="131"/>
        <v>-3.5011399483296323E-4</v>
      </c>
      <c r="AO73" s="64">
        <f t="shared" si="132"/>
        <v>1.5085800490288518E-2</v>
      </c>
      <c r="AP73" s="64">
        <f t="shared" si="133"/>
        <v>5.4464788586775709E-6</v>
      </c>
      <c r="AQ73" s="62">
        <f t="shared" si="134"/>
        <v>-29.482285606508277</v>
      </c>
      <c r="AR73" s="62">
        <f t="shared" si="135"/>
        <v>-1.196273547856175E-2</v>
      </c>
      <c r="AS73" s="62">
        <f t="shared" si="136"/>
        <v>-1.086242588800252</v>
      </c>
      <c r="AT73" s="62">
        <f t="shared" si="137"/>
        <v>-4.4075391334303429E-4</v>
      </c>
      <c r="AU73" s="64">
        <f t="shared" si="138"/>
        <v>1.3468013468013467E-2</v>
      </c>
      <c r="AV73" s="64">
        <f t="shared" si="139"/>
        <v>5.4647826389683252E-6</v>
      </c>
      <c r="AW73" s="62">
        <f t="shared" si="140"/>
        <v>-30.087814031423097</v>
      </c>
      <c r="AX73" s="62">
        <f t="shared" si="141"/>
        <v>-1.1865358681416908E-2</v>
      </c>
      <c r="AY73" s="62">
        <f t="shared" si="142"/>
        <v>-1.1085526217688768</v>
      </c>
      <c r="AZ73" s="62">
        <f t="shared" si="143"/>
        <v>-4.3716617168584269E-4</v>
      </c>
      <c r="BA73" s="64">
        <f t="shared" si="144"/>
        <v>1.3196964698119432E-2</v>
      </c>
      <c r="BB73" s="65">
        <f t="shared" si="145"/>
        <v>5.204323567197268E-6</v>
      </c>
      <c r="BC73" s="62">
        <f t="shared" si="146"/>
        <v>-30.554368719472215</v>
      </c>
      <c r="BD73" s="62">
        <f t="shared" si="147"/>
        <v>-1.2115456003953433E-2</v>
      </c>
      <c r="BE73" s="62">
        <f t="shared" si="148"/>
        <v>-1.1257423193020795</v>
      </c>
      <c r="BF73" s="62">
        <f t="shared" si="149"/>
        <v>-4.4638073417634772E-4</v>
      </c>
      <c r="BG73" s="64">
        <f t="shared" si="150"/>
        <v>1.2995451591942819E-2</v>
      </c>
      <c r="BH73" s="64">
        <f t="shared" si="151"/>
        <v>5.1529725080966908E-6</v>
      </c>
      <c r="BI73" s="62">
        <f t="shared" si="152"/>
        <v>-33.045969287564326</v>
      </c>
      <c r="BJ73" s="62">
        <f t="shared" si="153"/>
        <v>-1.4438634787679809E-2</v>
      </c>
      <c r="BK73" s="62">
        <f t="shared" si="154"/>
        <v>-1.2175426188942893</v>
      </c>
      <c r="BL73" s="62">
        <f t="shared" si="155"/>
        <v>-5.3197571720994547E-4</v>
      </c>
      <c r="BM73" s="64">
        <f t="shared" si="156"/>
        <v>1.2015620306398319E-2</v>
      </c>
      <c r="BN73" s="372">
        <f t="shared" si="157"/>
        <v>5.2499338676321158E-6</v>
      </c>
      <c r="BO73" s="374">
        <f t="shared" si="160"/>
        <v>-30.564295414962618</v>
      </c>
      <c r="BP73" s="374">
        <f t="shared" si="161"/>
        <v>-1.2781694670056971E-2</v>
      </c>
      <c r="BQ73" s="374">
        <f t="shared" si="162"/>
        <v>-1.1261080575474667</v>
      </c>
      <c r="BR73" s="374">
        <f t="shared" si="163"/>
        <v>-4.7092756962479671E-4</v>
      </c>
      <c r="BS73" s="375">
        <f t="shared" si="164"/>
        <v>1.2991230919129588E-2</v>
      </c>
      <c r="BT73" s="375">
        <f t="shared" si="165"/>
        <v>5.4328079460725582E-6</v>
      </c>
    </row>
    <row r="74" spans="1:72" ht="14.25" customHeight="1">
      <c r="A74" s="55">
        <v>71</v>
      </c>
      <c r="B74" s="56" t="s">
        <v>84</v>
      </c>
      <c r="C74" s="57">
        <v>2400</v>
      </c>
      <c r="D74" s="57">
        <v>2400</v>
      </c>
      <c r="E74" s="59">
        <v>2309</v>
      </c>
      <c r="F74" s="59">
        <v>2495</v>
      </c>
      <c r="G74" s="59">
        <v>2449</v>
      </c>
      <c r="H74" s="59">
        <v>2350</v>
      </c>
      <c r="I74" s="59">
        <v>2281</v>
      </c>
      <c r="J74" s="66">
        <v>23588542</v>
      </c>
      <c r="K74" s="60">
        <f t="shared" si="108"/>
        <v>53805464302</v>
      </c>
      <c r="L74" s="61">
        <v>0.1421</v>
      </c>
      <c r="M74" s="60">
        <f t="shared" si="109"/>
        <v>8044636363.6800003</v>
      </c>
      <c r="N74" s="60">
        <f t="shared" si="110"/>
        <v>8044636363.6800003</v>
      </c>
      <c r="O74" s="60">
        <f t="shared" si="111"/>
        <v>7739610568.2238007</v>
      </c>
      <c r="P74" s="60">
        <f t="shared" si="112"/>
        <v>8363069886.4090004</v>
      </c>
      <c r="Q74" s="60">
        <f t="shared" si="113"/>
        <v>8208881022.7718</v>
      </c>
      <c r="R74" s="60">
        <f t="shared" si="114"/>
        <v>7877039772.7700005</v>
      </c>
      <c r="S74" s="60">
        <f t="shared" si="158"/>
        <v>7645756477.3142004</v>
      </c>
      <c r="T74" s="61">
        <f t="shared" si="115"/>
        <v>3.0779049965784146E-2</v>
      </c>
      <c r="U74" s="61">
        <f t="shared" si="116"/>
        <v>3.1222103874015798E-2</v>
      </c>
      <c r="V74" s="61">
        <f t="shared" si="117"/>
        <v>3.0139214258856389E-2</v>
      </c>
      <c r="W74" s="61">
        <f t="shared" si="118"/>
        <v>3.1014868228548851E-2</v>
      </c>
      <c r="X74" s="61">
        <f t="shared" si="119"/>
        <v>3.0142669443312696E-2</v>
      </c>
      <c r="Y74" s="61">
        <f t="shared" si="120"/>
        <v>2.9468416222066408E-2</v>
      </c>
      <c r="Z74" s="61">
        <f t="shared" si="159"/>
        <v>2.9599524764736033E-2</v>
      </c>
      <c r="AA74" s="62">
        <v>1052824000</v>
      </c>
      <c r="AB74" s="63">
        <v>7368567000</v>
      </c>
      <c r="AC74" s="63">
        <v>37</v>
      </c>
      <c r="AD74" s="62">
        <f t="shared" si="121"/>
        <v>44.632856070544761</v>
      </c>
      <c r="AE74" s="62">
        <f t="shared" si="122"/>
        <v>53.772046229949161</v>
      </c>
      <c r="AF74" s="62">
        <f t="shared" si="123"/>
        <v>1.6550524976740604</v>
      </c>
      <c r="AG74" s="62">
        <f t="shared" si="124"/>
        <v>7.6829729308290204</v>
      </c>
      <c r="AH74" s="62">
        <f t="shared" si="125"/>
        <v>0.23647460772375348</v>
      </c>
      <c r="AI74" s="64">
        <f t="shared" si="126"/>
        <v>1.5416666666666667E-2</v>
      </c>
      <c r="AJ74" s="64">
        <f t="shared" si="127"/>
        <v>4.7451035363917229E-4</v>
      </c>
      <c r="AK74" s="62">
        <f t="shared" si="128"/>
        <v>53.772046229949161</v>
      </c>
      <c r="AL74" s="62">
        <f t="shared" si="129"/>
        <v>1.6788764129098523</v>
      </c>
      <c r="AM74" s="62">
        <f t="shared" si="130"/>
        <v>7.6829729308290204</v>
      </c>
      <c r="AN74" s="62">
        <f t="shared" si="131"/>
        <v>0.23987857890759526</v>
      </c>
      <c r="AO74" s="64">
        <f t="shared" si="132"/>
        <v>1.5416666666666667E-2</v>
      </c>
      <c r="AP74" s="64">
        <f t="shared" si="133"/>
        <v>4.8134076805774357E-4</v>
      </c>
      <c r="AQ74" s="62">
        <f t="shared" si="134"/>
        <v>51.73318947706359</v>
      </c>
      <c r="AR74" s="62">
        <f t="shared" si="135"/>
        <v>1.5591976819432343</v>
      </c>
      <c r="AS74" s="62">
        <f t="shared" si="136"/>
        <v>7.3916602072017534</v>
      </c>
      <c r="AT74" s="62">
        <f t="shared" si="137"/>
        <v>0.22277883071351645</v>
      </c>
      <c r="AU74" s="64">
        <f t="shared" si="138"/>
        <v>1.6024252923343439E-2</v>
      </c>
      <c r="AV74" s="64">
        <f t="shared" si="139"/>
        <v>4.8295839219475374E-4</v>
      </c>
      <c r="AW74" s="62">
        <f t="shared" si="140"/>
        <v>55.900523059884648</v>
      </c>
      <c r="AX74" s="62">
        <f t="shared" si="141"/>
        <v>1.7337473566092787</v>
      </c>
      <c r="AY74" s="62">
        <f t="shared" si="142"/>
        <v>7.9870906093410019</v>
      </c>
      <c r="AZ74" s="62">
        <f t="shared" si="143"/>
        <v>0.24771856277819113</v>
      </c>
      <c r="BA74" s="64">
        <f t="shared" si="144"/>
        <v>1.4829659318637275E-2</v>
      </c>
      <c r="BB74" s="65">
        <f t="shared" si="145"/>
        <v>4.599399296418066E-4</v>
      </c>
      <c r="BC74" s="62">
        <f t="shared" si="146"/>
        <v>54.869892173810626</v>
      </c>
      <c r="BD74" s="62">
        <f t="shared" si="147"/>
        <v>1.6539250221853841</v>
      </c>
      <c r="BE74" s="62">
        <f t="shared" si="148"/>
        <v>7.8398336281667795</v>
      </c>
      <c r="BF74" s="62">
        <f t="shared" si="149"/>
        <v>0.23631351354439808</v>
      </c>
      <c r="BG74" s="64">
        <f t="shared" si="150"/>
        <v>1.5108207431604737E-2</v>
      </c>
      <c r="BH74" s="64">
        <f t="shared" si="151"/>
        <v>4.5540170249186185E-4</v>
      </c>
      <c r="BI74" s="62">
        <f t="shared" si="152"/>
        <v>52.651795266825218</v>
      </c>
      <c r="BJ74" s="62">
        <f t="shared" si="153"/>
        <v>1.5515650177618316</v>
      </c>
      <c r="BK74" s="62">
        <f t="shared" si="154"/>
        <v>7.5229109947700818</v>
      </c>
      <c r="BL74" s="62">
        <f t="shared" si="155"/>
        <v>0.22168827239544442</v>
      </c>
      <c r="BM74" s="64">
        <f t="shared" si="156"/>
        <v>1.5744680851063831E-2</v>
      </c>
      <c r="BN74" s="372">
        <f t="shared" si="157"/>
        <v>4.6397080860274771E-4</v>
      </c>
      <c r="BO74" s="374">
        <f t="shared" si="160"/>
        <v>51.105848937714185</v>
      </c>
      <c r="BP74" s="374">
        <f t="shared" si="161"/>
        <v>1.5127088412547298</v>
      </c>
      <c r="BQ74" s="374">
        <f t="shared" si="162"/>
        <v>7.3020255230087479</v>
      </c>
      <c r="BR74" s="374">
        <f t="shared" si="163"/>
        <v>0.21613648530103202</v>
      </c>
      <c r="BS74" s="375">
        <f t="shared" si="164"/>
        <v>1.6220955721174924E-2</v>
      </c>
      <c r="BT74" s="375">
        <f t="shared" si="165"/>
        <v>4.801325805766038E-4</v>
      </c>
    </row>
    <row r="75" spans="1:72" ht="14.25" customHeight="1">
      <c r="A75" s="81">
        <v>72</v>
      </c>
      <c r="B75" s="376" t="s">
        <v>85</v>
      </c>
      <c r="C75" s="377">
        <v>915</v>
      </c>
      <c r="D75" s="377">
        <v>883.2</v>
      </c>
      <c r="E75" s="377">
        <v>900</v>
      </c>
      <c r="F75" s="379">
        <v>920</v>
      </c>
      <c r="G75" s="379">
        <v>961</v>
      </c>
      <c r="H75" s="379">
        <v>938</v>
      </c>
      <c r="I75" s="379">
        <v>899</v>
      </c>
      <c r="J75" s="377">
        <v>34674332</v>
      </c>
      <c r="K75" s="370">
        <f t="shared" si="108"/>
        <v>31172224468</v>
      </c>
      <c r="L75" s="381">
        <v>0.26040000000000002</v>
      </c>
      <c r="M75" s="382">
        <f t="shared" si="109"/>
        <v>8261714388.3120003</v>
      </c>
      <c r="N75" s="382">
        <f t="shared" si="110"/>
        <v>7974585953.8329611</v>
      </c>
      <c r="O75" s="382">
        <f t="shared" si="111"/>
        <v>8126276447.5200005</v>
      </c>
      <c r="P75" s="382">
        <f t="shared" si="112"/>
        <v>8306860368.5760002</v>
      </c>
      <c r="Q75" s="382">
        <f t="shared" si="113"/>
        <v>8677057406.7408009</v>
      </c>
      <c r="R75" s="382">
        <f t="shared" si="114"/>
        <v>8469385897.5264006</v>
      </c>
      <c r="S75" s="370">
        <f t="shared" si="158"/>
        <v>8117247251.4672003</v>
      </c>
      <c r="T75" s="381">
        <f t="shared" si="115"/>
        <v>3.1609597807174164E-2</v>
      </c>
      <c r="U75" s="381">
        <f t="shared" si="116"/>
        <v>3.0950230656410081E-2</v>
      </c>
      <c r="V75" s="381">
        <f t="shared" si="117"/>
        <v>3.1644949680551093E-2</v>
      </c>
      <c r="W75" s="381">
        <f t="shared" si="118"/>
        <v>3.0806412384886239E-2</v>
      </c>
      <c r="X75" s="381">
        <f t="shared" si="119"/>
        <v>3.1861793638680552E-2</v>
      </c>
      <c r="Y75" s="381">
        <f t="shared" si="120"/>
        <v>3.1684413938897961E-2</v>
      </c>
      <c r="Z75" s="383">
        <f t="shared" si="159"/>
        <v>3.1424838307914524E-2</v>
      </c>
      <c r="AA75" s="384">
        <v>521810000</v>
      </c>
      <c r="AB75" s="378">
        <v>1761218000</v>
      </c>
      <c r="AC75" s="378">
        <v>11.5</v>
      </c>
      <c r="AD75" s="384">
        <f t="shared" si="121"/>
        <v>15.048883998688137</v>
      </c>
      <c r="AE75" s="384">
        <f t="shared" si="122"/>
        <v>60.801850826929339</v>
      </c>
      <c r="AF75" s="384">
        <f t="shared" si="123"/>
        <v>1.9219220505710364</v>
      </c>
      <c r="AG75" s="384">
        <f t="shared" si="124"/>
        <v>18.014245698147533</v>
      </c>
      <c r="AH75" s="384">
        <f t="shared" si="125"/>
        <v>0.56942306131806086</v>
      </c>
      <c r="AI75" s="385">
        <f t="shared" si="126"/>
        <v>1.2568306010928962E-2</v>
      </c>
      <c r="AJ75" s="385">
        <f t="shared" si="127"/>
        <v>3.9727909812295399E-4</v>
      </c>
      <c r="AK75" s="384">
        <f t="shared" si="128"/>
        <v>58.688737322780327</v>
      </c>
      <c r="AL75" s="384">
        <f t="shared" si="129"/>
        <v>1.8164299570735143</v>
      </c>
      <c r="AM75" s="384">
        <f t="shared" si="130"/>
        <v>17.388176831261095</v>
      </c>
      <c r="AN75" s="384">
        <f t="shared" si="131"/>
        <v>0.53816808362197666</v>
      </c>
      <c r="AO75" s="385">
        <f t="shared" si="132"/>
        <v>1.3020833333333332E-2</v>
      </c>
      <c r="AP75" s="385">
        <f t="shared" si="133"/>
        <v>4.0299779500533955E-4</v>
      </c>
      <c r="AQ75" s="384">
        <f t="shared" si="134"/>
        <v>59.805099174028861</v>
      </c>
      <c r="AR75" s="384">
        <f t="shared" si="135"/>
        <v>1.892529354002511</v>
      </c>
      <c r="AS75" s="384">
        <f t="shared" si="136"/>
        <v>17.718930194899212</v>
      </c>
      <c r="AT75" s="384">
        <f t="shared" si="137"/>
        <v>0.56071465441078294</v>
      </c>
      <c r="AU75" s="385">
        <f t="shared" si="138"/>
        <v>1.2777777777777779E-2</v>
      </c>
      <c r="AV75" s="385">
        <f t="shared" si="139"/>
        <v>4.0435213480704174E-4</v>
      </c>
      <c r="AW75" s="384">
        <f t="shared" si="140"/>
        <v>61.134101377896165</v>
      </c>
      <c r="AX75" s="384">
        <f t="shared" si="141"/>
        <v>1.8833223378269113</v>
      </c>
      <c r="AY75" s="384">
        <f t="shared" si="142"/>
        <v>18.112684199230305</v>
      </c>
      <c r="AZ75" s="384">
        <f t="shared" si="143"/>
        <v>0.55798681883870171</v>
      </c>
      <c r="BA75" s="385">
        <f t="shared" si="144"/>
        <v>1.2500000000000001E-2</v>
      </c>
      <c r="BB75" s="386">
        <f t="shared" si="145"/>
        <v>3.8508015481107801E-4</v>
      </c>
      <c r="BC75" s="384">
        <f t="shared" si="146"/>
        <v>63.858555895824146</v>
      </c>
      <c r="BD75" s="384">
        <f t="shared" si="147"/>
        <v>2.0346481300168962</v>
      </c>
      <c r="BE75" s="384">
        <f t="shared" si="148"/>
        <v>18.919879908109046</v>
      </c>
      <c r="BF75" s="384">
        <f t="shared" si="149"/>
        <v>0.60282130930078881</v>
      </c>
      <c r="BG75" s="385">
        <f t="shared" si="150"/>
        <v>1.1966701352757543E-2</v>
      </c>
      <c r="BH75" s="385">
        <f t="shared" si="151"/>
        <v>3.8128056903728025E-4</v>
      </c>
      <c r="BI75" s="384">
        <f t="shared" si="152"/>
        <v>62.330203361376746</v>
      </c>
      <c r="BJ75" s="384">
        <f t="shared" si="153"/>
        <v>1.9748959641975499</v>
      </c>
      <c r="BK75" s="384">
        <f t="shared" si="154"/>
        <v>18.46706280312829</v>
      </c>
      <c r="BL75" s="384">
        <f t="shared" si="155"/>
        <v>0.58511806208994199</v>
      </c>
      <c r="BM75" s="385">
        <f t="shared" si="156"/>
        <v>1.2260127931769723E-2</v>
      </c>
      <c r="BN75" s="387">
        <f t="shared" si="157"/>
        <v>3.8845496833403686E-4</v>
      </c>
      <c r="BO75" s="388">
        <f t="shared" si="160"/>
        <v>59.738649063835496</v>
      </c>
      <c r="BP75" s="388">
        <f t="shared" si="161"/>
        <v>1.8772773875642799</v>
      </c>
      <c r="BQ75" s="388">
        <f t="shared" si="162"/>
        <v>17.699242494682657</v>
      </c>
      <c r="BR75" s="388">
        <f t="shared" si="163"/>
        <v>0.5561958335679722</v>
      </c>
      <c r="BS75" s="389">
        <f t="shared" si="164"/>
        <v>1.2791991101223582E-2</v>
      </c>
      <c r="BT75" s="389">
        <f t="shared" si="165"/>
        <v>4.0198625199223254E-4</v>
      </c>
    </row>
    <row r="76" spans="1:72" ht="14.25" customHeight="1">
      <c r="A76" s="55">
        <v>73</v>
      </c>
      <c r="B76" s="56" t="s">
        <v>137</v>
      </c>
      <c r="C76" s="57">
        <v>1796</v>
      </c>
      <c r="D76" s="57">
        <v>1850</v>
      </c>
      <c r="E76" s="59">
        <v>1780</v>
      </c>
      <c r="F76" s="59">
        <v>1838</v>
      </c>
      <c r="G76" s="59">
        <v>1859</v>
      </c>
      <c r="H76" s="59">
        <v>1850</v>
      </c>
      <c r="I76" s="59">
        <v>1825</v>
      </c>
      <c r="J76" s="57">
        <v>8960000</v>
      </c>
      <c r="K76" s="60">
        <f t="shared" si="108"/>
        <v>16352000000</v>
      </c>
      <c r="L76" s="61">
        <v>0.15</v>
      </c>
      <c r="M76" s="60">
        <f t="shared" si="109"/>
        <v>2413824000</v>
      </c>
      <c r="N76" s="60">
        <f t="shared" si="110"/>
        <v>2486400000</v>
      </c>
      <c r="O76" s="60">
        <f t="shared" si="111"/>
        <v>2392320000</v>
      </c>
      <c r="P76" s="60">
        <f t="shared" si="112"/>
        <v>2470272000</v>
      </c>
      <c r="Q76" s="60">
        <f t="shared" si="113"/>
        <v>2498496000</v>
      </c>
      <c r="R76" s="60">
        <f t="shared" si="114"/>
        <v>2486400000</v>
      </c>
      <c r="S76" s="60">
        <f t="shared" si="158"/>
        <v>2452800000</v>
      </c>
      <c r="T76" s="61">
        <f t="shared" si="115"/>
        <v>9.2353720101057222E-3</v>
      </c>
      <c r="U76" s="61">
        <f t="shared" si="116"/>
        <v>9.6499873409866509E-3</v>
      </c>
      <c r="V76" s="61">
        <f t="shared" si="117"/>
        <v>9.3160559462482743E-3</v>
      </c>
      <c r="W76" s="61">
        <f t="shared" si="118"/>
        <v>9.1611288210305068E-3</v>
      </c>
      <c r="X76" s="61">
        <f t="shared" si="119"/>
        <v>9.1743733189117976E-3</v>
      </c>
      <c r="Y76" s="61">
        <f t="shared" si="120"/>
        <v>9.3017519535489226E-3</v>
      </c>
      <c r="Z76" s="61">
        <f t="shared" si="159"/>
        <v>9.4956875174303304E-3</v>
      </c>
      <c r="AA76" s="62">
        <v>934195000</v>
      </c>
      <c r="AB76" s="63">
        <v>2745769000</v>
      </c>
      <c r="AC76" s="63">
        <v>113</v>
      </c>
      <c r="AD76" s="62">
        <f t="shared" si="121"/>
        <v>104.26283482142857</v>
      </c>
      <c r="AE76" s="62">
        <f t="shared" si="122"/>
        <v>17.225696990457024</v>
      </c>
      <c r="AF76" s="62">
        <f t="shared" si="123"/>
        <v>0.15908571984022918</v>
      </c>
      <c r="AG76" s="62">
        <f t="shared" si="124"/>
        <v>5.8607115165186876</v>
      </c>
      <c r="AH76" s="62">
        <f t="shared" si="125"/>
        <v>5.4125851098960946E-2</v>
      </c>
      <c r="AI76" s="64">
        <f t="shared" si="126"/>
        <v>6.2917594654788425E-2</v>
      </c>
      <c r="AJ76" s="64">
        <f t="shared" si="127"/>
        <v>5.8106739261801037E-4</v>
      </c>
      <c r="AK76" s="62">
        <f t="shared" si="128"/>
        <v>17.74361883760885</v>
      </c>
      <c r="AL76" s="62">
        <f t="shared" si="129"/>
        <v>0.17122569716621766</v>
      </c>
      <c r="AM76" s="62">
        <f t="shared" si="130"/>
        <v>6.036924446302657</v>
      </c>
      <c r="AN76" s="62">
        <f t="shared" si="131"/>
        <v>5.8256244485313489E-2</v>
      </c>
      <c r="AO76" s="64">
        <f t="shared" si="132"/>
        <v>6.1081081081081082E-2</v>
      </c>
      <c r="AP76" s="64">
        <f t="shared" si="133"/>
        <v>5.8943165920621161E-4</v>
      </c>
      <c r="AQ76" s="62">
        <f t="shared" si="134"/>
        <v>17.072238665375004</v>
      </c>
      <c r="AR76" s="62">
        <f t="shared" si="135"/>
        <v>0.15904593053433649</v>
      </c>
      <c r="AS76" s="62">
        <f t="shared" si="136"/>
        <v>5.8085002780641783</v>
      </c>
      <c r="AT76" s="62">
        <f t="shared" si="137"/>
        <v>5.4112313554244541E-2</v>
      </c>
      <c r="AU76" s="64">
        <f t="shared" si="138"/>
        <v>6.348314606741573E-2</v>
      </c>
      <c r="AV76" s="64">
        <f t="shared" si="139"/>
        <v>5.9141254040789609E-4</v>
      </c>
      <c r="AW76" s="62">
        <f t="shared" si="140"/>
        <v>17.628525093797332</v>
      </c>
      <c r="AX76" s="62">
        <f t="shared" si="141"/>
        <v>0.16149718930904625</v>
      </c>
      <c r="AY76" s="62">
        <f t="shared" si="142"/>
        <v>5.9977660174617746</v>
      </c>
      <c r="AZ76" s="62">
        <f t="shared" si="143"/>
        <v>5.4946307124366427E-2</v>
      </c>
      <c r="BA76" s="64">
        <f t="shared" si="144"/>
        <v>6.1479869423286183E-2</v>
      </c>
      <c r="BB76" s="65">
        <f t="shared" si="145"/>
        <v>5.6322500368685929E-4</v>
      </c>
      <c r="BC76" s="62">
        <f t="shared" si="146"/>
        <v>17.829939145467488</v>
      </c>
      <c r="BD76" s="62">
        <f t="shared" si="147"/>
        <v>0.16357851797399794</v>
      </c>
      <c r="BE76" s="62">
        <f t="shared" si="148"/>
        <v>6.0662932679333181</v>
      </c>
      <c r="BF76" s="62">
        <f t="shared" si="149"/>
        <v>5.565443910202169E-2</v>
      </c>
      <c r="BG76" s="64">
        <f t="shared" si="150"/>
        <v>6.0785368477676169E-2</v>
      </c>
      <c r="BH76" s="64">
        <f t="shared" si="151"/>
        <v>5.5766766274181452E-4</v>
      </c>
      <c r="BI76" s="62">
        <f t="shared" si="152"/>
        <v>17.74361883760885</v>
      </c>
      <c r="BJ76" s="62">
        <f t="shared" si="153"/>
        <v>0.16504674118575557</v>
      </c>
      <c r="BK76" s="62">
        <f t="shared" si="154"/>
        <v>6.036924446302657</v>
      </c>
      <c r="BL76" s="62">
        <f t="shared" si="155"/>
        <v>5.6153973761822989E-2</v>
      </c>
      <c r="BM76" s="64">
        <f t="shared" si="156"/>
        <v>6.1081081081081082E-2</v>
      </c>
      <c r="BN76" s="372">
        <f t="shared" si="157"/>
        <v>5.6816106527082604E-4</v>
      </c>
      <c r="BO76" s="374">
        <f t="shared" si="160"/>
        <v>17.50384020466819</v>
      </c>
      <c r="BP76" s="374">
        <f t="shared" si="161"/>
        <v>0.16621099693856289</v>
      </c>
      <c r="BQ76" s="374">
        <f t="shared" si="162"/>
        <v>5.9553443862174857</v>
      </c>
      <c r="BR76" s="374">
        <f t="shared" si="163"/>
        <v>5.6550089350204169E-2</v>
      </c>
      <c r="BS76" s="375">
        <f t="shared" si="164"/>
        <v>6.1917808219178083E-2</v>
      </c>
      <c r="BT76" s="375">
        <f t="shared" si="165"/>
        <v>5.8795215861349439E-4</v>
      </c>
    </row>
    <row r="77" spans="1:72" ht="14.25" customHeight="1">
      <c r="A77" s="55">
        <v>74</v>
      </c>
      <c r="B77" s="56" t="s">
        <v>138</v>
      </c>
      <c r="C77" s="57">
        <v>160</v>
      </c>
      <c r="D77" s="57">
        <v>160</v>
      </c>
      <c r="E77" s="63">
        <v>160</v>
      </c>
      <c r="F77" s="59">
        <v>159</v>
      </c>
      <c r="G77" s="59">
        <v>159</v>
      </c>
      <c r="H77" s="59">
        <v>160</v>
      </c>
      <c r="I77" s="59">
        <v>160</v>
      </c>
      <c r="J77" s="57">
        <v>11413880</v>
      </c>
      <c r="K77" s="60">
        <f t="shared" si="108"/>
        <v>1826220800</v>
      </c>
      <c r="L77" s="61">
        <v>0.1527</v>
      </c>
      <c r="M77" s="60">
        <f t="shared" si="109"/>
        <v>278863916.16000003</v>
      </c>
      <c r="N77" s="60">
        <f t="shared" si="110"/>
        <v>278863916.16000003</v>
      </c>
      <c r="O77" s="60">
        <f t="shared" si="111"/>
        <v>278863916.16000003</v>
      </c>
      <c r="P77" s="60">
        <f t="shared" si="112"/>
        <v>277121016.68400002</v>
      </c>
      <c r="Q77" s="60">
        <f t="shared" si="113"/>
        <v>277121016.68400002</v>
      </c>
      <c r="R77" s="60">
        <f t="shared" si="114"/>
        <v>278863916.16000003</v>
      </c>
      <c r="S77" s="60">
        <f t="shared" si="158"/>
        <v>278863916.16000003</v>
      </c>
      <c r="T77" s="61">
        <f t="shared" si="115"/>
        <v>1.0669427455906203E-3</v>
      </c>
      <c r="U77" s="61">
        <f t="shared" si="116"/>
        <v>1.0823010218798113E-3</v>
      </c>
      <c r="V77" s="61">
        <f t="shared" si="117"/>
        <v>1.0859382709405298E-3</v>
      </c>
      <c r="W77" s="61">
        <f t="shared" si="118"/>
        <v>1.0277173254026556E-3</v>
      </c>
      <c r="X77" s="61">
        <f t="shared" si="119"/>
        <v>1.0175768388564165E-3</v>
      </c>
      <c r="Y77" s="61">
        <f t="shared" si="120"/>
        <v>1.0432444405226767E-3</v>
      </c>
      <c r="Z77" s="61">
        <f t="shared" si="159"/>
        <v>1.0795843965028743E-3</v>
      </c>
      <c r="AA77" s="62">
        <v>-81242000</v>
      </c>
      <c r="AB77" s="63">
        <v>1265299000</v>
      </c>
      <c r="AC77" s="63">
        <v>1</v>
      </c>
      <c r="AD77" s="62">
        <f t="shared" si="121"/>
        <v>-7.117824963991211</v>
      </c>
      <c r="AE77" s="62">
        <f t="shared" si="122"/>
        <v>-22.478776987272592</v>
      </c>
      <c r="AF77" s="62">
        <f t="shared" si="123"/>
        <v>-2.3983568036319871E-2</v>
      </c>
      <c r="AG77" s="62">
        <f t="shared" si="124"/>
        <v>1.4433116599317632</v>
      </c>
      <c r="AH77" s="62">
        <f t="shared" si="125"/>
        <v>1.5399309051905511E-3</v>
      </c>
      <c r="AI77" s="64">
        <f t="shared" si="126"/>
        <v>6.2500000000000003E-3</v>
      </c>
      <c r="AJ77" s="64">
        <f t="shared" si="127"/>
        <v>6.6683921599413768E-6</v>
      </c>
      <c r="AK77" s="62">
        <f t="shared" si="128"/>
        <v>-22.478776987272592</v>
      </c>
      <c r="AL77" s="62">
        <f t="shared" si="129"/>
        <v>-2.4328803303933513E-2</v>
      </c>
      <c r="AM77" s="62">
        <f t="shared" si="130"/>
        <v>1.4433116599317632</v>
      </c>
      <c r="AN77" s="62">
        <f t="shared" si="131"/>
        <v>1.562097684435194E-3</v>
      </c>
      <c r="AO77" s="64">
        <f t="shared" si="132"/>
        <v>6.2500000000000003E-3</v>
      </c>
      <c r="AP77" s="64">
        <f t="shared" si="133"/>
        <v>6.7643813867488203E-6</v>
      </c>
      <c r="AQ77" s="62">
        <f t="shared" si="134"/>
        <v>-22.478776987272592</v>
      </c>
      <c r="AR77" s="62">
        <f t="shared" si="135"/>
        <v>-2.441056421441657E-2</v>
      </c>
      <c r="AS77" s="62">
        <f t="shared" si="136"/>
        <v>1.4433116599317632</v>
      </c>
      <c r="AT77" s="62">
        <f t="shared" si="137"/>
        <v>1.567347368414605E-3</v>
      </c>
      <c r="AU77" s="64">
        <f t="shared" si="138"/>
        <v>6.2500000000000003E-3</v>
      </c>
      <c r="AV77" s="64">
        <f t="shared" si="139"/>
        <v>6.7871141933783119E-6</v>
      </c>
      <c r="AW77" s="62">
        <f t="shared" si="140"/>
        <v>-22.338284631102137</v>
      </c>
      <c r="AX77" s="62">
        <f t="shared" si="141"/>
        <v>-2.2957442135159534E-2</v>
      </c>
      <c r="AY77" s="62">
        <f t="shared" si="142"/>
        <v>1.4342909620571898</v>
      </c>
      <c r="AZ77" s="62">
        <f t="shared" si="143"/>
        <v>1.4740456713746169E-3</v>
      </c>
      <c r="BA77" s="64">
        <f t="shared" si="144"/>
        <v>6.2893081761006293E-3</v>
      </c>
      <c r="BB77" s="65">
        <f t="shared" si="145"/>
        <v>6.4636309773751927E-6</v>
      </c>
      <c r="BC77" s="62">
        <f t="shared" si="146"/>
        <v>-22.338284631102137</v>
      </c>
      <c r="BD77" s="62">
        <f t="shared" si="147"/>
        <v>-2.2730921060391783E-2</v>
      </c>
      <c r="BE77" s="62">
        <f t="shared" si="148"/>
        <v>1.4342909620571898</v>
      </c>
      <c r="BF77" s="62">
        <f t="shared" si="149"/>
        <v>1.4595012631704834E-3</v>
      </c>
      <c r="BG77" s="64">
        <f t="shared" si="150"/>
        <v>6.2893081761006293E-3</v>
      </c>
      <c r="BH77" s="64">
        <f t="shared" si="151"/>
        <v>6.399854332430293E-6</v>
      </c>
      <c r="BI77" s="62">
        <f t="shared" si="152"/>
        <v>-22.478776987272592</v>
      </c>
      <c r="BJ77" s="62">
        <f t="shared" si="153"/>
        <v>-2.3450859121721217E-2</v>
      </c>
      <c r="BK77" s="62">
        <f t="shared" si="154"/>
        <v>1.4433116599317632</v>
      </c>
      <c r="BL77" s="62">
        <f t="shared" si="155"/>
        <v>1.5057268651653681E-3</v>
      </c>
      <c r="BM77" s="64">
        <f t="shared" si="156"/>
        <v>6.2500000000000003E-3</v>
      </c>
      <c r="BN77" s="372">
        <f t="shared" si="157"/>
        <v>6.52027775326673E-6</v>
      </c>
      <c r="BO77" s="374">
        <f t="shared" si="160"/>
        <v>-22.478776987272592</v>
      </c>
      <c r="BP77" s="374">
        <f t="shared" si="161"/>
        <v>-2.4267736887927382E-2</v>
      </c>
      <c r="BQ77" s="374">
        <f t="shared" si="162"/>
        <v>1.4433116599317632</v>
      </c>
      <c r="BR77" s="374">
        <f t="shared" si="163"/>
        <v>1.5581767473529945E-3</v>
      </c>
      <c r="BS77" s="375">
        <f t="shared" si="164"/>
        <v>6.2500000000000003E-3</v>
      </c>
      <c r="BT77" s="375">
        <f t="shared" si="165"/>
        <v>6.7474024781429646E-6</v>
      </c>
    </row>
    <row r="78" spans="1:72" ht="14.25" customHeight="1">
      <c r="A78" s="55">
        <v>75</v>
      </c>
      <c r="B78" s="56" t="s">
        <v>139</v>
      </c>
      <c r="C78" s="57">
        <v>445</v>
      </c>
      <c r="D78" s="57">
        <v>470.1</v>
      </c>
      <c r="E78" s="57">
        <v>439</v>
      </c>
      <c r="F78" s="59">
        <v>525</v>
      </c>
      <c r="G78" s="59">
        <v>523</v>
      </c>
      <c r="H78" s="59">
        <v>498</v>
      </c>
      <c r="I78" s="59">
        <v>486</v>
      </c>
      <c r="J78" s="57">
        <v>10258850</v>
      </c>
      <c r="K78" s="60">
        <f t="shared" si="108"/>
        <v>4985801100</v>
      </c>
      <c r="L78" s="61">
        <v>0.21</v>
      </c>
      <c r="M78" s="60">
        <f t="shared" si="109"/>
        <v>958689532.5</v>
      </c>
      <c r="N78" s="60">
        <f t="shared" si="110"/>
        <v>1012763930.8499999</v>
      </c>
      <c r="O78" s="60">
        <f t="shared" si="111"/>
        <v>945763381.5</v>
      </c>
      <c r="P78" s="60">
        <f t="shared" si="112"/>
        <v>1131038212.5</v>
      </c>
      <c r="Q78" s="60">
        <f t="shared" si="113"/>
        <v>1126729495.5</v>
      </c>
      <c r="R78" s="60">
        <f t="shared" si="114"/>
        <v>1072870533</v>
      </c>
      <c r="S78" s="60">
        <f t="shared" si="158"/>
        <v>1047018231</v>
      </c>
      <c r="T78" s="61">
        <f t="shared" si="115"/>
        <v>3.6679784751629946E-3</v>
      </c>
      <c r="U78" s="61">
        <f t="shared" si="116"/>
        <v>3.9306463610482541E-3</v>
      </c>
      <c r="V78" s="61">
        <f t="shared" si="117"/>
        <v>3.6829456652817975E-3</v>
      </c>
      <c r="W78" s="61">
        <f t="shared" si="118"/>
        <v>4.1945124934503475E-3</v>
      </c>
      <c r="X78" s="61">
        <f t="shared" si="119"/>
        <v>4.1373038104308155E-3</v>
      </c>
      <c r="Y78" s="61">
        <f t="shared" si="120"/>
        <v>4.013664565732716E-3</v>
      </c>
      <c r="Z78" s="61">
        <f t="shared" si="159"/>
        <v>4.053391204594213E-3</v>
      </c>
      <c r="AA78" s="62">
        <v>91217024</v>
      </c>
      <c r="AB78" s="63">
        <v>450391407</v>
      </c>
      <c r="AC78" s="63">
        <v>18.5</v>
      </c>
      <c r="AD78" s="62">
        <f t="shared" si="121"/>
        <v>8.8915447637893141</v>
      </c>
      <c r="AE78" s="62">
        <f t="shared" si="122"/>
        <v>50.047546497460822</v>
      </c>
      <c r="AF78" s="62">
        <f t="shared" si="123"/>
        <v>0.18357332328740542</v>
      </c>
      <c r="AG78" s="62">
        <f t="shared" si="124"/>
        <v>10.1360465120952</v>
      </c>
      <c r="AH78" s="62">
        <f t="shared" si="125"/>
        <v>3.7178800429616139E-2</v>
      </c>
      <c r="AI78" s="64">
        <f t="shared" si="126"/>
        <v>4.1573033707865172E-2</v>
      </c>
      <c r="AJ78" s="64">
        <f t="shared" si="127"/>
        <v>1.5248899278767506E-4</v>
      </c>
      <c r="AK78" s="62">
        <f t="shared" si="128"/>
        <v>52.870453052710864</v>
      </c>
      <c r="AL78" s="62">
        <f t="shared" si="129"/>
        <v>0.20781505389861052</v>
      </c>
      <c r="AM78" s="62">
        <f t="shared" si="130"/>
        <v>10.707765090642592</v>
      </c>
      <c r="AN78" s="62">
        <f t="shared" si="131"/>
        <v>4.2088437888493833E-2</v>
      </c>
      <c r="AO78" s="64">
        <f t="shared" si="132"/>
        <v>3.9353329078919377E-2</v>
      </c>
      <c r="AP78" s="64">
        <f t="shared" si="133"/>
        <v>1.5468401973918889E-4</v>
      </c>
      <c r="AQ78" s="62">
        <f t="shared" si="134"/>
        <v>49.37274811771978</v>
      </c>
      <c r="AR78" s="62">
        <f t="shared" si="135"/>
        <v>0.18183714866320611</v>
      </c>
      <c r="AS78" s="62">
        <f t="shared" si="136"/>
        <v>9.9993807164265007</v>
      </c>
      <c r="AT78" s="62">
        <f t="shared" si="137"/>
        <v>3.6827175865065377E-2</v>
      </c>
      <c r="AU78" s="64">
        <f t="shared" si="138"/>
        <v>4.2141230068337129E-2</v>
      </c>
      <c r="AV78" s="64">
        <f t="shared" si="139"/>
        <v>1.5520386060982518E-4</v>
      </c>
      <c r="AW78" s="62">
        <f t="shared" si="140"/>
        <v>59.044858227341422</v>
      </c>
      <c r="AX78" s="62">
        <f t="shared" si="141"/>
        <v>0.24766439550858813</v>
      </c>
      <c r="AY78" s="62">
        <f t="shared" si="142"/>
        <v>11.958257121011192</v>
      </c>
      <c r="AZ78" s="62">
        <f t="shared" si="143"/>
        <v>5.0159058893973027E-2</v>
      </c>
      <c r="BA78" s="64">
        <f t="shared" si="144"/>
        <v>3.5238095238095235E-2</v>
      </c>
      <c r="BB78" s="65">
        <f t="shared" si="145"/>
        <v>1.4780663072158366E-4</v>
      </c>
      <c r="BC78" s="62">
        <f t="shared" si="146"/>
        <v>58.819925434094401</v>
      </c>
      <c r="BD78" s="62">
        <f t="shared" si="147"/>
        <v>0.24335590162773521</v>
      </c>
      <c r="BE78" s="62">
        <f t="shared" si="148"/>
        <v>11.912701855788292</v>
      </c>
      <c r="BF78" s="62">
        <f t="shared" si="149"/>
        <v>4.9286466780479148E-2</v>
      </c>
      <c r="BG78" s="64">
        <f t="shared" si="150"/>
        <v>3.5372848948374759E-2</v>
      </c>
      <c r="BH78" s="64">
        <f t="shared" si="151"/>
        <v>1.4634822273990457E-4</v>
      </c>
      <c r="BI78" s="62">
        <f t="shared" si="152"/>
        <v>56.008265518506718</v>
      </c>
      <c r="BJ78" s="62">
        <f t="shared" si="153"/>
        <v>0.22479839069977992</v>
      </c>
      <c r="BK78" s="62">
        <f t="shared" si="154"/>
        <v>11.343261040502044</v>
      </c>
      <c r="BL78" s="62">
        <f t="shared" si="155"/>
        <v>4.5528044898119471E-2</v>
      </c>
      <c r="BM78" s="64">
        <f t="shared" si="156"/>
        <v>3.7148594377510037E-2</v>
      </c>
      <c r="BN78" s="372">
        <f t="shared" si="157"/>
        <v>1.4910199691978965E-4</v>
      </c>
      <c r="BO78" s="374">
        <f t="shared" si="160"/>
        <v>54.658668759024629</v>
      </c>
      <c r="BP78" s="374">
        <f t="shared" si="161"/>
        <v>0.22155296720265891</v>
      </c>
      <c r="BQ78" s="374">
        <f t="shared" si="162"/>
        <v>11.069929449164647</v>
      </c>
      <c r="BR78" s="374">
        <f t="shared" si="163"/>
        <v>4.4870754664722443E-2</v>
      </c>
      <c r="BS78" s="375">
        <f t="shared" si="164"/>
        <v>3.8065843621399177E-2</v>
      </c>
      <c r="BT78" s="375">
        <f t="shared" si="165"/>
        <v>1.5429575573043815E-4</v>
      </c>
    </row>
    <row r="79" spans="1:72" ht="14.25" customHeight="1">
      <c r="A79" s="55">
        <v>76</v>
      </c>
      <c r="B79" s="56" t="s">
        <v>140</v>
      </c>
      <c r="C79" s="57">
        <v>5100</v>
      </c>
      <c r="D79" s="57">
        <v>5099</v>
      </c>
      <c r="E79" s="59">
        <v>5090</v>
      </c>
      <c r="F79" s="59">
        <v>5000</v>
      </c>
      <c r="G79" s="59">
        <v>5250</v>
      </c>
      <c r="H79" s="59">
        <v>5195</v>
      </c>
      <c r="I79" s="59">
        <v>5149</v>
      </c>
      <c r="J79" s="66">
        <v>3500000</v>
      </c>
      <c r="K79" s="60">
        <f t="shared" si="108"/>
        <v>18021500000</v>
      </c>
      <c r="L79" s="61">
        <v>0.20710000000000001</v>
      </c>
      <c r="M79" s="60">
        <f t="shared" si="109"/>
        <v>3696735000</v>
      </c>
      <c r="N79" s="60">
        <f t="shared" si="110"/>
        <v>3696010150</v>
      </c>
      <c r="O79" s="60">
        <f t="shared" si="111"/>
        <v>3689486500</v>
      </c>
      <c r="P79" s="60">
        <f t="shared" si="112"/>
        <v>3624250000</v>
      </c>
      <c r="Q79" s="60">
        <f t="shared" si="113"/>
        <v>3805462500</v>
      </c>
      <c r="R79" s="60">
        <f t="shared" si="114"/>
        <v>3765595750</v>
      </c>
      <c r="S79" s="60">
        <f t="shared" si="158"/>
        <v>3732252650</v>
      </c>
      <c r="T79" s="61">
        <f t="shared" si="115"/>
        <v>1.4143832751591739E-2</v>
      </c>
      <c r="U79" s="61">
        <f t="shared" si="116"/>
        <v>1.434461517039019E-2</v>
      </c>
      <c r="V79" s="61">
        <f t="shared" si="117"/>
        <v>1.4367418508781322E-2</v>
      </c>
      <c r="W79" s="61">
        <f t="shared" si="118"/>
        <v>1.3440714678229692E-2</v>
      </c>
      <c r="X79" s="61">
        <f t="shared" si="119"/>
        <v>1.3973499907992404E-2</v>
      </c>
      <c r="Y79" s="61">
        <f t="shared" si="120"/>
        <v>1.408728990662726E-2</v>
      </c>
      <c r="Z79" s="61">
        <f t="shared" si="159"/>
        <v>1.4448917523035417E-2</v>
      </c>
      <c r="AA79" s="62">
        <v>853761000</v>
      </c>
      <c r="AB79" s="63">
        <v>10980425000</v>
      </c>
      <c r="AC79" s="63">
        <v>140</v>
      </c>
      <c r="AD79" s="62">
        <f t="shared" si="121"/>
        <v>243.93171428571429</v>
      </c>
      <c r="AE79" s="62">
        <f t="shared" si="122"/>
        <v>20.907490503782675</v>
      </c>
      <c r="AF79" s="62">
        <f t="shared" si="123"/>
        <v>0.29571204894099468</v>
      </c>
      <c r="AG79" s="62">
        <f t="shared" si="124"/>
        <v>1.6256201376540524</v>
      </c>
      <c r="AH79" s="62">
        <f t="shared" si="125"/>
        <v>2.2992499344598457E-2</v>
      </c>
      <c r="AI79" s="64">
        <f t="shared" si="126"/>
        <v>2.7450980392156862E-2</v>
      </c>
      <c r="AJ79" s="64">
        <f t="shared" si="127"/>
        <v>3.8826207553389089E-4</v>
      </c>
      <c r="AK79" s="62">
        <f t="shared" si="128"/>
        <v>20.903390995840756</v>
      </c>
      <c r="AL79" s="62">
        <f t="shared" si="129"/>
        <v>0.299851099591535</v>
      </c>
      <c r="AM79" s="62">
        <f t="shared" si="130"/>
        <v>1.6253013886074537</v>
      </c>
      <c r="AN79" s="62">
        <f t="shared" si="131"/>
        <v>2.3314322955474722E-2</v>
      </c>
      <c r="AO79" s="64">
        <f t="shared" si="132"/>
        <v>2.745636399293979E-2</v>
      </c>
      <c r="AP79" s="64">
        <f t="shared" si="133"/>
        <v>3.9385097545687907E-4</v>
      </c>
      <c r="AQ79" s="62">
        <f t="shared" si="134"/>
        <v>20.866495424363492</v>
      </c>
      <c r="AR79" s="62">
        <f t="shared" si="135"/>
        <v>0.29979767257340084</v>
      </c>
      <c r="AS79" s="62">
        <f t="shared" si="136"/>
        <v>1.6224326471880641</v>
      </c>
      <c r="AT79" s="62">
        <f t="shared" si="137"/>
        <v>2.3310168844460868E-2</v>
      </c>
      <c r="AU79" s="64">
        <f t="shared" si="138"/>
        <v>2.75049115913556E-2</v>
      </c>
      <c r="AV79" s="64">
        <f t="shared" si="139"/>
        <v>3.951745758800364E-4</v>
      </c>
      <c r="AW79" s="62">
        <f t="shared" si="140"/>
        <v>20.497539709590857</v>
      </c>
      <c r="AX79" s="62">
        <f t="shared" si="141"/>
        <v>0.27550158284229381</v>
      </c>
      <c r="AY79" s="62">
        <f t="shared" si="142"/>
        <v>1.5937452329941693</v>
      </c>
      <c r="AZ79" s="62">
        <f t="shared" si="143"/>
        <v>2.1421074946463333E-2</v>
      </c>
      <c r="BA79" s="64">
        <f t="shared" si="144"/>
        <v>2.8000000000000001E-2</v>
      </c>
      <c r="BB79" s="65">
        <f t="shared" si="145"/>
        <v>3.763400109904314E-4</v>
      </c>
      <c r="BC79" s="62">
        <f t="shared" si="146"/>
        <v>21.522416695070401</v>
      </c>
      <c r="BD79" s="62">
        <f t="shared" si="147"/>
        <v>0.30074348770834042</v>
      </c>
      <c r="BE79" s="62">
        <f t="shared" si="148"/>
        <v>1.6734324946438777</v>
      </c>
      <c r="BF79" s="62">
        <f t="shared" si="149"/>
        <v>2.3383708809937724E-2</v>
      </c>
      <c r="BG79" s="64">
        <f t="shared" si="150"/>
        <v>2.6666666666666668E-2</v>
      </c>
      <c r="BH79" s="64">
        <f t="shared" si="151"/>
        <v>3.7262666421313082E-4</v>
      </c>
      <c r="BI79" s="62">
        <f t="shared" si="152"/>
        <v>21.296943758264899</v>
      </c>
      <c r="BJ79" s="62">
        <f t="shared" si="153"/>
        <v>0.30001622084781354</v>
      </c>
      <c r="BK79" s="62">
        <f t="shared" si="154"/>
        <v>1.6559012970809417</v>
      </c>
      <c r="BL79" s="62">
        <f t="shared" si="155"/>
        <v>2.3327161628739337E-2</v>
      </c>
      <c r="BM79" s="64">
        <f t="shared" si="156"/>
        <v>2.6948989412897015E-2</v>
      </c>
      <c r="BN79" s="372">
        <f t="shared" si="157"/>
        <v>3.7963822655010904E-4</v>
      </c>
      <c r="BO79" s="374">
        <f t="shared" si="160"/>
        <v>21.108366392936663</v>
      </c>
      <c r="BP79" s="374">
        <f t="shared" si="161"/>
        <v>0.30499304505755448</v>
      </c>
      <c r="BQ79" s="374">
        <f t="shared" si="162"/>
        <v>1.6412388409373955</v>
      </c>
      <c r="BR79" s="374">
        <f t="shared" si="163"/>
        <v>2.3714124648306672E-2</v>
      </c>
      <c r="BS79" s="375">
        <f t="shared" si="164"/>
        <v>2.7189745581666341E-2</v>
      </c>
      <c r="BT79" s="375">
        <f t="shared" si="165"/>
        <v>3.9286239138181363E-4</v>
      </c>
    </row>
    <row r="80" spans="1:72" ht="14.25" customHeight="1">
      <c r="A80" s="87">
        <v>77</v>
      </c>
      <c r="B80" s="88" t="s">
        <v>141</v>
      </c>
      <c r="C80" s="89">
        <v>215.3</v>
      </c>
      <c r="D80" s="89">
        <v>215.35</v>
      </c>
      <c r="E80" s="89">
        <v>228</v>
      </c>
      <c r="F80" s="90">
        <v>218</v>
      </c>
      <c r="G80" s="90">
        <v>214</v>
      </c>
      <c r="H80" s="59">
        <v>214</v>
      </c>
      <c r="I80" s="90">
        <v>235</v>
      </c>
      <c r="J80" s="89">
        <v>57284900</v>
      </c>
      <c r="K80" s="60">
        <f t="shared" si="108"/>
        <v>13461951500</v>
      </c>
      <c r="L80" s="71">
        <v>0.1</v>
      </c>
      <c r="M80" s="70">
        <f t="shared" si="109"/>
        <v>1233343897</v>
      </c>
      <c r="N80" s="70">
        <f t="shared" si="110"/>
        <v>1233630321.5</v>
      </c>
      <c r="O80" s="70">
        <f t="shared" si="111"/>
        <v>1306095720</v>
      </c>
      <c r="P80" s="70">
        <f t="shared" si="112"/>
        <v>1248810820</v>
      </c>
      <c r="Q80" s="70">
        <f t="shared" si="113"/>
        <v>1225896860</v>
      </c>
      <c r="R80" s="60">
        <f t="shared" si="114"/>
        <v>1225896860</v>
      </c>
      <c r="S80" s="60">
        <f t="shared" si="158"/>
        <v>1346195150</v>
      </c>
      <c r="T80" s="71">
        <f t="shared" si="115"/>
        <v>4.7188153341703931E-3</v>
      </c>
      <c r="U80" s="71">
        <f t="shared" si="116"/>
        <v>4.7878527131323565E-3</v>
      </c>
      <c r="V80" s="71">
        <f t="shared" si="117"/>
        <v>5.0861342958615149E-3</v>
      </c>
      <c r="W80" s="71">
        <f t="shared" si="118"/>
        <v>4.6312781730581658E-3</v>
      </c>
      <c r="X80" s="71">
        <f t="shared" si="119"/>
        <v>4.501442245303475E-3</v>
      </c>
      <c r="Y80" s="61">
        <f t="shared" si="120"/>
        <v>4.5861440284566003E-3</v>
      </c>
      <c r="Z80" s="61">
        <f t="shared" si="159"/>
        <v>5.2116146778702918E-3</v>
      </c>
      <c r="AA80" s="72">
        <v>6315000</v>
      </c>
      <c r="AB80" s="91">
        <v>56572000</v>
      </c>
      <c r="AC80" s="91">
        <v>20</v>
      </c>
      <c r="AD80" s="72">
        <f t="shared" si="121"/>
        <v>0.11023847471148593</v>
      </c>
      <c r="AE80" s="72">
        <f t="shared" si="122"/>
        <v>1953.0386334125099</v>
      </c>
      <c r="AF80" s="72">
        <f t="shared" si="123"/>
        <v>9.2160286515741401</v>
      </c>
      <c r="AG80" s="72">
        <f t="shared" si="124"/>
        <v>218.01313317542247</v>
      </c>
      <c r="AH80" s="72">
        <f t="shared" si="125"/>
        <v>1.0287637158787155</v>
      </c>
      <c r="AI80" s="73">
        <f t="shared" si="126"/>
        <v>9.2893636785880168E-2</v>
      </c>
      <c r="AJ80" s="73">
        <f t="shared" si="127"/>
        <v>4.3834791771206623E-4</v>
      </c>
      <c r="AK80" s="72">
        <f t="shared" si="128"/>
        <v>1953.4921955661123</v>
      </c>
      <c r="AL80" s="72">
        <f t="shared" si="129"/>
        <v>9.353032908624094</v>
      </c>
      <c r="AM80" s="72">
        <f t="shared" si="130"/>
        <v>218.06376325744185</v>
      </c>
      <c r="AN80" s="72">
        <f t="shared" si="131"/>
        <v>1.0440571805479948</v>
      </c>
      <c r="AO80" s="73">
        <f t="shared" si="132"/>
        <v>9.2872068725330853E-2</v>
      </c>
      <c r="AP80" s="73">
        <f t="shared" si="133"/>
        <v>4.4465778622079002E-4</v>
      </c>
      <c r="AQ80" s="72">
        <f t="shared" si="134"/>
        <v>2068.2434204275532</v>
      </c>
      <c r="AR80" s="72">
        <f t="shared" si="135"/>
        <v>10.519363792826505</v>
      </c>
      <c r="AS80" s="72">
        <f t="shared" si="136"/>
        <v>230.87317400834334</v>
      </c>
      <c r="AT80" s="72">
        <f t="shared" si="137"/>
        <v>1.1742519683182384</v>
      </c>
      <c r="AU80" s="73">
        <f t="shared" si="138"/>
        <v>8.771929824561403E-2</v>
      </c>
      <c r="AV80" s="73">
        <f t="shared" si="139"/>
        <v>4.4615213121592236E-4</v>
      </c>
      <c r="AW80" s="72">
        <f t="shared" si="140"/>
        <v>1977.5309897070467</v>
      </c>
      <c r="AX80" s="72">
        <f t="shared" si="141"/>
        <v>9.1584961091763581</v>
      </c>
      <c r="AY80" s="72">
        <f t="shared" si="142"/>
        <v>220.74715760446864</v>
      </c>
      <c r="AZ80" s="72">
        <f t="shared" si="143"/>
        <v>1.0223414927782066</v>
      </c>
      <c r="BA80" s="73">
        <f t="shared" si="144"/>
        <v>9.1743119266055051E-2</v>
      </c>
      <c r="BB80" s="92">
        <f t="shared" si="145"/>
        <v>4.2488790578515287E-4</v>
      </c>
      <c r="BC80" s="62">
        <f t="shared" si="146"/>
        <v>1941.2460174188438</v>
      </c>
      <c r="BD80" s="62">
        <f t="shared" si="147"/>
        <v>8.7384068313363095</v>
      </c>
      <c r="BE80" s="62">
        <f t="shared" si="148"/>
        <v>216.69675104291875</v>
      </c>
      <c r="BF80" s="62">
        <f t="shared" si="149"/>
        <v>0.97544790956460437</v>
      </c>
      <c r="BG80" s="64">
        <f t="shared" si="150"/>
        <v>9.3457943925233641E-2</v>
      </c>
      <c r="BH80" s="64">
        <f t="shared" si="151"/>
        <v>4.2069553694424998E-4</v>
      </c>
      <c r="BI80" s="62">
        <f t="shared" si="152"/>
        <v>1941.2460174188438</v>
      </c>
      <c r="BJ80" s="62">
        <f t="shared" si="153"/>
        <v>8.9028338305505876</v>
      </c>
      <c r="BK80" s="62">
        <f t="shared" si="154"/>
        <v>216.69675104291875</v>
      </c>
      <c r="BL80" s="62">
        <f t="shared" si="155"/>
        <v>0.99380251078142834</v>
      </c>
      <c r="BM80" s="64">
        <f t="shared" si="156"/>
        <v>9.3457943925233641E-2</v>
      </c>
      <c r="BN80" s="372">
        <f t="shared" si="157"/>
        <v>4.2861159144454207E-4</v>
      </c>
      <c r="BO80" s="374">
        <f t="shared" si="160"/>
        <v>2131.7421219319081</v>
      </c>
      <c r="BP80" s="374">
        <f t="shared" si="161"/>
        <v>11.109818532094694</v>
      </c>
      <c r="BQ80" s="374">
        <f t="shared" si="162"/>
        <v>237.96138549105564</v>
      </c>
      <c r="BR80" s="374">
        <f t="shared" si="163"/>
        <v>1.2401630493915363</v>
      </c>
      <c r="BS80" s="375">
        <f t="shared" si="164"/>
        <v>8.5106382978723402E-2</v>
      </c>
      <c r="BT80" s="375">
        <f t="shared" si="165"/>
        <v>4.4354167471236523E-4</v>
      </c>
    </row>
    <row r="81" spans="1:72" ht="14.25" customHeight="1">
      <c r="A81" s="93"/>
      <c r="B81" s="94" t="s">
        <v>86</v>
      </c>
      <c r="C81" s="95"/>
      <c r="D81" s="95"/>
      <c r="E81" s="95"/>
      <c r="F81" s="95"/>
      <c r="G81" s="95"/>
      <c r="H81" s="95"/>
      <c r="I81" s="95"/>
      <c r="J81" s="95"/>
      <c r="K81" s="96"/>
      <c r="L81" s="97"/>
      <c r="M81" s="60">
        <f t="shared" ref="M81:R81" si="166">SUM(M4:M80)</f>
        <v>261367273279.15918</v>
      </c>
      <c r="N81" s="60">
        <f t="shared" si="166"/>
        <v>257658369088.15897</v>
      </c>
      <c r="O81" s="60">
        <f t="shared" si="166"/>
        <v>256795366387.14862</v>
      </c>
      <c r="P81" s="60">
        <f t="shared" si="166"/>
        <v>269647119722.75558</v>
      </c>
      <c r="Q81" s="60">
        <f t="shared" si="166"/>
        <v>272334241604.23795</v>
      </c>
      <c r="R81" s="60">
        <f t="shared" si="166"/>
        <v>267304483329.22455</v>
      </c>
      <c r="S81" s="60">
        <f>SUM(S4:S80)</f>
        <v>258306730871.00101</v>
      </c>
      <c r="T81" s="61">
        <f t="shared" si="115"/>
        <v>1</v>
      </c>
      <c r="U81" s="61">
        <f t="shared" si="116"/>
        <v>1</v>
      </c>
      <c r="V81" s="61">
        <f t="shared" si="117"/>
        <v>1</v>
      </c>
      <c r="W81" s="61">
        <f t="shared" ref="W81:Y81" si="167">SUM(W4:W80)</f>
        <v>0.99999999999999989</v>
      </c>
      <c r="X81" s="61">
        <f t="shared" si="167"/>
        <v>1.0000000000000004</v>
      </c>
      <c r="Y81" s="61">
        <f t="shared" si="167"/>
        <v>0.99999999999999956</v>
      </c>
      <c r="Z81" s="61">
        <f>SUM(Z4:Z80)</f>
        <v>1.0000000000000002</v>
      </c>
      <c r="AA81" s="98"/>
      <c r="AB81" s="99"/>
      <c r="AC81" s="99"/>
      <c r="AD81" s="99"/>
      <c r="AE81" s="74"/>
      <c r="AF81" s="62">
        <f>SUM(AF4:AF80)</f>
        <v>42.591459993972556</v>
      </c>
      <c r="AG81" s="74"/>
      <c r="AH81" s="62">
        <f>SUM(AH4:AH80)</f>
        <v>6.433567114402452</v>
      </c>
      <c r="AI81" s="74"/>
      <c r="AJ81" s="64">
        <f>SUM(AJ4:AJ80)</f>
        <v>2.3867781061770586E-2</v>
      </c>
      <c r="AK81" s="74"/>
      <c r="AL81" s="62">
        <f>SUM(AL4:AL80)</f>
        <v>42.741777874040423</v>
      </c>
      <c r="AM81" s="74"/>
      <c r="AN81" s="62">
        <f>SUM(AN4:AN80)</f>
        <v>6.384546136009293</v>
      </c>
      <c r="AO81" s="74"/>
      <c r="AP81" s="64">
        <f>SUM(AP4:AP80)</f>
        <v>2.421134961544557E-2</v>
      </c>
      <c r="AQ81" s="74"/>
      <c r="AR81" s="62">
        <f>SUM(AR4:AR80)</f>
        <v>43.919134256841673</v>
      </c>
      <c r="AS81" s="74"/>
      <c r="AT81" s="62">
        <f>SUM(AT4:AT80)</f>
        <v>6.4808028703128908</v>
      </c>
      <c r="AU81" s="74"/>
      <c r="AV81" s="64">
        <f>SUM(AV4:AV80)</f>
        <v>2.4292715803656828E-2</v>
      </c>
      <c r="AW81" s="74"/>
      <c r="AX81" s="62">
        <f>SUM(AX4:AX80)</f>
        <v>44.025560805168098</v>
      </c>
      <c r="AY81" s="74"/>
      <c r="AZ81" s="62">
        <f>SUM(AZ4:AZ80)</f>
        <v>6.6082551143894195</v>
      </c>
      <c r="BA81" s="74"/>
      <c r="BB81" s="64">
        <f>SUM(BB4:BB80)</f>
        <v>2.3134891489858846E-2</v>
      </c>
      <c r="BC81" s="74"/>
      <c r="BD81" s="62">
        <f>SUM(BD4:BD80)</f>
        <v>44.191078353307972</v>
      </c>
      <c r="BE81" s="74"/>
      <c r="BF81" s="62">
        <f>SUM(BF4:BF80)</f>
        <v>6.6607941609118502</v>
      </c>
      <c r="BG81" s="74"/>
      <c r="BH81" s="64">
        <f>SUM(BH4:BH80)</f>
        <v>2.2906619522360692E-2</v>
      </c>
      <c r="BI81" s="74"/>
      <c r="BJ81" s="62">
        <f>SUM(BJ4:BJ80)</f>
        <v>44.746299634435957</v>
      </c>
      <c r="BK81" s="74"/>
      <c r="BL81" s="62">
        <f>SUM(BL4:BL80)</f>
        <v>6.5537677251494477</v>
      </c>
      <c r="BM81" s="74"/>
      <c r="BN81" s="372">
        <f>SUM(BN4:BN80)</f>
        <v>2.3337643939385817E-2</v>
      </c>
      <c r="BO81" s="364"/>
      <c r="BP81" s="374">
        <f>SUM(BP4:BP80)</f>
        <v>46.055569633599148</v>
      </c>
      <c r="BQ81" s="364"/>
      <c r="BR81" s="357">
        <f>SUM(BR4:BR80)</f>
        <v>6.6483778419200705</v>
      </c>
      <c r="BS81" s="364"/>
      <c r="BT81" s="359">
        <f>SUM(BT4:BT80)</f>
        <v>2.4150578013603277E-2</v>
      </c>
    </row>
    <row r="82" spans="1:72" ht="14.25" customHeight="1">
      <c r="A82" s="39"/>
      <c r="B82" s="39"/>
      <c r="C82" s="75"/>
      <c r="D82" s="75"/>
      <c r="E82" s="75"/>
      <c r="F82" s="75"/>
      <c r="G82" s="77"/>
      <c r="H82" s="77"/>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39"/>
      <c r="AT82" s="39"/>
      <c r="AU82" s="39"/>
      <c r="AV82" s="39"/>
      <c r="AW82" s="39"/>
      <c r="AX82" s="39"/>
      <c r="AY82" s="39"/>
      <c r="AZ82" s="39"/>
      <c r="BA82" s="39"/>
      <c r="BB82" s="39"/>
      <c r="BC82" s="39"/>
      <c r="BD82" s="39"/>
      <c r="BE82" s="39"/>
      <c r="BF82" s="39"/>
      <c r="BG82" s="39"/>
      <c r="BH82" s="39"/>
      <c r="BI82" s="39"/>
      <c r="BJ82" s="39"/>
    </row>
    <row r="83" spans="1:72" ht="14.25" customHeight="1">
      <c r="A83" s="39"/>
      <c r="B83" s="39"/>
      <c r="C83" s="75"/>
      <c r="D83" s="75"/>
      <c r="E83" s="75"/>
      <c r="F83" s="75"/>
      <c r="G83" s="77"/>
      <c r="H83" s="77"/>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39"/>
      <c r="AT83" s="39"/>
      <c r="AU83" s="39"/>
      <c r="AV83" s="39"/>
      <c r="AW83" s="39"/>
      <c r="AX83" s="39"/>
      <c r="AY83" s="39"/>
      <c r="AZ83" s="39"/>
      <c r="BA83" s="39"/>
      <c r="BB83" s="39"/>
      <c r="BC83" s="39"/>
      <c r="BD83" s="39"/>
      <c r="BE83" s="39"/>
      <c r="BF83" s="39"/>
      <c r="BG83" s="39"/>
      <c r="BH83" s="39"/>
      <c r="BI83" s="39"/>
      <c r="BJ83" s="39"/>
    </row>
    <row r="84" spans="1:72" ht="14.25" customHeight="1">
      <c r="A84" s="39"/>
      <c r="B84" s="39"/>
      <c r="C84" s="75"/>
      <c r="D84" s="75"/>
      <c r="E84" s="75"/>
      <c r="F84" s="75"/>
      <c r="G84" s="77"/>
      <c r="H84" s="77"/>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39"/>
      <c r="AT84" s="39"/>
      <c r="AU84" s="39"/>
      <c r="AV84" s="39"/>
      <c r="AW84" s="39"/>
      <c r="AX84" s="39"/>
      <c r="AY84" s="39"/>
      <c r="AZ84" s="39"/>
      <c r="BA84" s="39"/>
      <c r="BB84" s="39"/>
      <c r="BC84" s="39"/>
      <c r="BD84" s="39"/>
      <c r="BE84" s="39"/>
      <c r="BF84" s="39"/>
      <c r="BG84" s="39"/>
      <c r="BH84" s="39"/>
      <c r="BI84" s="39"/>
      <c r="BJ84" s="39"/>
    </row>
    <row r="85" spans="1:72" ht="14.25" customHeight="1">
      <c r="A85" s="39"/>
      <c r="B85" s="39"/>
      <c r="C85" s="75"/>
      <c r="D85" s="75"/>
      <c r="E85" s="75"/>
      <c r="F85" s="75"/>
      <c r="G85" s="77"/>
      <c r="H85" s="77"/>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39"/>
      <c r="AT85" s="39"/>
      <c r="AU85" s="39"/>
      <c r="AV85" s="39"/>
      <c r="AW85" s="39"/>
      <c r="AX85" s="39"/>
      <c r="AY85" s="39"/>
      <c r="AZ85" s="39"/>
      <c r="BA85" s="39"/>
      <c r="BB85" s="39"/>
      <c r="BC85" s="39"/>
      <c r="BD85" s="39"/>
      <c r="BE85" s="39"/>
      <c r="BF85" s="39"/>
      <c r="BG85" s="39"/>
      <c r="BH85" s="39"/>
      <c r="BI85" s="39"/>
      <c r="BJ85" s="39"/>
    </row>
    <row r="86" spans="1:72" ht="14.25" customHeight="1">
      <c r="A86" s="39"/>
      <c r="B86" s="39"/>
      <c r="C86" s="75"/>
      <c r="D86" s="75"/>
      <c r="E86" s="75"/>
      <c r="F86" s="75"/>
      <c r="G86" s="77"/>
      <c r="H86" s="77"/>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39"/>
      <c r="AT86" s="39"/>
      <c r="AU86" s="39"/>
      <c r="AV86" s="39"/>
      <c r="AW86" s="39"/>
      <c r="AX86" s="39"/>
      <c r="AY86" s="39"/>
      <c r="AZ86" s="39"/>
      <c r="BA86" s="39"/>
      <c r="BB86" s="39"/>
      <c r="BC86" s="39"/>
      <c r="BD86" s="39"/>
      <c r="BE86" s="39"/>
      <c r="BF86" s="39"/>
      <c r="BG86" s="39"/>
      <c r="BH86" s="39"/>
      <c r="BI86" s="39"/>
      <c r="BJ86" s="39"/>
    </row>
    <row r="87" spans="1:72" ht="14.25" customHeight="1">
      <c r="A87" s="39"/>
      <c r="B87" s="39"/>
      <c r="C87" s="75"/>
      <c r="D87" s="75"/>
      <c r="E87" s="75"/>
      <c r="F87" s="75"/>
      <c r="G87" s="77"/>
      <c r="H87" s="77"/>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39"/>
      <c r="AT87" s="39"/>
      <c r="AU87" s="39"/>
      <c r="AV87" s="39"/>
      <c r="AW87" s="39"/>
      <c r="AX87" s="39"/>
      <c r="AY87" s="39"/>
      <c r="AZ87" s="39"/>
      <c r="BA87" s="39"/>
      <c r="BB87" s="39"/>
      <c r="BC87" s="39"/>
      <c r="BD87" s="39"/>
      <c r="BE87" s="39"/>
      <c r="BF87" s="39"/>
      <c r="BG87" s="39"/>
      <c r="BH87" s="39"/>
      <c r="BI87" s="39"/>
      <c r="BJ87" s="39"/>
    </row>
    <row r="88" spans="1:72" ht="14.25" customHeight="1">
      <c r="A88" s="39"/>
      <c r="B88" s="39"/>
      <c r="C88" s="39"/>
      <c r="D88" s="39"/>
      <c r="E88" s="39"/>
      <c r="F88" s="39"/>
      <c r="G88" s="77"/>
      <c r="H88" s="77"/>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c r="BH88" s="39"/>
      <c r="BI88" s="39"/>
      <c r="BJ88" s="39"/>
    </row>
    <row r="89" spans="1:72" ht="14.25" customHeight="1">
      <c r="A89" s="39"/>
      <c r="B89" s="39"/>
      <c r="C89" s="39"/>
      <c r="D89" s="39"/>
      <c r="E89" s="39"/>
      <c r="F89" s="39"/>
      <c r="G89" s="77"/>
      <c r="H89" s="77"/>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row>
    <row r="90" spans="1:72" ht="14.25" customHeight="1">
      <c r="A90" s="39"/>
      <c r="B90" s="39"/>
      <c r="C90" s="39"/>
      <c r="D90" s="39"/>
      <c r="E90" s="39"/>
      <c r="F90" s="39"/>
      <c r="G90" s="77"/>
      <c r="H90" s="77"/>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row>
    <row r="91" spans="1:72" ht="14.25" customHeight="1">
      <c r="A91" s="39"/>
      <c r="B91" s="39"/>
      <c r="C91" s="39"/>
      <c r="D91" s="39"/>
      <c r="E91" s="39"/>
      <c r="F91" s="39"/>
      <c r="G91" s="77"/>
      <c r="H91" s="77"/>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row>
    <row r="92" spans="1:72" ht="14.25" customHeight="1">
      <c r="A92" s="39"/>
      <c r="B92" s="39"/>
      <c r="C92" s="39"/>
      <c r="D92" s="39"/>
      <c r="E92" s="39"/>
      <c r="F92" s="39"/>
      <c r="G92" s="77"/>
      <c r="H92" s="77"/>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c r="BH92" s="39"/>
      <c r="BI92" s="39"/>
      <c r="BJ92" s="39"/>
    </row>
    <row r="93" spans="1:72" ht="14.25" customHeight="1">
      <c r="A93" s="39"/>
      <c r="B93" s="39"/>
      <c r="C93" s="39"/>
      <c r="D93" s="39"/>
      <c r="E93" s="39"/>
      <c r="F93" s="39"/>
      <c r="G93" s="77"/>
      <c r="H93" s="77"/>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39"/>
      <c r="BJ93" s="39"/>
    </row>
    <row r="94" spans="1:72" ht="14.25" customHeight="1">
      <c r="A94" s="39"/>
      <c r="B94" s="39"/>
      <c r="C94" s="39"/>
      <c r="D94" s="39"/>
      <c r="E94" s="39"/>
      <c r="F94" s="39"/>
      <c r="G94" s="77"/>
      <c r="H94" s="77"/>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row>
    <row r="95" spans="1:72" ht="14.25" customHeight="1">
      <c r="A95" s="39"/>
      <c r="B95" s="39"/>
      <c r="C95" s="39"/>
      <c r="D95" s="39"/>
      <c r="E95" s="39"/>
      <c r="F95" s="39"/>
      <c r="G95" s="77"/>
      <c r="H95" s="77"/>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row>
    <row r="96" spans="1:72" ht="14.25" customHeight="1">
      <c r="A96" s="39"/>
      <c r="B96" s="39"/>
      <c r="C96" s="39"/>
      <c r="D96" s="39"/>
      <c r="E96" s="39"/>
      <c r="F96" s="39"/>
      <c r="G96" s="77"/>
      <c r="H96" s="77"/>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row>
    <row r="97" spans="1:62" ht="14.25" customHeight="1">
      <c r="A97" s="39"/>
      <c r="B97" s="39"/>
      <c r="C97" s="39"/>
      <c r="D97" s="39"/>
      <c r="E97" s="39"/>
      <c r="F97" s="39"/>
      <c r="G97" s="77"/>
      <c r="H97" s="77"/>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c r="BH97" s="39"/>
      <c r="BI97" s="39"/>
      <c r="BJ97" s="39"/>
    </row>
    <row r="98" spans="1:62" ht="14.25" customHeight="1">
      <c r="A98" s="39"/>
      <c r="B98" s="39"/>
      <c r="C98" s="39"/>
      <c r="D98" s="39"/>
      <c r="E98" s="39"/>
      <c r="F98" s="39"/>
      <c r="G98" s="77"/>
      <c r="H98" s="77"/>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c r="BH98" s="39"/>
      <c r="BI98" s="39"/>
      <c r="BJ98" s="39"/>
    </row>
    <row r="99" spans="1:62" ht="14.25" customHeight="1">
      <c r="A99" s="39"/>
      <c r="B99" s="39"/>
      <c r="C99" s="39"/>
      <c r="D99" s="39"/>
      <c r="E99" s="39"/>
      <c r="F99" s="39"/>
      <c r="G99" s="77"/>
      <c r="H99" s="77"/>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row>
    <row r="100" spans="1:62" ht="14.25" customHeight="1">
      <c r="A100" s="39"/>
      <c r="B100" s="39"/>
      <c r="C100" s="39"/>
      <c r="D100" s="39"/>
      <c r="E100" s="39"/>
      <c r="F100" s="39"/>
      <c r="G100" s="77"/>
      <c r="H100" s="77"/>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row>
    <row r="101" spans="1:62" ht="14.25" customHeight="1">
      <c r="A101" s="39"/>
      <c r="B101" s="39"/>
      <c r="C101" s="39"/>
      <c r="D101" s="39"/>
      <c r="E101" s="39"/>
      <c r="F101" s="39"/>
      <c r="G101" s="77"/>
      <c r="H101" s="77"/>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row>
    <row r="102" spans="1:62" ht="14.25" customHeight="1">
      <c r="A102" s="39"/>
      <c r="B102" s="39"/>
      <c r="C102" s="39"/>
      <c r="D102" s="39"/>
      <c r="E102" s="39"/>
      <c r="F102" s="39"/>
      <c r="G102" s="77"/>
      <c r="H102" s="77"/>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row>
    <row r="103" spans="1:62" ht="14.25" customHeight="1">
      <c r="A103" s="39"/>
      <c r="B103" s="39"/>
      <c r="C103" s="39"/>
      <c r="D103" s="39"/>
      <c r="E103" s="39"/>
      <c r="F103" s="39"/>
      <c r="G103" s="77"/>
      <c r="H103" s="77"/>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39"/>
      <c r="BI103" s="39"/>
      <c r="BJ103" s="39"/>
    </row>
    <row r="104" spans="1:62" ht="14.25" customHeight="1">
      <c r="A104" s="39"/>
      <c r="B104" s="39"/>
      <c r="C104" s="39"/>
      <c r="D104" s="39"/>
      <c r="E104" s="39"/>
      <c r="F104" s="39"/>
      <c r="G104" s="77"/>
      <c r="H104" s="77"/>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39"/>
      <c r="BI104" s="39"/>
      <c r="BJ104" s="39"/>
    </row>
    <row r="105" spans="1:62" ht="14.25" customHeight="1">
      <c r="A105" s="39"/>
      <c r="B105" s="39"/>
      <c r="C105" s="39"/>
      <c r="D105" s="39"/>
      <c r="E105" s="39"/>
      <c r="F105" s="39"/>
      <c r="G105" s="77"/>
      <c r="H105" s="77"/>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row>
    <row r="106" spans="1:62" ht="14.25" customHeight="1">
      <c r="A106" s="39"/>
      <c r="B106" s="39"/>
      <c r="C106" s="39"/>
      <c r="D106" s="39"/>
      <c r="E106" s="39"/>
      <c r="F106" s="39"/>
      <c r="G106" s="77"/>
      <c r="H106" s="77"/>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row>
    <row r="107" spans="1:62" ht="14.25" customHeight="1">
      <c r="A107" s="39"/>
      <c r="B107" s="39"/>
      <c r="C107" s="39"/>
      <c r="D107" s="39"/>
      <c r="E107" s="39"/>
      <c r="F107" s="39"/>
      <c r="G107" s="77"/>
      <c r="H107" s="77"/>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row>
    <row r="108" spans="1:62" ht="14.25" customHeight="1">
      <c r="A108" s="39"/>
      <c r="B108" s="39"/>
      <c r="C108" s="39"/>
      <c r="D108" s="39"/>
      <c r="E108" s="39"/>
      <c r="F108" s="39"/>
      <c r="G108" s="77"/>
      <c r="H108" s="77"/>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39"/>
      <c r="BI108" s="39"/>
      <c r="BJ108" s="39"/>
    </row>
    <row r="109" spans="1:62" ht="14.25" customHeight="1">
      <c r="A109" s="39"/>
      <c r="B109" s="39"/>
      <c r="C109" s="39"/>
      <c r="D109" s="39"/>
      <c r="E109" s="39"/>
      <c r="F109" s="39"/>
      <c r="G109" s="77"/>
      <c r="H109" s="77"/>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39"/>
      <c r="BI109" s="39"/>
      <c r="BJ109" s="39"/>
    </row>
    <row r="110" spans="1:62" ht="14.25" customHeight="1">
      <c r="A110" s="39"/>
      <c r="B110" s="39"/>
      <c r="C110" s="39"/>
      <c r="D110" s="39"/>
      <c r="E110" s="39"/>
      <c r="F110" s="39"/>
      <c r="G110" s="77"/>
      <c r="H110" s="77"/>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row>
    <row r="111" spans="1:62" ht="14.25" customHeight="1">
      <c r="A111" s="39"/>
      <c r="B111" s="39"/>
      <c r="C111" s="39"/>
      <c r="D111" s="39"/>
      <c r="E111" s="39"/>
      <c r="F111" s="39"/>
      <c r="G111" s="77"/>
      <c r="H111" s="77"/>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row>
    <row r="112" spans="1:62" ht="14.25" customHeight="1">
      <c r="A112" s="39"/>
      <c r="B112" s="39"/>
      <c r="C112" s="39"/>
      <c r="D112" s="39"/>
      <c r="E112" s="39"/>
      <c r="F112" s="39"/>
      <c r="G112" s="77"/>
      <c r="H112" s="77"/>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row>
    <row r="113" spans="1:62" ht="14.25" customHeight="1">
      <c r="A113" s="39"/>
      <c r="B113" s="39"/>
      <c r="C113" s="39"/>
      <c r="D113" s="39"/>
      <c r="E113" s="39"/>
      <c r="F113" s="39"/>
      <c r="G113" s="77"/>
      <c r="H113" s="77"/>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row>
    <row r="114" spans="1:62" ht="14.25" customHeight="1">
      <c r="A114" s="39"/>
      <c r="B114" s="39"/>
      <c r="C114" s="39"/>
      <c r="D114" s="39"/>
      <c r="E114" s="39"/>
      <c r="F114" s="39"/>
      <c r="G114" s="77"/>
      <c r="H114" s="77"/>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row>
    <row r="115" spans="1:62" ht="14.25" customHeight="1">
      <c r="A115" s="39"/>
      <c r="B115" s="39"/>
      <c r="C115" s="39"/>
      <c r="D115" s="39"/>
      <c r="E115" s="39"/>
      <c r="F115" s="39"/>
      <c r="G115" s="77"/>
      <c r="H115" s="77"/>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row>
    <row r="116" spans="1:62" ht="14.25" customHeight="1">
      <c r="C116" s="39"/>
      <c r="D116" s="40"/>
      <c r="G116" s="100"/>
      <c r="H116" s="77"/>
    </row>
    <row r="117" spans="1:62" ht="14.25" customHeight="1">
      <c r="C117" s="39"/>
      <c r="D117" s="40"/>
      <c r="G117" s="59"/>
      <c r="H117" s="77"/>
    </row>
    <row r="118" spans="1:62" ht="14.25" customHeight="1">
      <c r="C118" s="39"/>
      <c r="D118" s="40"/>
      <c r="G118" s="59"/>
      <c r="H118" s="77"/>
    </row>
    <row r="119" spans="1:62" ht="14.25" customHeight="1">
      <c r="C119" s="39"/>
      <c r="D119" s="40"/>
      <c r="G119" s="59"/>
      <c r="H119" s="77"/>
    </row>
    <row r="120" spans="1:62" ht="14.25" customHeight="1">
      <c r="C120" s="39"/>
      <c r="D120" s="40"/>
      <c r="G120" s="59"/>
      <c r="H120" s="77"/>
    </row>
    <row r="121" spans="1:62" ht="14.25" customHeight="1">
      <c r="C121" s="39"/>
      <c r="D121" s="40"/>
      <c r="G121" s="59"/>
      <c r="H121" s="77"/>
    </row>
    <row r="122" spans="1:62" ht="14.25" customHeight="1">
      <c r="C122" s="39"/>
      <c r="D122" s="40"/>
      <c r="G122" s="59"/>
      <c r="H122" s="77"/>
    </row>
    <row r="123" spans="1:62" ht="14.25" customHeight="1">
      <c r="C123" s="39"/>
      <c r="D123" s="40"/>
      <c r="G123" s="59"/>
      <c r="H123" s="77"/>
    </row>
    <row r="124" spans="1:62" ht="14.25" customHeight="1">
      <c r="C124" s="39"/>
      <c r="D124" s="40"/>
      <c r="G124" s="59"/>
      <c r="H124" s="77"/>
    </row>
    <row r="125" spans="1:62" ht="14.25" customHeight="1">
      <c r="C125" s="39"/>
      <c r="D125" s="40"/>
      <c r="G125" s="59"/>
      <c r="H125" s="77"/>
    </row>
    <row r="126" spans="1:62" ht="14.25" customHeight="1">
      <c r="C126" s="39"/>
      <c r="D126" s="40"/>
      <c r="G126" s="59"/>
      <c r="H126" s="77"/>
    </row>
    <row r="127" spans="1:62" ht="14.25" customHeight="1">
      <c r="C127" s="39"/>
      <c r="D127" s="40"/>
      <c r="G127" s="59"/>
      <c r="H127" s="77"/>
    </row>
    <row r="128" spans="1:62" ht="14.25" customHeight="1">
      <c r="C128" s="39"/>
      <c r="D128" s="40"/>
      <c r="G128" s="59"/>
      <c r="H128" s="77"/>
    </row>
    <row r="129" spans="3:8" ht="14.25" customHeight="1">
      <c r="C129" s="39"/>
      <c r="D129" s="40"/>
      <c r="G129" s="59"/>
      <c r="H129" s="77"/>
    </row>
    <row r="130" spans="3:8" ht="14.25" customHeight="1">
      <c r="C130" s="39"/>
      <c r="D130" s="40"/>
      <c r="G130" s="59"/>
      <c r="H130" s="77"/>
    </row>
    <row r="131" spans="3:8" ht="14.25" customHeight="1">
      <c r="C131" s="39"/>
      <c r="D131" s="40"/>
      <c r="G131" s="59"/>
      <c r="H131" s="77"/>
    </row>
    <row r="132" spans="3:8" ht="14.25" customHeight="1">
      <c r="C132" s="39"/>
      <c r="D132" s="40"/>
      <c r="G132" s="59"/>
      <c r="H132" s="77"/>
    </row>
    <row r="133" spans="3:8" ht="14.25" customHeight="1">
      <c r="C133" s="39"/>
      <c r="D133" s="40"/>
      <c r="G133" s="59"/>
      <c r="H133" s="77"/>
    </row>
    <row r="134" spans="3:8" ht="14.25" customHeight="1">
      <c r="C134" s="39"/>
      <c r="D134" s="40"/>
      <c r="G134" s="59"/>
      <c r="H134" s="77"/>
    </row>
    <row r="135" spans="3:8" ht="14.25" customHeight="1">
      <c r="C135" s="39"/>
      <c r="D135" s="40"/>
      <c r="G135" s="59"/>
      <c r="H135" s="77"/>
    </row>
    <row r="136" spans="3:8" ht="14.25" customHeight="1">
      <c r="C136" s="39"/>
      <c r="D136" s="40"/>
      <c r="G136" s="59"/>
      <c r="H136" s="77"/>
    </row>
    <row r="137" spans="3:8" ht="14.25" customHeight="1">
      <c r="C137" s="39"/>
      <c r="D137" s="40"/>
      <c r="G137" s="59"/>
      <c r="H137" s="77"/>
    </row>
    <row r="138" spans="3:8" ht="14.25" customHeight="1">
      <c r="C138" s="39"/>
      <c r="D138" s="40"/>
      <c r="G138" s="59"/>
      <c r="H138" s="77"/>
    </row>
    <row r="139" spans="3:8" ht="14.25" customHeight="1">
      <c r="C139" s="39"/>
      <c r="D139" s="40"/>
      <c r="G139" s="59"/>
      <c r="H139" s="77"/>
    </row>
    <row r="140" spans="3:8" ht="14.25" customHeight="1">
      <c r="C140" s="39"/>
      <c r="D140" s="40"/>
      <c r="G140" s="59"/>
      <c r="H140" s="77"/>
    </row>
    <row r="141" spans="3:8" ht="14.25" customHeight="1">
      <c r="C141" s="39"/>
      <c r="D141" s="40"/>
      <c r="G141" s="59"/>
      <c r="H141" s="77"/>
    </row>
    <row r="142" spans="3:8" ht="14.25" customHeight="1">
      <c r="C142" s="39"/>
      <c r="D142" s="40"/>
      <c r="G142" s="59"/>
      <c r="H142" s="77"/>
    </row>
    <row r="143" spans="3:8" ht="14.25" customHeight="1">
      <c r="C143" s="39"/>
      <c r="D143" s="40"/>
      <c r="G143" s="59"/>
      <c r="H143" s="77"/>
    </row>
    <row r="144" spans="3:8" ht="14.25" customHeight="1">
      <c r="C144" s="39"/>
      <c r="D144" s="40"/>
      <c r="G144" s="59"/>
      <c r="H144" s="77"/>
    </row>
    <row r="145" spans="3:8" ht="14.25" customHeight="1">
      <c r="C145" s="39"/>
      <c r="D145" s="40"/>
      <c r="G145" s="59"/>
      <c r="H145" s="77"/>
    </row>
    <row r="146" spans="3:8" ht="14.25" customHeight="1">
      <c r="C146" s="39"/>
      <c r="D146" s="40"/>
      <c r="G146" s="59"/>
      <c r="H146" s="77"/>
    </row>
    <row r="147" spans="3:8" ht="14.25" customHeight="1">
      <c r="C147" s="39"/>
      <c r="D147" s="40"/>
      <c r="G147" s="59"/>
      <c r="H147" s="77"/>
    </row>
    <row r="148" spans="3:8" ht="14.25" customHeight="1">
      <c r="C148" s="39"/>
      <c r="D148" s="40"/>
      <c r="G148" s="59"/>
      <c r="H148" s="77"/>
    </row>
    <row r="149" spans="3:8" ht="14.25" customHeight="1">
      <c r="C149" s="39"/>
      <c r="D149" s="40"/>
      <c r="G149" s="59"/>
      <c r="H149" s="77"/>
    </row>
    <row r="150" spans="3:8" ht="14.25" customHeight="1">
      <c r="C150" s="39"/>
      <c r="D150" s="40"/>
      <c r="G150" s="59"/>
      <c r="H150" s="77"/>
    </row>
    <row r="151" spans="3:8" ht="14.25" customHeight="1">
      <c r="C151" s="39"/>
      <c r="D151" s="40"/>
      <c r="G151" s="59"/>
      <c r="H151" s="77"/>
    </row>
    <row r="152" spans="3:8" ht="14.25" customHeight="1">
      <c r="C152" s="39"/>
      <c r="D152" s="40"/>
      <c r="G152" s="59"/>
      <c r="H152" s="77"/>
    </row>
    <row r="153" spans="3:8" ht="14.25" customHeight="1">
      <c r="C153" s="39"/>
      <c r="D153" s="40"/>
      <c r="G153" s="59"/>
      <c r="H153" s="77"/>
    </row>
    <row r="154" spans="3:8" ht="14.25" customHeight="1">
      <c r="C154" s="39"/>
      <c r="D154" s="40"/>
      <c r="G154" s="59"/>
      <c r="H154" s="77"/>
    </row>
    <row r="155" spans="3:8" ht="14.25" customHeight="1">
      <c r="C155" s="39"/>
      <c r="D155" s="40"/>
      <c r="G155" s="59"/>
      <c r="H155" s="77"/>
    </row>
    <row r="156" spans="3:8" ht="14.25" customHeight="1">
      <c r="C156" s="39"/>
      <c r="D156" s="40"/>
      <c r="G156" s="59"/>
      <c r="H156" s="77"/>
    </row>
    <row r="157" spans="3:8" ht="14.25" customHeight="1">
      <c r="C157" s="39"/>
      <c r="D157" s="40"/>
      <c r="G157" s="59"/>
      <c r="H157" s="77"/>
    </row>
    <row r="158" spans="3:8" ht="14.25" customHeight="1">
      <c r="C158" s="39"/>
      <c r="D158" s="40"/>
      <c r="G158" s="59"/>
      <c r="H158" s="77"/>
    </row>
    <row r="159" spans="3:8" ht="14.25" customHeight="1">
      <c r="C159" s="39"/>
      <c r="D159" s="40"/>
      <c r="G159" s="59"/>
      <c r="H159" s="77"/>
    </row>
    <row r="160" spans="3:8" ht="14.25" customHeight="1">
      <c r="C160" s="39"/>
      <c r="D160" s="40"/>
      <c r="G160" s="59"/>
      <c r="H160" s="77"/>
    </row>
    <row r="161" spans="3:8" ht="14.25" customHeight="1">
      <c r="C161" s="39"/>
      <c r="D161" s="40"/>
      <c r="G161" s="59"/>
      <c r="H161" s="77"/>
    </row>
    <row r="162" spans="3:8" ht="14.25" customHeight="1">
      <c r="C162" s="39"/>
      <c r="D162" s="40"/>
      <c r="G162" s="59"/>
      <c r="H162" s="77"/>
    </row>
    <row r="163" spans="3:8" ht="14.25" customHeight="1">
      <c r="C163" s="39"/>
      <c r="D163" s="40"/>
      <c r="G163" s="59"/>
      <c r="H163" s="77"/>
    </row>
    <row r="164" spans="3:8" ht="14.25" customHeight="1">
      <c r="C164" s="39"/>
      <c r="D164" s="40"/>
      <c r="G164" s="59"/>
      <c r="H164" s="77"/>
    </row>
    <row r="165" spans="3:8" ht="14.25" customHeight="1">
      <c r="C165" s="39"/>
      <c r="D165" s="40"/>
      <c r="G165" s="59"/>
      <c r="H165" s="77"/>
    </row>
    <row r="166" spans="3:8" ht="14.25" customHeight="1">
      <c r="C166" s="39"/>
      <c r="D166" s="40"/>
      <c r="G166" s="59"/>
      <c r="H166" s="77"/>
    </row>
    <row r="167" spans="3:8" ht="14.25" customHeight="1">
      <c r="C167" s="39"/>
      <c r="D167" s="40"/>
      <c r="G167" s="59"/>
      <c r="H167" s="77"/>
    </row>
    <row r="168" spans="3:8" ht="14.25" customHeight="1">
      <c r="C168" s="39"/>
      <c r="D168" s="40"/>
      <c r="G168" s="59"/>
      <c r="H168" s="77"/>
    </row>
    <row r="169" spans="3:8" ht="14.25" customHeight="1">
      <c r="C169" s="39"/>
      <c r="D169" s="40"/>
      <c r="G169" s="59"/>
      <c r="H169" s="77"/>
    </row>
    <row r="170" spans="3:8" ht="14.25" customHeight="1">
      <c r="C170" s="39"/>
      <c r="D170" s="40"/>
      <c r="G170" s="59"/>
      <c r="H170" s="77"/>
    </row>
    <row r="171" spans="3:8" ht="14.25" customHeight="1">
      <c r="C171" s="39"/>
      <c r="D171" s="40"/>
      <c r="G171" s="59"/>
      <c r="H171" s="77"/>
    </row>
    <row r="172" spans="3:8" ht="14.25" customHeight="1">
      <c r="C172" s="39"/>
      <c r="D172" s="40"/>
      <c r="G172" s="59"/>
      <c r="H172" s="77"/>
    </row>
    <row r="173" spans="3:8" ht="14.25" customHeight="1">
      <c r="C173" s="39"/>
      <c r="D173" s="40"/>
      <c r="G173" s="59"/>
      <c r="H173" s="77"/>
    </row>
    <row r="174" spans="3:8" ht="14.25" customHeight="1">
      <c r="C174" s="39"/>
      <c r="D174" s="40"/>
      <c r="G174" s="59"/>
      <c r="H174" s="77"/>
    </row>
    <row r="175" spans="3:8" ht="14.25" customHeight="1">
      <c r="C175" s="39"/>
      <c r="D175" s="40"/>
      <c r="G175" s="59"/>
      <c r="H175" s="77"/>
    </row>
    <row r="176" spans="3:8" ht="14.25" customHeight="1">
      <c r="C176" s="39"/>
      <c r="D176" s="40"/>
      <c r="G176" s="59"/>
      <c r="H176" s="77"/>
    </row>
    <row r="177" spans="3:8" ht="14.25" customHeight="1">
      <c r="C177" s="39"/>
      <c r="D177" s="40"/>
      <c r="G177" s="59"/>
      <c r="H177" s="77"/>
    </row>
    <row r="178" spans="3:8" ht="14.25" customHeight="1">
      <c r="C178" s="39"/>
      <c r="D178" s="40"/>
      <c r="G178" s="59"/>
      <c r="H178" s="77"/>
    </row>
    <row r="179" spans="3:8" ht="14.25" customHeight="1">
      <c r="C179" s="39"/>
      <c r="D179" s="40"/>
      <c r="G179" s="59"/>
      <c r="H179" s="77"/>
    </row>
    <row r="180" spans="3:8" ht="14.25" customHeight="1">
      <c r="C180" s="39"/>
      <c r="D180" s="40"/>
      <c r="G180" s="59"/>
      <c r="H180" s="77"/>
    </row>
    <row r="181" spans="3:8" ht="14.25" customHeight="1">
      <c r="C181" s="39"/>
      <c r="D181" s="40"/>
      <c r="G181" s="59"/>
      <c r="H181" s="77"/>
    </row>
    <row r="182" spans="3:8" ht="14.25" customHeight="1">
      <c r="C182" s="39"/>
      <c r="D182" s="40"/>
      <c r="G182" s="59"/>
      <c r="H182" s="77"/>
    </row>
    <row r="183" spans="3:8" ht="14.25" customHeight="1">
      <c r="C183" s="39"/>
      <c r="D183" s="40"/>
      <c r="G183" s="59"/>
      <c r="H183" s="77"/>
    </row>
    <row r="184" spans="3:8" ht="14.25" customHeight="1">
      <c r="C184" s="39"/>
      <c r="D184" s="40"/>
      <c r="G184" s="59"/>
      <c r="H184" s="77"/>
    </row>
    <row r="185" spans="3:8" ht="14.25" customHeight="1">
      <c r="C185" s="39"/>
      <c r="D185" s="40"/>
      <c r="G185" s="59"/>
      <c r="H185" s="77"/>
    </row>
    <row r="186" spans="3:8" ht="14.25" customHeight="1">
      <c r="C186" s="39"/>
      <c r="D186" s="40"/>
      <c r="G186" s="59"/>
      <c r="H186" s="77"/>
    </row>
    <row r="187" spans="3:8" ht="14.25" customHeight="1">
      <c r="C187" s="39"/>
      <c r="D187" s="40"/>
      <c r="G187" s="59"/>
      <c r="H187" s="77"/>
    </row>
    <row r="188" spans="3:8" ht="14.25" customHeight="1">
      <c r="C188" s="39"/>
      <c r="D188" s="40"/>
      <c r="G188" s="59"/>
      <c r="H188" s="77"/>
    </row>
    <row r="189" spans="3:8" ht="14.25" customHeight="1">
      <c r="C189" s="39"/>
      <c r="D189" s="40"/>
      <c r="G189" s="59"/>
      <c r="H189" s="77"/>
    </row>
    <row r="190" spans="3:8" ht="14.25" customHeight="1">
      <c r="C190" s="39"/>
      <c r="D190" s="40"/>
      <c r="G190" s="59"/>
      <c r="H190" s="77"/>
    </row>
    <row r="191" spans="3:8" ht="14.25" customHeight="1">
      <c r="C191" s="39"/>
      <c r="D191" s="40"/>
      <c r="G191" s="59"/>
      <c r="H191" s="77"/>
    </row>
    <row r="192" spans="3:8" ht="14.25" customHeight="1">
      <c r="C192" s="39"/>
      <c r="D192" s="40"/>
      <c r="G192" s="59"/>
      <c r="H192" s="77"/>
    </row>
    <row r="193" spans="3:8" ht="14.25" customHeight="1">
      <c r="C193" s="39"/>
      <c r="D193" s="40"/>
      <c r="G193" s="59"/>
      <c r="H193" s="77"/>
    </row>
    <row r="194" spans="3:8" ht="14.25" customHeight="1">
      <c r="C194" s="39"/>
      <c r="D194" s="40"/>
      <c r="G194" s="59"/>
      <c r="H194" s="77"/>
    </row>
    <row r="195" spans="3:8" ht="14.25" customHeight="1">
      <c r="C195" s="39"/>
      <c r="D195" s="40"/>
      <c r="G195" s="59"/>
      <c r="H195" s="77"/>
    </row>
    <row r="196" spans="3:8" ht="14.25" customHeight="1">
      <c r="C196" s="39"/>
      <c r="D196" s="40"/>
      <c r="G196" s="59"/>
      <c r="H196" s="77"/>
    </row>
    <row r="197" spans="3:8" ht="14.25" customHeight="1">
      <c r="C197" s="39"/>
      <c r="D197" s="40"/>
      <c r="G197" s="59"/>
      <c r="H197" s="77"/>
    </row>
    <row r="198" spans="3:8" ht="14.25" customHeight="1">
      <c r="C198" s="39"/>
      <c r="D198" s="40"/>
      <c r="G198" s="59"/>
      <c r="H198" s="77"/>
    </row>
    <row r="199" spans="3:8" ht="14.25" customHeight="1">
      <c r="C199" s="39"/>
      <c r="D199" s="40"/>
      <c r="G199" s="59"/>
      <c r="H199" s="77"/>
    </row>
    <row r="200" spans="3:8" ht="14.25" customHeight="1">
      <c r="C200" s="39"/>
      <c r="D200" s="40"/>
      <c r="G200" s="59"/>
      <c r="H200" s="77"/>
    </row>
    <row r="201" spans="3:8" ht="14.25" customHeight="1">
      <c r="C201" s="39"/>
      <c r="D201" s="40"/>
      <c r="G201" s="59"/>
      <c r="H201" s="77"/>
    </row>
    <row r="202" spans="3:8" ht="14.25" customHeight="1">
      <c r="C202" s="39"/>
      <c r="D202" s="40"/>
      <c r="G202" s="59"/>
      <c r="H202" s="77"/>
    </row>
    <row r="203" spans="3:8" ht="14.25" customHeight="1">
      <c r="C203" s="39"/>
      <c r="D203" s="40"/>
      <c r="G203" s="59"/>
      <c r="H203" s="77"/>
    </row>
    <row r="204" spans="3:8" ht="14.25" customHeight="1">
      <c r="C204" s="39"/>
      <c r="D204" s="40"/>
      <c r="G204" s="59"/>
      <c r="H204" s="77"/>
    </row>
    <row r="205" spans="3:8" ht="14.25" customHeight="1">
      <c r="C205" s="39"/>
      <c r="D205" s="40"/>
      <c r="G205" s="59"/>
      <c r="H205" s="77"/>
    </row>
    <row r="206" spans="3:8" ht="14.25" customHeight="1">
      <c r="C206" s="39"/>
      <c r="D206" s="40"/>
      <c r="G206" s="59"/>
      <c r="H206" s="77"/>
    </row>
    <row r="207" spans="3:8" ht="14.25" customHeight="1">
      <c r="C207" s="39"/>
      <c r="D207" s="40"/>
      <c r="G207" s="59"/>
      <c r="H207" s="77"/>
    </row>
    <row r="208" spans="3:8" ht="14.25" customHeight="1">
      <c r="C208" s="39"/>
      <c r="D208" s="40"/>
      <c r="G208" s="59"/>
      <c r="H208" s="77"/>
    </row>
    <row r="209" spans="3:8" ht="14.25" customHeight="1">
      <c r="C209" s="39"/>
      <c r="D209" s="40"/>
      <c r="G209" s="59"/>
      <c r="H209" s="77"/>
    </row>
    <row r="210" spans="3:8" ht="14.25" customHeight="1">
      <c r="C210" s="39"/>
      <c r="D210" s="40"/>
      <c r="G210" s="59"/>
      <c r="H210" s="77"/>
    </row>
    <row r="211" spans="3:8" ht="14.25" customHeight="1">
      <c r="C211" s="39"/>
      <c r="D211" s="40"/>
      <c r="G211" s="59"/>
      <c r="H211" s="77"/>
    </row>
    <row r="212" spans="3:8" ht="14.25" customHeight="1">
      <c r="C212" s="39"/>
      <c r="D212" s="40"/>
      <c r="G212" s="59"/>
      <c r="H212" s="77"/>
    </row>
    <row r="213" spans="3:8" ht="14.25" customHeight="1">
      <c r="C213" s="39"/>
      <c r="D213" s="40"/>
      <c r="G213" s="59"/>
      <c r="H213" s="77"/>
    </row>
    <row r="214" spans="3:8" ht="14.25" customHeight="1">
      <c r="C214" s="39"/>
      <c r="D214" s="40"/>
      <c r="G214" s="59"/>
      <c r="H214" s="77"/>
    </row>
    <row r="215" spans="3:8" ht="14.25" customHeight="1">
      <c r="C215" s="39"/>
      <c r="D215" s="40"/>
      <c r="G215" s="59"/>
      <c r="H215" s="77"/>
    </row>
    <row r="216" spans="3:8" ht="14.25" customHeight="1">
      <c r="C216" s="39"/>
      <c r="D216" s="40"/>
      <c r="G216" s="59"/>
      <c r="H216" s="77"/>
    </row>
    <row r="217" spans="3:8" ht="14.25" customHeight="1">
      <c r="C217" s="39"/>
      <c r="D217" s="40"/>
      <c r="G217" s="59"/>
      <c r="H217" s="77"/>
    </row>
    <row r="218" spans="3:8" ht="14.25" customHeight="1">
      <c r="C218" s="39"/>
      <c r="D218" s="40"/>
      <c r="G218" s="59"/>
      <c r="H218" s="77"/>
    </row>
    <row r="219" spans="3:8" ht="14.25" customHeight="1">
      <c r="C219" s="39"/>
      <c r="D219" s="40"/>
      <c r="G219" s="59"/>
      <c r="H219" s="77"/>
    </row>
    <row r="220" spans="3:8" ht="14.25" customHeight="1">
      <c r="C220" s="39"/>
      <c r="D220" s="40"/>
      <c r="G220" s="59"/>
      <c r="H220" s="77"/>
    </row>
    <row r="221" spans="3:8" ht="14.25" customHeight="1">
      <c r="C221" s="39"/>
      <c r="D221" s="40"/>
      <c r="G221" s="59"/>
      <c r="H221" s="77"/>
    </row>
    <row r="222" spans="3:8" ht="14.25" customHeight="1">
      <c r="C222" s="39"/>
      <c r="D222" s="40"/>
      <c r="G222" s="59"/>
      <c r="H222" s="77"/>
    </row>
    <row r="223" spans="3:8" ht="14.25" customHeight="1">
      <c r="C223" s="39"/>
      <c r="D223" s="40"/>
      <c r="G223" s="59"/>
      <c r="H223" s="77"/>
    </row>
    <row r="224" spans="3:8" ht="14.25" customHeight="1">
      <c r="C224" s="39"/>
      <c r="D224" s="40"/>
      <c r="G224" s="59"/>
      <c r="H224" s="77"/>
    </row>
    <row r="225" spans="3:8" ht="14.25" customHeight="1">
      <c r="C225" s="39"/>
      <c r="D225" s="40"/>
      <c r="G225" s="59"/>
      <c r="H225" s="77"/>
    </row>
    <row r="226" spans="3:8" ht="14.25" customHeight="1">
      <c r="C226" s="39"/>
      <c r="D226" s="40"/>
      <c r="G226" s="59"/>
      <c r="H226" s="77"/>
    </row>
    <row r="227" spans="3:8" ht="14.25" customHeight="1">
      <c r="C227" s="39"/>
      <c r="D227" s="40"/>
      <c r="G227" s="59"/>
      <c r="H227" s="77"/>
    </row>
    <row r="228" spans="3:8" ht="14.25" customHeight="1">
      <c r="C228" s="39"/>
      <c r="D228" s="40"/>
      <c r="G228" s="59"/>
      <c r="H228" s="77"/>
    </row>
    <row r="229" spans="3:8" ht="14.25" customHeight="1">
      <c r="C229" s="39"/>
      <c r="D229" s="40"/>
      <c r="G229" s="59"/>
      <c r="H229" s="77"/>
    </row>
    <row r="230" spans="3:8" ht="14.25" customHeight="1">
      <c r="C230" s="39"/>
      <c r="D230" s="40"/>
      <c r="G230" s="59"/>
      <c r="H230" s="77"/>
    </row>
    <row r="231" spans="3:8" ht="14.25" customHeight="1">
      <c r="C231" s="39"/>
      <c r="D231" s="40"/>
      <c r="G231" s="59"/>
      <c r="H231" s="77"/>
    </row>
    <row r="232" spans="3:8" ht="14.25" customHeight="1">
      <c r="C232" s="39"/>
      <c r="D232" s="40"/>
      <c r="G232" s="59"/>
      <c r="H232" s="77"/>
    </row>
    <row r="233" spans="3:8" ht="14.25" customHeight="1">
      <c r="C233" s="39"/>
      <c r="D233" s="40"/>
      <c r="G233" s="59"/>
      <c r="H233" s="77"/>
    </row>
    <row r="234" spans="3:8" ht="14.25" customHeight="1">
      <c r="C234" s="39"/>
      <c r="D234" s="40"/>
      <c r="G234" s="59"/>
      <c r="H234" s="77"/>
    </row>
    <row r="235" spans="3:8" ht="14.25" customHeight="1">
      <c r="C235" s="39"/>
      <c r="D235" s="40"/>
      <c r="G235" s="59"/>
      <c r="H235" s="77"/>
    </row>
    <row r="236" spans="3:8" ht="14.25" customHeight="1">
      <c r="C236" s="39"/>
      <c r="D236" s="40"/>
      <c r="G236" s="59"/>
      <c r="H236" s="77"/>
    </row>
    <row r="237" spans="3:8" ht="14.25" customHeight="1">
      <c r="C237" s="39"/>
      <c r="D237" s="40"/>
      <c r="G237" s="59"/>
      <c r="H237" s="77"/>
    </row>
    <row r="238" spans="3:8" ht="14.25" customHeight="1">
      <c r="C238" s="39"/>
      <c r="D238" s="40"/>
      <c r="G238" s="59"/>
      <c r="H238" s="77"/>
    </row>
    <row r="239" spans="3:8" ht="14.25" customHeight="1">
      <c r="C239" s="39"/>
      <c r="D239" s="40"/>
      <c r="G239" s="59"/>
      <c r="H239" s="77"/>
    </row>
    <row r="240" spans="3:8" ht="14.25" customHeight="1">
      <c r="C240" s="39"/>
      <c r="D240" s="40"/>
      <c r="G240" s="59"/>
      <c r="H240" s="77"/>
    </row>
    <row r="241" spans="3:8" ht="14.25" customHeight="1">
      <c r="C241" s="39"/>
      <c r="D241" s="40"/>
      <c r="G241" s="59"/>
      <c r="H241" s="77"/>
    </row>
    <row r="242" spans="3:8" ht="14.25" customHeight="1">
      <c r="C242" s="39"/>
      <c r="D242" s="40"/>
      <c r="G242" s="59"/>
      <c r="H242" s="77"/>
    </row>
    <row r="243" spans="3:8" ht="14.25" customHeight="1">
      <c r="C243" s="39"/>
      <c r="D243" s="40"/>
      <c r="G243" s="59"/>
      <c r="H243" s="77"/>
    </row>
    <row r="244" spans="3:8" ht="14.25" customHeight="1">
      <c r="C244" s="39"/>
      <c r="D244" s="40"/>
      <c r="G244" s="59"/>
      <c r="H244" s="77"/>
    </row>
    <row r="245" spans="3:8" ht="14.25" customHeight="1">
      <c r="C245" s="39"/>
      <c r="D245" s="40"/>
      <c r="G245" s="59"/>
      <c r="H245" s="77"/>
    </row>
    <row r="246" spans="3:8" ht="14.25" customHeight="1">
      <c r="C246" s="39"/>
      <c r="D246" s="40"/>
      <c r="G246" s="59"/>
      <c r="H246" s="77"/>
    </row>
    <row r="247" spans="3:8" ht="14.25" customHeight="1">
      <c r="C247" s="39"/>
      <c r="D247" s="40"/>
      <c r="G247" s="59"/>
      <c r="H247" s="77"/>
    </row>
    <row r="248" spans="3:8" ht="14.25" customHeight="1">
      <c r="C248" s="39"/>
      <c r="D248" s="40"/>
      <c r="G248" s="59"/>
      <c r="H248" s="77"/>
    </row>
    <row r="249" spans="3:8" ht="14.25" customHeight="1">
      <c r="C249" s="39"/>
      <c r="D249" s="40"/>
      <c r="G249" s="59"/>
      <c r="H249" s="77"/>
    </row>
    <row r="250" spans="3:8" ht="14.25" customHeight="1">
      <c r="C250" s="39"/>
      <c r="D250" s="40"/>
      <c r="G250" s="59"/>
      <c r="H250" s="77"/>
    </row>
    <row r="251" spans="3:8" ht="14.25" customHeight="1">
      <c r="C251" s="39"/>
      <c r="D251" s="40"/>
      <c r="G251" s="59"/>
      <c r="H251" s="77"/>
    </row>
    <row r="252" spans="3:8" ht="14.25" customHeight="1">
      <c r="C252" s="39"/>
      <c r="D252" s="40"/>
      <c r="G252" s="59"/>
      <c r="H252" s="77"/>
    </row>
    <row r="253" spans="3:8" ht="14.25" customHeight="1">
      <c r="C253" s="39"/>
      <c r="D253" s="40"/>
      <c r="G253" s="59"/>
      <c r="H253" s="77"/>
    </row>
    <row r="254" spans="3:8" ht="14.25" customHeight="1">
      <c r="C254" s="39"/>
      <c r="D254" s="40"/>
      <c r="G254" s="59"/>
      <c r="H254" s="77"/>
    </row>
    <row r="255" spans="3:8" ht="14.25" customHeight="1">
      <c r="C255" s="39"/>
      <c r="D255" s="40"/>
      <c r="G255" s="59"/>
      <c r="H255" s="77"/>
    </row>
    <row r="256" spans="3:8" ht="14.25" customHeight="1">
      <c r="C256" s="39"/>
      <c r="D256" s="40"/>
      <c r="G256" s="59"/>
      <c r="H256" s="77"/>
    </row>
    <row r="257" spans="3:8" ht="14.25" customHeight="1">
      <c r="C257" s="39"/>
      <c r="D257" s="40"/>
      <c r="G257" s="59"/>
      <c r="H257" s="77"/>
    </row>
    <row r="258" spans="3:8" ht="14.25" customHeight="1">
      <c r="C258" s="39"/>
      <c r="D258" s="40"/>
      <c r="G258" s="59"/>
      <c r="H258" s="77"/>
    </row>
    <row r="259" spans="3:8" ht="14.25" customHeight="1">
      <c r="C259" s="39"/>
      <c r="D259" s="40"/>
      <c r="G259" s="59"/>
      <c r="H259" s="77"/>
    </row>
    <row r="260" spans="3:8" ht="14.25" customHeight="1">
      <c r="C260" s="39"/>
      <c r="D260" s="40"/>
      <c r="G260" s="59"/>
      <c r="H260" s="77"/>
    </row>
    <row r="261" spans="3:8" ht="14.25" customHeight="1">
      <c r="C261" s="39"/>
      <c r="D261" s="40"/>
      <c r="G261" s="59"/>
      <c r="H261" s="77"/>
    </row>
    <row r="262" spans="3:8" ht="14.25" customHeight="1">
      <c r="C262" s="39"/>
      <c r="D262" s="40"/>
      <c r="G262" s="59"/>
      <c r="H262" s="77"/>
    </row>
    <row r="263" spans="3:8" ht="14.25" customHeight="1">
      <c r="C263" s="39"/>
      <c r="D263" s="40"/>
      <c r="G263" s="59"/>
      <c r="H263" s="77"/>
    </row>
    <row r="264" spans="3:8" ht="14.25" customHeight="1">
      <c r="C264" s="39"/>
      <c r="D264" s="40"/>
      <c r="G264" s="59"/>
      <c r="H264" s="77"/>
    </row>
    <row r="265" spans="3:8" ht="14.25" customHeight="1">
      <c r="C265" s="39"/>
      <c r="D265" s="40"/>
      <c r="G265" s="59"/>
      <c r="H265" s="77"/>
    </row>
    <row r="266" spans="3:8" ht="14.25" customHeight="1">
      <c r="C266" s="39"/>
      <c r="D266" s="40"/>
      <c r="G266" s="59"/>
      <c r="H266" s="77"/>
    </row>
    <row r="267" spans="3:8" ht="14.25" customHeight="1">
      <c r="C267" s="39"/>
      <c r="D267" s="40"/>
      <c r="G267" s="59"/>
      <c r="H267" s="77"/>
    </row>
    <row r="268" spans="3:8" ht="14.25" customHeight="1">
      <c r="C268" s="39"/>
      <c r="D268" s="40"/>
      <c r="G268" s="59"/>
      <c r="H268" s="77"/>
    </row>
    <row r="269" spans="3:8" ht="14.25" customHeight="1">
      <c r="C269" s="39"/>
      <c r="D269" s="40"/>
      <c r="G269" s="59"/>
      <c r="H269" s="77"/>
    </row>
    <row r="270" spans="3:8" ht="14.25" customHeight="1">
      <c r="C270" s="39"/>
      <c r="D270" s="40"/>
      <c r="G270" s="59"/>
      <c r="H270" s="77"/>
    </row>
    <row r="271" spans="3:8" ht="14.25" customHeight="1">
      <c r="C271" s="39"/>
      <c r="D271" s="40"/>
      <c r="G271" s="59"/>
      <c r="H271" s="77"/>
    </row>
    <row r="272" spans="3:8" ht="14.25" customHeight="1">
      <c r="C272" s="39"/>
      <c r="D272" s="40"/>
      <c r="G272" s="59"/>
      <c r="H272" s="77"/>
    </row>
    <row r="273" spans="3:8" ht="14.25" customHeight="1">
      <c r="C273" s="39"/>
      <c r="D273" s="40"/>
      <c r="G273" s="59"/>
      <c r="H273" s="77"/>
    </row>
    <row r="274" spans="3:8" ht="14.25" customHeight="1">
      <c r="C274" s="39"/>
      <c r="D274" s="40"/>
      <c r="G274" s="59"/>
      <c r="H274" s="77"/>
    </row>
    <row r="275" spans="3:8" ht="14.25" customHeight="1">
      <c r="C275" s="39"/>
      <c r="D275" s="40"/>
      <c r="G275" s="59"/>
      <c r="H275" s="77"/>
    </row>
    <row r="276" spans="3:8" ht="14.25" customHeight="1">
      <c r="C276" s="39"/>
      <c r="D276" s="40"/>
      <c r="G276" s="59"/>
      <c r="H276" s="77"/>
    </row>
    <row r="277" spans="3:8" ht="14.25" customHeight="1">
      <c r="C277" s="39"/>
      <c r="D277" s="40"/>
      <c r="G277" s="59"/>
      <c r="H277" s="77"/>
    </row>
    <row r="278" spans="3:8" ht="14.25" customHeight="1">
      <c r="C278" s="39"/>
      <c r="D278" s="40"/>
      <c r="G278" s="59"/>
      <c r="H278" s="77"/>
    </row>
    <row r="279" spans="3:8" ht="14.25" customHeight="1">
      <c r="C279" s="39"/>
      <c r="D279" s="40"/>
      <c r="G279" s="59"/>
      <c r="H279" s="77"/>
    </row>
    <row r="280" spans="3:8" ht="14.25" customHeight="1">
      <c r="C280" s="39"/>
      <c r="D280" s="40"/>
      <c r="G280" s="59"/>
      <c r="H280" s="77"/>
    </row>
    <row r="281" spans="3:8" ht="14.25" customHeight="1">
      <c r="C281" s="39"/>
      <c r="D281" s="40"/>
      <c r="G281" s="59"/>
      <c r="H281" s="77"/>
    </row>
    <row r="282" spans="3:8" ht="14.25" customHeight="1">
      <c r="C282" s="39"/>
      <c r="D282" s="40"/>
      <c r="G282" s="59"/>
      <c r="H282" s="77"/>
    </row>
    <row r="283" spans="3:8" ht="14.25" customHeight="1">
      <c r="C283" s="39"/>
      <c r="D283" s="40"/>
      <c r="G283" s="59"/>
      <c r="H283" s="77"/>
    </row>
    <row r="284" spans="3:8" ht="14.25" customHeight="1">
      <c r="C284" s="39"/>
      <c r="D284" s="40"/>
      <c r="G284" s="59"/>
      <c r="H284" s="77"/>
    </row>
    <row r="285" spans="3:8" ht="14.25" customHeight="1">
      <c r="C285" s="39"/>
      <c r="D285" s="40"/>
      <c r="G285" s="59"/>
      <c r="H285" s="77"/>
    </row>
    <row r="286" spans="3:8" ht="14.25" customHeight="1">
      <c r="C286" s="39"/>
      <c r="D286" s="40"/>
      <c r="G286" s="59"/>
      <c r="H286" s="77"/>
    </row>
    <row r="287" spans="3:8" ht="14.25" customHeight="1">
      <c r="C287" s="39"/>
      <c r="D287" s="40"/>
      <c r="G287" s="59"/>
      <c r="H287" s="77"/>
    </row>
    <row r="288" spans="3:8" ht="14.25" customHeight="1">
      <c r="C288" s="39"/>
      <c r="D288" s="40"/>
      <c r="G288" s="59"/>
      <c r="H288" s="77"/>
    </row>
    <row r="289" spans="3:8" ht="14.25" customHeight="1">
      <c r="C289" s="39"/>
      <c r="D289" s="40"/>
      <c r="G289" s="59"/>
      <c r="H289" s="77"/>
    </row>
    <row r="290" spans="3:8" ht="14.25" customHeight="1">
      <c r="C290" s="39"/>
      <c r="D290" s="40"/>
      <c r="G290" s="59"/>
      <c r="H290" s="77"/>
    </row>
    <row r="291" spans="3:8" ht="14.25" customHeight="1">
      <c r="C291" s="39"/>
      <c r="D291" s="40"/>
      <c r="G291" s="59"/>
      <c r="H291" s="77"/>
    </row>
    <row r="292" spans="3:8" ht="14.25" customHeight="1">
      <c r="C292" s="39"/>
      <c r="D292" s="40"/>
      <c r="G292" s="59"/>
      <c r="H292" s="77"/>
    </row>
    <row r="293" spans="3:8" ht="14.25" customHeight="1">
      <c r="C293" s="39"/>
      <c r="D293" s="40"/>
      <c r="G293" s="59"/>
      <c r="H293" s="77"/>
    </row>
    <row r="294" spans="3:8" ht="14.25" customHeight="1">
      <c r="C294" s="39"/>
      <c r="D294" s="40"/>
      <c r="G294" s="59"/>
      <c r="H294" s="77"/>
    </row>
    <row r="295" spans="3:8" ht="14.25" customHeight="1">
      <c r="C295" s="39"/>
      <c r="D295" s="40"/>
      <c r="G295" s="59"/>
      <c r="H295" s="77"/>
    </row>
    <row r="296" spans="3:8" ht="14.25" customHeight="1">
      <c r="C296" s="39"/>
      <c r="D296" s="40"/>
      <c r="G296" s="59"/>
      <c r="H296" s="77"/>
    </row>
    <row r="297" spans="3:8" ht="14.25" customHeight="1">
      <c r="C297" s="39"/>
      <c r="D297" s="40"/>
      <c r="G297" s="59"/>
      <c r="H297" s="77"/>
    </row>
    <row r="298" spans="3:8" ht="14.25" customHeight="1">
      <c r="C298" s="39"/>
      <c r="D298" s="40"/>
      <c r="G298" s="59"/>
      <c r="H298" s="77"/>
    </row>
    <row r="299" spans="3:8" ht="14.25" customHeight="1">
      <c r="C299" s="39"/>
      <c r="D299" s="40"/>
      <c r="G299" s="59"/>
      <c r="H299" s="77"/>
    </row>
    <row r="300" spans="3:8" ht="14.25" customHeight="1">
      <c r="C300" s="39"/>
      <c r="D300" s="40"/>
      <c r="G300" s="59"/>
      <c r="H300" s="77"/>
    </row>
    <row r="301" spans="3:8" ht="14.25" customHeight="1">
      <c r="C301" s="39"/>
      <c r="D301" s="40"/>
      <c r="G301" s="59"/>
      <c r="H301" s="77"/>
    </row>
    <row r="302" spans="3:8" ht="14.25" customHeight="1">
      <c r="C302" s="39"/>
      <c r="D302" s="40"/>
      <c r="G302" s="59"/>
      <c r="H302" s="77"/>
    </row>
    <row r="303" spans="3:8" ht="14.25" customHeight="1">
      <c r="C303" s="39"/>
      <c r="D303" s="40"/>
      <c r="G303" s="59"/>
      <c r="H303" s="77"/>
    </row>
    <row r="304" spans="3:8" ht="14.25" customHeight="1">
      <c r="C304" s="39"/>
      <c r="D304" s="40"/>
      <c r="G304" s="59"/>
      <c r="H304" s="77"/>
    </row>
    <row r="305" spans="3:8" ht="14.25" customHeight="1">
      <c r="C305" s="39"/>
      <c r="D305" s="40"/>
      <c r="G305" s="59"/>
      <c r="H305" s="77"/>
    </row>
    <row r="306" spans="3:8" ht="14.25" customHeight="1">
      <c r="C306" s="39"/>
      <c r="D306" s="40"/>
      <c r="G306" s="59"/>
      <c r="H306" s="77"/>
    </row>
    <row r="307" spans="3:8" ht="14.25" customHeight="1">
      <c r="C307" s="39"/>
      <c r="D307" s="40"/>
      <c r="G307" s="59"/>
      <c r="H307" s="77"/>
    </row>
    <row r="308" spans="3:8" ht="14.25" customHeight="1">
      <c r="C308" s="39"/>
      <c r="D308" s="40"/>
      <c r="G308" s="59"/>
      <c r="H308" s="77"/>
    </row>
    <row r="309" spans="3:8" ht="14.25" customHeight="1">
      <c r="C309" s="39"/>
      <c r="D309" s="40"/>
      <c r="G309" s="59"/>
      <c r="H309" s="77"/>
    </row>
    <row r="310" spans="3:8" ht="14.25" customHeight="1">
      <c r="C310" s="39"/>
      <c r="D310" s="40"/>
      <c r="G310" s="59"/>
      <c r="H310" s="77"/>
    </row>
    <row r="311" spans="3:8" ht="14.25" customHeight="1">
      <c r="C311" s="39"/>
      <c r="D311" s="40"/>
      <c r="G311" s="59"/>
      <c r="H311" s="77"/>
    </row>
    <row r="312" spans="3:8" ht="14.25" customHeight="1">
      <c r="C312" s="39"/>
      <c r="D312" s="40"/>
      <c r="G312" s="59"/>
      <c r="H312" s="77"/>
    </row>
    <row r="313" spans="3:8" ht="14.25" customHeight="1">
      <c r="C313" s="39"/>
      <c r="D313" s="40"/>
      <c r="G313" s="59"/>
      <c r="H313" s="77"/>
    </row>
    <row r="314" spans="3:8" ht="14.25" customHeight="1">
      <c r="C314" s="39"/>
      <c r="D314" s="40"/>
      <c r="G314" s="59"/>
      <c r="H314" s="77"/>
    </row>
    <row r="315" spans="3:8" ht="14.25" customHeight="1">
      <c r="C315" s="39"/>
      <c r="D315" s="40"/>
      <c r="G315" s="59"/>
      <c r="H315" s="77"/>
    </row>
    <row r="316" spans="3:8" ht="14.25" customHeight="1">
      <c r="C316" s="39"/>
      <c r="D316" s="40"/>
      <c r="G316" s="59"/>
      <c r="H316" s="77"/>
    </row>
    <row r="317" spans="3:8" ht="14.25" customHeight="1">
      <c r="C317" s="39"/>
      <c r="D317" s="40"/>
      <c r="G317" s="59"/>
      <c r="H317" s="77"/>
    </row>
    <row r="318" spans="3:8" ht="14.25" customHeight="1">
      <c r="C318" s="39"/>
      <c r="D318" s="40"/>
      <c r="G318" s="59"/>
      <c r="H318" s="77"/>
    </row>
    <row r="319" spans="3:8" ht="14.25" customHeight="1">
      <c r="C319" s="39"/>
      <c r="D319" s="40"/>
      <c r="G319" s="59"/>
      <c r="H319" s="77"/>
    </row>
    <row r="320" spans="3:8" ht="14.25" customHeight="1">
      <c r="C320" s="39"/>
      <c r="D320" s="40"/>
      <c r="G320" s="59"/>
      <c r="H320" s="77"/>
    </row>
    <row r="321" spans="3:8" ht="14.25" customHeight="1">
      <c r="C321" s="39"/>
      <c r="D321" s="40"/>
      <c r="G321" s="59"/>
      <c r="H321" s="77"/>
    </row>
    <row r="322" spans="3:8" ht="14.25" customHeight="1">
      <c r="C322" s="39"/>
      <c r="D322" s="40"/>
      <c r="G322" s="59"/>
      <c r="H322" s="77"/>
    </row>
    <row r="323" spans="3:8" ht="14.25" customHeight="1">
      <c r="C323" s="39"/>
      <c r="D323" s="40"/>
      <c r="G323" s="59"/>
      <c r="H323" s="77"/>
    </row>
    <row r="324" spans="3:8" ht="14.25" customHeight="1">
      <c r="C324" s="39"/>
      <c r="D324" s="40"/>
      <c r="G324" s="59"/>
      <c r="H324" s="77"/>
    </row>
    <row r="325" spans="3:8" ht="14.25" customHeight="1">
      <c r="C325" s="39"/>
      <c r="D325" s="40"/>
      <c r="G325" s="59"/>
      <c r="H325" s="77"/>
    </row>
    <row r="326" spans="3:8" ht="14.25" customHeight="1">
      <c r="C326" s="39"/>
      <c r="D326" s="40"/>
      <c r="G326" s="59"/>
      <c r="H326" s="77"/>
    </row>
    <row r="327" spans="3:8" ht="14.25" customHeight="1">
      <c r="C327" s="39"/>
      <c r="D327" s="40"/>
      <c r="G327" s="59"/>
      <c r="H327" s="77"/>
    </row>
    <row r="328" spans="3:8" ht="14.25" customHeight="1">
      <c r="C328" s="39"/>
      <c r="D328" s="40"/>
      <c r="G328" s="59"/>
      <c r="H328" s="77"/>
    </row>
    <row r="329" spans="3:8" ht="14.25" customHeight="1">
      <c r="C329" s="39"/>
      <c r="D329" s="40"/>
      <c r="G329" s="59"/>
      <c r="H329" s="77"/>
    </row>
    <row r="330" spans="3:8" ht="14.25" customHeight="1">
      <c r="C330" s="39"/>
      <c r="D330" s="40"/>
      <c r="G330" s="59"/>
      <c r="H330" s="77"/>
    </row>
    <row r="331" spans="3:8" ht="14.25" customHeight="1">
      <c r="C331" s="39"/>
      <c r="D331" s="40"/>
      <c r="G331" s="59"/>
      <c r="H331" s="77"/>
    </row>
    <row r="332" spans="3:8" ht="14.25" customHeight="1">
      <c r="C332" s="39"/>
      <c r="D332" s="40"/>
      <c r="G332" s="59"/>
      <c r="H332" s="77"/>
    </row>
    <row r="333" spans="3:8" ht="14.25" customHeight="1">
      <c r="C333" s="39"/>
      <c r="D333" s="40"/>
      <c r="G333" s="59"/>
      <c r="H333" s="77"/>
    </row>
    <row r="334" spans="3:8" ht="14.25" customHeight="1">
      <c r="C334" s="39"/>
      <c r="D334" s="40"/>
      <c r="G334" s="59"/>
      <c r="H334" s="77"/>
    </row>
    <row r="335" spans="3:8" ht="14.25" customHeight="1">
      <c r="C335" s="39"/>
      <c r="D335" s="40"/>
      <c r="G335" s="59"/>
      <c r="H335" s="77"/>
    </row>
    <row r="336" spans="3:8" ht="14.25" customHeight="1">
      <c r="C336" s="39"/>
      <c r="D336" s="40"/>
      <c r="G336" s="59"/>
      <c r="H336" s="77"/>
    </row>
    <row r="337" spans="3:8" ht="14.25" customHeight="1">
      <c r="C337" s="39"/>
      <c r="D337" s="40"/>
      <c r="G337" s="59"/>
      <c r="H337" s="77"/>
    </row>
    <row r="338" spans="3:8" ht="14.25" customHeight="1">
      <c r="C338" s="39"/>
      <c r="D338" s="40"/>
      <c r="G338" s="59"/>
      <c r="H338" s="77"/>
    </row>
    <row r="339" spans="3:8" ht="14.25" customHeight="1">
      <c r="C339" s="39"/>
      <c r="D339" s="40"/>
      <c r="G339" s="59"/>
      <c r="H339" s="77"/>
    </row>
    <row r="340" spans="3:8" ht="14.25" customHeight="1">
      <c r="C340" s="39"/>
      <c r="D340" s="40"/>
      <c r="G340" s="59"/>
      <c r="H340" s="77"/>
    </row>
    <row r="341" spans="3:8" ht="14.25" customHeight="1">
      <c r="C341" s="39"/>
      <c r="D341" s="40"/>
      <c r="G341" s="59"/>
      <c r="H341" s="77"/>
    </row>
    <row r="342" spans="3:8" ht="14.25" customHeight="1">
      <c r="C342" s="39"/>
      <c r="D342" s="40"/>
      <c r="G342" s="59"/>
      <c r="H342" s="77"/>
    </row>
    <row r="343" spans="3:8" ht="14.25" customHeight="1">
      <c r="C343" s="39"/>
      <c r="D343" s="40"/>
      <c r="G343" s="59"/>
      <c r="H343" s="77"/>
    </row>
    <row r="344" spans="3:8" ht="14.25" customHeight="1">
      <c r="C344" s="39"/>
      <c r="D344" s="40"/>
      <c r="G344" s="59"/>
      <c r="H344" s="77"/>
    </row>
    <row r="345" spans="3:8" ht="14.25" customHeight="1">
      <c r="C345" s="39"/>
      <c r="D345" s="40"/>
      <c r="G345" s="59"/>
      <c r="H345" s="77"/>
    </row>
    <row r="346" spans="3:8" ht="14.25" customHeight="1">
      <c r="C346" s="39"/>
      <c r="D346" s="40"/>
      <c r="G346" s="59"/>
      <c r="H346" s="77"/>
    </row>
    <row r="347" spans="3:8" ht="14.25" customHeight="1">
      <c r="C347" s="39"/>
      <c r="D347" s="40"/>
      <c r="G347" s="59"/>
      <c r="H347" s="77"/>
    </row>
    <row r="348" spans="3:8" ht="14.25" customHeight="1">
      <c r="C348" s="39"/>
      <c r="D348" s="40"/>
      <c r="G348" s="59"/>
      <c r="H348" s="77"/>
    </row>
    <row r="349" spans="3:8" ht="14.25" customHeight="1">
      <c r="C349" s="39"/>
      <c r="D349" s="40"/>
      <c r="G349" s="59"/>
      <c r="H349" s="77"/>
    </row>
    <row r="350" spans="3:8" ht="14.25" customHeight="1">
      <c r="C350" s="39"/>
      <c r="D350" s="40"/>
      <c r="G350" s="59"/>
      <c r="H350" s="77"/>
    </row>
    <row r="351" spans="3:8" ht="14.25" customHeight="1">
      <c r="C351" s="39"/>
      <c r="D351" s="40"/>
      <c r="G351" s="59"/>
      <c r="H351" s="77"/>
    </row>
    <row r="352" spans="3:8" ht="14.25" customHeight="1">
      <c r="C352" s="39"/>
      <c r="D352" s="40"/>
      <c r="G352" s="59"/>
      <c r="H352" s="77"/>
    </row>
    <row r="353" spans="3:8" ht="14.25" customHeight="1">
      <c r="C353" s="39"/>
      <c r="D353" s="40"/>
      <c r="G353" s="59"/>
      <c r="H353" s="77"/>
    </row>
    <row r="354" spans="3:8" ht="14.25" customHeight="1">
      <c r="C354" s="39"/>
      <c r="D354" s="40"/>
      <c r="G354" s="59"/>
      <c r="H354" s="77"/>
    </row>
    <row r="355" spans="3:8" ht="14.25" customHeight="1">
      <c r="C355" s="39"/>
      <c r="D355" s="40"/>
      <c r="G355" s="59"/>
      <c r="H355" s="77"/>
    </row>
    <row r="356" spans="3:8" ht="14.25" customHeight="1">
      <c r="C356" s="39"/>
      <c r="D356" s="40"/>
      <c r="G356" s="59"/>
      <c r="H356" s="77"/>
    </row>
    <row r="357" spans="3:8" ht="14.25" customHeight="1">
      <c r="C357" s="39"/>
      <c r="D357" s="40"/>
      <c r="G357" s="59"/>
      <c r="H357" s="77"/>
    </row>
    <row r="358" spans="3:8" ht="14.25" customHeight="1">
      <c r="C358" s="39"/>
      <c r="D358" s="40"/>
      <c r="G358" s="59"/>
      <c r="H358" s="77"/>
    </row>
    <row r="359" spans="3:8" ht="14.25" customHeight="1">
      <c r="C359" s="39"/>
      <c r="D359" s="40"/>
      <c r="G359" s="59"/>
      <c r="H359" s="77"/>
    </row>
    <row r="360" spans="3:8" ht="14.25" customHeight="1">
      <c r="C360" s="39"/>
      <c r="D360" s="40"/>
      <c r="G360" s="59"/>
      <c r="H360" s="77"/>
    </row>
    <row r="361" spans="3:8" ht="14.25" customHeight="1">
      <c r="C361" s="39"/>
      <c r="D361" s="40"/>
      <c r="G361" s="59"/>
      <c r="H361" s="77"/>
    </row>
    <row r="362" spans="3:8" ht="14.25" customHeight="1">
      <c r="C362" s="39"/>
      <c r="D362" s="40"/>
      <c r="G362" s="59"/>
      <c r="H362" s="77"/>
    </row>
    <row r="363" spans="3:8" ht="14.25" customHeight="1">
      <c r="C363" s="39"/>
      <c r="D363" s="40"/>
      <c r="G363" s="59"/>
      <c r="H363" s="77"/>
    </row>
    <row r="364" spans="3:8" ht="14.25" customHeight="1">
      <c r="C364" s="39"/>
      <c r="D364" s="40"/>
      <c r="G364" s="59"/>
      <c r="H364" s="77"/>
    </row>
    <row r="365" spans="3:8" ht="14.25" customHeight="1">
      <c r="C365" s="39"/>
      <c r="D365" s="40"/>
      <c r="G365" s="59"/>
      <c r="H365" s="77"/>
    </row>
    <row r="366" spans="3:8" ht="14.25" customHeight="1">
      <c r="C366" s="39"/>
      <c r="D366" s="40"/>
      <c r="G366" s="59"/>
      <c r="H366" s="77"/>
    </row>
    <row r="367" spans="3:8" ht="14.25" customHeight="1">
      <c r="C367" s="39"/>
      <c r="D367" s="40"/>
      <c r="G367" s="59"/>
      <c r="H367" s="77"/>
    </row>
    <row r="368" spans="3:8" ht="14.25" customHeight="1">
      <c r="C368" s="39"/>
      <c r="D368" s="40"/>
      <c r="G368" s="59"/>
      <c r="H368" s="77"/>
    </row>
    <row r="369" spans="3:8" ht="14.25" customHeight="1">
      <c r="C369" s="39"/>
      <c r="D369" s="40"/>
      <c r="G369" s="59"/>
      <c r="H369" s="77"/>
    </row>
    <row r="370" spans="3:8" ht="14.25" customHeight="1">
      <c r="C370" s="39"/>
      <c r="D370" s="40"/>
      <c r="G370" s="59"/>
      <c r="H370" s="77"/>
    </row>
    <row r="371" spans="3:8" ht="14.25" customHeight="1">
      <c r="C371" s="39"/>
      <c r="D371" s="40"/>
      <c r="G371" s="59"/>
      <c r="H371" s="77"/>
    </row>
    <row r="372" spans="3:8" ht="14.25" customHeight="1">
      <c r="C372" s="39"/>
      <c r="D372" s="40"/>
      <c r="G372" s="59"/>
      <c r="H372" s="77"/>
    </row>
    <row r="373" spans="3:8" ht="14.25" customHeight="1">
      <c r="C373" s="39"/>
      <c r="D373" s="40"/>
      <c r="G373" s="59"/>
      <c r="H373" s="77"/>
    </row>
    <row r="374" spans="3:8" ht="14.25" customHeight="1">
      <c r="C374" s="39"/>
      <c r="D374" s="40"/>
      <c r="G374" s="59"/>
      <c r="H374" s="77"/>
    </row>
    <row r="375" spans="3:8" ht="14.25" customHeight="1">
      <c r="C375" s="39"/>
      <c r="D375" s="40"/>
      <c r="G375" s="59"/>
      <c r="H375" s="77"/>
    </row>
    <row r="376" spans="3:8" ht="14.25" customHeight="1">
      <c r="C376" s="39"/>
      <c r="D376" s="40"/>
      <c r="G376" s="59"/>
      <c r="H376" s="77"/>
    </row>
    <row r="377" spans="3:8" ht="14.25" customHeight="1">
      <c r="C377" s="39"/>
      <c r="D377" s="40"/>
      <c r="G377" s="59"/>
      <c r="H377" s="77"/>
    </row>
    <row r="378" spans="3:8" ht="14.25" customHeight="1">
      <c r="C378" s="39"/>
      <c r="D378" s="40"/>
      <c r="G378" s="59"/>
      <c r="H378" s="77"/>
    </row>
    <row r="379" spans="3:8" ht="14.25" customHeight="1">
      <c r="C379" s="39"/>
      <c r="D379" s="40"/>
      <c r="G379" s="59"/>
      <c r="H379" s="77"/>
    </row>
    <row r="380" spans="3:8" ht="14.25" customHeight="1">
      <c r="C380" s="39"/>
      <c r="D380" s="40"/>
      <c r="G380" s="59"/>
      <c r="H380" s="77"/>
    </row>
    <row r="381" spans="3:8" ht="14.25" customHeight="1">
      <c r="C381" s="39"/>
      <c r="D381" s="40"/>
      <c r="G381" s="59"/>
      <c r="H381" s="77"/>
    </row>
    <row r="382" spans="3:8" ht="14.25" customHeight="1">
      <c r="C382" s="39"/>
      <c r="D382" s="40"/>
      <c r="G382" s="59"/>
      <c r="H382" s="77"/>
    </row>
    <row r="383" spans="3:8" ht="14.25" customHeight="1">
      <c r="C383" s="39"/>
      <c r="D383" s="40"/>
      <c r="G383" s="59"/>
      <c r="H383" s="77"/>
    </row>
    <row r="384" spans="3:8" ht="14.25" customHeight="1">
      <c r="C384" s="39"/>
      <c r="D384" s="40"/>
      <c r="G384" s="59"/>
      <c r="H384" s="77"/>
    </row>
    <row r="385" spans="3:8" ht="14.25" customHeight="1">
      <c r="C385" s="39"/>
      <c r="D385" s="40"/>
      <c r="G385" s="59"/>
      <c r="H385" s="77"/>
    </row>
    <row r="386" spans="3:8" ht="14.25" customHeight="1">
      <c r="C386" s="39"/>
      <c r="D386" s="40"/>
      <c r="G386" s="59"/>
      <c r="H386" s="77"/>
    </row>
    <row r="387" spans="3:8" ht="14.25" customHeight="1">
      <c r="C387" s="39"/>
      <c r="D387" s="40"/>
      <c r="G387" s="59"/>
      <c r="H387" s="77"/>
    </row>
    <row r="388" spans="3:8" ht="14.25" customHeight="1">
      <c r="C388" s="39"/>
      <c r="D388" s="40"/>
      <c r="G388" s="59"/>
      <c r="H388" s="77"/>
    </row>
    <row r="389" spans="3:8" ht="14.25" customHeight="1">
      <c r="C389" s="39"/>
      <c r="D389" s="40"/>
      <c r="G389" s="59"/>
      <c r="H389" s="77"/>
    </row>
    <row r="390" spans="3:8" ht="14.25" customHeight="1">
      <c r="C390" s="39"/>
      <c r="D390" s="40"/>
      <c r="G390" s="59"/>
      <c r="H390" s="77"/>
    </row>
    <row r="391" spans="3:8" ht="14.25" customHeight="1">
      <c r="C391" s="39"/>
      <c r="D391" s="40"/>
      <c r="G391" s="59"/>
      <c r="H391" s="77"/>
    </row>
    <row r="392" spans="3:8" ht="14.25" customHeight="1">
      <c r="C392" s="39"/>
      <c r="D392" s="40"/>
      <c r="G392" s="59"/>
      <c r="H392" s="77"/>
    </row>
    <row r="393" spans="3:8" ht="14.25" customHeight="1">
      <c r="C393" s="39"/>
      <c r="D393" s="40"/>
      <c r="G393" s="59"/>
      <c r="H393" s="77"/>
    </row>
    <row r="394" spans="3:8" ht="14.25" customHeight="1">
      <c r="C394" s="39"/>
      <c r="D394" s="40"/>
      <c r="G394" s="59"/>
      <c r="H394" s="77"/>
    </row>
    <row r="395" spans="3:8" ht="14.25" customHeight="1">
      <c r="C395" s="39"/>
      <c r="D395" s="40"/>
      <c r="G395" s="59"/>
      <c r="H395" s="77"/>
    </row>
    <row r="396" spans="3:8" ht="14.25" customHeight="1">
      <c r="C396" s="39"/>
      <c r="D396" s="40"/>
      <c r="G396" s="59"/>
      <c r="H396" s="77"/>
    </row>
    <row r="397" spans="3:8" ht="14.25" customHeight="1">
      <c r="C397" s="39"/>
      <c r="D397" s="40"/>
      <c r="G397" s="59"/>
      <c r="H397" s="77"/>
    </row>
    <row r="398" spans="3:8" ht="14.25" customHeight="1">
      <c r="C398" s="39"/>
      <c r="D398" s="40"/>
      <c r="G398" s="59"/>
      <c r="H398" s="77"/>
    </row>
    <row r="399" spans="3:8" ht="14.25" customHeight="1">
      <c r="C399" s="39"/>
      <c r="D399" s="40"/>
      <c r="G399" s="59"/>
      <c r="H399" s="77"/>
    </row>
    <row r="400" spans="3:8" ht="14.25" customHeight="1">
      <c r="C400" s="39"/>
      <c r="D400" s="40"/>
      <c r="G400" s="59"/>
      <c r="H400" s="77"/>
    </row>
    <row r="401" spans="3:8" ht="14.25" customHeight="1">
      <c r="C401" s="39"/>
      <c r="D401" s="40"/>
      <c r="G401" s="59"/>
      <c r="H401" s="77"/>
    </row>
    <row r="402" spans="3:8" ht="14.25" customHeight="1">
      <c r="C402" s="39"/>
      <c r="D402" s="40"/>
      <c r="G402" s="59"/>
      <c r="H402" s="77"/>
    </row>
    <row r="403" spans="3:8" ht="14.25" customHeight="1">
      <c r="C403" s="39"/>
      <c r="D403" s="40"/>
      <c r="G403" s="59"/>
      <c r="H403" s="77"/>
    </row>
    <row r="404" spans="3:8" ht="14.25" customHeight="1">
      <c r="C404" s="39"/>
      <c r="D404" s="40"/>
      <c r="G404" s="59"/>
      <c r="H404" s="77"/>
    </row>
    <row r="405" spans="3:8" ht="14.25" customHeight="1">
      <c r="C405" s="39"/>
      <c r="D405" s="40"/>
      <c r="G405" s="59"/>
      <c r="H405" s="77"/>
    </row>
    <row r="406" spans="3:8" ht="14.25" customHeight="1">
      <c r="C406" s="39"/>
      <c r="D406" s="40"/>
      <c r="G406" s="59"/>
      <c r="H406" s="77"/>
    </row>
    <row r="407" spans="3:8" ht="14.25" customHeight="1">
      <c r="C407" s="39"/>
      <c r="D407" s="40"/>
      <c r="G407" s="59"/>
      <c r="H407" s="77"/>
    </row>
    <row r="408" spans="3:8" ht="14.25" customHeight="1">
      <c r="C408" s="39"/>
      <c r="D408" s="40"/>
      <c r="G408" s="59"/>
      <c r="H408" s="77"/>
    </row>
    <row r="409" spans="3:8" ht="14.25" customHeight="1">
      <c r="C409" s="39"/>
      <c r="D409" s="40"/>
      <c r="G409" s="59"/>
      <c r="H409" s="77"/>
    </row>
    <row r="410" spans="3:8" ht="14.25" customHeight="1">
      <c r="C410" s="39"/>
      <c r="D410" s="40"/>
      <c r="G410" s="59"/>
      <c r="H410" s="77"/>
    </row>
    <row r="411" spans="3:8" ht="14.25" customHeight="1">
      <c r="C411" s="39"/>
      <c r="D411" s="40"/>
      <c r="G411" s="59"/>
      <c r="H411" s="77"/>
    </row>
    <row r="412" spans="3:8" ht="14.25" customHeight="1">
      <c r="C412" s="39"/>
      <c r="D412" s="40"/>
      <c r="G412" s="59"/>
      <c r="H412" s="77"/>
    </row>
    <row r="413" spans="3:8" ht="14.25" customHeight="1">
      <c r="C413" s="39"/>
      <c r="D413" s="40"/>
      <c r="G413" s="59"/>
      <c r="H413" s="77"/>
    </row>
    <row r="414" spans="3:8" ht="14.25" customHeight="1">
      <c r="C414" s="39"/>
      <c r="D414" s="40"/>
      <c r="G414" s="59"/>
      <c r="H414" s="77"/>
    </row>
    <row r="415" spans="3:8" ht="14.25" customHeight="1">
      <c r="C415" s="39"/>
      <c r="D415" s="40"/>
      <c r="G415" s="59"/>
      <c r="H415" s="77"/>
    </row>
    <row r="416" spans="3:8" ht="14.25" customHeight="1">
      <c r="C416" s="39"/>
      <c r="D416" s="40"/>
      <c r="G416" s="59"/>
      <c r="H416" s="77"/>
    </row>
    <row r="417" spans="3:8" ht="14.25" customHeight="1">
      <c r="C417" s="39"/>
      <c r="D417" s="40"/>
      <c r="G417" s="59"/>
      <c r="H417" s="77"/>
    </row>
    <row r="418" spans="3:8" ht="14.25" customHeight="1">
      <c r="C418" s="39"/>
      <c r="D418" s="40"/>
      <c r="G418" s="59"/>
      <c r="H418" s="77"/>
    </row>
    <row r="419" spans="3:8" ht="14.25" customHeight="1">
      <c r="C419" s="39"/>
      <c r="D419" s="40"/>
      <c r="G419" s="59"/>
      <c r="H419" s="77"/>
    </row>
    <row r="420" spans="3:8" ht="14.25" customHeight="1">
      <c r="C420" s="39"/>
      <c r="D420" s="40"/>
      <c r="G420" s="59"/>
      <c r="H420" s="77"/>
    </row>
    <row r="421" spans="3:8" ht="14.25" customHeight="1">
      <c r="C421" s="39"/>
      <c r="D421" s="40"/>
      <c r="G421" s="59"/>
      <c r="H421" s="77"/>
    </row>
    <row r="422" spans="3:8" ht="14.25" customHeight="1">
      <c r="C422" s="39"/>
      <c r="D422" s="40"/>
      <c r="G422" s="59"/>
      <c r="H422" s="77"/>
    </row>
    <row r="423" spans="3:8" ht="14.25" customHeight="1">
      <c r="C423" s="39"/>
      <c r="D423" s="40"/>
      <c r="G423" s="59"/>
      <c r="H423" s="77"/>
    </row>
    <row r="424" spans="3:8" ht="14.25" customHeight="1">
      <c r="C424" s="39"/>
      <c r="D424" s="40"/>
      <c r="G424" s="59"/>
      <c r="H424" s="77"/>
    </row>
    <row r="425" spans="3:8" ht="14.25" customHeight="1">
      <c r="C425" s="39"/>
      <c r="D425" s="40"/>
      <c r="G425" s="59"/>
      <c r="H425" s="77"/>
    </row>
    <row r="426" spans="3:8" ht="14.25" customHeight="1">
      <c r="C426" s="39"/>
      <c r="D426" s="40"/>
      <c r="G426" s="59"/>
      <c r="H426" s="77"/>
    </row>
    <row r="427" spans="3:8" ht="14.25" customHeight="1">
      <c r="C427" s="39"/>
      <c r="D427" s="40"/>
      <c r="G427" s="59"/>
      <c r="H427" s="77"/>
    </row>
    <row r="428" spans="3:8" ht="14.25" customHeight="1">
      <c r="C428" s="39"/>
      <c r="D428" s="40"/>
      <c r="G428" s="59"/>
      <c r="H428" s="77"/>
    </row>
    <row r="429" spans="3:8" ht="14.25" customHeight="1">
      <c r="C429" s="39"/>
      <c r="D429" s="40"/>
      <c r="G429" s="59"/>
      <c r="H429" s="77"/>
    </row>
    <row r="430" spans="3:8" ht="14.25" customHeight="1">
      <c r="C430" s="39"/>
      <c r="D430" s="40"/>
      <c r="G430" s="59"/>
      <c r="H430" s="77"/>
    </row>
    <row r="431" spans="3:8" ht="14.25" customHeight="1">
      <c r="C431" s="39"/>
      <c r="D431" s="40"/>
      <c r="G431" s="59"/>
      <c r="H431" s="77"/>
    </row>
    <row r="432" spans="3:8" ht="14.25" customHeight="1">
      <c r="C432" s="39"/>
      <c r="D432" s="40"/>
      <c r="G432" s="59"/>
      <c r="H432" s="77"/>
    </row>
    <row r="433" spans="3:8" ht="14.25" customHeight="1">
      <c r="C433" s="39"/>
      <c r="D433" s="40"/>
      <c r="G433" s="59"/>
      <c r="H433" s="77"/>
    </row>
    <row r="434" spans="3:8" ht="14.25" customHeight="1">
      <c r="C434" s="39"/>
      <c r="D434" s="40"/>
      <c r="G434" s="59"/>
      <c r="H434" s="77"/>
    </row>
    <row r="435" spans="3:8" ht="14.25" customHeight="1">
      <c r="C435" s="39"/>
      <c r="D435" s="40"/>
      <c r="G435" s="59"/>
      <c r="H435" s="77"/>
    </row>
    <row r="436" spans="3:8" ht="14.25" customHeight="1">
      <c r="C436" s="39"/>
      <c r="D436" s="40"/>
      <c r="G436" s="59"/>
      <c r="H436" s="77"/>
    </row>
    <row r="437" spans="3:8" ht="14.25" customHeight="1">
      <c r="C437" s="39"/>
      <c r="D437" s="40"/>
      <c r="G437" s="59"/>
      <c r="H437" s="77"/>
    </row>
    <row r="438" spans="3:8" ht="14.25" customHeight="1">
      <c r="C438" s="39"/>
      <c r="D438" s="40"/>
      <c r="G438" s="59"/>
      <c r="H438" s="77"/>
    </row>
    <row r="439" spans="3:8" ht="14.25" customHeight="1">
      <c r="C439" s="39"/>
      <c r="D439" s="40"/>
      <c r="G439" s="59"/>
      <c r="H439" s="77"/>
    </row>
    <row r="440" spans="3:8" ht="14.25" customHeight="1">
      <c r="C440" s="39"/>
      <c r="D440" s="40"/>
      <c r="G440" s="59"/>
      <c r="H440" s="77"/>
    </row>
    <row r="441" spans="3:8" ht="14.25" customHeight="1">
      <c r="C441" s="39"/>
      <c r="D441" s="40"/>
      <c r="G441" s="59"/>
      <c r="H441" s="77"/>
    </row>
    <row r="442" spans="3:8" ht="14.25" customHeight="1">
      <c r="C442" s="39"/>
      <c r="D442" s="40"/>
      <c r="G442" s="59"/>
      <c r="H442" s="77"/>
    </row>
    <row r="443" spans="3:8" ht="14.25" customHeight="1">
      <c r="C443" s="39"/>
      <c r="D443" s="40"/>
      <c r="G443" s="59"/>
      <c r="H443" s="77"/>
    </row>
    <row r="444" spans="3:8" ht="14.25" customHeight="1">
      <c r="C444" s="39"/>
      <c r="D444" s="40"/>
      <c r="G444" s="59"/>
      <c r="H444" s="77"/>
    </row>
    <row r="445" spans="3:8" ht="14.25" customHeight="1">
      <c r="C445" s="39"/>
      <c r="D445" s="40"/>
      <c r="G445" s="59"/>
      <c r="H445" s="77"/>
    </row>
    <row r="446" spans="3:8" ht="14.25" customHeight="1">
      <c r="C446" s="39"/>
      <c r="D446" s="40"/>
      <c r="G446" s="59"/>
      <c r="H446" s="77"/>
    </row>
    <row r="447" spans="3:8" ht="14.25" customHeight="1">
      <c r="C447" s="39"/>
      <c r="D447" s="40"/>
      <c r="G447" s="59"/>
      <c r="H447" s="77"/>
    </row>
    <row r="448" spans="3:8" ht="14.25" customHeight="1">
      <c r="C448" s="39"/>
      <c r="D448" s="40"/>
      <c r="G448" s="59"/>
      <c r="H448" s="77"/>
    </row>
    <row r="449" spans="3:8" ht="14.25" customHeight="1">
      <c r="C449" s="39"/>
      <c r="D449" s="40"/>
      <c r="G449" s="59"/>
      <c r="H449" s="77"/>
    </row>
    <row r="450" spans="3:8" ht="14.25" customHeight="1">
      <c r="C450" s="39"/>
      <c r="D450" s="40"/>
      <c r="G450" s="59"/>
      <c r="H450" s="77"/>
    </row>
    <row r="451" spans="3:8" ht="14.25" customHeight="1">
      <c r="C451" s="39"/>
      <c r="D451" s="40"/>
      <c r="G451" s="59"/>
      <c r="H451" s="77"/>
    </row>
    <row r="452" spans="3:8" ht="14.25" customHeight="1">
      <c r="C452" s="39"/>
      <c r="D452" s="40"/>
      <c r="G452" s="59"/>
      <c r="H452" s="77"/>
    </row>
    <row r="453" spans="3:8" ht="14.25" customHeight="1">
      <c r="C453" s="39"/>
      <c r="D453" s="40"/>
      <c r="G453" s="59"/>
      <c r="H453" s="77"/>
    </row>
    <row r="454" spans="3:8" ht="14.25" customHeight="1">
      <c r="C454" s="39"/>
      <c r="D454" s="40"/>
      <c r="G454" s="59"/>
      <c r="H454" s="77"/>
    </row>
    <row r="455" spans="3:8" ht="14.25" customHeight="1">
      <c r="C455" s="39"/>
      <c r="D455" s="40"/>
      <c r="G455" s="59"/>
      <c r="H455" s="77"/>
    </row>
    <row r="456" spans="3:8" ht="14.25" customHeight="1">
      <c r="C456" s="39"/>
      <c r="D456" s="40"/>
      <c r="G456" s="59"/>
      <c r="H456" s="77"/>
    </row>
    <row r="457" spans="3:8" ht="14.25" customHeight="1">
      <c r="C457" s="39"/>
      <c r="D457" s="40"/>
      <c r="G457" s="59"/>
      <c r="H457" s="77"/>
    </row>
    <row r="458" spans="3:8" ht="14.25" customHeight="1">
      <c r="C458" s="39"/>
      <c r="D458" s="40"/>
      <c r="G458" s="59"/>
      <c r="H458" s="77"/>
    </row>
    <row r="459" spans="3:8" ht="14.25" customHeight="1">
      <c r="C459" s="39"/>
      <c r="D459" s="40"/>
      <c r="G459" s="59"/>
      <c r="H459" s="77"/>
    </row>
    <row r="460" spans="3:8" ht="14.25" customHeight="1">
      <c r="C460" s="39"/>
      <c r="D460" s="40"/>
      <c r="G460" s="59"/>
      <c r="H460" s="77"/>
    </row>
    <row r="461" spans="3:8" ht="14.25" customHeight="1">
      <c r="C461" s="39"/>
      <c r="D461" s="40"/>
      <c r="G461" s="59"/>
      <c r="H461" s="77"/>
    </row>
    <row r="462" spans="3:8" ht="14.25" customHeight="1">
      <c r="C462" s="39"/>
      <c r="D462" s="40"/>
      <c r="G462" s="59"/>
      <c r="H462" s="77"/>
    </row>
    <row r="463" spans="3:8" ht="14.25" customHeight="1">
      <c r="C463" s="39"/>
      <c r="D463" s="40"/>
      <c r="G463" s="59"/>
      <c r="H463" s="77"/>
    </row>
    <row r="464" spans="3:8" ht="14.25" customHeight="1">
      <c r="C464" s="39"/>
      <c r="D464" s="40"/>
      <c r="G464" s="59"/>
      <c r="H464" s="77"/>
    </row>
    <row r="465" spans="3:8" ht="14.25" customHeight="1">
      <c r="C465" s="39"/>
      <c r="D465" s="40"/>
      <c r="G465" s="59"/>
      <c r="H465" s="77"/>
    </row>
    <row r="466" spans="3:8" ht="14.25" customHeight="1">
      <c r="C466" s="39"/>
      <c r="D466" s="40"/>
      <c r="G466" s="59"/>
      <c r="H466" s="77"/>
    </row>
    <row r="467" spans="3:8" ht="14.25" customHeight="1">
      <c r="C467" s="39"/>
      <c r="D467" s="40"/>
      <c r="G467" s="59"/>
      <c r="H467" s="77"/>
    </row>
    <row r="468" spans="3:8" ht="14.25" customHeight="1">
      <c r="C468" s="39"/>
      <c r="D468" s="40"/>
      <c r="G468" s="59"/>
      <c r="H468" s="77"/>
    </row>
    <row r="469" spans="3:8" ht="14.25" customHeight="1">
      <c r="C469" s="39"/>
      <c r="D469" s="40"/>
      <c r="G469" s="59"/>
      <c r="H469" s="77"/>
    </row>
    <row r="470" spans="3:8" ht="14.25" customHeight="1">
      <c r="C470" s="39"/>
      <c r="D470" s="40"/>
      <c r="G470" s="59"/>
      <c r="H470" s="77"/>
    </row>
    <row r="471" spans="3:8" ht="14.25" customHeight="1">
      <c r="C471" s="39"/>
      <c r="D471" s="40"/>
      <c r="G471" s="59"/>
      <c r="H471" s="77"/>
    </row>
    <row r="472" spans="3:8" ht="14.25" customHeight="1">
      <c r="C472" s="39"/>
      <c r="D472" s="40"/>
      <c r="G472" s="59"/>
      <c r="H472" s="77"/>
    </row>
    <row r="473" spans="3:8" ht="14.25" customHeight="1">
      <c r="C473" s="39"/>
      <c r="D473" s="40"/>
      <c r="G473" s="59"/>
      <c r="H473" s="77"/>
    </row>
    <row r="474" spans="3:8" ht="14.25" customHeight="1">
      <c r="C474" s="39"/>
      <c r="D474" s="40"/>
      <c r="G474" s="59"/>
      <c r="H474" s="77"/>
    </row>
    <row r="475" spans="3:8" ht="14.25" customHeight="1">
      <c r="C475" s="39"/>
      <c r="D475" s="40"/>
      <c r="G475" s="59"/>
      <c r="H475" s="77"/>
    </row>
    <row r="476" spans="3:8" ht="14.25" customHeight="1">
      <c r="C476" s="39"/>
      <c r="D476" s="40"/>
      <c r="G476" s="59"/>
      <c r="H476" s="77"/>
    </row>
    <row r="477" spans="3:8" ht="14.25" customHeight="1">
      <c r="C477" s="39"/>
      <c r="D477" s="40"/>
      <c r="G477" s="59"/>
      <c r="H477" s="77"/>
    </row>
    <row r="478" spans="3:8" ht="14.25" customHeight="1">
      <c r="C478" s="39"/>
      <c r="D478" s="40"/>
      <c r="G478" s="59"/>
      <c r="H478" s="77"/>
    </row>
    <row r="479" spans="3:8" ht="14.25" customHeight="1">
      <c r="C479" s="39"/>
      <c r="D479" s="40"/>
      <c r="G479" s="59"/>
      <c r="H479" s="77"/>
    </row>
    <row r="480" spans="3:8" ht="14.25" customHeight="1">
      <c r="C480" s="39"/>
      <c r="D480" s="40"/>
      <c r="G480" s="59"/>
      <c r="H480" s="77"/>
    </row>
    <row r="481" spans="3:8" ht="14.25" customHeight="1">
      <c r="C481" s="39"/>
      <c r="D481" s="40"/>
      <c r="G481" s="59"/>
      <c r="H481" s="77"/>
    </row>
    <row r="482" spans="3:8" ht="14.25" customHeight="1">
      <c r="C482" s="39"/>
      <c r="D482" s="40"/>
      <c r="G482" s="59"/>
      <c r="H482" s="77"/>
    </row>
    <row r="483" spans="3:8" ht="14.25" customHeight="1">
      <c r="C483" s="39"/>
      <c r="D483" s="40"/>
      <c r="G483" s="59"/>
      <c r="H483" s="77"/>
    </row>
    <row r="484" spans="3:8" ht="14.25" customHeight="1">
      <c r="C484" s="39"/>
      <c r="D484" s="40"/>
      <c r="G484" s="59"/>
      <c r="H484" s="77"/>
    </row>
    <row r="485" spans="3:8" ht="14.25" customHeight="1">
      <c r="C485" s="39"/>
      <c r="D485" s="40"/>
      <c r="G485" s="59"/>
      <c r="H485" s="77"/>
    </row>
    <row r="486" spans="3:8" ht="14.25" customHeight="1">
      <c r="C486" s="39"/>
      <c r="D486" s="40"/>
      <c r="G486" s="59"/>
      <c r="H486" s="77"/>
    </row>
    <row r="487" spans="3:8" ht="14.25" customHeight="1">
      <c r="C487" s="39"/>
      <c r="D487" s="40"/>
      <c r="G487" s="59"/>
      <c r="H487" s="77"/>
    </row>
    <row r="488" spans="3:8" ht="14.25" customHeight="1">
      <c r="C488" s="39"/>
      <c r="D488" s="40"/>
      <c r="G488" s="59"/>
      <c r="H488" s="77"/>
    </row>
    <row r="489" spans="3:8" ht="14.25" customHeight="1">
      <c r="C489" s="39"/>
      <c r="D489" s="40"/>
      <c r="G489" s="59"/>
      <c r="H489" s="77"/>
    </row>
    <row r="490" spans="3:8" ht="14.25" customHeight="1">
      <c r="C490" s="39"/>
      <c r="D490" s="40"/>
      <c r="G490" s="59"/>
      <c r="H490" s="77"/>
    </row>
    <row r="491" spans="3:8" ht="14.25" customHeight="1">
      <c r="C491" s="39"/>
      <c r="D491" s="40"/>
      <c r="G491" s="59"/>
      <c r="H491" s="77"/>
    </row>
    <row r="492" spans="3:8" ht="14.25" customHeight="1">
      <c r="C492" s="39"/>
      <c r="D492" s="40"/>
      <c r="G492" s="59"/>
      <c r="H492" s="77"/>
    </row>
    <row r="493" spans="3:8" ht="14.25" customHeight="1">
      <c r="C493" s="39"/>
      <c r="D493" s="40"/>
      <c r="G493" s="59"/>
      <c r="H493" s="77"/>
    </row>
    <row r="494" spans="3:8" ht="14.25" customHeight="1">
      <c r="C494" s="39"/>
      <c r="D494" s="40"/>
      <c r="G494" s="59"/>
      <c r="H494" s="77"/>
    </row>
    <row r="495" spans="3:8" ht="14.25" customHeight="1">
      <c r="C495" s="39"/>
      <c r="D495" s="40"/>
      <c r="G495" s="59"/>
      <c r="H495" s="77"/>
    </row>
    <row r="496" spans="3:8" ht="14.25" customHeight="1">
      <c r="C496" s="39"/>
      <c r="D496" s="40"/>
      <c r="G496" s="59"/>
      <c r="H496" s="77"/>
    </row>
    <row r="497" spans="3:8" ht="14.25" customHeight="1">
      <c r="C497" s="39"/>
      <c r="D497" s="40"/>
      <c r="G497" s="59"/>
      <c r="H497" s="77"/>
    </row>
    <row r="498" spans="3:8" ht="14.25" customHeight="1">
      <c r="C498" s="39"/>
      <c r="D498" s="40"/>
      <c r="G498" s="59"/>
      <c r="H498" s="77"/>
    </row>
    <row r="499" spans="3:8" ht="14.25" customHeight="1">
      <c r="C499" s="39"/>
      <c r="D499" s="40"/>
      <c r="G499" s="59"/>
      <c r="H499" s="77"/>
    </row>
    <row r="500" spans="3:8" ht="14.25" customHeight="1">
      <c r="C500" s="39"/>
      <c r="D500" s="40"/>
      <c r="G500" s="59"/>
      <c r="H500" s="77"/>
    </row>
    <row r="501" spans="3:8" ht="14.25" customHeight="1">
      <c r="C501" s="39"/>
      <c r="D501" s="40"/>
      <c r="G501" s="59"/>
      <c r="H501" s="77"/>
    </row>
    <row r="502" spans="3:8" ht="14.25" customHeight="1">
      <c r="C502" s="39"/>
      <c r="D502" s="40"/>
      <c r="G502" s="59"/>
      <c r="H502" s="77"/>
    </row>
    <row r="503" spans="3:8" ht="14.25" customHeight="1">
      <c r="C503" s="39"/>
      <c r="D503" s="40"/>
      <c r="G503" s="59"/>
      <c r="H503" s="77"/>
    </row>
    <row r="504" spans="3:8" ht="14.25" customHeight="1">
      <c r="C504" s="39"/>
      <c r="D504" s="40"/>
      <c r="G504" s="59"/>
      <c r="H504" s="77"/>
    </row>
    <row r="505" spans="3:8" ht="14.25" customHeight="1">
      <c r="C505" s="39"/>
      <c r="D505" s="40"/>
      <c r="G505" s="59"/>
      <c r="H505" s="77"/>
    </row>
    <row r="506" spans="3:8" ht="14.25" customHeight="1">
      <c r="C506" s="39"/>
      <c r="D506" s="40"/>
      <c r="G506" s="59"/>
      <c r="H506" s="77"/>
    </row>
    <row r="507" spans="3:8" ht="14.25" customHeight="1">
      <c r="C507" s="39"/>
      <c r="D507" s="40"/>
      <c r="G507" s="59"/>
      <c r="H507" s="77"/>
    </row>
    <row r="508" spans="3:8" ht="14.25" customHeight="1">
      <c r="C508" s="39"/>
      <c r="D508" s="40"/>
      <c r="G508" s="59"/>
      <c r="H508" s="77"/>
    </row>
    <row r="509" spans="3:8" ht="14.25" customHeight="1">
      <c r="C509" s="39"/>
      <c r="D509" s="40"/>
      <c r="G509" s="59"/>
      <c r="H509" s="77"/>
    </row>
    <row r="510" spans="3:8" ht="14.25" customHeight="1">
      <c r="C510" s="39"/>
      <c r="D510" s="40"/>
      <c r="G510" s="59"/>
      <c r="H510" s="77"/>
    </row>
    <row r="511" spans="3:8" ht="14.25" customHeight="1">
      <c r="C511" s="39"/>
      <c r="D511" s="40"/>
      <c r="G511" s="59"/>
      <c r="H511" s="77"/>
    </row>
    <row r="512" spans="3:8" ht="14.25" customHeight="1">
      <c r="C512" s="39"/>
      <c r="D512" s="40"/>
      <c r="G512" s="59"/>
      <c r="H512" s="77"/>
    </row>
    <row r="513" spans="3:8" ht="14.25" customHeight="1">
      <c r="C513" s="39"/>
      <c r="D513" s="40"/>
      <c r="G513" s="59"/>
      <c r="H513" s="77"/>
    </row>
    <row r="514" spans="3:8" ht="14.25" customHeight="1">
      <c r="C514" s="39"/>
      <c r="D514" s="40"/>
      <c r="G514" s="59"/>
      <c r="H514" s="77"/>
    </row>
    <row r="515" spans="3:8" ht="14.25" customHeight="1">
      <c r="C515" s="39"/>
      <c r="D515" s="40"/>
      <c r="G515" s="59"/>
      <c r="H515" s="77"/>
    </row>
    <row r="516" spans="3:8" ht="14.25" customHeight="1">
      <c r="C516" s="39"/>
      <c r="D516" s="40"/>
      <c r="G516" s="59"/>
      <c r="H516" s="77"/>
    </row>
    <row r="517" spans="3:8" ht="14.25" customHeight="1">
      <c r="C517" s="39"/>
      <c r="D517" s="40"/>
      <c r="G517" s="59"/>
      <c r="H517" s="77"/>
    </row>
    <row r="518" spans="3:8" ht="14.25" customHeight="1">
      <c r="C518" s="39"/>
      <c r="D518" s="40"/>
      <c r="G518" s="59"/>
      <c r="H518" s="77"/>
    </row>
    <row r="519" spans="3:8" ht="14.25" customHeight="1">
      <c r="C519" s="39"/>
      <c r="D519" s="40"/>
      <c r="G519" s="59"/>
      <c r="H519" s="77"/>
    </row>
    <row r="520" spans="3:8" ht="14.25" customHeight="1">
      <c r="C520" s="39"/>
      <c r="D520" s="40"/>
      <c r="G520" s="59"/>
      <c r="H520" s="77"/>
    </row>
    <row r="521" spans="3:8" ht="14.25" customHeight="1">
      <c r="C521" s="39"/>
      <c r="D521" s="40"/>
      <c r="G521" s="59"/>
      <c r="H521" s="77"/>
    </row>
    <row r="522" spans="3:8" ht="14.25" customHeight="1">
      <c r="C522" s="39"/>
      <c r="D522" s="40"/>
      <c r="G522" s="59"/>
      <c r="H522" s="77"/>
    </row>
    <row r="523" spans="3:8" ht="14.25" customHeight="1">
      <c r="C523" s="39"/>
      <c r="D523" s="40"/>
      <c r="G523" s="59"/>
      <c r="H523" s="77"/>
    </row>
    <row r="524" spans="3:8" ht="14.25" customHeight="1">
      <c r="C524" s="39"/>
      <c r="D524" s="40"/>
      <c r="G524" s="59"/>
      <c r="H524" s="77"/>
    </row>
    <row r="525" spans="3:8" ht="14.25" customHeight="1">
      <c r="C525" s="39"/>
      <c r="D525" s="40"/>
      <c r="G525" s="59"/>
      <c r="H525" s="77"/>
    </row>
    <row r="526" spans="3:8" ht="14.25" customHeight="1">
      <c r="C526" s="39"/>
      <c r="D526" s="40"/>
      <c r="G526" s="59"/>
      <c r="H526" s="77"/>
    </row>
    <row r="527" spans="3:8" ht="14.25" customHeight="1">
      <c r="C527" s="39"/>
      <c r="D527" s="40"/>
      <c r="G527" s="59"/>
      <c r="H527" s="77"/>
    </row>
    <row r="528" spans="3:8" ht="14.25" customHeight="1">
      <c r="C528" s="39"/>
      <c r="D528" s="40"/>
      <c r="G528" s="59"/>
      <c r="H528" s="77"/>
    </row>
    <row r="529" spans="3:8" ht="14.25" customHeight="1">
      <c r="C529" s="39"/>
      <c r="D529" s="40"/>
      <c r="G529" s="59"/>
      <c r="H529" s="77"/>
    </row>
    <row r="530" spans="3:8" ht="14.25" customHeight="1">
      <c r="C530" s="39"/>
      <c r="D530" s="40"/>
      <c r="G530" s="59"/>
      <c r="H530" s="77"/>
    </row>
    <row r="531" spans="3:8" ht="14.25" customHeight="1">
      <c r="C531" s="39"/>
      <c r="D531" s="40"/>
      <c r="G531" s="59"/>
      <c r="H531" s="77"/>
    </row>
    <row r="532" spans="3:8" ht="14.25" customHeight="1">
      <c r="C532" s="39"/>
      <c r="D532" s="40"/>
      <c r="G532" s="59"/>
      <c r="H532" s="77"/>
    </row>
    <row r="533" spans="3:8" ht="14.25" customHeight="1">
      <c r="C533" s="39"/>
      <c r="D533" s="40"/>
      <c r="G533" s="59"/>
      <c r="H533" s="77"/>
    </row>
    <row r="534" spans="3:8" ht="14.25" customHeight="1">
      <c r="C534" s="39"/>
      <c r="D534" s="40"/>
      <c r="G534" s="59"/>
      <c r="H534" s="77"/>
    </row>
    <row r="535" spans="3:8" ht="14.25" customHeight="1">
      <c r="C535" s="39"/>
      <c r="D535" s="40"/>
      <c r="G535" s="59"/>
      <c r="H535" s="77"/>
    </row>
    <row r="536" spans="3:8" ht="14.25" customHeight="1">
      <c r="C536" s="39"/>
      <c r="D536" s="40"/>
      <c r="G536" s="59"/>
      <c r="H536" s="77"/>
    </row>
    <row r="537" spans="3:8" ht="14.25" customHeight="1">
      <c r="C537" s="39"/>
      <c r="D537" s="40"/>
      <c r="G537" s="59"/>
      <c r="H537" s="77"/>
    </row>
    <row r="538" spans="3:8" ht="14.25" customHeight="1">
      <c r="C538" s="39"/>
      <c r="D538" s="40"/>
      <c r="G538" s="59"/>
      <c r="H538" s="77"/>
    </row>
    <row r="539" spans="3:8" ht="14.25" customHeight="1">
      <c r="C539" s="39"/>
      <c r="D539" s="40"/>
      <c r="G539" s="59"/>
      <c r="H539" s="77"/>
    </row>
    <row r="540" spans="3:8" ht="14.25" customHeight="1">
      <c r="C540" s="39"/>
      <c r="D540" s="40"/>
      <c r="G540" s="59"/>
      <c r="H540" s="77"/>
    </row>
    <row r="541" spans="3:8" ht="14.25" customHeight="1">
      <c r="C541" s="39"/>
      <c r="D541" s="40"/>
      <c r="G541" s="59"/>
      <c r="H541" s="77"/>
    </row>
    <row r="542" spans="3:8" ht="14.25" customHeight="1">
      <c r="C542" s="39"/>
      <c r="D542" s="40"/>
      <c r="G542" s="59"/>
      <c r="H542" s="77"/>
    </row>
    <row r="543" spans="3:8" ht="14.25" customHeight="1">
      <c r="C543" s="39"/>
      <c r="D543" s="40"/>
      <c r="G543" s="59"/>
      <c r="H543" s="77"/>
    </row>
    <row r="544" spans="3:8" ht="14.25" customHeight="1">
      <c r="C544" s="39"/>
      <c r="D544" s="40"/>
      <c r="G544" s="59"/>
      <c r="H544" s="77"/>
    </row>
    <row r="545" spans="3:8" ht="14.25" customHeight="1">
      <c r="C545" s="39"/>
      <c r="D545" s="40"/>
      <c r="G545" s="59"/>
      <c r="H545" s="77"/>
    </row>
    <row r="546" spans="3:8" ht="14.25" customHeight="1">
      <c r="C546" s="39"/>
      <c r="D546" s="40"/>
      <c r="G546" s="59"/>
      <c r="H546" s="77"/>
    </row>
    <row r="547" spans="3:8" ht="14.25" customHeight="1">
      <c r="C547" s="39"/>
      <c r="D547" s="40"/>
      <c r="G547" s="59"/>
      <c r="H547" s="77"/>
    </row>
    <row r="548" spans="3:8" ht="14.25" customHeight="1">
      <c r="C548" s="39"/>
      <c r="D548" s="40"/>
      <c r="G548" s="59"/>
      <c r="H548" s="77"/>
    </row>
    <row r="549" spans="3:8" ht="14.25" customHeight="1">
      <c r="C549" s="39"/>
      <c r="D549" s="40"/>
      <c r="G549" s="59"/>
      <c r="H549" s="77"/>
    </row>
    <row r="550" spans="3:8" ht="14.25" customHeight="1">
      <c r="C550" s="39"/>
      <c r="D550" s="40"/>
      <c r="G550" s="59"/>
      <c r="H550" s="77"/>
    </row>
    <row r="551" spans="3:8" ht="14.25" customHeight="1">
      <c r="C551" s="39"/>
      <c r="D551" s="40"/>
      <c r="G551" s="59"/>
      <c r="H551" s="77"/>
    </row>
    <row r="552" spans="3:8" ht="14.25" customHeight="1">
      <c r="C552" s="39"/>
      <c r="D552" s="40"/>
      <c r="G552" s="59"/>
      <c r="H552" s="77"/>
    </row>
    <row r="553" spans="3:8" ht="14.25" customHeight="1">
      <c r="C553" s="39"/>
      <c r="D553" s="40"/>
      <c r="G553" s="59"/>
      <c r="H553" s="77"/>
    </row>
    <row r="554" spans="3:8" ht="14.25" customHeight="1">
      <c r="C554" s="39"/>
      <c r="D554" s="40"/>
      <c r="G554" s="59"/>
      <c r="H554" s="77"/>
    </row>
    <row r="555" spans="3:8" ht="14.25" customHeight="1">
      <c r="C555" s="39"/>
      <c r="D555" s="40"/>
      <c r="G555" s="59"/>
      <c r="H555" s="77"/>
    </row>
    <row r="556" spans="3:8" ht="14.25" customHeight="1">
      <c r="C556" s="39"/>
      <c r="D556" s="40"/>
      <c r="G556" s="59"/>
      <c r="H556" s="77"/>
    </row>
    <row r="557" spans="3:8" ht="14.25" customHeight="1">
      <c r="C557" s="39"/>
      <c r="D557" s="40"/>
      <c r="G557" s="59"/>
      <c r="H557" s="77"/>
    </row>
    <row r="558" spans="3:8" ht="14.25" customHeight="1">
      <c r="C558" s="39"/>
      <c r="D558" s="40"/>
      <c r="G558" s="59"/>
      <c r="H558" s="77"/>
    </row>
    <row r="559" spans="3:8" ht="14.25" customHeight="1">
      <c r="C559" s="39"/>
      <c r="D559" s="40"/>
      <c r="G559" s="59"/>
      <c r="H559" s="77"/>
    </row>
    <row r="560" spans="3:8" ht="14.25" customHeight="1">
      <c r="C560" s="39"/>
      <c r="D560" s="40"/>
      <c r="G560" s="59"/>
      <c r="H560" s="77"/>
    </row>
    <row r="561" spans="3:8" ht="14.25" customHeight="1">
      <c r="C561" s="39"/>
      <c r="D561" s="40"/>
      <c r="G561" s="59"/>
      <c r="H561" s="77"/>
    </row>
    <row r="562" spans="3:8" ht="14.25" customHeight="1">
      <c r="C562" s="39"/>
      <c r="D562" s="40"/>
      <c r="G562" s="59"/>
      <c r="H562" s="77"/>
    </row>
    <row r="563" spans="3:8" ht="14.25" customHeight="1">
      <c r="C563" s="39"/>
      <c r="D563" s="40"/>
      <c r="G563" s="59"/>
      <c r="H563" s="77"/>
    </row>
    <row r="564" spans="3:8" ht="14.25" customHeight="1">
      <c r="C564" s="39"/>
      <c r="D564" s="40"/>
      <c r="G564" s="59"/>
      <c r="H564" s="77"/>
    </row>
    <row r="565" spans="3:8" ht="14.25" customHeight="1">
      <c r="C565" s="39"/>
      <c r="D565" s="40"/>
      <c r="G565" s="59"/>
      <c r="H565" s="77"/>
    </row>
    <row r="566" spans="3:8" ht="14.25" customHeight="1">
      <c r="C566" s="39"/>
      <c r="D566" s="40"/>
      <c r="G566" s="59"/>
      <c r="H566" s="77"/>
    </row>
    <row r="567" spans="3:8" ht="14.25" customHeight="1">
      <c r="C567" s="39"/>
      <c r="D567" s="40"/>
      <c r="G567" s="59"/>
      <c r="H567" s="77"/>
    </row>
    <row r="568" spans="3:8" ht="14.25" customHeight="1">
      <c r="C568" s="39"/>
      <c r="D568" s="40"/>
      <c r="G568" s="59"/>
      <c r="H568" s="77"/>
    </row>
    <row r="569" spans="3:8" ht="14.25" customHeight="1">
      <c r="C569" s="39"/>
      <c r="D569" s="40"/>
      <c r="G569" s="59"/>
      <c r="H569" s="77"/>
    </row>
    <row r="570" spans="3:8" ht="14.25" customHeight="1">
      <c r="C570" s="39"/>
      <c r="D570" s="40"/>
      <c r="G570" s="59"/>
      <c r="H570" s="77"/>
    </row>
    <row r="571" spans="3:8" ht="14.25" customHeight="1">
      <c r="C571" s="39"/>
      <c r="D571" s="40"/>
      <c r="G571" s="59"/>
      <c r="H571" s="77"/>
    </row>
    <row r="572" spans="3:8" ht="14.25" customHeight="1">
      <c r="C572" s="39"/>
      <c r="D572" s="40"/>
      <c r="G572" s="59"/>
      <c r="H572" s="77"/>
    </row>
    <row r="573" spans="3:8" ht="14.25" customHeight="1">
      <c r="C573" s="39"/>
      <c r="D573" s="40"/>
      <c r="G573" s="59"/>
      <c r="H573" s="77"/>
    </row>
    <row r="574" spans="3:8" ht="14.25" customHeight="1">
      <c r="C574" s="39"/>
      <c r="D574" s="40"/>
      <c r="G574" s="59"/>
      <c r="H574" s="77"/>
    </row>
    <row r="575" spans="3:8" ht="14.25" customHeight="1">
      <c r="C575" s="39"/>
      <c r="D575" s="40"/>
      <c r="G575" s="59"/>
      <c r="H575" s="77"/>
    </row>
    <row r="576" spans="3:8" ht="14.25" customHeight="1">
      <c r="C576" s="39"/>
      <c r="D576" s="40"/>
      <c r="G576" s="59"/>
      <c r="H576" s="77"/>
    </row>
    <row r="577" spans="3:8" ht="14.25" customHeight="1">
      <c r="C577" s="39"/>
      <c r="D577" s="40"/>
      <c r="G577" s="59"/>
      <c r="H577" s="77"/>
    </row>
    <row r="578" spans="3:8" ht="14.25" customHeight="1">
      <c r="C578" s="39"/>
      <c r="D578" s="40"/>
      <c r="G578" s="59"/>
      <c r="H578" s="77"/>
    </row>
    <row r="579" spans="3:8" ht="14.25" customHeight="1">
      <c r="C579" s="39"/>
      <c r="D579" s="40"/>
      <c r="G579" s="59"/>
      <c r="H579" s="77"/>
    </row>
    <row r="580" spans="3:8" ht="14.25" customHeight="1">
      <c r="C580" s="39"/>
      <c r="D580" s="40"/>
      <c r="G580" s="59"/>
      <c r="H580" s="77"/>
    </row>
    <row r="581" spans="3:8" ht="14.25" customHeight="1">
      <c r="C581" s="39"/>
      <c r="D581" s="40"/>
      <c r="G581" s="59"/>
      <c r="H581" s="77"/>
    </row>
    <row r="582" spans="3:8" ht="14.25" customHeight="1">
      <c r="C582" s="39"/>
      <c r="D582" s="40"/>
      <c r="G582" s="59"/>
      <c r="H582" s="77"/>
    </row>
    <row r="583" spans="3:8" ht="14.25" customHeight="1">
      <c r="C583" s="39"/>
      <c r="D583" s="40"/>
      <c r="G583" s="59"/>
      <c r="H583" s="77"/>
    </row>
    <row r="584" spans="3:8" ht="14.25" customHeight="1">
      <c r="C584" s="39"/>
      <c r="D584" s="40"/>
      <c r="G584" s="59"/>
      <c r="H584" s="77"/>
    </row>
    <row r="585" spans="3:8" ht="14.25" customHeight="1">
      <c r="C585" s="39"/>
      <c r="D585" s="40"/>
      <c r="G585" s="59"/>
      <c r="H585" s="77"/>
    </row>
    <row r="586" spans="3:8" ht="14.25" customHeight="1">
      <c r="C586" s="39"/>
      <c r="D586" s="40"/>
      <c r="G586" s="59"/>
      <c r="H586" s="77"/>
    </row>
    <row r="587" spans="3:8" ht="14.25" customHeight="1">
      <c r="C587" s="39"/>
      <c r="D587" s="40"/>
      <c r="G587" s="59"/>
      <c r="H587" s="77"/>
    </row>
    <row r="588" spans="3:8" ht="14.25" customHeight="1">
      <c r="C588" s="39"/>
      <c r="D588" s="40"/>
      <c r="G588" s="59"/>
      <c r="H588" s="77"/>
    </row>
    <row r="589" spans="3:8" ht="14.25" customHeight="1">
      <c r="C589" s="39"/>
      <c r="D589" s="40"/>
      <c r="G589" s="59"/>
      <c r="H589" s="77"/>
    </row>
    <row r="590" spans="3:8" ht="14.25" customHeight="1">
      <c r="C590" s="39"/>
      <c r="D590" s="40"/>
      <c r="G590" s="59"/>
      <c r="H590" s="77"/>
    </row>
    <row r="591" spans="3:8" ht="14.25" customHeight="1">
      <c r="C591" s="39"/>
      <c r="D591" s="40"/>
      <c r="G591" s="59"/>
      <c r="H591" s="77"/>
    </row>
    <row r="592" spans="3:8" ht="14.25" customHeight="1">
      <c r="C592" s="39"/>
      <c r="D592" s="40"/>
      <c r="G592" s="59"/>
      <c r="H592" s="77"/>
    </row>
    <row r="593" spans="3:8" ht="14.25" customHeight="1">
      <c r="C593" s="39"/>
      <c r="D593" s="40"/>
      <c r="G593" s="59"/>
      <c r="H593" s="77"/>
    </row>
    <row r="594" spans="3:8" ht="14.25" customHeight="1">
      <c r="C594" s="39"/>
      <c r="D594" s="40"/>
      <c r="G594" s="59"/>
      <c r="H594" s="77"/>
    </row>
    <row r="595" spans="3:8" ht="14.25" customHeight="1">
      <c r="C595" s="39"/>
      <c r="D595" s="40"/>
      <c r="G595" s="59"/>
      <c r="H595" s="77"/>
    </row>
    <row r="596" spans="3:8" ht="14.25" customHeight="1">
      <c r="C596" s="39"/>
      <c r="D596" s="40"/>
      <c r="G596" s="59"/>
      <c r="H596" s="77"/>
    </row>
    <row r="597" spans="3:8" ht="14.25" customHeight="1">
      <c r="C597" s="39"/>
      <c r="D597" s="40"/>
      <c r="G597" s="59"/>
      <c r="H597" s="77"/>
    </row>
    <row r="598" spans="3:8" ht="14.25" customHeight="1">
      <c r="C598" s="39"/>
      <c r="D598" s="40"/>
      <c r="G598" s="59"/>
      <c r="H598" s="77"/>
    </row>
    <row r="599" spans="3:8" ht="14.25" customHeight="1">
      <c r="C599" s="39"/>
      <c r="D599" s="40"/>
      <c r="G599" s="59"/>
      <c r="H599" s="77"/>
    </row>
    <row r="600" spans="3:8" ht="14.25" customHeight="1">
      <c r="C600" s="39"/>
      <c r="D600" s="40"/>
      <c r="G600" s="59"/>
      <c r="H600" s="77"/>
    </row>
    <row r="601" spans="3:8" ht="14.25" customHeight="1">
      <c r="C601" s="39"/>
      <c r="D601" s="40"/>
      <c r="G601" s="59"/>
      <c r="H601" s="77"/>
    </row>
    <row r="602" spans="3:8" ht="14.25" customHeight="1">
      <c r="C602" s="39"/>
      <c r="D602" s="40"/>
      <c r="G602" s="59"/>
      <c r="H602" s="77"/>
    </row>
    <row r="603" spans="3:8" ht="14.25" customHeight="1">
      <c r="C603" s="39"/>
      <c r="D603" s="40"/>
      <c r="G603" s="59"/>
      <c r="H603" s="77"/>
    </row>
    <row r="604" spans="3:8" ht="14.25" customHeight="1">
      <c r="C604" s="39"/>
      <c r="D604" s="40"/>
      <c r="G604" s="59"/>
      <c r="H604" s="77"/>
    </row>
    <row r="605" spans="3:8" ht="14.25" customHeight="1">
      <c r="C605" s="39"/>
      <c r="D605" s="40"/>
      <c r="G605" s="59"/>
      <c r="H605" s="77"/>
    </row>
    <row r="606" spans="3:8" ht="14.25" customHeight="1">
      <c r="C606" s="39"/>
      <c r="D606" s="40"/>
      <c r="G606" s="59"/>
      <c r="H606" s="77"/>
    </row>
    <row r="607" spans="3:8" ht="14.25" customHeight="1">
      <c r="C607" s="39"/>
      <c r="D607" s="40"/>
      <c r="G607" s="59"/>
      <c r="H607" s="77"/>
    </row>
    <row r="608" spans="3:8" ht="14.25" customHeight="1">
      <c r="C608" s="39"/>
      <c r="D608" s="40"/>
      <c r="G608" s="59"/>
      <c r="H608" s="77"/>
    </row>
    <row r="609" spans="3:8" ht="14.25" customHeight="1">
      <c r="C609" s="39"/>
      <c r="D609" s="40"/>
      <c r="G609" s="59"/>
      <c r="H609" s="77"/>
    </row>
    <row r="610" spans="3:8" ht="14.25" customHeight="1">
      <c r="C610" s="39"/>
      <c r="D610" s="40"/>
      <c r="G610" s="59"/>
      <c r="H610" s="77"/>
    </row>
    <row r="611" spans="3:8" ht="14.25" customHeight="1">
      <c r="C611" s="39"/>
      <c r="D611" s="40"/>
      <c r="G611" s="59"/>
      <c r="H611" s="77"/>
    </row>
    <row r="612" spans="3:8" ht="14.25" customHeight="1">
      <c r="C612" s="39"/>
      <c r="D612" s="40"/>
      <c r="G612" s="59"/>
      <c r="H612" s="77"/>
    </row>
    <row r="613" spans="3:8" ht="14.25" customHeight="1">
      <c r="C613" s="39"/>
      <c r="D613" s="40"/>
      <c r="G613" s="59"/>
      <c r="H613" s="77"/>
    </row>
    <row r="614" spans="3:8" ht="14.25" customHeight="1">
      <c r="C614" s="39"/>
      <c r="D614" s="40"/>
      <c r="G614" s="59"/>
      <c r="H614" s="77"/>
    </row>
    <row r="615" spans="3:8" ht="14.25" customHeight="1">
      <c r="C615" s="39"/>
      <c r="D615" s="40"/>
      <c r="G615" s="59"/>
      <c r="H615" s="77"/>
    </row>
    <row r="616" spans="3:8" ht="14.25" customHeight="1">
      <c r="C616" s="39"/>
      <c r="D616" s="40"/>
      <c r="G616" s="59"/>
      <c r="H616" s="77"/>
    </row>
    <row r="617" spans="3:8" ht="14.25" customHeight="1">
      <c r="C617" s="39"/>
      <c r="D617" s="40"/>
      <c r="G617" s="59"/>
      <c r="H617" s="77"/>
    </row>
    <row r="618" spans="3:8" ht="14.25" customHeight="1">
      <c r="C618" s="39"/>
      <c r="D618" s="40"/>
      <c r="G618" s="59"/>
      <c r="H618" s="77"/>
    </row>
    <row r="619" spans="3:8" ht="14.25" customHeight="1">
      <c r="C619" s="39"/>
      <c r="D619" s="40"/>
      <c r="G619" s="59"/>
      <c r="H619" s="77"/>
    </row>
    <row r="620" spans="3:8" ht="14.25" customHeight="1">
      <c r="C620" s="39"/>
      <c r="D620" s="40"/>
      <c r="G620" s="59"/>
      <c r="H620" s="77"/>
    </row>
    <row r="621" spans="3:8" ht="14.25" customHeight="1">
      <c r="C621" s="39"/>
      <c r="D621" s="40"/>
      <c r="G621" s="59"/>
      <c r="H621" s="77"/>
    </row>
    <row r="622" spans="3:8" ht="14.25" customHeight="1">
      <c r="C622" s="39"/>
      <c r="D622" s="40"/>
      <c r="G622" s="59"/>
      <c r="H622" s="77"/>
    </row>
    <row r="623" spans="3:8" ht="14.25" customHeight="1">
      <c r="C623" s="39"/>
      <c r="D623" s="40"/>
      <c r="G623" s="59"/>
      <c r="H623" s="77"/>
    </row>
    <row r="624" spans="3:8" ht="14.25" customHeight="1">
      <c r="C624" s="39"/>
      <c r="D624" s="40"/>
      <c r="G624" s="59"/>
      <c r="H624" s="77"/>
    </row>
    <row r="625" spans="3:8" ht="14.25" customHeight="1">
      <c r="C625" s="39"/>
      <c r="D625" s="40"/>
      <c r="G625" s="59"/>
      <c r="H625" s="77"/>
    </row>
    <row r="626" spans="3:8" ht="14.25" customHeight="1">
      <c r="C626" s="39"/>
      <c r="D626" s="40"/>
      <c r="G626" s="59"/>
      <c r="H626" s="77"/>
    </row>
    <row r="627" spans="3:8" ht="14.25" customHeight="1">
      <c r="C627" s="39"/>
      <c r="D627" s="40"/>
      <c r="G627" s="59"/>
      <c r="H627" s="77"/>
    </row>
    <row r="628" spans="3:8" ht="14.25" customHeight="1">
      <c r="C628" s="39"/>
      <c r="D628" s="40"/>
      <c r="G628" s="59"/>
      <c r="H628" s="77"/>
    </row>
    <row r="629" spans="3:8" ht="14.25" customHeight="1">
      <c r="C629" s="39"/>
      <c r="D629" s="40"/>
      <c r="G629" s="59"/>
      <c r="H629" s="77"/>
    </row>
    <row r="630" spans="3:8" ht="14.25" customHeight="1">
      <c r="C630" s="39"/>
      <c r="D630" s="40"/>
      <c r="G630" s="59"/>
      <c r="H630" s="77"/>
    </row>
    <row r="631" spans="3:8" ht="14.25" customHeight="1">
      <c r="C631" s="39"/>
      <c r="D631" s="40"/>
      <c r="G631" s="59"/>
      <c r="H631" s="77"/>
    </row>
    <row r="632" spans="3:8" ht="14.25" customHeight="1">
      <c r="C632" s="39"/>
      <c r="D632" s="40"/>
      <c r="G632" s="59"/>
      <c r="H632" s="77"/>
    </row>
    <row r="633" spans="3:8" ht="14.25" customHeight="1">
      <c r="C633" s="39"/>
      <c r="D633" s="40"/>
      <c r="G633" s="59"/>
      <c r="H633" s="77"/>
    </row>
    <row r="634" spans="3:8" ht="14.25" customHeight="1">
      <c r="C634" s="39"/>
      <c r="D634" s="40"/>
      <c r="G634" s="59"/>
      <c r="H634" s="77"/>
    </row>
    <row r="635" spans="3:8" ht="14.25" customHeight="1">
      <c r="C635" s="39"/>
      <c r="D635" s="40"/>
      <c r="G635" s="59"/>
      <c r="H635" s="77"/>
    </row>
    <row r="636" spans="3:8" ht="14.25" customHeight="1">
      <c r="C636" s="39"/>
      <c r="D636" s="40"/>
      <c r="G636" s="59"/>
      <c r="H636" s="77"/>
    </row>
    <row r="637" spans="3:8" ht="14.25" customHeight="1">
      <c r="C637" s="39"/>
      <c r="D637" s="40"/>
      <c r="G637" s="59"/>
      <c r="H637" s="77"/>
    </row>
    <row r="638" spans="3:8" ht="14.25" customHeight="1">
      <c r="C638" s="39"/>
      <c r="D638" s="40"/>
      <c r="G638" s="59"/>
      <c r="H638" s="77"/>
    </row>
    <row r="639" spans="3:8" ht="14.25" customHeight="1">
      <c r="C639" s="39"/>
      <c r="D639" s="40"/>
      <c r="G639" s="59"/>
      <c r="H639" s="77"/>
    </row>
    <row r="640" spans="3:8" ht="14.25" customHeight="1">
      <c r="C640" s="39"/>
      <c r="D640" s="40"/>
      <c r="G640" s="59"/>
      <c r="H640" s="77"/>
    </row>
    <row r="641" spans="3:8" ht="14.25" customHeight="1">
      <c r="C641" s="39"/>
      <c r="D641" s="40"/>
      <c r="G641" s="59"/>
      <c r="H641" s="77"/>
    </row>
    <row r="642" spans="3:8" ht="14.25" customHeight="1">
      <c r="C642" s="39"/>
      <c r="D642" s="40"/>
      <c r="G642" s="59"/>
      <c r="H642" s="77"/>
    </row>
    <row r="643" spans="3:8" ht="14.25" customHeight="1">
      <c r="C643" s="39"/>
      <c r="D643" s="40"/>
      <c r="G643" s="59"/>
      <c r="H643" s="77"/>
    </row>
    <row r="644" spans="3:8" ht="14.25" customHeight="1">
      <c r="C644" s="39"/>
      <c r="D644" s="40"/>
      <c r="G644" s="59"/>
      <c r="H644" s="77"/>
    </row>
    <row r="645" spans="3:8" ht="14.25" customHeight="1">
      <c r="C645" s="39"/>
      <c r="D645" s="40"/>
      <c r="G645" s="59"/>
      <c r="H645" s="77"/>
    </row>
    <row r="646" spans="3:8" ht="14.25" customHeight="1">
      <c r="C646" s="39"/>
      <c r="D646" s="40"/>
      <c r="G646" s="59"/>
      <c r="H646" s="77"/>
    </row>
    <row r="647" spans="3:8" ht="14.25" customHeight="1">
      <c r="C647" s="39"/>
      <c r="D647" s="40"/>
      <c r="G647" s="59"/>
      <c r="H647" s="77"/>
    </row>
    <row r="648" spans="3:8" ht="14.25" customHeight="1">
      <c r="C648" s="39"/>
      <c r="D648" s="40"/>
      <c r="G648" s="59"/>
      <c r="H648" s="77"/>
    </row>
    <row r="649" spans="3:8" ht="14.25" customHeight="1">
      <c r="C649" s="39"/>
      <c r="D649" s="40"/>
      <c r="G649" s="59"/>
      <c r="H649" s="77"/>
    </row>
    <row r="650" spans="3:8" ht="14.25" customHeight="1">
      <c r="C650" s="39"/>
      <c r="D650" s="40"/>
      <c r="G650" s="59"/>
      <c r="H650" s="77"/>
    </row>
    <row r="651" spans="3:8" ht="14.25" customHeight="1">
      <c r="C651" s="39"/>
      <c r="D651" s="40"/>
      <c r="G651" s="59"/>
      <c r="H651" s="77"/>
    </row>
    <row r="652" spans="3:8" ht="14.25" customHeight="1">
      <c r="C652" s="39"/>
      <c r="D652" s="40"/>
      <c r="G652" s="59"/>
      <c r="H652" s="77"/>
    </row>
    <row r="653" spans="3:8" ht="14.25" customHeight="1">
      <c r="C653" s="39"/>
      <c r="D653" s="40"/>
      <c r="G653" s="59"/>
      <c r="H653" s="77"/>
    </row>
    <row r="654" spans="3:8" ht="14.25" customHeight="1">
      <c r="C654" s="39"/>
      <c r="D654" s="40"/>
      <c r="G654" s="59"/>
      <c r="H654" s="77"/>
    </row>
    <row r="655" spans="3:8" ht="14.25" customHeight="1">
      <c r="C655" s="39"/>
      <c r="D655" s="40"/>
      <c r="G655" s="59"/>
      <c r="H655" s="77"/>
    </row>
    <row r="656" spans="3:8" ht="14.25" customHeight="1">
      <c r="C656" s="39"/>
      <c r="D656" s="40"/>
      <c r="G656" s="59"/>
      <c r="H656" s="77"/>
    </row>
    <row r="657" spans="3:8" ht="14.25" customHeight="1">
      <c r="C657" s="39"/>
      <c r="D657" s="40"/>
      <c r="G657" s="59"/>
      <c r="H657" s="77"/>
    </row>
    <row r="658" spans="3:8" ht="14.25" customHeight="1">
      <c r="C658" s="39"/>
      <c r="D658" s="40"/>
      <c r="G658" s="59"/>
      <c r="H658" s="77"/>
    </row>
    <row r="659" spans="3:8" ht="14.25" customHeight="1">
      <c r="C659" s="39"/>
      <c r="D659" s="40"/>
      <c r="G659" s="59"/>
      <c r="H659" s="77"/>
    </row>
    <row r="660" spans="3:8" ht="14.25" customHeight="1">
      <c r="C660" s="39"/>
      <c r="D660" s="40"/>
      <c r="G660" s="59"/>
      <c r="H660" s="77"/>
    </row>
    <row r="661" spans="3:8" ht="14.25" customHeight="1">
      <c r="C661" s="39"/>
      <c r="D661" s="40"/>
      <c r="G661" s="59"/>
      <c r="H661" s="77"/>
    </row>
    <row r="662" spans="3:8" ht="14.25" customHeight="1">
      <c r="C662" s="39"/>
      <c r="D662" s="40"/>
      <c r="G662" s="59"/>
      <c r="H662" s="77"/>
    </row>
    <row r="663" spans="3:8" ht="14.25" customHeight="1">
      <c r="C663" s="39"/>
      <c r="D663" s="40"/>
      <c r="G663" s="59"/>
      <c r="H663" s="77"/>
    </row>
    <row r="664" spans="3:8" ht="14.25" customHeight="1">
      <c r="C664" s="39"/>
      <c r="D664" s="40"/>
      <c r="G664" s="59"/>
      <c r="H664" s="77"/>
    </row>
    <row r="665" spans="3:8" ht="14.25" customHeight="1">
      <c r="C665" s="39"/>
      <c r="D665" s="40"/>
      <c r="G665" s="59"/>
      <c r="H665" s="77"/>
    </row>
    <row r="666" spans="3:8" ht="14.25" customHeight="1">
      <c r="C666" s="39"/>
      <c r="D666" s="40"/>
      <c r="G666" s="59"/>
      <c r="H666" s="77"/>
    </row>
    <row r="667" spans="3:8" ht="14.25" customHeight="1">
      <c r="C667" s="39"/>
      <c r="D667" s="40"/>
      <c r="G667" s="59"/>
      <c r="H667" s="77"/>
    </row>
    <row r="668" spans="3:8" ht="14.25" customHeight="1">
      <c r="C668" s="39"/>
      <c r="D668" s="40"/>
      <c r="G668" s="59"/>
      <c r="H668" s="77"/>
    </row>
    <row r="669" spans="3:8" ht="14.25" customHeight="1">
      <c r="C669" s="39"/>
      <c r="D669" s="40"/>
      <c r="G669" s="59"/>
      <c r="H669" s="77"/>
    </row>
    <row r="670" spans="3:8" ht="14.25" customHeight="1">
      <c r="C670" s="39"/>
      <c r="D670" s="40"/>
      <c r="G670" s="59"/>
      <c r="H670" s="77"/>
    </row>
    <row r="671" spans="3:8" ht="14.25" customHeight="1">
      <c r="C671" s="39"/>
      <c r="D671" s="40"/>
      <c r="G671" s="59"/>
      <c r="H671" s="77"/>
    </row>
    <row r="672" spans="3:8" ht="14.25" customHeight="1">
      <c r="C672" s="39"/>
      <c r="D672" s="40"/>
      <c r="G672" s="59"/>
      <c r="H672" s="77"/>
    </row>
    <row r="673" spans="3:8" ht="14.25" customHeight="1">
      <c r="C673" s="39"/>
      <c r="D673" s="40"/>
      <c r="G673" s="59"/>
      <c r="H673" s="77"/>
    </row>
    <row r="674" spans="3:8" ht="14.25" customHeight="1">
      <c r="C674" s="39"/>
      <c r="D674" s="40"/>
      <c r="G674" s="59"/>
      <c r="H674" s="77"/>
    </row>
    <row r="675" spans="3:8" ht="14.25" customHeight="1">
      <c r="C675" s="39"/>
      <c r="D675" s="40"/>
      <c r="G675" s="59"/>
      <c r="H675" s="77"/>
    </row>
    <row r="676" spans="3:8" ht="14.25" customHeight="1">
      <c r="C676" s="39"/>
      <c r="D676" s="40"/>
      <c r="G676" s="59"/>
      <c r="H676" s="77"/>
    </row>
    <row r="677" spans="3:8" ht="14.25" customHeight="1">
      <c r="C677" s="39"/>
      <c r="D677" s="40"/>
      <c r="G677" s="59"/>
      <c r="H677" s="77"/>
    </row>
    <row r="678" spans="3:8" ht="14.25" customHeight="1">
      <c r="C678" s="39"/>
      <c r="D678" s="40"/>
      <c r="G678" s="59"/>
      <c r="H678" s="77"/>
    </row>
    <row r="679" spans="3:8" ht="14.25" customHeight="1">
      <c r="C679" s="39"/>
      <c r="D679" s="40"/>
      <c r="G679" s="59"/>
      <c r="H679" s="77"/>
    </row>
    <row r="680" spans="3:8" ht="14.25" customHeight="1">
      <c r="C680" s="39"/>
      <c r="D680" s="40"/>
      <c r="G680" s="59"/>
      <c r="H680" s="77"/>
    </row>
    <row r="681" spans="3:8" ht="14.25" customHeight="1">
      <c r="C681" s="39"/>
      <c r="D681" s="40"/>
      <c r="G681" s="59"/>
      <c r="H681" s="77"/>
    </row>
    <row r="682" spans="3:8" ht="14.25" customHeight="1">
      <c r="C682" s="39"/>
      <c r="D682" s="40"/>
      <c r="G682" s="59"/>
      <c r="H682" s="77"/>
    </row>
    <row r="683" spans="3:8" ht="14.25" customHeight="1">
      <c r="C683" s="39"/>
      <c r="D683" s="40"/>
      <c r="G683" s="59"/>
      <c r="H683" s="77"/>
    </row>
    <row r="684" spans="3:8" ht="14.25" customHeight="1">
      <c r="C684" s="39"/>
      <c r="D684" s="40"/>
      <c r="G684" s="59"/>
      <c r="H684" s="77"/>
    </row>
    <row r="685" spans="3:8" ht="14.25" customHeight="1">
      <c r="C685" s="39"/>
      <c r="D685" s="40"/>
      <c r="G685" s="59"/>
      <c r="H685" s="77"/>
    </row>
    <row r="686" spans="3:8" ht="14.25" customHeight="1">
      <c r="C686" s="39"/>
      <c r="D686" s="40"/>
      <c r="G686" s="59"/>
      <c r="H686" s="77"/>
    </row>
    <row r="687" spans="3:8" ht="14.25" customHeight="1">
      <c r="C687" s="39"/>
      <c r="D687" s="40"/>
      <c r="G687" s="59"/>
      <c r="H687" s="77"/>
    </row>
    <row r="688" spans="3:8" ht="14.25" customHeight="1">
      <c r="C688" s="39"/>
      <c r="D688" s="40"/>
      <c r="G688" s="59"/>
      <c r="H688" s="77"/>
    </row>
    <row r="689" spans="3:8" ht="14.25" customHeight="1">
      <c r="C689" s="39"/>
      <c r="D689" s="40"/>
      <c r="G689" s="59"/>
      <c r="H689" s="77"/>
    </row>
    <row r="690" spans="3:8" ht="14.25" customHeight="1">
      <c r="C690" s="39"/>
      <c r="D690" s="40"/>
      <c r="G690" s="59"/>
      <c r="H690" s="77"/>
    </row>
    <row r="691" spans="3:8" ht="14.25" customHeight="1">
      <c r="C691" s="39"/>
      <c r="D691" s="40"/>
      <c r="G691" s="59"/>
      <c r="H691" s="77"/>
    </row>
    <row r="692" spans="3:8" ht="14.25" customHeight="1">
      <c r="C692" s="39"/>
      <c r="D692" s="40"/>
      <c r="G692" s="59"/>
      <c r="H692" s="77"/>
    </row>
    <row r="693" spans="3:8" ht="14.25" customHeight="1">
      <c r="C693" s="39"/>
      <c r="D693" s="40"/>
      <c r="G693" s="59"/>
      <c r="H693" s="77"/>
    </row>
    <row r="694" spans="3:8" ht="14.25" customHeight="1">
      <c r="C694" s="39"/>
      <c r="D694" s="40"/>
      <c r="G694" s="59"/>
      <c r="H694" s="77"/>
    </row>
    <row r="695" spans="3:8" ht="14.25" customHeight="1">
      <c r="C695" s="39"/>
      <c r="D695" s="40"/>
      <c r="G695" s="59"/>
      <c r="H695" s="77"/>
    </row>
    <row r="696" spans="3:8" ht="14.25" customHeight="1">
      <c r="C696" s="39"/>
      <c r="D696" s="40"/>
      <c r="G696" s="59"/>
      <c r="H696" s="77"/>
    </row>
    <row r="697" spans="3:8" ht="14.25" customHeight="1">
      <c r="C697" s="39"/>
      <c r="D697" s="40"/>
      <c r="G697" s="59"/>
      <c r="H697" s="77"/>
    </row>
    <row r="698" spans="3:8" ht="14.25" customHeight="1">
      <c r="C698" s="39"/>
      <c r="D698" s="40"/>
      <c r="G698" s="59"/>
      <c r="H698" s="77"/>
    </row>
    <row r="699" spans="3:8" ht="14.25" customHeight="1">
      <c r="C699" s="39"/>
      <c r="D699" s="40"/>
      <c r="G699" s="59"/>
      <c r="H699" s="77"/>
    </row>
    <row r="700" spans="3:8" ht="14.25" customHeight="1">
      <c r="C700" s="39"/>
      <c r="D700" s="40"/>
      <c r="G700" s="59"/>
      <c r="H700" s="77"/>
    </row>
    <row r="701" spans="3:8" ht="14.25" customHeight="1">
      <c r="C701" s="39"/>
      <c r="D701" s="40"/>
      <c r="G701" s="59"/>
      <c r="H701" s="77"/>
    </row>
    <row r="702" spans="3:8" ht="14.25" customHeight="1">
      <c r="C702" s="39"/>
      <c r="D702" s="40"/>
      <c r="G702" s="59"/>
      <c r="H702" s="77"/>
    </row>
    <row r="703" spans="3:8" ht="14.25" customHeight="1">
      <c r="C703" s="39"/>
      <c r="D703" s="40"/>
      <c r="G703" s="59"/>
      <c r="H703" s="77"/>
    </row>
    <row r="704" spans="3:8" ht="14.25" customHeight="1">
      <c r="C704" s="39"/>
      <c r="D704" s="40"/>
      <c r="G704" s="59"/>
      <c r="H704" s="77"/>
    </row>
    <row r="705" spans="3:8" ht="14.25" customHeight="1">
      <c r="C705" s="39"/>
      <c r="D705" s="40"/>
      <c r="G705" s="59"/>
      <c r="H705" s="77"/>
    </row>
    <row r="706" spans="3:8" ht="14.25" customHeight="1">
      <c r="C706" s="39"/>
      <c r="D706" s="40"/>
      <c r="G706" s="59"/>
      <c r="H706" s="77"/>
    </row>
    <row r="707" spans="3:8" ht="14.25" customHeight="1">
      <c r="C707" s="39"/>
      <c r="D707" s="40"/>
      <c r="G707" s="59"/>
      <c r="H707" s="77"/>
    </row>
    <row r="708" spans="3:8" ht="14.25" customHeight="1">
      <c r="C708" s="39"/>
      <c r="D708" s="40"/>
      <c r="G708" s="59"/>
      <c r="H708" s="77"/>
    </row>
    <row r="709" spans="3:8" ht="14.25" customHeight="1">
      <c r="C709" s="39"/>
      <c r="D709" s="40"/>
      <c r="G709" s="59"/>
      <c r="H709" s="77"/>
    </row>
    <row r="710" spans="3:8" ht="14.25" customHeight="1">
      <c r="C710" s="39"/>
      <c r="D710" s="40"/>
      <c r="G710" s="59"/>
      <c r="H710" s="77"/>
    </row>
    <row r="711" spans="3:8" ht="14.25" customHeight="1">
      <c r="C711" s="39"/>
      <c r="D711" s="40"/>
      <c r="G711" s="59"/>
      <c r="H711" s="77"/>
    </row>
    <row r="712" spans="3:8" ht="14.25" customHeight="1">
      <c r="C712" s="39"/>
      <c r="D712" s="40"/>
      <c r="G712" s="59"/>
      <c r="H712" s="77"/>
    </row>
    <row r="713" spans="3:8" ht="14.25" customHeight="1">
      <c r="C713" s="39"/>
      <c r="D713" s="40"/>
      <c r="G713" s="59"/>
      <c r="H713" s="77"/>
    </row>
    <row r="714" spans="3:8" ht="14.25" customHeight="1">
      <c r="C714" s="39"/>
      <c r="D714" s="40"/>
      <c r="G714" s="59"/>
      <c r="H714" s="77"/>
    </row>
    <row r="715" spans="3:8" ht="14.25" customHeight="1">
      <c r="C715" s="39"/>
      <c r="D715" s="40"/>
      <c r="G715" s="59"/>
      <c r="H715" s="77"/>
    </row>
    <row r="716" spans="3:8" ht="14.25" customHeight="1">
      <c r="C716" s="39"/>
      <c r="D716" s="40"/>
      <c r="G716" s="59"/>
      <c r="H716" s="77"/>
    </row>
    <row r="717" spans="3:8" ht="14.25" customHeight="1">
      <c r="C717" s="39"/>
      <c r="D717" s="40"/>
      <c r="G717" s="59"/>
      <c r="H717" s="77"/>
    </row>
    <row r="718" spans="3:8" ht="14.25" customHeight="1">
      <c r="C718" s="39"/>
      <c r="D718" s="40"/>
      <c r="G718" s="59"/>
      <c r="H718" s="77"/>
    </row>
    <row r="719" spans="3:8" ht="14.25" customHeight="1">
      <c r="C719" s="39"/>
      <c r="D719" s="40"/>
      <c r="G719" s="59"/>
      <c r="H719" s="77"/>
    </row>
    <row r="720" spans="3:8" ht="14.25" customHeight="1">
      <c r="C720" s="39"/>
      <c r="D720" s="40"/>
      <c r="G720" s="59"/>
      <c r="H720" s="77"/>
    </row>
    <row r="721" spans="3:8" ht="14.25" customHeight="1">
      <c r="C721" s="39"/>
      <c r="D721" s="40"/>
      <c r="G721" s="59"/>
      <c r="H721" s="77"/>
    </row>
    <row r="722" spans="3:8" ht="14.25" customHeight="1">
      <c r="C722" s="39"/>
      <c r="D722" s="40"/>
      <c r="G722" s="59"/>
      <c r="H722" s="77"/>
    </row>
    <row r="723" spans="3:8" ht="14.25" customHeight="1">
      <c r="C723" s="39"/>
      <c r="D723" s="40"/>
      <c r="G723" s="59"/>
      <c r="H723" s="77"/>
    </row>
    <row r="724" spans="3:8" ht="14.25" customHeight="1">
      <c r="C724" s="39"/>
      <c r="D724" s="40"/>
      <c r="G724" s="59"/>
      <c r="H724" s="77"/>
    </row>
    <row r="725" spans="3:8" ht="14.25" customHeight="1">
      <c r="C725" s="39"/>
      <c r="D725" s="40"/>
      <c r="G725" s="59"/>
      <c r="H725" s="77"/>
    </row>
    <row r="726" spans="3:8" ht="14.25" customHeight="1">
      <c r="C726" s="39"/>
      <c r="D726" s="40"/>
      <c r="G726" s="59"/>
      <c r="H726" s="77"/>
    </row>
    <row r="727" spans="3:8" ht="14.25" customHeight="1">
      <c r="C727" s="39"/>
      <c r="D727" s="40"/>
      <c r="G727" s="59"/>
      <c r="H727" s="77"/>
    </row>
    <row r="728" spans="3:8" ht="14.25" customHeight="1">
      <c r="C728" s="39"/>
      <c r="D728" s="40"/>
      <c r="G728" s="59"/>
      <c r="H728" s="77"/>
    </row>
    <row r="729" spans="3:8" ht="14.25" customHeight="1">
      <c r="C729" s="39"/>
      <c r="D729" s="40"/>
      <c r="G729" s="59"/>
      <c r="H729" s="77"/>
    </row>
    <row r="730" spans="3:8" ht="14.25" customHeight="1">
      <c r="C730" s="39"/>
      <c r="D730" s="40"/>
      <c r="G730" s="59"/>
      <c r="H730" s="77"/>
    </row>
    <row r="731" spans="3:8" ht="14.25" customHeight="1">
      <c r="C731" s="39"/>
      <c r="D731" s="40"/>
      <c r="G731" s="59"/>
      <c r="H731" s="77"/>
    </row>
    <row r="732" spans="3:8" ht="14.25" customHeight="1">
      <c r="C732" s="39"/>
      <c r="D732" s="40"/>
      <c r="G732" s="59"/>
      <c r="H732" s="77"/>
    </row>
    <row r="733" spans="3:8" ht="14.25" customHeight="1">
      <c r="C733" s="39"/>
      <c r="D733" s="40"/>
      <c r="G733" s="59"/>
      <c r="H733" s="77"/>
    </row>
    <row r="734" spans="3:8" ht="14.25" customHeight="1">
      <c r="C734" s="39"/>
      <c r="D734" s="40"/>
      <c r="G734" s="59"/>
      <c r="H734" s="77"/>
    </row>
    <row r="735" spans="3:8" ht="14.25" customHeight="1">
      <c r="C735" s="39"/>
      <c r="D735" s="40"/>
      <c r="G735" s="59"/>
      <c r="H735" s="77"/>
    </row>
    <row r="736" spans="3:8" ht="14.25" customHeight="1">
      <c r="C736" s="39"/>
      <c r="D736" s="40"/>
      <c r="G736" s="59"/>
      <c r="H736" s="77"/>
    </row>
    <row r="737" spans="3:8" ht="14.25" customHeight="1">
      <c r="C737" s="39"/>
      <c r="D737" s="40"/>
      <c r="G737" s="59"/>
      <c r="H737" s="77"/>
    </row>
    <row r="738" spans="3:8" ht="14.25" customHeight="1">
      <c r="C738" s="39"/>
      <c r="D738" s="40"/>
      <c r="G738" s="59"/>
      <c r="H738" s="77"/>
    </row>
    <row r="739" spans="3:8" ht="14.25" customHeight="1">
      <c r="C739" s="39"/>
      <c r="D739" s="40"/>
      <c r="G739" s="59"/>
      <c r="H739" s="77"/>
    </row>
    <row r="740" spans="3:8" ht="14.25" customHeight="1">
      <c r="C740" s="39"/>
      <c r="D740" s="40"/>
      <c r="G740" s="59"/>
      <c r="H740" s="77"/>
    </row>
    <row r="741" spans="3:8" ht="14.25" customHeight="1">
      <c r="C741" s="39"/>
      <c r="D741" s="40"/>
      <c r="G741" s="59"/>
      <c r="H741" s="77"/>
    </row>
    <row r="742" spans="3:8" ht="14.25" customHeight="1">
      <c r="C742" s="39"/>
      <c r="D742" s="40"/>
      <c r="G742" s="59"/>
      <c r="H742" s="77"/>
    </row>
    <row r="743" spans="3:8" ht="14.25" customHeight="1">
      <c r="C743" s="39"/>
      <c r="D743" s="40"/>
      <c r="G743" s="59"/>
      <c r="H743" s="77"/>
    </row>
    <row r="744" spans="3:8" ht="14.25" customHeight="1">
      <c r="C744" s="39"/>
      <c r="D744" s="40"/>
      <c r="G744" s="59"/>
      <c r="H744" s="77"/>
    </row>
    <row r="745" spans="3:8" ht="14.25" customHeight="1">
      <c r="C745" s="39"/>
      <c r="D745" s="40"/>
      <c r="G745" s="59"/>
      <c r="H745" s="77"/>
    </row>
    <row r="746" spans="3:8" ht="14.25" customHeight="1">
      <c r="C746" s="39"/>
      <c r="D746" s="40"/>
      <c r="G746" s="59"/>
      <c r="H746" s="77"/>
    </row>
    <row r="747" spans="3:8" ht="14.25" customHeight="1">
      <c r="C747" s="39"/>
      <c r="D747" s="40"/>
      <c r="G747" s="59"/>
      <c r="H747" s="77"/>
    </row>
    <row r="748" spans="3:8" ht="14.25" customHeight="1">
      <c r="C748" s="39"/>
      <c r="D748" s="40"/>
      <c r="G748" s="59"/>
      <c r="H748" s="77"/>
    </row>
    <row r="749" spans="3:8" ht="14.25" customHeight="1">
      <c r="C749" s="39"/>
      <c r="D749" s="40"/>
      <c r="G749" s="59"/>
      <c r="H749" s="77"/>
    </row>
    <row r="750" spans="3:8" ht="14.25" customHeight="1">
      <c r="C750" s="39"/>
      <c r="D750" s="40"/>
      <c r="G750" s="59"/>
      <c r="H750" s="77"/>
    </row>
    <row r="751" spans="3:8" ht="14.25" customHeight="1">
      <c r="C751" s="39"/>
      <c r="D751" s="40"/>
      <c r="G751" s="59"/>
      <c r="H751" s="77"/>
    </row>
    <row r="752" spans="3:8" ht="14.25" customHeight="1">
      <c r="C752" s="39"/>
      <c r="D752" s="40"/>
      <c r="G752" s="59"/>
      <c r="H752" s="77"/>
    </row>
    <row r="753" spans="3:8" ht="14.25" customHeight="1">
      <c r="C753" s="39"/>
      <c r="D753" s="40"/>
      <c r="G753" s="59"/>
      <c r="H753" s="77"/>
    </row>
    <row r="754" spans="3:8" ht="14.25" customHeight="1">
      <c r="C754" s="39"/>
      <c r="D754" s="40"/>
      <c r="G754" s="59"/>
      <c r="H754" s="77"/>
    </row>
    <row r="755" spans="3:8" ht="14.25" customHeight="1">
      <c r="C755" s="39"/>
      <c r="D755" s="40"/>
      <c r="G755" s="59"/>
      <c r="H755" s="77"/>
    </row>
    <row r="756" spans="3:8" ht="14.25" customHeight="1">
      <c r="C756" s="39"/>
      <c r="D756" s="40"/>
      <c r="G756" s="59"/>
      <c r="H756" s="77"/>
    </row>
    <row r="757" spans="3:8" ht="14.25" customHeight="1">
      <c r="C757" s="39"/>
      <c r="D757" s="40"/>
      <c r="G757" s="59"/>
      <c r="H757" s="77"/>
    </row>
    <row r="758" spans="3:8" ht="14.25" customHeight="1">
      <c r="C758" s="39"/>
      <c r="D758" s="40"/>
      <c r="G758" s="59"/>
      <c r="H758" s="77"/>
    </row>
    <row r="759" spans="3:8" ht="14.25" customHeight="1">
      <c r="C759" s="39"/>
      <c r="D759" s="40"/>
      <c r="G759" s="59"/>
      <c r="H759" s="77"/>
    </row>
    <row r="760" spans="3:8" ht="14.25" customHeight="1">
      <c r="C760" s="39"/>
      <c r="D760" s="40"/>
      <c r="G760" s="59"/>
      <c r="H760" s="77"/>
    </row>
    <row r="761" spans="3:8" ht="14.25" customHeight="1">
      <c r="C761" s="39"/>
      <c r="D761" s="40"/>
      <c r="G761" s="59"/>
      <c r="H761" s="77"/>
    </row>
    <row r="762" spans="3:8" ht="14.25" customHeight="1">
      <c r="C762" s="39"/>
      <c r="D762" s="40"/>
      <c r="G762" s="59"/>
      <c r="H762" s="77"/>
    </row>
    <row r="763" spans="3:8" ht="14.25" customHeight="1">
      <c r="C763" s="39"/>
      <c r="D763" s="40"/>
      <c r="G763" s="59"/>
      <c r="H763" s="77"/>
    </row>
    <row r="764" spans="3:8" ht="14.25" customHeight="1">
      <c r="C764" s="39"/>
      <c r="D764" s="40"/>
      <c r="G764" s="59"/>
      <c r="H764" s="77"/>
    </row>
    <row r="765" spans="3:8" ht="14.25" customHeight="1">
      <c r="C765" s="39"/>
      <c r="D765" s="40"/>
      <c r="G765" s="59"/>
      <c r="H765" s="77"/>
    </row>
    <row r="766" spans="3:8" ht="14.25" customHeight="1">
      <c r="C766" s="39"/>
      <c r="D766" s="40"/>
      <c r="G766" s="59"/>
      <c r="H766" s="77"/>
    </row>
    <row r="767" spans="3:8" ht="14.25" customHeight="1">
      <c r="C767" s="39"/>
      <c r="D767" s="40"/>
      <c r="G767" s="59"/>
      <c r="H767" s="77"/>
    </row>
    <row r="768" spans="3:8" ht="14.25" customHeight="1">
      <c r="C768" s="39"/>
      <c r="D768" s="40"/>
      <c r="G768" s="59"/>
      <c r="H768" s="77"/>
    </row>
    <row r="769" spans="3:8" ht="14.25" customHeight="1">
      <c r="C769" s="39"/>
      <c r="D769" s="40"/>
      <c r="G769" s="59"/>
      <c r="H769" s="77"/>
    </row>
    <row r="770" spans="3:8" ht="14.25" customHeight="1">
      <c r="C770" s="39"/>
      <c r="D770" s="40"/>
      <c r="G770" s="59"/>
      <c r="H770" s="77"/>
    </row>
    <row r="771" spans="3:8" ht="14.25" customHeight="1">
      <c r="C771" s="39"/>
      <c r="D771" s="40"/>
      <c r="G771" s="59"/>
      <c r="H771" s="77"/>
    </row>
    <row r="772" spans="3:8" ht="14.25" customHeight="1">
      <c r="C772" s="39"/>
      <c r="D772" s="40"/>
      <c r="G772" s="59"/>
      <c r="H772" s="77"/>
    </row>
    <row r="773" spans="3:8" ht="14.25" customHeight="1">
      <c r="C773" s="39"/>
      <c r="D773" s="40"/>
      <c r="G773" s="59"/>
      <c r="H773" s="77"/>
    </row>
    <row r="774" spans="3:8" ht="14.25" customHeight="1">
      <c r="C774" s="39"/>
      <c r="D774" s="40"/>
      <c r="G774" s="59"/>
      <c r="H774" s="77"/>
    </row>
    <row r="775" spans="3:8" ht="14.25" customHeight="1">
      <c r="C775" s="39"/>
      <c r="D775" s="40"/>
      <c r="G775" s="59"/>
      <c r="H775" s="77"/>
    </row>
    <row r="776" spans="3:8" ht="14.25" customHeight="1">
      <c r="C776" s="39"/>
      <c r="D776" s="40"/>
      <c r="G776" s="59"/>
      <c r="H776" s="77"/>
    </row>
    <row r="777" spans="3:8" ht="14.25" customHeight="1">
      <c r="C777" s="39"/>
      <c r="D777" s="40"/>
      <c r="G777" s="59"/>
      <c r="H777" s="77"/>
    </row>
    <row r="778" spans="3:8" ht="14.25" customHeight="1">
      <c r="C778" s="39"/>
      <c r="D778" s="40"/>
      <c r="G778" s="59"/>
      <c r="H778" s="77"/>
    </row>
    <row r="779" spans="3:8" ht="14.25" customHeight="1">
      <c r="C779" s="39"/>
      <c r="D779" s="40"/>
      <c r="G779" s="59"/>
      <c r="H779" s="77"/>
    </row>
    <row r="780" spans="3:8" ht="14.25" customHeight="1">
      <c r="C780" s="39"/>
      <c r="D780" s="40"/>
      <c r="G780" s="59"/>
      <c r="H780" s="77"/>
    </row>
    <row r="781" spans="3:8" ht="14.25" customHeight="1">
      <c r="C781" s="39"/>
      <c r="D781" s="40"/>
      <c r="G781" s="59"/>
      <c r="H781" s="77"/>
    </row>
    <row r="782" spans="3:8" ht="14.25" customHeight="1">
      <c r="C782" s="39"/>
      <c r="D782" s="40"/>
      <c r="G782" s="59"/>
      <c r="H782" s="77"/>
    </row>
    <row r="783" spans="3:8" ht="14.25" customHeight="1">
      <c r="C783" s="39"/>
      <c r="D783" s="40"/>
      <c r="G783" s="59"/>
      <c r="H783" s="77"/>
    </row>
    <row r="784" spans="3:8" ht="14.25" customHeight="1">
      <c r="C784" s="39"/>
      <c r="D784" s="40"/>
      <c r="G784" s="59"/>
      <c r="H784" s="77"/>
    </row>
    <row r="785" spans="3:8" ht="14.25" customHeight="1">
      <c r="C785" s="39"/>
      <c r="D785" s="40"/>
      <c r="G785" s="59"/>
      <c r="H785" s="77"/>
    </row>
    <row r="786" spans="3:8" ht="14.25" customHeight="1">
      <c r="C786" s="39"/>
      <c r="D786" s="40"/>
      <c r="G786" s="59"/>
      <c r="H786" s="77"/>
    </row>
    <row r="787" spans="3:8" ht="14.25" customHeight="1">
      <c r="C787" s="39"/>
      <c r="D787" s="40"/>
      <c r="G787" s="59"/>
      <c r="H787" s="77"/>
    </row>
    <row r="788" spans="3:8" ht="14.25" customHeight="1">
      <c r="C788" s="39"/>
      <c r="D788" s="40"/>
      <c r="G788" s="59"/>
      <c r="H788" s="77"/>
    </row>
    <row r="789" spans="3:8" ht="14.25" customHeight="1">
      <c r="C789" s="39"/>
      <c r="D789" s="40"/>
      <c r="G789" s="59"/>
      <c r="H789" s="77"/>
    </row>
    <row r="790" spans="3:8" ht="14.25" customHeight="1">
      <c r="C790" s="39"/>
      <c r="D790" s="40"/>
      <c r="G790" s="59"/>
      <c r="H790" s="77"/>
    </row>
    <row r="791" spans="3:8" ht="14.25" customHeight="1">
      <c r="C791" s="39"/>
      <c r="D791" s="40"/>
      <c r="G791" s="59"/>
      <c r="H791" s="77"/>
    </row>
    <row r="792" spans="3:8" ht="14.25" customHeight="1">
      <c r="C792" s="39"/>
      <c r="D792" s="40"/>
      <c r="G792" s="59"/>
      <c r="H792" s="77"/>
    </row>
    <row r="793" spans="3:8" ht="14.25" customHeight="1">
      <c r="C793" s="39"/>
      <c r="D793" s="40"/>
      <c r="G793" s="59"/>
      <c r="H793" s="77"/>
    </row>
    <row r="794" spans="3:8" ht="14.25" customHeight="1">
      <c r="C794" s="39"/>
      <c r="D794" s="40"/>
      <c r="G794" s="59"/>
      <c r="H794" s="77"/>
    </row>
    <row r="795" spans="3:8" ht="14.25" customHeight="1">
      <c r="C795" s="39"/>
      <c r="D795" s="40"/>
      <c r="G795" s="59"/>
      <c r="H795" s="77"/>
    </row>
    <row r="796" spans="3:8" ht="14.25" customHeight="1">
      <c r="C796" s="39"/>
      <c r="D796" s="40"/>
      <c r="G796" s="59"/>
      <c r="H796" s="77"/>
    </row>
    <row r="797" spans="3:8" ht="14.25" customHeight="1">
      <c r="C797" s="39"/>
      <c r="D797" s="40"/>
      <c r="G797" s="59"/>
      <c r="H797" s="77"/>
    </row>
    <row r="798" spans="3:8" ht="14.25" customHeight="1">
      <c r="C798" s="39"/>
      <c r="D798" s="40"/>
      <c r="G798" s="59"/>
      <c r="H798" s="77"/>
    </row>
    <row r="799" spans="3:8" ht="14.25" customHeight="1">
      <c r="C799" s="39"/>
      <c r="D799" s="40"/>
      <c r="G799" s="59"/>
      <c r="H799" s="77"/>
    </row>
    <row r="800" spans="3:8" ht="14.25" customHeight="1">
      <c r="C800" s="39"/>
      <c r="D800" s="40"/>
      <c r="G800" s="59"/>
      <c r="H800" s="77"/>
    </row>
    <row r="801" spans="3:8" ht="14.25" customHeight="1">
      <c r="C801" s="39"/>
      <c r="D801" s="40"/>
      <c r="G801" s="59"/>
      <c r="H801" s="77"/>
    </row>
    <row r="802" spans="3:8" ht="14.25" customHeight="1">
      <c r="C802" s="39"/>
      <c r="D802" s="40"/>
      <c r="G802" s="59"/>
      <c r="H802" s="77"/>
    </row>
    <row r="803" spans="3:8" ht="14.25" customHeight="1">
      <c r="C803" s="39"/>
      <c r="D803" s="40"/>
      <c r="G803" s="59"/>
      <c r="H803" s="77"/>
    </row>
    <row r="804" spans="3:8" ht="14.25" customHeight="1">
      <c r="C804" s="39"/>
      <c r="D804" s="40"/>
      <c r="G804" s="59"/>
      <c r="H804" s="77"/>
    </row>
    <row r="805" spans="3:8" ht="14.25" customHeight="1">
      <c r="C805" s="39"/>
      <c r="D805" s="40"/>
      <c r="G805" s="59"/>
      <c r="H805" s="77"/>
    </row>
    <row r="806" spans="3:8" ht="14.25" customHeight="1">
      <c r="C806" s="39"/>
      <c r="D806" s="40"/>
      <c r="G806" s="59"/>
      <c r="H806" s="77"/>
    </row>
    <row r="807" spans="3:8" ht="14.25" customHeight="1">
      <c r="C807" s="39"/>
      <c r="D807" s="40"/>
      <c r="G807" s="59"/>
      <c r="H807" s="77"/>
    </row>
    <row r="808" spans="3:8" ht="14.25" customHeight="1">
      <c r="C808" s="39"/>
      <c r="D808" s="40"/>
      <c r="G808" s="59"/>
      <c r="H808" s="77"/>
    </row>
    <row r="809" spans="3:8" ht="14.25" customHeight="1">
      <c r="C809" s="39"/>
      <c r="D809" s="40"/>
      <c r="G809" s="59"/>
      <c r="H809" s="77"/>
    </row>
    <row r="810" spans="3:8" ht="14.25" customHeight="1">
      <c r="C810" s="39"/>
      <c r="D810" s="40"/>
      <c r="G810" s="59"/>
      <c r="H810" s="77"/>
    </row>
    <row r="811" spans="3:8" ht="14.25" customHeight="1">
      <c r="C811" s="39"/>
      <c r="D811" s="40"/>
      <c r="G811" s="59"/>
      <c r="H811" s="77"/>
    </row>
    <row r="812" spans="3:8" ht="14.25" customHeight="1">
      <c r="C812" s="39"/>
      <c r="D812" s="40"/>
      <c r="G812" s="59"/>
      <c r="H812" s="77"/>
    </row>
    <row r="813" spans="3:8" ht="14.25" customHeight="1">
      <c r="C813" s="39"/>
      <c r="D813" s="40"/>
      <c r="G813" s="59"/>
      <c r="H813" s="77"/>
    </row>
    <row r="814" spans="3:8" ht="14.25" customHeight="1">
      <c r="C814" s="39"/>
      <c r="D814" s="40"/>
      <c r="G814" s="59"/>
      <c r="H814" s="77"/>
    </row>
    <row r="815" spans="3:8" ht="14.25" customHeight="1">
      <c r="C815" s="39"/>
      <c r="D815" s="40"/>
      <c r="G815" s="59"/>
      <c r="H815" s="77"/>
    </row>
    <row r="816" spans="3:8" ht="14.25" customHeight="1">
      <c r="C816" s="39"/>
      <c r="D816" s="40"/>
      <c r="G816" s="59"/>
      <c r="H816" s="77"/>
    </row>
    <row r="817" spans="3:8" ht="14.25" customHeight="1">
      <c r="C817" s="39"/>
      <c r="D817" s="40"/>
      <c r="G817" s="59"/>
      <c r="H817" s="77"/>
    </row>
    <row r="818" spans="3:8" ht="14.25" customHeight="1">
      <c r="C818" s="39"/>
      <c r="D818" s="40"/>
      <c r="G818" s="59"/>
      <c r="H818" s="77"/>
    </row>
    <row r="819" spans="3:8" ht="14.25" customHeight="1">
      <c r="C819" s="39"/>
      <c r="D819" s="40"/>
      <c r="G819" s="59"/>
      <c r="H819" s="77"/>
    </row>
    <row r="820" spans="3:8" ht="14.25" customHeight="1">
      <c r="C820" s="39"/>
      <c r="D820" s="40"/>
      <c r="G820" s="59"/>
      <c r="H820" s="77"/>
    </row>
    <row r="821" spans="3:8" ht="14.25" customHeight="1">
      <c r="C821" s="39"/>
      <c r="D821" s="40"/>
      <c r="G821" s="59"/>
      <c r="H821" s="77"/>
    </row>
    <row r="822" spans="3:8" ht="14.25" customHeight="1">
      <c r="C822" s="39"/>
      <c r="D822" s="40"/>
      <c r="G822" s="59"/>
      <c r="H822" s="77"/>
    </row>
    <row r="823" spans="3:8" ht="14.25" customHeight="1">
      <c r="C823" s="39"/>
      <c r="D823" s="40"/>
      <c r="G823" s="59"/>
      <c r="H823" s="77"/>
    </row>
    <row r="824" spans="3:8" ht="14.25" customHeight="1">
      <c r="C824" s="39"/>
      <c r="D824" s="40"/>
      <c r="G824" s="59"/>
      <c r="H824" s="77"/>
    </row>
    <row r="825" spans="3:8" ht="14.25" customHeight="1">
      <c r="C825" s="39"/>
      <c r="D825" s="40"/>
      <c r="G825" s="59"/>
      <c r="H825" s="77"/>
    </row>
    <row r="826" spans="3:8" ht="14.25" customHeight="1">
      <c r="C826" s="39"/>
      <c r="D826" s="40"/>
      <c r="G826" s="59"/>
      <c r="H826" s="77"/>
    </row>
    <row r="827" spans="3:8" ht="14.25" customHeight="1">
      <c r="C827" s="39"/>
      <c r="D827" s="40"/>
      <c r="G827" s="59"/>
      <c r="H827" s="77"/>
    </row>
    <row r="828" spans="3:8" ht="14.25" customHeight="1">
      <c r="C828" s="39"/>
      <c r="D828" s="40"/>
      <c r="G828" s="59"/>
      <c r="H828" s="77"/>
    </row>
    <row r="829" spans="3:8" ht="14.25" customHeight="1">
      <c r="C829" s="39"/>
      <c r="D829" s="40"/>
      <c r="G829" s="59"/>
      <c r="H829" s="77"/>
    </row>
    <row r="830" spans="3:8" ht="14.25" customHeight="1">
      <c r="C830" s="39"/>
      <c r="D830" s="40"/>
      <c r="G830" s="59"/>
      <c r="H830" s="77"/>
    </row>
    <row r="831" spans="3:8" ht="14.25" customHeight="1">
      <c r="C831" s="39"/>
      <c r="D831" s="40"/>
      <c r="G831" s="59"/>
      <c r="H831" s="77"/>
    </row>
    <row r="832" spans="3:8" ht="14.25" customHeight="1">
      <c r="C832" s="39"/>
      <c r="D832" s="40"/>
      <c r="G832" s="59"/>
      <c r="H832" s="77"/>
    </row>
    <row r="833" spans="3:8" ht="14.25" customHeight="1">
      <c r="C833" s="39"/>
      <c r="D833" s="40"/>
      <c r="G833" s="59"/>
      <c r="H833" s="77"/>
    </row>
    <row r="834" spans="3:8" ht="14.25" customHeight="1">
      <c r="C834" s="39"/>
      <c r="D834" s="40"/>
      <c r="G834" s="59"/>
      <c r="H834" s="77"/>
    </row>
    <row r="835" spans="3:8" ht="14.25" customHeight="1">
      <c r="C835" s="39"/>
      <c r="D835" s="40"/>
      <c r="G835" s="59"/>
      <c r="H835" s="77"/>
    </row>
    <row r="836" spans="3:8" ht="14.25" customHeight="1">
      <c r="C836" s="39"/>
      <c r="D836" s="40"/>
      <c r="G836" s="59"/>
      <c r="H836" s="77"/>
    </row>
    <row r="837" spans="3:8" ht="14.25" customHeight="1">
      <c r="C837" s="39"/>
      <c r="D837" s="40"/>
      <c r="G837" s="59"/>
      <c r="H837" s="77"/>
    </row>
    <row r="838" spans="3:8" ht="14.25" customHeight="1">
      <c r="C838" s="39"/>
      <c r="D838" s="40"/>
      <c r="G838" s="59"/>
      <c r="H838" s="77"/>
    </row>
    <row r="839" spans="3:8" ht="14.25" customHeight="1">
      <c r="C839" s="39"/>
      <c r="D839" s="40"/>
      <c r="G839" s="59"/>
      <c r="H839" s="77"/>
    </row>
    <row r="840" spans="3:8" ht="14.25" customHeight="1">
      <c r="C840" s="39"/>
      <c r="D840" s="40"/>
      <c r="G840" s="59"/>
      <c r="H840" s="77"/>
    </row>
    <row r="841" spans="3:8" ht="14.25" customHeight="1">
      <c r="C841" s="39"/>
      <c r="D841" s="40"/>
      <c r="G841" s="59"/>
      <c r="H841" s="77"/>
    </row>
    <row r="842" spans="3:8" ht="14.25" customHeight="1">
      <c r="C842" s="39"/>
      <c r="D842" s="40"/>
      <c r="G842" s="59"/>
      <c r="H842" s="77"/>
    </row>
    <row r="843" spans="3:8" ht="14.25" customHeight="1">
      <c r="C843" s="39"/>
      <c r="D843" s="40"/>
      <c r="G843" s="59"/>
      <c r="H843" s="77"/>
    </row>
    <row r="844" spans="3:8" ht="14.25" customHeight="1">
      <c r="C844" s="39"/>
      <c r="D844" s="40"/>
      <c r="G844" s="59"/>
      <c r="H844" s="77"/>
    </row>
    <row r="845" spans="3:8" ht="14.25" customHeight="1">
      <c r="C845" s="39"/>
      <c r="D845" s="40"/>
      <c r="G845" s="59"/>
      <c r="H845" s="77"/>
    </row>
    <row r="846" spans="3:8" ht="14.25" customHeight="1">
      <c r="C846" s="39"/>
      <c r="D846" s="40"/>
      <c r="G846" s="59"/>
      <c r="H846" s="77"/>
    </row>
    <row r="847" spans="3:8" ht="14.25" customHeight="1">
      <c r="C847" s="39"/>
      <c r="D847" s="40"/>
      <c r="G847" s="59"/>
      <c r="H847" s="77"/>
    </row>
    <row r="848" spans="3:8" ht="14.25" customHeight="1">
      <c r="C848" s="39"/>
      <c r="D848" s="40"/>
      <c r="G848" s="59"/>
      <c r="H848" s="77"/>
    </row>
    <row r="849" spans="3:8" ht="14.25" customHeight="1">
      <c r="C849" s="39"/>
      <c r="D849" s="40"/>
      <c r="G849" s="59"/>
      <c r="H849" s="77"/>
    </row>
    <row r="850" spans="3:8" ht="14.25" customHeight="1">
      <c r="C850" s="39"/>
      <c r="D850" s="40"/>
      <c r="G850" s="59"/>
      <c r="H850" s="77"/>
    </row>
    <row r="851" spans="3:8" ht="14.25" customHeight="1">
      <c r="C851" s="39"/>
      <c r="D851" s="40"/>
      <c r="G851" s="59"/>
      <c r="H851" s="77"/>
    </row>
    <row r="852" spans="3:8" ht="14.25" customHeight="1">
      <c r="C852" s="39"/>
      <c r="D852" s="40"/>
      <c r="G852" s="59"/>
      <c r="H852" s="77"/>
    </row>
    <row r="853" spans="3:8" ht="14.25" customHeight="1">
      <c r="C853" s="39"/>
      <c r="D853" s="40"/>
      <c r="G853" s="59"/>
      <c r="H853" s="77"/>
    </row>
    <row r="854" spans="3:8" ht="14.25" customHeight="1">
      <c r="C854" s="39"/>
      <c r="D854" s="40"/>
      <c r="G854" s="59"/>
      <c r="H854" s="77"/>
    </row>
    <row r="855" spans="3:8" ht="14.25" customHeight="1">
      <c r="C855" s="39"/>
      <c r="D855" s="40"/>
      <c r="G855" s="59"/>
      <c r="H855" s="77"/>
    </row>
    <row r="856" spans="3:8" ht="14.25" customHeight="1">
      <c r="C856" s="39"/>
      <c r="D856" s="40"/>
      <c r="G856" s="59"/>
      <c r="H856" s="77"/>
    </row>
    <row r="857" spans="3:8" ht="14.25" customHeight="1">
      <c r="C857" s="39"/>
      <c r="D857" s="40"/>
      <c r="G857" s="59"/>
      <c r="H857" s="77"/>
    </row>
    <row r="858" spans="3:8" ht="14.25" customHeight="1">
      <c r="C858" s="39"/>
      <c r="D858" s="40"/>
      <c r="G858" s="59"/>
      <c r="H858" s="77"/>
    </row>
    <row r="859" spans="3:8" ht="14.25" customHeight="1">
      <c r="C859" s="39"/>
      <c r="D859" s="40"/>
      <c r="G859" s="59"/>
      <c r="H859" s="77"/>
    </row>
    <row r="860" spans="3:8" ht="14.25" customHeight="1">
      <c r="C860" s="39"/>
      <c r="D860" s="40"/>
      <c r="G860" s="59"/>
      <c r="H860" s="77"/>
    </row>
    <row r="861" spans="3:8" ht="14.25" customHeight="1">
      <c r="C861" s="39"/>
      <c r="D861" s="40"/>
      <c r="G861" s="59"/>
      <c r="H861" s="77"/>
    </row>
    <row r="862" spans="3:8" ht="14.25" customHeight="1">
      <c r="C862" s="39"/>
      <c r="D862" s="40"/>
      <c r="G862" s="59"/>
      <c r="H862" s="77"/>
    </row>
    <row r="863" spans="3:8" ht="14.25" customHeight="1">
      <c r="C863" s="39"/>
      <c r="D863" s="40"/>
      <c r="G863" s="59"/>
      <c r="H863" s="77"/>
    </row>
    <row r="864" spans="3:8" ht="14.25" customHeight="1">
      <c r="C864" s="39"/>
      <c r="D864" s="40"/>
      <c r="G864" s="59"/>
      <c r="H864" s="77"/>
    </row>
    <row r="865" spans="3:8" ht="14.25" customHeight="1">
      <c r="C865" s="39"/>
      <c r="D865" s="40"/>
      <c r="G865" s="59"/>
      <c r="H865" s="77"/>
    </row>
    <row r="866" spans="3:8" ht="14.25" customHeight="1">
      <c r="C866" s="39"/>
      <c r="D866" s="40"/>
      <c r="G866" s="59"/>
      <c r="H866" s="77"/>
    </row>
    <row r="867" spans="3:8" ht="14.25" customHeight="1">
      <c r="C867" s="39"/>
      <c r="D867" s="40"/>
      <c r="G867" s="59"/>
      <c r="H867" s="77"/>
    </row>
    <row r="868" spans="3:8" ht="14.25" customHeight="1">
      <c r="C868" s="39"/>
      <c r="D868" s="40"/>
      <c r="G868" s="59"/>
      <c r="H868" s="77"/>
    </row>
    <row r="869" spans="3:8" ht="14.25" customHeight="1">
      <c r="C869" s="39"/>
      <c r="D869" s="40"/>
      <c r="G869" s="59"/>
      <c r="H869" s="77"/>
    </row>
    <row r="870" spans="3:8" ht="14.25" customHeight="1">
      <c r="C870" s="39"/>
      <c r="D870" s="40"/>
      <c r="G870" s="59"/>
      <c r="H870" s="77"/>
    </row>
    <row r="871" spans="3:8" ht="14.25" customHeight="1">
      <c r="C871" s="39"/>
      <c r="D871" s="40"/>
      <c r="G871" s="59"/>
      <c r="H871" s="77"/>
    </row>
    <row r="872" spans="3:8" ht="14.25" customHeight="1">
      <c r="C872" s="39"/>
      <c r="D872" s="40"/>
      <c r="G872" s="59"/>
      <c r="H872" s="77"/>
    </row>
    <row r="873" spans="3:8" ht="14.25" customHeight="1">
      <c r="C873" s="39"/>
      <c r="D873" s="40"/>
      <c r="G873" s="59"/>
      <c r="H873" s="77"/>
    </row>
    <row r="874" spans="3:8" ht="14.25" customHeight="1">
      <c r="C874" s="39"/>
      <c r="D874" s="40"/>
      <c r="G874" s="59"/>
      <c r="H874" s="77"/>
    </row>
    <row r="875" spans="3:8" ht="14.25" customHeight="1">
      <c r="C875" s="39"/>
      <c r="D875" s="40"/>
      <c r="G875" s="59"/>
      <c r="H875" s="77"/>
    </row>
    <row r="876" spans="3:8" ht="14.25" customHeight="1">
      <c r="C876" s="39"/>
      <c r="D876" s="40"/>
      <c r="G876" s="59"/>
      <c r="H876" s="77"/>
    </row>
    <row r="877" spans="3:8" ht="14.25" customHeight="1">
      <c r="C877" s="39"/>
      <c r="D877" s="40"/>
      <c r="G877" s="59"/>
      <c r="H877" s="77"/>
    </row>
    <row r="878" spans="3:8" ht="14.25" customHeight="1">
      <c r="C878" s="39"/>
      <c r="D878" s="40"/>
      <c r="G878" s="59"/>
      <c r="H878" s="77"/>
    </row>
    <row r="879" spans="3:8" ht="14.25" customHeight="1">
      <c r="C879" s="39"/>
      <c r="D879" s="40"/>
      <c r="G879" s="59"/>
      <c r="H879" s="77"/>
    </row>
    <row r="880" spans="3:8" ht="14.25" customHeight="1">
      <c r="C880" s="39"/>
      <c r="D880" s="40"/>
      <c r="G880" s="59"/>
      <c r="H880" s="77"/>
    </row>
    <row r="881" spans="3:8" ht="14.25" customHeight="1">
      <c r="C881" s="39"/>
      <c r="D881" s="40"/>
      <c r="G881" s="59"/>
      <c r="H881" s="77"/>
    </row>
    <row r="882" spans="3:8" ht="14.25" customHeight="1">
      <c r="C882" s="39"/>
      <c r="D882" s="40"/>
      <c r="G882" s="59"/>
      <c r="H882" s="77"/>
    </row>
    <row r="883" spans="3:8" ht="14.25" customHeight="1">
      <c r="C883" s="39"/>
      <c r="D883" s="40"/>
      <c r="G883" s="59"/>
      <c r="H883" s="77"/>
    </row>
    <row r="884" spans="3:8" ht="14.25" customHeight="1">
      <c r="C884" s="39"/>
      <c r="D884" s="40"/>
      <c r="G884" s="59"/>
      <c r="H884" s="77"/>
    </row>
    <row r="885" spans="3:8" ht="14.25" customHeight="1">
      <c r="C885" s="39"/>
      <c r="D885" s="40"/>
      <c r="G885" s="59"/>
      <c r="H885" s="77"/>
    </row>
    <row r="886" spans="3:8" ht="14.25" customHeight="1">
      <c r="C886" s="39"/>
      <c r="D886" s="40"/>
      <c r="G886" s="59"/>
      <c r="H886" s="77"/>
    </row>
    <row r="887" spans="3:8" ht="14.25" customHeight="1">
      <c r="C887" s="39"/>
      <c r="D887" s="40"/>
      <c r="G887" s="59"/>
      <c r="H887" s="77"/>
    </row>
    <row r="888" spans="3:8" ht="14.25" customHeight="1">
      <c r="C888" s="39"/>
      <c r="D888" s="40"/>
      <c r="G888" s="59"/>
      <c r="H888" s="77"/>
    </row>
    <row r="889" spans="3:8" ht="14.25" customHeight="1">
      <c r="C889" s="39"/>
      <c r="D889" s="40"/>
      <c r="G889" s="59"/>
      <c r="H889" s="77"/>
    </row>
    <row r="890" spans="3:8" ht="14.25" customHeight="1">
      <c r="C890" s="39"/>
      <c r="D890" s="40"/>
      <c r="G890" s="59"/>
      <c r="H890" s="77"/>
    </row>
    <row r="891" spans="3:8" ht="14.25" customHeight="1">
      <c r="C891" s="39"/>
      <c r="D891" s="40"/>
      <c r="G891" s="59"/>
      <c r="H891" s="77"/>
    </row>
    <row r="892" spans="3:8" ht="14.25" customHeight="1">
      <c r="C892" s="39"/>
      <c r="D892" s="40"/>
      <c r="G892" s="59"/>
      <c r="H892" s="77"/>
    </row>
    <row r="893" spans="3:8" ht="14.25" customHeight="1">
      <c r="C893" s="39"/>
      <c r="D893" s="40"/>
      <c r="G893" s="59"/>
      <c r="H893" s="77"/>
    </row>
    <row r="894" spans="3:8" ht="14.25" customHeight="1">
      <c r="C894" s="39"/>
      <c r="D894" s="40"/>
      <c r="G894" s="59"/>
      <c r="H894" s="77"/>
    </row>
    <row r="895" spans="3:8" ht="14.25" customHeight="1">
      <c r="C895" s="39"/>
      <c r="D895" s="40"/>
      <c r="G895" s="59"/>
      <c r="H895" s="77"/>
    </row>
    <row r="896" spans="3:8" ht="14.25" customHeight="1">
      <c r="C896" s="39"/>
      <c r="D896" s="40"/>
      <c r="G896" s="59"/>
      <c r="H896" s="77"/>
    </row>
    <row r="897" spans="3:8" ht="14.25" customHeight="1">
      <c r="C897" s="39"/>
      <c r="D897" s="40"/>
      <c r="G897" s="59"/>
      <c r="H897" s="77"/>
    </row>
    <row r="898" spans="3:8" ht="14.25" customHeight="1">
      <c r="C898" s="39"/>
      <c r="D898" s="40"/>
      <c r="G898" s="59"/>
      <c r="H898" s="77"/>
    </row>
    <row r="899" spans="3:8" ht="14.25" customHeight="1">
      <c r="C899" s="39"/>
      <c r="D899" s="40"/>
      <c r="G899" s="59"/>
      <c r="H899" s="77"/>
    </row>
    <row r="900" spans="3:8" ht="14.25" customHeight="1">
      <c r="C900" s="39"/>
      <c r="D900" s="40"/>
      <c r="G900" s="59"/>
      <c r="H900" s="77"/>
    </row>
    <row r="901" spans="3:8" ht="14.25" customHeight="1">
      <c r="C901" s="39"/>
      <c r="D901" s="40"/>
      <c r="G901" s="59"/>
      <c r="H901" s="77"/>
    </row>
    <row r="902" spans="3:8" ht="14.25" customHeight="1">
      <c r="C902" s="39"/>
      <c r="D902" s="40"/>
      <c r="G902" s="59"/>
      <c r="H902" s="77"/>
    </row>
    <row r="903" spans="3:8" ht="14.25" customHeight="1">
      <c r="C903" s="39"/>
      <c r="D903" s="40"/>
      <c r="G903" s="59"/>
      <c r="H903" s="77"/>
    </row>
    <row r="904" spans="3:8" ht="14.25" customHeight="1">
      <c r="C904" s="39"/>
      <c r="D904" s="40"/>
      <c r="G904" s="59"/>
      <c r="H904" s="77"/>
    </row>
    <row r="905" spans="3:8" ht="14.25" customHeight="1">
      <c r="C905" s="39"/>
      <c r="D905" s="40"/>
      <c r="G905" s="59"/>
      <c r="H905" s="77"/>
    </row>
    <row r="906" spans="3:8" ht="14.25" customHeight="1">
      <c r="C906" s="39"/>
      <c r="D906" s="40"/>
      <c r="G906" s="59"/>
      <c r="H906" s="77"/>
    </row>
    <row r="907" spans="3:8" ht="14.25" customHeight="1">
      <c r="C907" s="39"/>
      <c r="D907" s="40"/>
      <c r="G907" s="59"/>
      <c r="H907" s="77"/>
    </row>
    <row r="908" spans="3:8" ht="14.25" customHeight="1">
      <c r="C908" s="39"/>
      <c r="D908" s="40"/>
      <c r="G908" s="59"/>
      <c r="H908" s="77"/>
    </row>
    <row r="909" spans="3:8" ht="14.25" customHeight="1">
      <c r="C909" s="39"/>
      <c r="D909" s="40"/>
      <c r="G909" s="59"/>
      <c r="H909" s="77"/>
    </row>
    <row r="910" spans="3:8" ht="14.25" customHeight="1">
      <c r="C910" s="39"/>
      <c r="D910" s="40"/>
      <c r="G910" s="59"/>
      <c r="H910" s="77"/>
    </row>
    <row r="911" spans="3:8" ht="14.25" customHeight="1">
      <c r="C911" s="39"/>
      <c r="D911" s="40"/>
      <c r="G911" s="59"/>
      <c r="H911" s="77"/>
    </row>
    <row r="912" spans="3:8" ht="14.25" customHeight="1">
      <c r="C912" s="39"/>
      <c r="D912" s="40"/>
      <c r="G912" s="59"/>
      <c r="H912" s="77"/>
    </row>
    <row r="913" spans="3:8" ht="14.25" customHeight="1">
      <c r="C913" s="39"/>
      <c r="D913" s="40"/>
      <c r="G913" s="59"/>
      <c r="H913" s="77"/>
    </row>
    <row r="914" spans="3:8" ht="14.25" customHeight="1">
      <c r="C914" s="39"/>
      <c r="D914" s="40"/>
      <c r="G914" s="59"/>
      <c r="H914" s="77"/>
    </row>
    <row r="915" spans="3:8" ht="14.25" customHeight="1">
      <c r="C915" s="39"/>
      <c r="D915" s="40"/>
      <c r="G915" s="59"/>
      <c r="H915" s="77"/>
    </row>
    <row r="916" spans="3:8" ht="14.25" customHeight="1">
      <c r="C916" s="39"/>
      <c r="D916" s="40"/>
      <c r="G916" s="59"/>
      <c r="H916" s="77"/>
    </row>
    <row r="917" spans="3:8" ht="14.25" customHeight="1">
      <c r="C917" s="39"/>
      <c r="D917" s="40"/>
      <c r="G917" s="59"/>
      <c r="H917" s="77"/>
    </row>
    <row r="918" spans="3:8" ht="14.25" customHeight="1">
      <c r="C918" s="39"/>
      <c r="D918" s="40"/>
      <c r="G918" s="59"/>
      <c r="H918" s="77"/>
    </row>
    <row r="919" spans="3:8" ht="14.25" customHeight="1">
      <c r="C919" s="39"/>
      <c r="D919" s="40"/>
      <c r="G919" s="59"/>
      <c r="H919" s="77"/>
    </row>
    <row r="920" spans="3:8" ht="14.25" customHeight="1">
      <c r="C920" s="39"/>
      <c r="D920" s="40"/>
      <c r="G920" s="59"/>
      <c r="H920" s="77"/>
    </row>
    <row r="921" spans="3:8" ht="14.25" customHeight="1">
      <c r="C921" s="39"/>
      <c r="D921" s="40"/>
      <c r="G921" s="59"/>
      <c r="H921" s="77"/>
    </row>
    <row r="922" spans="3:8" ht="14.25" customHeight="1">
      <c r="C922" s="39"/>
      <c r="D922" s="40"/>
      <c r="G922" s="59"/>
      <c r="H922" s="77"/>
    </row>
    <row r="923" spans="3:8" ht="14.25" customHeight="1">
      <c r="C923" s="39"/>
      <c r="D923" s="40"/>
      <c r="G923" s="59"/>
      <c r="H923" s="77"/>
    </row>
    <row r="924" spans="3:8" ht="14.25" customHeight="1">
      <c r="C924" s="39"/>
      <c r="D924" s="40"/>
      <c r="G924" s="59"/>
      <c r="H924" s="77"/>
    </row>
    <row r="925" spans="3:8" ht="14.25" customHeight="1">
      <c r="C925" s="39"/>
      <c r="D925" s="40"/>
      <c r="G925" s="59"/>
      <c r="H925" s="77"/>
    </row>
    <row r="926" spans="3:8" ht="14.25" customHeight="1">
      <c r="C926" s="39"/>
      <c r="D926" s="40"/>
      <c r="G926" s="59"/>
      <c r="H926" s="77"/>
    </row>
    <row r="927" spans="3:8" ht="14.25" customHeight="1">
      <c r="C927" s="39"/>
      <c r="D927" s="40"/>
      <c r="G927" s="59"/>
      <c r="H927" s="77"/>
    </row>
    <row r="928" spans="3:8" ht="14.25" customHeight="1">
      <c r="C928" s="39"/>
      <c r="D928" s="40"/>
      <c r="G928" s="59"/>
      <c r="H928" s="77"/>
    </row>
    <row r="929" spans="3:8" ht="14.25" customHeight="1">
      <c r="C929" s="39"/>
      <c r="D929" s="40"/>
      <c r="G929" s="59"/>
      <c r="H929" s="77"/>
    </row>
    <row r="930" spans="3:8" ht="14.25" customHeight="1">
      <c r="C930" s="39"/>
      <c r="D930" s="40"/>
      <c r="G930" s="59"/>
      <c r="H930" s="77"/>
    </row>
    <row r="931" spans="3:8" ht="14.25" customHeight="1">
      <c r="C931" s="39"/>
      <c r="D931" s="40"/>
      <c r="G931" s="59"/>
      <c r="H931" s="77"/>
    </row>
    <row r="932" spans="3:8" ht="14.25" customHeight="1">
      <c r="C932" s="39"/>
      <c r="D932" s="40"/>
      <c r="G932" s="59"/>
      <c r="H932" s="77"/>
    </row>
    <row r="933" spans="3:8" ht="14.25" customHeight="1">
      <c r="C933" s="39"/>
      <c r="D933" s="40"/>
      <c r="G933" s="59"/>
      <c r="H933" s="77"/>
    </row>
    <row r="934" spans="3:8" ht="14.25" customHeight="1">
      <c r="C934" s="39"/>
      <c r="D934" s="40"/>
      <c r="G934" s="59"/>
      <c r="H934" s="77"/>
    </row>
    <row r="935" spans="3:8" ht="14.25" customHeight="1">
      <c r="C935" s="39"/>
      <c r="D935" s="40"/>
      <c r="G935" s="59"/>
      <c r="H935" s="77"/>
    </row>
    <row r="936" spans="3:8" ht="14.25" customHeight="1">
      <c r="C936" s="39"/>
      <c r="D936" s="40"/>
      <c r="G936" s="59"/>
      <c r="H936" s="77"/>
    </row>
    <row r="937" spans="3:8" ht="14.25" customHeight="1">
      <c r="C937" s="39"/>
      <c r="D937" s="40"/>
      <c r="G937" s="59"/>
      <c r="H937" s="77"/>
    </row>
    <row r="938" spans="3:8" ht="14.25" customHeight="1">
      <c r="C938" s="39"/>
      <c r="D938" s="40"/>
      <c r="G938" s="59"/>
      <c r="H938" s="77"/>
    </row>
    <row r="939" spans="3:8" ht="14.25" customHeight="1">
      <c r="C939" s="39"/>
      <c r="D939" s="40"/>
      <c r="G939" s="59"/>
      <c r="H939" s="77"/>
    </row>
    <row r="940" spans="3:8" ht="14.25" customHeight="1">
      <c r="C940" s="39"/>
      <c r="D940" s="40"/>
      <c r="G940" s="59"/>
      <c r="H940" s="77"/>
    </row>
    <row r="941" spans="3:8" ht="14.25" customHeight="1">
      <c r="C941" s="39"/>
      <c r="D941" s="40"/>
      <c r="G941" s="59"/>
      <c r="H941" s="77"/>
    </row>
    <row r="942" spans="3:8" ht="14.25" customHeight="1">
      <c r="C942" s="39"/>
      <c r="D942" s="40"/>
      <c r="G942" s="59"/>
      <c r="H942" s="77"/>
    </row>
    <row r="943" spans="3:8" ht="14.25" customHeight="1">
      <c r="C943" s="39"/>
      <c r="D943" s="40"/>
      <c r="G943" s="59"/>
      <c r="H943" s="77"/>
    </row>
    <row r="944" spans="3:8" ht="14.25" customHeight="1">
      <c r="C944" s="39"/>
      <c r="D944" s="40"/>
      <c r="G944" s="59"/>
      <c r="H944" s="77"/>
    </row>
    <row r="945" spans="3:8" ht="14.25" customHeight="1">
      <c r="C945" s="39"/>
      <c r="D945" s="40"/>
      <c r="G945" s="59"/>
      <c r="H945" s="77"/>
    </row>
    <row r="946" spans="3:8" ht="14.25" customHeight="1">
      <c r="C946" s="39"/>
      <c r="D946" s="40"/>
      <c r="G946" s="59"/>
      <c r="H946" s="77"/>
    </row>
    <row r="947" spans="3:8" ht="14.25" customHeight="1">
      <c r="C947" s="39"/>
      <c r="D947" s="40"/>
      <c r="G947" s="59"/>
      <c r="H947" s="77"/>
    </row>
    <row r="948" spans="3:8" ht="14.25" customHeight="1">
      <c r="C948" s="39"/>
      <c r="D948" s="40"/>
      <c r="G948" s="59"/>
      <c r="H948" s="77"/>
    </row>
    <row r="949" spans="3:8" ht="14.25" customHeight="1">
      <c r="C949" s="39"/>
      <c r="D949" s="40"/>
      <c r="G949" s="59"/>
      <c r="H949" s="77"/>
    </row>
    <row r="950" spans="3:8" ht="14.25" customHeight="1">
      <c r="C950" s="39"/>
      <c r="D950" s="40"/>
      <c r="G950" s="59"/>
      <c r="H950" s="77"/>
    </row>
    <row r="951" spans="3:8" ht="14.25" customHeight="1">
      <c r="C951" s="39"/>
      <c r="D951" s="40"/>
      <c r="G951" s="59"/>
      <c r="H951" s="77"/>
    </row>
    <row r="952" spans="3:8" ht="14.25" customHeight="1">
      <c r="C952" s="39"/>
      <c r="D952" s="40"/>
      <c r="G952" s="59"/>
      <c r="H952" s="77"/>
    </row>
    <row r="953" spans="3:8" ht="14.25" customHeight="1">
      <c r="C953" s="39"/>
      <c r="D953" s="40"/>
      <c r="G953" s="59"/>
      <c r="H953" s="77"/>
    </row>
    <row r="954" spans="3:8" ht="14.25" customHeight="1">
      <c r="C954" s="39"/>
      <c r="D954" s="40"/>
      <c r="G954" s="59"/>
      <c r="H954" s="77"/>
    </row>
    <row r="955" spans="3:8" ht="14.25" customHeight="1">
      <c r="C955" s="39"/>
      <c r="D955" s="40"/>
      <c r="G955" s="59"/>
      <c r="H955" s="77"/>
    </row>
    <row r="956" spans="3:8" ht="14.25" customHeight="1">
      <c r="C956" s="39"/>
      <c r="D956" s="40"/>
      <c r="G956" s="59"/>
      <c r="H956" s="77"/>
    </row>
    <row r="957" spans="3:8" ht="14.25" customHeight="1">
      <c r="C957" s="39"/>
      <c r="D957" s="40"/>
      <c r="G957" s="59"/>
      <c r="H957" s="77"/>
    </row>
    <row r="958" spans="3:8" ht="14.25" customHeight="1">
      <c r="C958" s="39"/>
      <c r="D958" s="40"/>
      <c r="G958" s="59"/>
      <c r="H958" s="77"/>
    </row>
    <row r="959" spans="3:8" ht="14.25" customHeight="1">
      <c r="C959" s="39"/>
      <c r="D959" s="40"/>
      <c r="G959" s="59"/>
      <c r="H959" s="77"/>
    </row>
    <row r="960" spans="3:8" ht="14.25" customHeight="1">
      <c r="C960" s="39"/>
      <c r="D960" s="40"/>
      <c r="G960" s="59"/>
      <c r="H960" s="77"/>
    </row>
    <row r="961" spans="3:8" ht="14.25" customHeight="1">
      <c r="C961" s="39"/>
      <c r="D961" s="40"/>
      <c r="G961" s="59"/>
      <c r="H961" s="77"/>
    </row>
    <row r="962" spans="3:8" ht="14.25" customHeight="1">
      <c r="C962" s="39"/>
      <c r="D962" s="40"/>
      <c r="G962" s="59"/>
      <c r="H962" s="77"/>
    </row>
    <row r="963" spans="3:8" ht="14.25" customHeight="1">
      <c r="C963" s="39"/>
      <c r="D963" s="40"/>
      <c r="G963" s="59"/>
      <c r="H963" s="77"/>
    </row>
    <row r="964" spans="3:8" ht="14.25" customHeight="1">
      <c r="C964" s="39"/>
      <c r="D964" s="40"/>
      <c r="G964" s="59"/>
      <c r="H964" s="77"/>
    </row>
    <row r="965" spans="3:8" ht="14.25" customHeight="1">
      <c r="C965" s="39"/>
      <c r="D965" s="40"/>
      <c r="G965" s="59"/>
      <c r="H965" s="77"/>
    </row>
    <row r="966" spans="3:8" ht="14.25" customHeight="1">
      <c r="C966" s="39"/>
      <c r="D966" s="40"/>
      <c r="G966" s="59"/>
      <c r="H966" s="77"/>
    </row>
    <row r="967" spans="3:8" ht="14.25" customHeight="1">
      <c r="C967" s="39"/>
      <c r="D967" s="40"/>
      <c r="G967" s="59"/>
      <c r="H967" s="77"/>
    </row>
    <row r="968" spans="3:8" ht="14.25" customHeight="1">
      <c r="C968" s="39"/>
      <c r="D968" s="40"/>
      <c r="G968" s="59"/>
      <c r="H968" s="77"/>
    </row>
    <row r="969" spans="3:8" ht="14.25" customHeight="1">
      <c r="C969" s="39"/>
      <c r="D969" s="40"/>
      <c r="G969" s="59"/>
      <c r="H969" s="77"/>
    </row>
    <row r="970" spans="3:8" ht="14.25" customHeight="1">
      <c r="C970" s="39"/>
      <c r="D970" s="40"/>
      <c r="G970" s="59"/>
      <c r="H970" s="77"/>
    </row>
    <row r="971" spans="3:8" ht="14.25" customHeight="1">
      <c r="C971" s="39"/>
      <c r="D971" s="40"/>
      <c r="G971" s="59"/>
      <c r="H971" s="77"/>
    </row>
    <row r="972" spans="3:8" ht="14.25" customHeight="1">
      <c r="C972" s="39"/>
      <c r="D972" s="40"/>
      <c r="G972" s="59"/>
      <c r="H972" s="77"/>
    </row>
    <row r="973" spans="3:8" ht="14.25" customHeight="1">
      <c r="C973" s="39"/>
      <c r="D973" s="40"/>
      <c r="G973" s="59"/>
      <c r="H973" s="77"/>
    </row>
    <row r="974" spans="3:8" ht="14.25" customHeight="1">
      <c r="C974" s="39"/>
      <c r="D974" s="40"/>
      <c r="G974" s="59"/>
      <c r="H974" s="77"/>
    </row>
    <row r="975" spans="3:8" ht="14.25" customHeight="1">
      <c r="C975" s="39"/>
      <c r="D975" s="40"/>
      <c r="G975" s="59"/>
      <c r="H975" s="77"/>
    </row>
    <row r="976" spans="3:8" ht="14.25" customHeight="1">
      <c r="C976" s="39"/>
      <c r="D976" s="40"/>
      <c r="G976" s="59"/>
      <c r="H976" s="77"/>
    </row>
    <row r="977" spans="3:8" ht="14.25" customHeight="1">
      <c r="C977" s="39"/>
      <c r="D977" s="40"/>
      <c r="G977" s="59"/>
      <c r="H977" s="77"/>
    </row>
    <row r="978" spans="3:8" ht="14.25" customHeight="1">
      <c r="C978" s="39"/>
      <c r="D978" s="40"/>
      <c r="G978" s="59"/>
      <c r="H978" s="77"/>
    </row>
    <row r="979" spans="3:8" ht="14.25" customHeight="1">
      <c r="C979" s="39"/>
      <c r="D979" s="40"/>
      <c r="G979" s="59"/>
      <c r="H979" s="77"/>
    </row>
    <row r="980" spans="3:8" ht="14.25" customHeight="1">
      <c r="C980" s="39"/>
      <c r="D980" s="40"/>
      <c r="G980" s="59"/>
      <c r="H980" s="77"/>
    </row>
    <row r="981" spans="3:8" ht="14.25" customHeight="1">
      <c r="C981" s="39"/>
      <c r="D981" s="40"/>
      <c r="G981" s="59"/>
      <c r="H981" s="77"/>
    </row>
    <row r="982" spans="3:8" ht="14.25" customHeight="1">
      <c r="C982" s="39"/>
      <c r="D982" s="40"/>
      <c r="G982" s="59"/>
      <c r="H982" s="77"/>
    </row>
    <row r="983" spans="3:8" ht="14.25" customHeight="1">
      <c r="C983" s="39"/>
      <c r="D983" s="40"/>
      <c r="G983" s="59"/>
      <c r="H983" s="77"/>
    </row>
    <row r="984" spans="3:8" ht="14.25" customHeight="1">
      <c r="C984" s="39"/>
      <c r="D984" s="40"/>
      <c r="G984" s="59"/>
      <c r="H984" s="77"/>
    </row>
    <row r="985" spans="3:8" ht="14.25" customHeight="1">
      <c r="C985" s="39"/>
      <c r="D985" s="40"/>
      <c r="G985" s="59"/>
      <c r="H985" s="77"/>
    </row>
    <row r="986" spans="3:8" ht="14.25" customHeight="1">
      <c r="C986" s="39"/>
      <c r="D986" s="40"/>
      <c r="G986" s="59"/>
      <c r="H986" s="77"/>
    </row>
    <row r="987" spans="3:8" ht="14.25" customHeight="1">
      <c r="C987" s="39"/>
      <c r="D987" s="40"/>
      <c r="G987" s="59"/>
      <c r="H987" s="77"/>
    </row>
    <row r="988" spans="3:8" ht="14.25" customHeight="1">
      <c r="C988" s="39"/>
      <c r="D988" s="40"/>
      <c r="G988" s="59"/>
      <c r="H988" s="77"/>
    </row>
    <row r="989" spans="3:8" ht="14.25" customHeight="1">
      <c r="C989" s="39"/>
      <c r="D989" s="40"/>
      <c r="G989" s="59"/>
      <c r="H989" s="77"/>
    </row>
    <row r="990" spans="3:8" ht="14.25" customHeight="1">
      <c r="C990" s="39"/>
      <c r="D990" s="40"/>
      <c r="G990" s="59"/>
      <c r="H990" s="77"/>
    </row>
    <row r="991" spans="3:8" ht="14.25" customHeight="1">
      <c r="C991" s="39"/>
      <c r="D991" s="40"/>
      <c r="G991" s="59"/>
      <c r="H991" s="77"/>
    </row>
    <row r="992" spans="3:8" ht="14.25" customHeight="1">
      <c r="C992" s="39"/>
      <c r="D992" s="40"/>
      <c r="G992" s="59"/>
      <c r="H992" s="77"/>
    </row>
    <row r="993" spans="3:8" ht="14.25" customHeight="1">
      <c r="C993" s="39"/>
      <c r="D993" s="40"/>
      <c r="G993" s="59"/>
      <c r="H993" s="77"/>
    </row>
    <row r="994" spans="3:8" ht="14.25" customHeight="1">
      <c r="C994" s="39"/>
      <c r="D994" s="40"/>
      <c r="G994" s="59"/>
      <c r="H994" s="77"/>
    </row>
    <row r="995" spans="3:8" ht="14.25" customHeight="1">
      <c r="C995" s="39"/>
      <c r="D995" s="40"/>
      <c r="G995" s="59"/>
      <c r="H995" s="77"/>
    </row>
    <row r="996" spans="3:8" ht="14.25" customHeight="1">
      <c r="C996" s="39"/>
      <c r="D996" s="40"/>
      <c r="G996" s="59"/>
      <c r="H996" s="77"/>
    </row>
    <row r="997" spans="3:8" ht="14.25" customHeight="1">
      <c r="C997" s="39"/>
      <c r="D997" s="40"/>
      <c r="G997" s="59"/>
      <c r="H997" s="77"/>
    </row>
    <row r="998" spans="3:8" ht="14.25" customHeight="1">
      <c r="C998" s="39"/>
      <c r="D998" s="40"/>
      <c r="G998" s="59"/>
      <c r="H998" s="77"/>
    </row>
    <row r="999" spans="3:8" ht="14.25" customHeight="1">
      <c r="C999" s="39"/>
      <c r="D999" s="40"/>
      <c r="G999" s="59"/>
      <c r="H999" s="77"/>
    </row>
    <row r="1000" spans="3:8" ht="14.25" customHeight="1">
      <c r="C1000" s="39"/>
      <c r="D1000" s="40"/>
      <c r="G1000" s="59"/>
      <c r="H1000" s="77"/>
    </row>
  </sheetData>
  <mergeCells count="7">
    <mergeCell ref="BO2:BT2"/>
    <mergeCell ref="AE2:AJ2"/>
    <mergeCell ref="AK2:AP2"/>
    <mergeCell ref="AQ2:AV2"/>
    <mergeCell ref="AW2:BB2"/>
    <mergeCell ref="BC2:BH2"/>
    <mergeCell ref="BI2:BN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1000"/>
  <sheetViews>
    <sheetView zoomScale="59" workbookViewId="0">
      <selection activeCell="L6" sqref="L6"/>
    </sheetView>
  </sheetViews>
  <sheetFormatPr defaultColWidth="14.42578125" defaultRowHeight="15" customHeight="1"/>
  <cols>
    <col min="1" max="1" width="13.42578125" customWidth="1"/>
    <col min="2" max="5" width="10.7109375" customWidth="1"/>
    <col min="6" max="6" width="10.85546875" customWidth="1"/>
    <col min="7" max="10" width="10.7109375" customWidth="1"/>
    <col min="11" max="11" width="10.85546875" customWidth="1"/>
    <col min="12" max="12" width="10.7109375" customWidth="1"/>
    <col min="13" max="13" width="11.7109375" customWidth="1"/>
    <col min="14" max="15" width="10.7109375" customWidth="1"/>
    <col min="16" max="16" width="15.42578125" customWidth="1"/>
    <col min="17" max="20" width="10.7109375" customWidth="1"/>
    <col min="21" max="21" width="10.85546875" customWidth="1"/>
    <col min="22" max="22" width="11.85546875" customWidth="1"/>
    <col min="23" max="23" width="11.42578125" customWidth="1"/>
    <col min="24" max="32" width="10.7109375" customWidth="1"/>
    <col min="33" max="33" width="12.140625" customWidth="1"/>
    <col min="34" max="35" width="10.7109375" customWidth="1"/>
    <col min="36" max="36" width="15.140625" customWidth="1"/>
    <col min="37" max="41" width="10.7109375" customWidth="1"/>
  </cols>
  <sheetData>
    <row r="1" spans="1:41" ht="14.25" customHeight="1">
      <c r="A1" s="149"/>
      <c r="B1" s="438" t="s">
        <v>185</v>
      </c>
      <c r="C1" s="424"/>
      <c r="D1" s="424"/>
      <c r="E1" s="424"/>
      <c r="F1" s="424"/>
      <c r="G1" s="424"/>
      <c r="H1" s="424"/>
      <c r="I1" s="424"/>
      <c r="J1" s="424"/>
      <c r="K1" s="424"/>
      <c r="L1" s="424"/>
      <c r="M1" s="424"/>
      <c r="N1" s="424"/>
      <c r="O1" s="424"/>
      <c r="P1" s="424"/>
      <c r="Q1" s="424"/>
      <c r="R1" s="424"/>
      <c r="S1" s="424"/>
      <c r="T1" s="424"/>
      <c r="U1" s="425"/>
      <c r="V1" s="438" t="s">
        <v>142</v>
      </c>
      <c r="W1" s="424"/>
      <c r="X1" s="424"/>
      <c r="Y1" s="424"/>
      <c r="Z1" s="424"/>
      <c r="AA1" s="424"/>
      <c r="AB1" s="424"/>
      <c r="AC1" s="424"/>
      <c r="AD1" s="424"/>
      <c r="AE1" s="424"/>
      <c r="AF1" s="424"/>
      <c r="AG1" s="424"/>
      <c r="AH1" s="425"/>
      <c r="AI1" s="150"/>
      <c r="AJ1" s="150"/>
      <c r="AK1" s="150"/>
      <c r="AL1" s="150"/>
      <c r="AM1" s="150"/>
      <c r="AN1" s="150"/>
      <c r="AO1" s="150"/>
    </row>
    <row r="2" spans="1:41" ht="14.25" customHeight="1">
      <c r="A2" s="151" t="s">
        <v>186</v>
      </c>
      <c r="B2" s="152" t="s">
        <v>67</v>
      </c>
      <c r="C2" s="152" t="s">
        <v>68</v>
      </c>
      <c r="D2" s="152" t="s">
        <v>18</v>
      </c>
      <c r="E2" s="152" t="s">
        <v>69</v>
      </c>
      <c r="F2" s="152" t="s">
        <v>70</v>
      </c>
      <c r="G2" s="152" t="s">
        <v>71</v>
      </c>
      <c r="H2" s="152" t="s">
        <v>72</v>
      </c>
      <c r="I2" s="152" t="s">
        <v>73</v>
      </c>
      <c r="J2" s="152" t="s">
        <v>74</v>
      </c>
      <c r="K2" s="152" t="s">
        <v>75</v>
      </c>
      <c r="L2" s="152" t="s">
        <v>76</v>
      </c>
      <c r="M2" s="152" t="s">
        <v>77</v>
      </c>
      <c r="N2" s="152" t="s">
        <v>78</v>
      </c>
      <c r="O2" s="152" t="s">
        <v>79</v>
      </c>
      <c r="P2" s="153" t="s">
        <v>80</v>
      </c>
      <c r="Q2" s="153" t="s">
        <v>81</v>
      </c>
      <c r="R2" s="153" t="s">
        <v>82</v>
      </c>
      <c r="S2" s="153" t="s">
        <v>83</v>
      </c>
      <c r="T2" s="153" t="s">
        <v>84</v>
      </c>
      <c r="U2" s="153" t="s">
        <v>85</v>
      </c>
      <c r="V2" s="152" t="s">
        <v>67</v>
      </c>
      <c r="W2" s="152" t="s">
        <v>68</v>
      </c>
      <c r="X2" s="152" t="s">
        <v>18</v>
      </c>
      <c r="Y2" s="152" t="s">
        <v>69</v>
      </c>
      <c r="Z2" s="152" t="s">
        <v>70</v>
      </c>
      <c r="AA2" s="152" t="s">
        <v>71</v>
      </c>
      <c r="AB2" s="152" t="s">
        <v>72</v>
      </c>
      <c r="AC2" s="152" t="s">
        <v>73</v>
      </c>
      <c r="AD2" s="152" t="s">
        <v>74</v>
      </c>
      <c r="AE2" s="152" t="s">
        <v>75</v>
      </c>
      <c r="AF2" s="152" t="s">
        <v>76</v>
      </c>
      <c r="AG2" s="152" t="s">
        <v>77</v>
      </c>
      <c r="AH2" s="152" t="s">
        <v>78</v>
      </c>
      <c r="AI2" s="152" t="s">
        <v>79</v>
      </c>
      <c r="AJ2" s="152" t="s">
        <v>80</v>
      </c>
      <c r="AK2" s="152" t="s">
        <v>81</v>
      </c>
      <c r="AL2" s="152" t="s">
        <v>82</v>
      </c>
      <c r="AM2" s="152" t="s">
        <v>83</v>
      </c>
      <c r="AN2" s="152" t="s">
        <v>84</v>
      </c>
      <c r="AO2" s="152" t="s">
        <v>85</v>
      </c>
    </row>
    <row r="3" spans="1:41" ht="14.25" customHeight="1">
      <c r="A3" s="154">
        <v>45947</v>
      </c>
      <c r="B3" s="155">
        <v>1235</v>
      </c>
      <c r="C3" s="155">
        <v>519</v>
      </c>
      <c r="D3" s="155">
        <v>728</v>
      </c>
      <c r="E3" s="155">
        <v>225.4</v>
      </c>
      <c r="F3" s="156">
        <v>280</v>
      </c>
      <c r="G3" s="155">
        <v>990</v>
      </c>
      <c r="H3" s="155">
        <v>234</v>
      </c>
      <c r="I3" s="155">
        <v>1920</v>
      </c>
      <c r="J3" s="155">
        <v>376.6</v>
      </c>
      <c r="K3" s="156">
        <v>204</v>
      </c>
      <c r="L3" s="155">
        <v>36.79</v>
      </c>
      <c r="M3" s="155">
        <v>115.6</v>
      </c>
      <c r="N3" s="155">
        <v>2437</v>
      </c>
      <c r="O3" s="155">
        <v>4690</v>
      </c>
      <c r="P3" s="157">
        <v>1844</v>
      </c>
      <c r="Q3" s="158">
        <v>168.1</v>
      </c>
      <c r="R3" s="159">
        <v>920</v>
      </c>
      <c r="S3" s="160">
        <v>2415</v>
      </c>
      <c r="T3" s="158">
        <v>2309</v>
      </c>
      <c r="U3" s="161">
        <v>900</v>
      </c>
      <c r="V3" s="155">
        <f t="shared" ref="V3:AO3" si="0">(B3/B4)-1</f>
        <v>8.9869281045751315E-3</v>
      </c>
      <c r="W3" s="155">
        <f t="shared" si="0"/>
        <v>2.7926322043969165E-2</v>
      </c>
      <c r="X3" s="155">
        <f t="shared" si="0"/>
        <v>-2.739726027397249E-3</v>
      </c>
      <c r="Y3" s="155">
        <f t="shared" si="0"/>
        <v>8.7719298245614308E-3</v>
      </c>
      <c r="Z3" s="155">
        <f t="shared" si="0"/>
        <v>3.5842293906809264E-3</v>
      </c>
      <c r="AA3" s="155">
        <f t="shared" si="0"/>
        <v>0</v>
      </c>
      <c r="AB3" s="155">
        <f t="shared" si="0"/>
        <v>9.9266292619768493E-3</v>
      </c>
      <c r="AC3" s="155">
        <f t="shared" si="0"/>
        <v>-3.4690799396681737E-2</v>
      </c>
      <c r="AD3" s="155">
        <f t="shared" si="0"/>
        <v>-1.9270833333333237E-2</v>
      </c>
      <c r="AE3" s="155">
        <f t="shared" si="0"/>
        <v>-1.223990208078285E-3</v>
      </c>
      <c r="AF3" s="155">
        <f t="shared" si="0"/>
        <v>2.1944444444444322E-2</v>
      </c>
      <c r="AG3" s="155">
        <f t="shared" si="0"/>
        <v>5.2173913043478404E-3</v>
      </c>
      <c r="AH3" s="155">
        <f t="shared" si="0"/>
        <v>1.5416666666666634E-2</v>
      </c>
      <c r="AI3" s="155">
        <f t="shared" si="0"/>
        <v>-1.2631578947368438E-2</v>
      </c>
      <c r="AJ3" s="155">
        <f t="shared" si="0"/>
        <v>-8.6021505376343566E-3</v>
      </c>
      <c r="AK3" s="155">
        <f t="shared" si="0"/>
        <v>-5.9136605558840483E-3</v>
      </c>
      <c r="AL3" s="155">
        <f t="shared" si="0"/>
        <v>1.098901098901095E-2</v>
      </c>
      <c r="AM3" s="155">
        <f t="shared" si="0"/>
        <v>1.4705882352941124E-2</v>
      </c>
      <c r="AN3" s="155">
        <f t="shared" si="0"/>
        <v>-1.3247863247863201E-2</v>
      </c>
      <c r="AO3" s="155">
        <f t="shared" si="0"/>
        <v>0</v>
      </c>
    </row>
    <row r="4" spans="1:41" ht="14.25" customHeight="1">
      <c r="A4" s="154">
        <v>45946</v>
      </c>
      <c r="B4" s="155">
        <v>1224</v>
      </c>
      <c r="C4" s="155">
        <v>504.9</v>
      </c>
      <c r="D4" s="155">
        <v>730</v>
      </c>
      <c r="E4" s="155">
        <v>223.44</v>
      </c>
      <c r="F4" s="156">
        <v>279</v>
      </c>
      <c r="G4" s="155">
        <v>990</v>
      </c>
      <c r="H4" s="155">
        <v>231.7</v>
      </c>
      <c r="I4" s="155">
        <v>1989</v>
      </c>
      <c r="J4" s="155">
        <v>384</v>
      </c>
      <c r="K4" s="156">
        <v>204.25</v>
      </c>
      <c r="L4" s="155">
        <v>36</v>
      </c>
      <c r="M4" s="155">
        <v>115</v>
      </c>
      <c r="N4" s="155">
        <v>2400</v>
      </c>
      <c r="O4" s="155">
        <v>4750</v>
      </c>
      <c r="P4" s="157">
        <v>1860</v>
      </c>
      <c r="Q4" s="158">
        <v>169.1</v>
      </c>
      <c r="R4" s="159">
        <v>910</v>
      </c>
      <c r="S4" s="160">
        <v>2380</v>
      </c>
      <c r="T4" s="158">
        <v>2340</v>
      </c>
      <c r="U4" s="161">
        <v>900</v>
      </c>
      <c r="V4" s="155">
        <f t="shared" ref="V4:AO4" si="1">(B4/B5)-1</f>
        <v>3.2786885245901232E-3</v>
      </c>
      <c r="W4" s="155">
        <f t="shared" si="1"/>
        <v>5.5765783708423555E-3</v>
      </c>
      <c r="X4" s="155">
        <f t="shared" si="1"/>
        <v>2.0979020979021046E-2</v>
      </c>
      <c r="Y4" s="155">
        <f t="shared" si="1"/>
        <v>2.2187657257880078E-2</v>
      </c>
      <c r="Z4" s="155">
        <f t="shared" si="1"/>
        <v>-1.6103059581320522E-3</v>
      </c>
      <c r="AA4" s="155">
        <f t="shared" si="1"/>
        <v>0</v>
      </c>
      <c r="AB4" s="155">
        <f t="shared" si="1"/>
        <v>-2.6061370323665511E-2</v>
      </c>
      <c r="AC4" s="155">
        <f t="shared" si="1"/>
        <v>4.6842105263157796E-2</v>
      </c>
      <c r="AD4" s="155">
        <f t="shared" si="1"/>
        <v>4.3478260869565188E-2</v>
      </c>
      <c r="AE4" s="155">
        <f t="shared" si="1"/>
        <v>2.6897938662644449E-2</v>
      </c>
      <c r="AF4" s="155">
        <f t="shared" si="1"/>
        <v>3.1223145230593108E-2</v>
      </c>
      <c r="AG4" s="155">
        <f t="shared" si="1"/>
        <v>1.814962372731288E-2</v>
      </c>
      <c r="AH4" s="155">
        <f t="shared" si="1"/>
        <v>4.1841004184099972E-3</v>
      </c>
      <c r="AI4" s="155">
        <f t="shared" si="1"/>
        <v>4.6255506607929542E-2</v>
      </c>
      <c r="AJ4" s="155">
        <f t="shared" si="1"/>
        <v>1.2520413718018597E-2</v>
      </c>
      <c r="AK4" s="155">
        <f t="shared" si="1"/>
        <v>2.4848484848484897E-2</v>
      </c>
      <c r="AL4" s="155">
        <f t="shared" si="1"/>
        <v>6.8599247621154991E-3</v>
      </c>
      <c r="AM4" s="155">
        <f t="shared" si="1"/>
        <v>1.2765957446808418E-2</v>
      </c>
      <c r="AN4" s="155">
        <f t="shared" si="1"/>
        <v>0</v>
      </c>
      <c r="AO4" s="155">
        <f t="shared" si="1"/>
        <v>3.4482758620689724E-2</v>
      </c>
    </row>
    <row r="5" spans="1:41" ht="14.25" customHeight="1">
      <c r="A5" s="154">
        <v>45945</v>
      </c>
      <c r="B5" s="155">
        <v>1220</v>
      </c>
      <c r="C5" s="155">
        <v>502.1</v>
      </c>
      <c r="D5" s="155">
        <v>715</v>
      </c>
      <c r="E5" s="155">
        <v>218.59</v>
      </c>
      <c r="F5" s="156">
        <v>279.45</v>
      </c>
      <c r="G5" s="155">
        <v>990</v>
      </c>
      <c r="H5" s="155">
        <v>237.9</v>
      </c>
      <c r="I5" s="155">
        <v>1900</v>
      </c>
      <c r="J5" s="155">
        <v>368</v>
      </c>
      <c r="K5" s="156">
        <v>198.9</v>
      </c>
      <c r="L5" s="155">
        <v>34.909999999999997</v>
      </c>
      <c r="M5" s="155">
        <v>112.95</v>
      </c>
      <c r="N5" s="155">
        <v>2390</v>
      </c>
      <c r="O5" s="155">
        <v>4540</v>
      </c>
      <c r="P5" s="157">
        <v>1837</v>
      </c>
      <c r="Q5" s="158">
        <v>165</v>
      </c>
      <c r="R5" s="159">
        <v>903.8</v>
      </c>
      <c r="S5" s="160">
        <v>2350</v>
      </c>
      <c r="T5" s="158">
        <v>2340</v>
      </c>
      <c r="U5" s="161">
        <v>870</v>
      </c>
      <c r="V5" s="155">
        <f t="shared" ref="V5:AO5" si="2">(B5/B6)-1</f>
        <v>0</v>
      </c>
      <c r="W5" s="155">
        <f t="shared" si="2"/>
        <v>-1.5297117081780609E-2</v>
      </c>
      <c r="X5" s="155">
        <f t="shared" si="2"/>
        <v>-2.0547945205479423E-2</v>
      </c>
      <c r="Y5" s="155">
        <f t="shared" si="2"/>
        <v>9.2806353310554979E-3</v>
      </c>
      <c r="Z5" s="155">
        <f t="shared" si="2"/>
        <v>8.8447653429601925E-3</v>
      </c>
      <c r="AA5" s="155">
        <f t="shared" si="2"/>
        <v>-1.0000000000000009E-2</v>
      </c>
      <c r="AB5" s="155">
        <f t="shared" si="2"/>
        <v>1.2340425531914834E-2</v>
      </c>
      <c r="AC5" s="155">
        <f t="shared" si="2"/>
        <v>0</v>
      </c>
      <c r="AD5" s="155">
        <f t="shared" si="2"/>
        <v>-5.4054054054053502E-3</v>
      </c>
      <c r="AE5" s="155">
        <f t="shared" si="2"/>
        <v>4.5454545454546302E-3</v>
      </c>
      <c r="AF5" s="155">
        <f t="shared" si="2"/>
        <v>-3.4256351698545018E-3</v>
      </c>
      <c r="AG5" s="155">
        <f t="shared" si="2"/>
        <v>-4.4247787610618428E-4</v>
      </c>
      <c r="AH5" s="155">
        <f t="shared" si="2"/>
        <v>-3.7515631513130865E-3</v>
      </c>
      <c r="AI5" s="155">
        <f t="shared" si="2"/>
        <v>-2.19780219780219E-3</v>
      </c>
      <c r="AJ5" s="155">
        <f t="shared" si="2"/>
        <v>1.7165005537098654E-2</v>
      </c>
      <c r="AK5" s="155">
        <f t="shared" si="2"/>
        <v>-1.1384062312762122E-2</v>
      </c>
      <c r="AL5" s="155">
        <f t="shared" si="2"/>
        <v>-1.6539717083786765E-2</v>
      </c>
      <c r="AM5" s="155">
        <f t="shared" si="2"/>
        <v>-1.2605042016806678E-2</v>
      </c>
      <c r="AN5" s="155">
        <f t="shared" si="2"/>
        <v>1.7391304347825987E-2</v>
      </c>
      <c r="AO5" s="155">
        <f t="shared" si="2"/>
        <v>-5.7142857142856718E-3</v>
      </c>
    </row>
    <row r="6" spans="1:41" ht="14.25" customHeight="1">
      <c r="A6" s="154">
        <v>45944</v>
      </c>
      <c r="B6" s="155">
        <v>1220</v>
      </c>
      <c r="C6" s="155">
        <v>509.9</v>
      </c>
      <c r="D6" s="155">
        <v>730</v>
      </c>
      <c r="E6" s="155">
        <v>216.58</v>
      </c>
      <c r="F6" s="156">
        <v>277</v>
      </c>
      <c r="G6" s="155">
        <v>1000</v>
      </c>
      <c r="H6" s="155">
        <v>235</v>
      </c>
      <c r="I6" s="155">
        <v>1900</v>
      </c>
      <c r="J6" s="155">
        <v>370</v>
      </c>
      <c r="K6" s="156">
        <v>198</v>
      </c>
      <c r="L6" s="155">
        <v>35.03</v>
      </c>
      <c r="M6" s="155">
        <v>113</v>
      </c>
      <c r="N6" s="155">
        <v>2399</v>
      </c>
      <c r="O6" s="155">
        <v>4550</v>
      </c>
      <c r="P6" s="157">
        <v>1806</v>
      </c>
      <c r="Q6" s="158">
        <v>166.9</v>
      </c>
      <c r="R6" s="159">
        <v>919</v>
      </c>
      <c r="S6" s="160">
        <v>2380</v>
      </c>
      <c r="T6" s="158">
        <v>2300</v>
      </c>
      <c r="U6" s="161">
        <v>875</v>
      </c>
      <c r="V6" s="155">
        <f t="shared" ref="V6:AO6" si="3">(B6/B7)-1</f>
        <v>-5.4263565891472854E-2</v>
      </c>
      <c r="W6" s="155">
        <f t="shared" si="3"/>
        <v>-1.9423076923076987E-2</v>
      </c>
      <c r="X6" s="155">
        <f t="shared" si="3"/>
        <v>-1.3246823465801527E-2</v>
      </c>
      <c r="Y6" s="155">
        <f t="shared" si="3"/>
        <v>-5.3946621237932924E-2</v>
      </c>
      <c r="Z6" s="155">
        <f t="shared" si="3"/>
        <v>-3.4843205574912939E-2</v>
      </c>
      <c r="AA6" s="155">
        <f t="shared" si="3"/>
        <v>-3.9840637450199168E-3</v>
      </c>
      <c r="AB6" s="155">
        <f t="shared" si="3"/>
        <v>-2.4896265560165998E-2</v>
      </c>
      <c r="AC6" s="155">
        <f t="shared" si="3"/>
        <v>-2.5641025641025661E-2</v>
      </c>
      <c r="AD6" s="155">
        <f t="shared" si="3"/>
        <v>-3.645833333333337E-2</v>
      </c>
      <c r="AE6" s="155">
        <f t="shared" si="3"/>
        <v>-2.9649595687331609E-2</v>
      </c>
      <c r="AF6" s="155">
        <f t="shared" si="3"/>
        <v>-2.6944444444444438E-2</v>
      </c>
      <c r="AG6" s="155">
        <f t="shared" si="3"/>
        <v>-1.3100436681222738E-2</v>
      </c>
      <c r="AH6" s="155">
        <f t="shared" si="3"/>
        <v>-1.6803278688524603E-2</v>
      </c>
      <c r="AI6" s="155">
        <f t="shared" si="3"/>
        <v>-1.0869565217391353E-2</v>
      </c>
      <c r="AJ6" s="155">
        <f t="shared" si="3"/>
        <v>-2.9032258064516148E-2</v>
      </c>
      <c r="AK6" s="155">
        <f t="shared" si="3"/>
        <v>-3.5260115606936426E-2</v>
      </c>
      <c r="AL6" s="155">
        <f t="shared" si="3"/>
        <v>-1.2995381806465534E-2</v>
      </c>
      <c r="AM6" s="155">
        <f t="shared" si="3"/>
        <v>-1.855670103092788E-2</v>
      </c>
      <c r="AN6" s="155">
        <f t="shared" si="3"/>
        <v>-4.166666666666663E-2</v>
      </c>
      <c r="AO6" s="155">
        <f t="shared" si="3"/>
        <v>-2.7669741082342436E-2</v>
      </c>
    </row>
    <row r="7" spans="1:41" ht="14.25" customHeight="1">
      <c r="A7" s="154">
        <v>45943</v>
      </c>
      <c r="B7" s="155">
        <v>1290</v>
      </c>
      <c r="C7" s="155">
        <v>520</v>
      </c>
      <c r="D7" s="155">
        <v>739.8</v>
      </c>
      <c r="E7" s="155">
        <v>228.93</v>
      </c>
      <c r="F7" s="156">
        <v>287</v>
      </c>
      <c r="G7" s="155">
        <v>1004</v>
      </c>
      <c r="H7" s="155">
        <v>241</v>
      </c>
      <c r="I7" s="155">
        <v>1950</v>
      </c>
      <c r="J7" s="155">
        <v>384</v>
      </c>
      <c r="K7" s="156">
        <v>204.05</v>
      </c>
      <c r="L7" s="155">
        <v>36</v>
      </c>
      <c r="M7" s="155">
        <v>114.5</v>
      </c>
      <c r="N7" s="155">
        <v>2440</v>
      </c>
      <c r="O7" s="155">
        <v>4600</v>
      </c>
      <c r="P7" s="157">
        <v>1860</v>
      </c>
      <c r="Q7" s="158">
        <v>173</v>
      </c>
      <c r="R7" s="159">
        <v>931.1</v>
      </c>
      <c r="S7" s="160">
        <v>2425</v>
      </c>
      <c r="T7" s="158">
        <v>2400</v>
      </c>
      <c r="U7" s="161">
        <v>899.9</v>
      </c>
      <c r="V7" s="155">
        <f t="shared" ref="V7:AO7" si="4">(B7/B8)-1</f>
        <v>3.8910505836575737E-3</v>
      </c>
      <c r="W7" s="155">
        <f t="shared" si="4"/>
        <v>9.7087378640776656E-3</v>
      </c>
      <c r="X7" s="155">
        <f t="shared" si="4"/>
        <v>1.3424657534246487E-2</v>
      </c>
      <c r="Y7" s="155">
        <f t="shared" si="4"/>
        <v>-6.3802083333333037E-3</v>
      </c>
      <c r="Z7" s="155">
        <f t="shared" si="4"/>
        <v>7.0175438596491446E-3</v>
      </c>
      <c r="AA7" s="155">
        <f t="shared" si="4"/>
        <v>1.3118062563067578E-2</v>
      </c>
      <c r="AB7" s="155">
        <f t="shared" si="4"/>
        <v>4.1666666666666519E-3</v>
      </c>
      <c r="AC7" s="155">
        <f t="shared" si="4"/>
        <v>5.1546391752577136E-3</v>
      </c>
      <c r="AD7" s="155">
        <f t="shared" si="4"/>
        <v>3.7837837837837895E-2</v>
      </c>
      <c r="AE7" s="155">
        <f t="shared" si="4"/>
        <v>2.450980392156854E-4</v>
      </c>
      <c r="AF7" s="155">
        <f t="shared" si="4"/>
        <v>-4.1493775933609811E-3</v>
      </c>
      <c r="AG7" s="155">
        <f t="shared" si="4"/>
        <v>0</v>
      </c>
      <c r="AH7" s="155">
        <f t="shared" si="4"/>
        <v>-1.174564601053063E-2</v>
      </c>
      <c r="AI7" s="155">
        <f t="shared" si="4"/>
        <v>0</v>
      </c>
      <c r="AJ7" s="155">
        <f t="shared" si="4"/>
        <v>3.3333333333333437E-2</v>
      </c>
      <c r="AK7" s="155">
        <f t="shared" si="4"/>
        <v>-2.8089887640449396E-2</v>
      </c>
      <c r="AL7" s="155">
        <f t="shared" si="4"/>
        <v>-4.1711229946523876E-3</v>
      </c>
      <c r="AM7" s="155">
        <f t="shared" si="4"/>
        <v>0</v>
      </c>
      <c r="AN7" s="155">
        <f t="shared" si="4"/>
        <v>0</v>
      </c>
      <c r="AO7" s="155">
        <f t="shared" si="4"/>
        <v>1.8908514492753437E-2</v>
      </c>
    </row>
    <row r="8" spans="1:41" ht="14.25" customHeight="1">
      <c r="A8" s="154">
        <v>45940</v>
      </c>
      <c r="B8" s="155">
        <v>1285</v>
      </c>
      <c r="C8" s="155">
        <v>515</v>
      </c>
      <c r="D8" s="155">
        <v>730</v>
      </c>
      <c r="E8" s="155">
        <v>230.4</v>
      </c>
      <c r="F8" s="156">
        <v>285</v>
      </c>
      <c r="G8" s="155">
        <v>991</v>
      </c>
      <c r="H8" s="155">
        <v>240</v>
      </c>
      <c r="I8" s="155">
        <v>1940</v>
      </c>
      <c r="J8" s="155">
        <v>370</v>
      </c>
      <c r="K8" s="156">
        <v>204</v>
      </c>
      <c r="L8" s="155">
        <v>36.15</v>
      </c>
      <c r="M8" s="155">
        <v>114.5</v>
      </c>
      <c r="N8" s="155">
        <v>2469</v>
      </c>
      <c r="O8" s="155">
        <v>4600</v>
      </c>
      <c r="P8" s="157">
        <v>1800</v>
      </c>
      <c r="Q8" s="158">
        <v>178</v>
      </c>
      <c r="R8" s="159">
        <v>935</v>
      </c>
      <c r="S8" s="160">
        <v>2425</v>
      </c>
      <c r="T8" s="158">
        <v>2400</v>
      </c>
      <c r="U8" s="161">
        <v>883.2</v>
      </c>
      <c r="V8" s="155">
        <f t="shared" ref="V8:AO8" si="5">(B8/B9)-1</f>
        <v>-1.1538461538461497E-2</v>
      </c>
      <c r="W8" s="155">
        <f t="shared" si="5"/>
        <v>-1.9047619047619091E-2</v>
      </c>
      <c r="X8" s="155">
        <f t="shared" si="5"/>
        <v>0</v>
      </c>
      <c r="Y8" s="155">
        <f t="shared" si="5"/>
        <v>1.7757752451630138E-2</v>
      </c>
      <c r="Z8" s="155">
        <f t="shared" si="5"/>
        <v>0</v>
      </c>
      <c r="AA8" s="155">
        <f t="shared" si="5"/>
        <v>-4.020100502512558E-3</v>
      </c>
      <c r="AB8" s="155">
        <f t="shared" si="5"/>
        <v>0</v>
      </c>
      <c r="AC8" s="155">
        <f t="shared" si="5"/>
        <v>-4.6177526936890256E-3</v>
      </c>
      <c r="AD8" s="155">
        <f t="shared" si="5"/>
        <v>-2.8871391076115471E-2</v>
      </c>
      <c r="AE8" s="155">
        <f t="shared" si="5"/>
        <v>1.4925373134328401E-2</v>
      </c>
      <c r="AF8" s="155">
        <f t="shared" si="5"/>
        <v>-1.739603153030711E-2</v>
      </c>
      <c r="AG8" s="155">
        <f t="shared" si="5"/>
        <v>-1.250539025441999E-2</v>
      </c>
      <c r="AH8" s="155">
        <f t="shared" si="5"/>
        <v>2.8432168968317573E-3</v>
      </c>
      <c r="AI8" s="155">
        <f t="shared" si="5"/>
        <v>0</v>
      </c>
      <c r="AJ8" s="155">
        <f t="shared" si="5"/>
        <v>-6.0739922694643678E-3</v>
      </c>
      <c r="AK8" s="155">
        <f t="shared" si="5"/>
        <v>-9.4602114635502499E-3</v>
      </c>
      <c r="AL8" s="155">
        <f t="shared" si="5"/>
        <v>1.4099783080260275E-2</v>
      </c>
      <c r="AM8" s="155">
        <f t="shared" si="5"/>
        <v>1.4644351464435212E-2</v>
      </c>
      <c r="AN8" s="155">
        <f t="shared" si="5"/>
        <v>-1.9607843137254943E-2</v>
      </c>
      <c r="AO8" s="155">
        <f t="shared" si="5"/>
        <v>-1.8666666666666609E-2</v>
      </c>
    </row>
    <row r="9" spans="1:41" ht="14.25" customHeight="1">
      <c r="A9" s="154">
        <v>45939</v>
      </c>
      <c r="B9" s="155">
        <v>1300</v>
      </c>
      <c r="C9" s="155">
        <v>525</v>
      </c>
      <c r="D9" s="155">
        <v>730</v>
      </c>
      <c r="E9" s="155">
        <v>226.38</v>
      </c>
      <c r="F9" s="156">
        <v>285</v>
      </c>
      <c r="G9" s="155">
        <v>995</v>
      </c>
      <c r="H9" s="155">
        <v>240</v>
      </c>
      <c r="I9" s="155">
        <v>1949</v>
      </c>
      <c r="J9" s="155">
        <v>381</v>
      </c>
      <c r="K9" s="156">
        <v>201</v>
      </c>
      <c r="L9" s="155">
        <v>36.79</v>
      </c>
      <c r="M9" s="155">
        <v>115.95</v>
      </c>
      <c r="N9" s="155">
        <v>2462</v>
      </c>
      <c r="O9" s="155">
        <v>4600</v>
      </c>
      <c r="P9" s="157">
        <v>1811</v>
      </c>
      <c r="Q9" s="158">
        <v>179.7</v>
      </c>
      <c r="R9" s="159">
        <v>922</v>
      </c>
      <c r="S9" s="160">
        <v>2390</v>
      </c>
      <c r="T9" s="158">
        <v>2448</v>
      </c>
      <c r="U9" s="161">
        <v>900</v>
      </c>
      <c r="V9" s="155">
        <f t="shared" ref="V9:AO9" si="6">(B9/B10)-1</f>
        <v>-1.8867924528301883E-2</v>
      </c>
      <c r="W9" s="155">
        <f t="shared" si="6"/>
        <v>-3.7950664136622292E-3</v>
      </c>
      <c r="X9" s="155">
        <f t="shared" si="6"/>
        <v>-2.1447721179624679E-2</v>
      </c>
      <c r="Y9" s="155">
        <f t="shared" si="6"/>
        <v>-4.1493775933610033E-2</v>
      </c>
      <c r="Z9" s="155">
        <f t="shared" si="6"/>
        <v>-2.4139702105803851E-2</v>
      </c>
      <c r="AA9" s="155">
        <f t="shared" si="6"/>
        <v>-8.9641434262948128E-3</v>
      </c>
      <c r="AB9" s="155">
        <f t="shared" si="6"/>
        <v>-4.1493775933609811E-3</v>
      </c>
      <c r="AC9" s="155">
        <f t="shared" si="6"/>
        <v>3.6045314109165449E-3</v>
      </c>
      <c r="AD9" s="155">
        <f t="shared" si="6"/>
        <v>-2.2951660469290869E-2</v>
      </c>
      <c r="AE9" s="155">
        <f t="shared" si="6"/>
        <v>-4.2857142857142816E-2</v>
      </c>
      <c r="AF9" s="155">
        <f t="shared" si="6"/>
        <v>-7.0175438596490336E-3</v>
      </c>
      <c r="AG9" s="155">
        <f t="shared" si="6"/>
        <v>-4.3103448275860767E-4</v>
      </c>
      <c r="AH9" s="155">
        <f t="shared" si="6"/>
        <v>7.7773229635693664E-3</v>
      </c>
      <c r="AI9" s="155">
        <f t="shared" si="6"/>
        <v>-3.157894736842104E-2</v>
      </c>
      <c r="AJ9" s="155">
        <f t="shared" si="6"/>
        <v>-3.1550802139037382E-2</v>
      </c>
      <c r="AK9" s="155">
        <f t="shared" si="6"/>
        <v>-2.3369565217391419E-2</v>
      </c>
      <c r="AL9" s="155">
        <f t="shared" si="6"/>
        <v>-1.4430785676109004E-2</v>
      </c>
      <c r="AM9" s="155">
        <f t="shared" si="6"/>
        <v>-4.1666666666666519E-3</v>
      </c>
      <c r="AN9" s="155">
        <f t="shared" si="6"/>
        <v>-8.1632653061225469E-4</v>
      </c>
      <c r="AO9" s="155">
        <f t="shared" si="6"/>
        <v>-1.098901098901095E-2</v>
      </c>
    </row>
    <row r="10" spans="1:41" ht="14.25" customHeight="1">
      <c r="A10" s="154">
        <v>45938</v>
      </c>
      <c r="B10" s="155">
        <v>1325</v>
      </c>
      <c r="C10" s="155">
        <v>527</v>
      </c>
      <c r="D10" s="155">
        <v>746</v>
      </c>
      <c r="E10" s="155">
        <v>236.18</v>
      </c>
      <c r="F10" s="156">
        <v>292.05</v>
      </c>
      <c r="G10" s="155">
        <v>1004</v>
      </c>
      <c r="H10" s="155">
        <v>241</v>
      </c>
      <c r="I10" s="155">
        <v>1942</v>
      </c>
      <c r="J10" s="155">
        <v>389.95</v>
      </c>
      <c r="K10" s="156">
        <v>210</v>
      </c>
      <c r="L10" s="155">
        <v>37.049999999999997</v>
      </c>
      <c r="M10" s="155">
        <v>116</v>
      </c>
      <c r="N10" s="155">
        <v>2443</v>
      </c>
      <c r="O10" s="155">
        <v>4750</v>
      </c>
      <c r="P10" s="157">
        <v>1870</v>
      </c>
      <c r="Q10" s="158">
        <v>184</v>
      </c>
      <c r="R10" s="159">
        <v>935.5</v>
      </c>
      <c r="S10" s="160">
        <v>2400</v>
      </c>
      <c r="T10" s="158">
        <v>2450</v>
      </c>
      <c r="U10" s="161">
        <v>910</v>
      </c>
      <c r="V10" s="155">
        <f t="shared" ref="V10:AO10" si="7">(B10/B11)-1</f>
        <v>-1.2667660208643849E-2</v>
      </c>
      <c r="W10" s="155">
        <f t="shared" si="7"/>
        <v>3.8095238095237072E-3</v>
      </c>
      <c r="X10" s="155">
        <f t="shared" si="7"/>
        <v>-6.6577896138482195E-3</v>
      </c>
      <c r="Y10" s="155">
        <f t="shared" si="7"/>
        <v>-1.2295081967213073E-2</v>
      </c>
      <c r="Z10" s="155">
        <f t="shared" si="7"/>
        <v>1.7123287671227949E-4</v>
      </c>
      <c r="AA10" s="155">
        <f t="shared" si="7"/>
        <v>6.0120240480960874E-3</v>
      </c>
      <c r="AB10" s="155">
        <f t="shared" si="7"/>
        <v>-1.249743904937517E-2</v>
      </c>
      <c r="AC10" s="155">
        <f t="shared" si="7"/>
        <v>-4.1025641025641546E-3</v>
      </c>
      <c r="AD10" s="155">
        <f t="shared" si="7"/>
        <v>-3.7046499744506356E-3</v>
      </c>
      <c r="AE10" s="155">
        <f t="shared" si="7"/>
        <v>9.6153846153845812E-3</v>
      </c>
      <c r="AF10" s="155">
        <f t="shared" si="7"/>
        <v>-1.2000000000000122E-2</v>
      </c>
      <c r="AG10" s="155">
        <f t="shared" si="7"/>
        <v>-8.9705254164886838E-3</v>
      </c>
      <c r="AH10" s="155">
        <f t="shared" si="7"/>
        <v>-6.9105691056911001E-3</v>
      </c>
      <c r="AI10" s="155">
        <f t="shared" si="7"/>
        <v>1.0638297872340496E-2</v>
      </c>
      <c r="AJ10" s="155">
        <f t="shared" si="7"/>
        <v>-5.3191489361702482E-3</v>
      </c>
      <c r="AK10" s="155">
        <f t="shared" si="7"/>
        <v>-1.0220548682087216E-2</v>
      </c>
      <c r="AL10" s="155">
        <f t="shared" si="7"/>
        <v>-1.5263157894736867E-2</v>
      </c>
      <c r="AM10" s="155">
        <f t="shared" si="7"/>
        <v>-4.5624222314392116E-3</v>
      </c>
      <c r="AN10" s="155">
        <f t="shared" si="7"/>
        <v>0</v>
      </c>
      <c r="AO10" s="155">
        <f t="shared" si="7"/>
        <v>-1.1943539630836053E-2</v>
      </c>
    </row>
    <row r="11" spans="1:41" ht="14.25" customHeight="1">
      <c r="A11" s="154">
        <v>45937</v>
      </c>
      <c r="B11" s="155">
        <v>1342</v>
      </c>
      <c r="C11" s="155">
        <v>525</v>
      </c>
      <c r="D11" s="155">
        <v>751</v>
      </c>
      <c r="E11" s="155">
        <v>239.12</v>
      </c>
      <c r="F11" s="156">
        <v>292</v>
      </c>
      <c r="G11" s="155">
        <v>998</v>
      </c>
      <c r="H11" s="155">
        <v>244.05</v>
      </c>
      <c r="I11" s="155">
        <v>1950</v>
      </c>
      <c r="J11" s="155">
        <v>391.4</v>
      </c>
      <c r="K11" s="156">
        <v>208</v>
      </c>
      <c r="L11" s="155">
        <v>37.5</v>
      </c>
      <c r="M11" s="155">
        <v>117.05</v>
      </c>
      <c r="N11" s="155">
        <v>2460</v>
      </c>
      <c r="O11" s="155">
        <v>4700</v>
      </c>
      <c r="P11" s="157">
        <v>1880</v>
      </c>
      <c r="Q11" s="158">
        <v>185.9</v>
      </c>
      <c r="R11" s="159">
        <v>950</v>
      </c>
      <c r="S11" s="160">
        <v>2411</v>
      </c>
      <c r="T11" s="158">
        <v>2450</v>
      </c>
      <c r="U11" s="161">
        <v>921</v>
      </c>
      <c r="V11" s="155">
        <f t="shared" ref="V11:AO11" si="8">(B11/B12)-1</f>
        <v>2.2404779686333587E-3</v>
      </c>
      <c r="W11" s="155">
        <f t="shared" si="8"/>
        <v>-9.4339622641509413E-3</v>
      </c>
      <c r="X11" s="155">
        <f t="shared" si="8"/>
        <v>-6.6137566137566273E-3</v>
      </c>
      <c r="Y11" s="155">
        <f t="shared" si="8"/>
        <v>-1.6129032258064502E-2</v>
      </c>
      <c r="Z11" s="155">
        <f t="shared" si="8"/>
        <v>-2.0134228187919434E-2</v>
      </c>
      <c r="AA11" s="155">
        <f t="shared" si="8"/>
        <v>-2.8237585199610504E-2</v>
      </c>
      <c r="AB11" s="155">
        <f t="shared" si="8"/>
        <v>-1.8404907975460016E-3</v>
      </c>
      <c r="AC11" s="155">
        <f t="shared" si="8"/>
        <v>-2.5000000000000022E-2</v>
      </c>
      <c r="AD11" s="155">
        <f t="shared" si="8"/>
        <v>-1.530612244898033E-3</v>
      </c>
      <c r="AE11" s="155">
        <f t="shared" si="8"/>
        <v>-2.7810236036457048E-2</v>
      </c>
      <c r="AF11" s="155">
        <f t="shared" si="8"/>
        <v>-1.9351464435146459E-2</v>
      </c>
      <c r="AG11" s="155">
        <f t="shared" si="8"/>
        <v>-2.1312872975277619E-3</v>
      </c>
      <c r="AH11" s="155">
        <f t="shared" si="8"/>
        <v>1.1513157894736947E-2</v>
      </c>
      <c r="AI11" s="155">
        <f t="shared" si="8"/>
        <v>0</v>
      </c>
      <c r="AJ11" s="155">
        <f t="shared" si="8"/>
        <v>-4.237288135593209E-3</v>
      </c>
      <c r="AK11" s="155">
        <f t="shared" si="8"/>
        <v>4.8648648648648152E-3</v>
      </c>
      <c r="AL11" s="155">
        <f t="shared" si="8"/>
        <v>0</v>
      </c>
      <c r="AM11" s="155">
        <f t="shared" si="8"/>
        <v>1.2174643157010889E-2</v>
      </c>
      <c r="AN11" s="155">
        <f t="shared" si="8"/>
        <v>1.0309278350515427E-2</v>
      </c>
      <c r="AO11" s="155">
        <f t="shared" si="8"/>
        <v>-1.4973262032085599E-2</v>
      </c>
    </row>
    <row r="12" spans="1:41" ht="14.25" customHeight="1">
      <c r="A12" s="154">
        <v>45936</v>
      </c>
      <c r="B12" s="155">
        <v>1339</v>
      </c>
      <c r="C12" s="155">
        <v>530</v>
      </c>
      <c r="D12" s="155">
        <v>756</v>
      </c>
      <c r="E12" s="155">
        <v>243.04</v>
      </c>
      <c r="F12" s="156">
        <v>298</v>
      </c>
      <c r="G12" s="155">
        <v>1027</v>
      </c>
      <c r="H12" s="155">
        <v>244.5</v>
      </c>
      <c r="I12" s="155">
        <v>2000</v>
      </c>
      <c r="J12" s="155">
        <v>392</v>
      </c>
      <c r="K12" s="156">
        <v>213.95</v>
      </c>
      <c r="L12" s="155">
        <v>38.24</v>
      </c>
      <c r="M12" s="155">
        <v>117.3</v>
      </c>
      <c r="N12" s="155">
        <v>2432</v>
      </c>
      <c r="O12" s="155">
        <v>4700</v>
      </c>
      <c r="P12" s="157">
        <v>1888</v>
      </c>
      <c r="Q12" s="158">
        <v>185</v>
      </c>
      <c r="R12" s="159">
        <v>950</v>
      </c>
      <c r="S12" s="160">
        <v>2382</v>
      </c>
      <c r="T12" s="158">
        <v>2425</v>
      </c>
      <c r="U12" s="161">
        <v>935</v>
      </c>
      <c r="V12" s="155">
        <f t="shared" ref="V12:AO12" si="9">(B12/B13)-1</f>
        <v>-2.4763292061179887E-2</v>
      </c>
      <c r="W12" s="155">
        <f t="shared" si="9"/>
        <v>3.9215686274509887E-2</v>
      </c>
      <c r="X12" s="155">
        <f t="shared" si="9"/>
        <v>2.1621621621621623E-2</v>
      </c>
      <c r="Y12" s="155">
        <f t="shared" si="9"/>
        <v>2.9045643153526868E-2</v>
      </c>
      <c r="Z12" s="155">
        <f t="shared" si="9"/>
        <v>1.7412086036189933E-2</v>
      </c>
      <c r="AA12" s="155">
        <f t="shared" si="9"/>
        <v>2.6999999999999913E-2</v>
      </c>
      <c r="AB12" s="155">
        <f t="shared" si="9"/>
        <v>-2.0408163265306367E-3</v>
      </c>
      <c r="AC12" s="155">
        <f t="shared" si="9"/>
        <v>1.0101010101010166E-2</v>
      </c>
      <c r="AD12" s="155">
        <f t="shared" si="9"/>
        <v>1.8181818181818077E-2</v>
      </c>
      <c r="AE12" s="155">
        <f t="shared" si="9"/>
        <v>3.1084337349397639E-2</v>
      </c>
      <c r="AF12" s="155">
        <f t="shared" si="9"/>
        <v>-3.6477331943720603E-3</v>
      </c>
      <c r="AG12" s="155">
        <f t="shared" si="9"/>
        <v>7.7319587628865705E-3</v>
      </c>
      <c r="AH12" s="155">
        <f t="shared" si="9"/>
        <v>-2.870028700286964E-3</v>
      </c>
      <c r="AI12" s="155">
        <f t="shared" si="9"/>
        <v>2.1961295933898617E-2</v>
      </c>
      <c r="AJ12" s="155">
        <f t="shared" si="9"/>
        <v>-5.2687038988409318E-3</v>
      </c>
      <c r="AK12" s="155">
        <f t="shared" si="9"/>
        <v>6.4441887226697192E-2</v>
      </c>
      <c r="AL12" s="155">
        <f t="shared" si="9"/>
        <v>1.4957264957264904E-2</v>
      </c>
      <c r="AM12" s="155">
        <f t="shared" si="9"/>
        <v>-7.4999999999999512E-3</v>
      </c>
      <c r="AN12" s="155">
        <f t="shared" si="9"/>
        <v>1.0416666666666741E-2</v>
      </c>
      <c r="AO12" s="155">
        <f t="shared" si="9"/>
        <v>2.174625723964585E-2</v>
      </c>
    </row>
    <row r="13" spans="1:41" ht="14.25" customHeight="1">
      <c r="A13" s="154">
        <v>45933</v>
      </c>
      <c r="B13" s="155">
        <v>1373</v>
      </c>
      <c r="C13" s="155">
        <v>510</v>
      </c>
      <c r="D13" s="155">
        <v>740</v>
      </c>
      <c r="E13" s="155">
        <v>236.18</v>
      </c>
      <c r="F13" s="156">
        <v>292.89999999999998</v>
      </c>
      <c r="G13" s="155">
        <v>1000</v>
      </c>
      <c r="H13" s="155">
        <v>245</v>
      </c>
      <c r="I13" s="155">
        <v>1980</v>
      </c>
      <c r="J13" s="155">
        <v>385</v>
      </c>
      <c r="K13" s="156">
        <v>207.5</v>
      </c>
      <c r="L13" s="155">
        <v>38.380000000000003</v>
      </c>
      <c r="M13" s="155">
        <v>116.4</v>
      </c>
      <c r="N13" s="155">
        <v>2439</v>
      </c>
      <c r="O13" s="155">
        <v>4599</v>
      </c>
      <c r="P13" s="157">
        <v>1898</v>
      </c>
      <c r="Q13" s="158">
        <v>173.8</v>
      </c>
      <c r="R13" s="159">
        <v>936</v>
      </c>
      <c r="S13" s="160">
        <v>2400</v>
      </c>
      <c r="T13" s="158">
        <v>2400</v>
      </c>
      <c r="U13" s="161">
        <v>915.1</v>
      </c>
      <c r="V13" s="155">
        <f t="shared" ref="V13:AO13" si="10">(B13/B14)-1</f>
        <v>3.233082706766921E-2</v>
      </c>
      <c r="W13" s="155">
        <f t="shared" si="10"/>
        <v>4.081632653061229E-2</v>
      </c>
      <c r="X13" s="155">
        <f t="shared" si="10"/>
        <v>2.0830459373706756E-2</v>
      </c>
      <c r="Y13" s="155">
        <f t="shared" si="10"/>
        <v>-2.4291497975708509E-2</v>
      </c>
      <c r="Z13" s="155">
        <f t="shared" si="10"/>
        <v>4.588466345295461E-2</v>
      </c>
      <c r="AA13" s="155">
        <f t="shared" si="10"/>
        <v>2.564102564102555E-2</v>
      </c>
      <c r="AB13" s="155">
        <f t="shared" si="10"/>
        <v>4.2553191489361764E-2</v>
      </c>
      <c r="AC13" s="155">
        <f t="shared" si="10"/>
        <v>5.0530570995444002E-4</v>
      </c>
      <c r="AD13" s="155">
        <f t="shared" si="10"/>
        <v>4.0540540540540571E-2</v>
      </c>
      <c r="AE13" s="155">
        <f t="shared" si="10"/>
        <v>2.2167487684729092E-2</v>
      </c>
      <c r="AF13" s="155">
        <f t="shared" si="10"/>
        <v>3.729729729729736E-2</v>
      </c>
      <c r="AG13" s="155">
        <f t="shared" si="10"/>
        <v>2.0157756354075573E-2</v>
      </c>
      <c r="AH13" s="155">
        <f t="shared" si="10"/>
        <v>3.3474576271186551E-2</v>
      </c>
      <c r="AI13" s="155">
        <f t="shared" si="10"/>
        <v>-2.1739130434783593E-4</v>
      </c>
      <c r="AJ13" s="155">
        <f t="shared" si="10"/>
        <v>1.0649627263045858E-2</v>
      </c>
      <c r="AK13" s="155">
        <f t="shared" si="10"/>
        <v>8.625000000000016E-2</v>
      </c>
      <c r="AL13" s="155">
        <f t="shared" si="10"/>
        <v>2.2950819672131084E-2</v>
      </c>
      <c r="AM13" s="155">
        <f t="shared" si="10"/>
        <v>3.4482758620689724E-2</v>
      </c>
      <c r="AN13" s="155">
        <f t="shared" si="10"/>
        <v>6.6666666666666652E-2</v>
      </c>
      <c r="AO13" s="155">
        <f t="shared" si="10"/>
        <v>2.8202247191011276E-2</v>
      </c>
    </row>
    <row r="14" spans="1:41" ht="14.25" customHeight="1">
      <c r="A14" s="154">
        <v>45932</v>
      </c>
      <c r="B14" s="155">
        <v>1330</v>
      </c>
      <c r="C14" s="155">
        <v>490</v>
      </c>
      <c r="D14" s="155">
        <v>724.9</v>
      </c>
      <c r="E14" s="155">
        <v>242.06</v>
      </c>
      <c r="F14" s="156">
        <v>280.05</v>
      </c>
      <c r="G14" s="155">
        <v>975</v>
      </c>
      <c r="H14" s="155">
        <v>235</v>
      </c>
      <c r="I14" s="155">
        <v>1979</v>
      </c>
      <c r="J14" s="155">
        <v>370</v>
      </c>
      <c r="K14" s="156">
        <v>203</v>
      </c>
      <c r="L14" s="155">
        <v>37</v>
      </c>
      <c r="M14" s="155">
        <v>114.1</v>
      </c>
      <c r="N14" s="155">
        <v>2360</v>
      </c>
      <c r="O14" s="155">
        <v>4600</v>
      </c>
      <c r="P14" s="157">
        <v>1878</v>
      </c>
      <c r="Q14" s="158">
        <v>160</v>
      </c>
      <c r="R14" s="159">
        <v>915</v>
      </c>
      <c r="S14" s="160">
        <v>2320</v>
      </c>
      <c r="T14" s="158">
        <v>2250</v>
      </c>
      <c r="U14" s="161">
        <v>890</v>
      </c>
      <c r="V14" s="155">
        <f t="shared" ref="V14:AO14" si="11">(B14/B15)-1</f>
        <v>8.3396512509477105E-3</v>
      </c>
      <c r="W14" s="155">
        <f t="shared" si="11"/>
        <v>-1.0101010101010055E-2</v>
      </c>
      <c r="X14" s="155">
        <f t="shared" si="11"/>
        <v>-1.3793103448278554E-4</v>
      </c>
      <c r="Y14" s="155">
        <f t="shared" si="11"/>
        <v>4.6610169491525522E-2</v>
      </c>
      <c r="Z14" s="155">
        <f t="shared" si="11"/>
        <v>1.7857142857136132E-4</v>
      </c>
      <c r="AA14" s="155">
        <f t="shared" si="11"/>
        <v>-3.0674846625766694E-3</v>
      </c>
      <c r="AB14" s="155">
        <f t="shared" si="11"/>
        <v>8.5836909871244149E-3</v>
      </c>
      <c r="AC14" s="155">
        <f t="shared" si="11"/>
        <v>4.157894736842116E-2</v>
      </c>
      <c r="AD14" s="155">
        <f t="shared" si="11"/>
        <v>-2.6315789473684181E-2</v>
      </c>
      <c r="AE14" s="155">
        <f t="shared" si="11"/>
        <v>9.9502487562188602E-3</v>
      </c>
      <c r="AF14" s="155">
        <f t="shared" si="11"/>
        <v>0</v>
      </c>
      <c r="AG14" s="155">
        <f t="shared" si="11"/>
        <v>5.2863436123347096E-3</v>
      </c>
      <c r="AH14" s="155">
        <f t="shared" si="11"/>
        <v>-4.2194092827003704E-3</v>
      </c>
      <c r="AI14" s="155">
        <f t="shared" si="11"/>
        <v>6.7848544539286237E-3</v>
      </c>
      <c r="AJ14" s="155">
        <f t="shared" si="11"/>
        <v>1.788617886178856E-2</v>
      </c>
      <c r="AK14" s="155">
        <f t="shared" si="11"/>
        <v>-3.0303030303030276E-2</v>
      </c>
      <c r="AL14" s="155">
        <f t="shared" si="11"/>
        <v>5.494505494505475E-3</v>
      </c>
      <c r="AM14" s="155">
        <f t="shared" si="11"/>
        <v>0</v>
      </c>
      <c r="AN14" s="155">
        <f t="shared" si="11"/>
        <v>0</v>
      </c>
      <c r="AO14" s="155">
        <f t="shared" si="11"/>
        <v>1.1363636363636465E-2</v>
      </c>
    </row>
    <row r="15" spans="1:41" ht="14.25" customHeight="1">
      <c r="A15" s="154">
        <v>45931</v>
      </c>
      <c r="B15" s="155">
        <v>1319</v>
      </c>
      <c r="C15" s="155">
        <v>495</v>
      </c>
      <c r="D15" s="155">
        <v>725</v>
      </c>
      <c r="E15" s="155">
        <v>231.28</v>
      </c>
      <c r="F15" s="156">
        <v>280</v>
      </c>
      <c r="G15" s="155">
        <v>978</v>
      </c>
      <c r="H15" s="155">
        <v>233</v>
      </c>
      <c r="I15" s="155">
        <v>1900</v>
      </c>
      <c r="J15" s="155">
        <v>380</v>
      </c>
      <c r="K15" s="156">
        <v>201</v>
      </c>
      <c r="L15" s="155">
        <v>37</v>
      </c>
      <c r="M15" s="155">
        <v>113.5</v>
      </c>
      <c r="N15" s="155">
        <v>2370</v>
      </c>
      <c r="O15" s="155">
        <v>4569</v>
      </c>
      <c r="P15" s="157">
        <v>1845</v>
      </c>
      <c r="Q15" s="158">
        <v>165</v>
      </c>
      <c r="R15" s="159">
        <v>910</v>
      </c>
      <c r="S15" s="160">
        <v>2320</v>
      </c>
      <c r="T15" s="158">
        <v>2250</v>
      </c>
      <c r="U15" s="161">
        <v>880</v>
      </c>
      <c r="V15" s="155">
        <f t="shared" ref="V15:AO15" si="12">(B15/B16)-1</f>
        <v>-4.9026676279740444E-2</v>
      </c>
      <c r="W15" s="155">
        <f t="shared" si="12"/>
        <v>-5.7142857142857162E-2</v>
      </c>
      <c r="X15" s="155">
        <f t="shared" si="12"/>
        <v>-2.6845637583892579E-2</v>
      </c>
      <c r="Y15" s="155">
        <f t="shared" si="12"/>
        <v>-7.4509803921568696E-2</v>
      </c>
      <c r="Z15" s="155">
        <f t="shared" si="12"/>
        <v>-5.084745762711862E-2</v>
      </c>
      <c r="AA15" s="155">
        <f t="shared" si="12"/>
        <v>-3.0723488602576787E-2</v>
      </c>
      <c r="AB15" s="155">
        <f t="shared" si="12"/>
        <v>-3.3596018249688941E-2</v>
      </c>
      <c r="AC15" s="155">
        <f t="shared" si="12"/>
        <v>-7.3170731707317027E-2</v>
      </c>
      <c r="AD15" s="155">
        <f t="shared" si="12"/>
        <v>-4.2821158690176331E-2</v>
      </c>
      <c r="AE15" s="155">
        <f t="shared" si="12"/>
        <v>-6.074766355140182E-2</v>
      </c>
      <c r="AF15" s="155">
        <f t="shared" si="12"/>
        <v>-4.3927648578811485E-2</v>
      </c>
      <c r="AG15" s="155">
        <f t="shared" si="12"/>
        <v>-3.2395566922421071E-2</v>
      </c>
      <c r="AH15" s="155">
        <f t="shared" si="12"/>
        <v>-8.3682008368201055E-3</v>
      </c>
      <c r="AI15" s="155">
        <f t="shared" si="12"/>
        <v>-1.80528691166989E-2</v>
      </c>
      <c r="AJ15" s="155">
        <f t="shared" si="12"/>
        <v>-2.8947368421052611E-2</v>
      </c>
      <c r="AK15" s="155">
        <f t="shared" si="12"/>
        <v>-6.7796610169491567E-2</v>
      </c>
      <c r="AL15" s="155">
        <f t="shared" si="12"/>
        <v>-4.2105263157894757E-2</v>
      </c>
      <c r="AM15" s="155">
        <f t="shared" si="12"/>
        <v>-8.5470085470085166E-3</v>
      </c>
      <c r="AN15" s="155">
        <f t="shared" si="12"/>
        <v>-4.2553191489361653E-2</v>
      </c>
      <c r="AO15" s="155">
        <f t="shared" si="12"/>
        <v>-3.2967032967032961E-2</v>
      </c>
    </row>
    <row r="16" spans="1:41" ht="14.25" customHeight="1">
      <c r="A16" s="154">
        <v>45930</v>
      </c>
      <c r="B16" s="155">
        <v>1387</v>
      </c>
      <c r="C16" s="155">
        <v>525</v>
      </c>
      <c r="D16" s="155">
        <v>745</v>
      </c>
      <c r="E16" s="155">
        <v>249.9</v>
      </c>
      <c r="F16" s="156">
        <v>295</v>
      </c>
      <c r="G16" s="155">
        <v>1009</v>
      </c>
      <c r="H16" s="155">
        <v>241.1</v>
      </c>
      <c r="I16" s="155">
        <v>2050</v>
      </c>
      <c r="J16" s="155">
        <v>397</v>
      </c>
      <c r="K16" s="156">
        <v>214</v>
      </c>
      <c r="L16" s="155">
        <v>38.700000000000003</v>
      </c>
      <c r="M16" s="155">
        <v>117.3</v>
      </c>
      <c r="N16" s="155">
        <v>2390</v>
      </c>
      <c r="O16" s="155">
        <v>4653</v>
      </c>
      <c r="P16" s="157">
        <v>1900</v>
      </c>
      <c r="Q16" s="158">
        <v>177</v>
      </c>
      <c r="R16" s="159">
        <v>950</v>
      </c>
      <c r="S16" s="160">
        <v>2340</v>
      </c>
      <c r="T16" s="158">
        <v>2350</v>
      </c>
      <c r="U16" s="161">
        <v>910</v>
      </c>
      <c r="V16" s="155">
        <f t="shared" ref="V16:AO16" si="13">(B16/B17)-1</f>
        <v>-1.3513513513513487E-2</v>
      </c>
      <c r="W16" s="155">
        <f t="shared" si="13"/>
        <v>2.9411764705882248E-2</v>
      </c>
      <c r="X16" s="155">
        <f t="shared" si="13"/>
        <v>-7.9893475366178413E-3</v>
      </c>
      <c r="Y16" s="155">
        <f t="shared" si="13"/>
        <v>3.238866396761142E-2</v>
      </c>
      <c r="Z16" s="155">
        <f t="shared" si="13"/>
        <v>1.7241379310344751E-2</v>
      </c>
      <c r="AA16" s="155">
        <f t="shared" si="13"/>
        <v>-4.9309664694280331E-3</v>
      </c>
      <c r="AB16" s="155">
        <f t="shared" si="13"/>
        <v>-1.611915935523367E-2</v>
      </c>
      <c r="AC16" s="155">
        <f t="shared" si="13"/>
        <v>3.5353535353535248E-2</v>
      </c>
      <c r="AD16" s="155">
        <f t="shared" si="13"/>
        <v>-2.5125628140703071E-3</v>
      </c>
      <c r="AE16" s="155">
        <f t="shared" si="13"/>
        <v>3.3816425120772875E-2</v>
      </c>
      <c r="AF16" s="155">
        <f t="shared" si="13"/>
        <v>1.5481500918394175E-2</v>
      </c>
      <c r="AG16" s="155">
        <f t="shared" si="13"/>
        <v>6.8669527896996208E-3</v>
      </c>
      <c r="AH16" s="155">
        <f t="shared" si="13"/>
        <v>-5.4099042863088309E-3</v>
      </c>
      <c r="AI16" s="155">
        <f t="shared" si="13"/>
        <v>-2.4528301886792447E-2</v>
      </c>
      <c r="AJ16" s="155">
        <f t="shared" si="13"/>
        <v>2.9252437703142009E-2</v>
      </c>
      <c r="AK16" s="155">
        <f t="shared" si="13"/>
        <v>1.6073478760046056E-2</v>
      </c>
      <c r="AL16" s="155">
        <f t="shared" si="13"/>
        <v>-5.2356020942407877E-3</v>
      </c>
      <c r="AM16" s="155">
        <f t="shared" si="13"/>
        <v>1.7391304347825987E-2</v>
      </c>
      <c r="AN16" s="155">
        <f t="shared" si="13"/>
        <v>-2.8925619834710758E-2</v>
      </c>
      <c r="AO16" s="155">
        <f t="shared" si="13"/>
        <v>2.8248587570621542E-2</v>
      </c>
    </row>
    <row r="17" spans="1:41" ht="14.25" customHeight="1">
      <c r="A17" s="154">
        <v>45929</v>
      </c>
      <c r="B17" s="155">
        <v>1406</v>
      </c>
      <c r="C17" s="155">
        <v>510</v>
      </c>
      <c r="D17" s="155">
        <v>751</v>
      </c>
      <c r="E17" s="155">
        <v>242.06</v>
      </c>
      <c r="F17" s="156">
        <v>290</v>
      </c>
      <c r="G17" s="155">
        <v>1014</v>
      </c>
      <c r="H17" s="155">
        <v>245.05</v>
      </c>
      <c r="I17" s="155">
        <v>1980</v>
      </c>
      <c r="J17" s="155">
        <v>398</v>
      </c>
      <c r="K17" s="156">
        <v>207</v>
      </c>
      <c r="L17" s="155">
        <v>38.11</v>
      </c>
      <c r="M17" s="155">
        <v>116.5</v>
      </c>
      <c r="N17" s="155">
        <v>2403</v>
      </c>
      <c r="O17" s="155">
        <v>4770</v>
      </c>
      <c r="P17" s="157">
        <v>1846</v>
      </c>
      <c r="Q17" s="158">
        <v>174.2</v>
      </c>
      <c r="R17" s="159">
        <v>955</v>
      </c>
      <c r="S17" s="160">
        <v>2300</v>
      </c>
      <c r="T17" s="158">
        <v>2420</v>
      </c>
      <c r="U17" s="161">
        <v>885</v>
      </c>
      <c r="V17" s="155">
        <f t="shared" ref="V17:AO17" si="14">(B17/B18)-1</f>
        <v>-5.0000000000000044E-2</v>
      </c>
      <c r="W17" s="155">
        <f t="shared" si="14"/>
        <v>-1.7341040462427793E-2</v>
      </c>
      <c r="X17" s="155">
        <f t="shared" si="14"/>
        <v>-1.4823560278105719E-2</v>
      </c>
      <c r="Y17" s="155">
        <f t="shared" si="14"/>
        <v>-2.7559055118110187E-2</v>
      </c>
      <c r="Z17" s="155">
        <f t="shared" si="14"/>
        <v>-2.1592442645074095E-2</v>
      </c>
      <c r="AA17" s="155">
        <f t="shared" si="14"/>
        <v>-5.8823529411764497E-3</v>
      </c>
      <c r="AB17" s="155">
        <f t="shared" si="14"/>
        <v>-3.9019607843137183E-2</v>
      </c>
      <c r="AC17" s="155">
        <f t="shared" si="14"/>
        <v>-3.367496339677889E-2</v>
      </c>
      <c r="AD17" s="155">
        <f t="shared" si="14"/>
        <v>-2.6656884323795538E-2</v>
      </c>
      <c r="AE17" s="155">
        <f t="shared" si="14"/>
        <v>-3.7209302325581395E-2</v>
      </c>
      <c r="AF17" s="155">
        <f t="shared" si="14"/>
        <v>-4.7250000000000014E-2</v>
      </c>
      <c r="AG17" s="155">
        <f t="shared" si="14"/>
        <v>-1.6877637130801704E-2</v>
      </c>
      <c r="AH17" s="155">
        <f t="shared" si="14"/>
        <v>-1.3141683778234103E-2</v>
      </c>
      <c r="AI17" s="155">
        <f t="shared" si="14"/>
        <v>-2.6530612244897944E-2</v>
      </c>
      <c r="AJ17" s="155">
        <f t="shared" si="14"/>
        <v>-2.0689655172413834E-2</v>
      </c>
      <c r="AK17" s="155">
        <f t="shared" si="14"/>
        <v>1.0440835266821269E-2</v>
      </c>
      <c r="AL17" s="155">
        <f t="shared" si="14"/>
        <v>-5.2083333333333703E-3</v>
      </c>
      <c r="AM17" s="155">
        <f t="shared" si="14"/>
        <v>-4.3659043659043606E-2</v>
      </c>
      <c r="AN17" s="155">
        <f t="shared" si="14"/>
        <v>-3.2000000000000028E-2</v>
      </c>
      <c r="AO17" s="155">
        <f t="shared" si="14"/>
        <v>-2.960526315789469E-2</v>
      </c>
    </row>
    <row r="18" spans="1:41" ht="14.25" customHeight="1">
      <c r="A18" s="154">
        <v>45926</v>
      </c>
      <c r="B18" s="155">
        <v>1480</v>
      </c>
      <c r="C18" s="155">
        <v>519</v>
      </c>
      <c r="D18" s="155">
        <v>762.3</v>
      </c>
      <c r="E18" s="155">
        <v>248.92</v>
      </c>
      <c r="F18" s="156">
        <v>296.39999999999998</v>
      </c>
      <c r="G18" s="155">
        <v>1020</v>
      </c>
      <c r="H18" s="155">
        <v>255</v>
      </c>
      <c r="I18" s="155">
        <v>2049</v>
      </c>
      <c r="J18" s="155">
        <v>408.9</v>
      </c>
      <c r="K18" s="156">
        <v>215</v>
      </c>
      <c r="L18" s="155">
        <v>40</v>
      </c>
      <c r="M18" s="155">
        <v>118.5</v>
      </c>
      <c r="N18" s="155">
        <v>2435</v>
      </c>
      <c r="O18" s="155">
        <v>4900</v>
      </c>
      <c r="P18" s="157">
        <v>1885</v>
      </c>
      <c r="Q18" s="158">
        <v>172.4</v>
      </c>
      <c r="R18" s="159">
        <v>960</v>
      </c>
      <c r="S18" s="160">
        <v>2405</v>
      </c>
      <c r="T18" s="158">
        <v>2500</v>
      </c>
      <c r="U18" s="161">
        <v>912</v>
      </c>
      <c r="V18" s="155">
        <f t="shared" ref="V18:AO18" si="15">(B18/B19)-1</f>
        <v>-5.3763440860215006E-3</v>
      </c>
      <c r="W18" s="155">
        <f t="shared" si="15"/>
        <v>1.9305019305020377E-3</v>
      </c>
      <c r="X18" s="155">
        <f t="shared" si="15"/>
        <v>-3.529411764705892E-3</v>
      </c>
      <c r="Y18" s="155">
        <f t="shared" si="15"/>
        <v>1.6000000000000014E-2</v>
      </c>
      <c r="Z18" s="155">
        <f t="shared" si="15"/>
        <v>-2.1782178217821913E-2</v>
      </c>
      <c r="AA18" s="155">
        <f t="shared" si="15"/>
        <v>2.0000000000000018E-2</v>
      </c>
      <c r="AB18" s="155">
        <f t="shared" si="15"/>
        <v>0</v>
      </c>
      <c r="AC18" s="155">
        <f t="shared" si="15"/>
        <v>-4.8780487804878092E-4</v>
      </c>
      <c r="AD18" s="155">
        <f t="shared" si="15"/>
        <v>-2.4449877750620796E-4</v>
      </c>
      <c r="AE18" s="155">
        <f t="shared" si="15"/>
        <v>-9.2165898617511122E-3</v>
      </c>
      <c r="AF18" s="155">
        <f t="shared" si="15"/>
        <v>1.2658227848101333E-2</v>
      </c>
      <c r="AG18" s="155">
        <f t="shared" si="15"/>
        <v>-4.619907601847939E-3</v>
      </c>
      <c r="AH18" s="155">
        <f t="shared" si="15"/>
        <v>-4.0961008270972821E-2</v>
      </c>
      <c r="AI18" s="155">
        <f t="shared" si="15"/>
        <v>2.0833333333333259E-2</v>
      </c>
      <c r="AJ18" s="155">
        <f t="shared" si="15"/>
        <v>-7.8947368421052877E-3</v>
      </c>
      <c r="AK18" s="155">
        <f t="shared" si="15"/>
        <v>-3.1460674157303359E-2</v>
      </c>
      <c r="AL18" s="155">
        <f t="shared" si="15"/>
        <v>-1.0405827263267886E-3</v>
      </c>
      <c r="AM18" s="155">
        <f t="shared" si="15"/>
        <v>-1.8367346938775508E-2</v>
      </c>
      <c r="AN18" s="155">
        <f t="shared" si="15"/>
        <v>-3.1007751937984551E-2</v>
      </c>
      <c r="AO18" s="155">
        <f t="shared" si="15"/>
        <v>-1.0845986984815648E-2</v>
      </c>
    </row>
    <row r="19" spans="1:41" ht="14.25" customHeight="1">
      <c r="A19" s="154">
        <v>45925</v>
      </c>
      <c r="B19" s="155">
        <v>1488</v>
      </c>
      <c r="C19" s="155">
        <v>518</v>
      </c>
      <c r="D19" s="155">
        <v>765</v>
      </c>
      <c r="E19" s="155">
        <v>245</v>
      </c>
      <c r="F19" s="156">
        <v>303</v>
      </c>
      <c r="G19" s="155">
        <v>1000</v>
      </c>
      <c r="H19" s="155">
        <v>255</v>
      </c>
      <c r="I19" s="155">
        <v>2050</v>
      </c>
      <c r="J19" s="155">
        <v>409</v>
      </c>
      <c r="K19" s="156">
        <v>217</v>
      </c>
      <c r="L19" s="155">
        <v>39.5</v>
      </c>
      <c r="M19" s="155">
        <v>119.05</v>
      </c>
      <c r="N19" s="155">
        <v>2539</v>
      </c>
      <c r="O19" s="155">
        <v>4800</v>
      </c>
      <c r="P19" s="157">
        <v>1900</v>
      </c>
      <c r="Q19" s="158">
        <v>178</v>
      </c>
      <c r="R19" s="159">
        <v>961</v>
      </c>
      <c r="S19" s="160">
        <v>2450</v>
      </c>
      <c r="T19" s="158">
        <v>2580</v>
      </c>
      <c r="U19" s="161">
        <v>922</v>
      </c>
      <c r="V19" s="155">
        <f t="shared" ref="V19:AO19" si="16">(B19/B20)-1</f>
        <v>-3.3489618218351946E-3</v>
      </c>
      <c r="W19" s="155">
        <f t="shared" si="16"/>
        <v>-9.5602294455067183E-3</v>
      </c>
      <c r="X19" s="155">
        <f t="shared" si="16"/>
        <v>-6.6225165562914245E-3</v>
      </c>
      <c r="Y19" s="155">
        <f t="shared" si="16"/>
        <v>-1.5748031496062964E-2</v>
      </c>
      <c r="Z19" s="155">
        <f t="shared" si="16"/>
        <v>-1.9417475728155331E-2</v>
      </c>
      <c r="AA19" s="155">
        <f t="shared" si="16"/>
        <v>-1.9607843137254943E-2</v>
      </c>
      <c r="AB19" s="155">
        <f t="shared" si="16"/>
        <v>-1.1627906976744207E-2</v>
      </c>
      <c r="AC19" s="155">
        <f t="shared" si="16"/>
        <v>1.9550342130987275E-3</v>
      </c>
      <c r="AD19" s="155">
        <f t="shared" si="16"/>
        <v>-6.0753341433779084E-3</v>
      </c>
      <c r="AE19" s="155">
        <f t="shared" si="16"/>
        <v>-1.3636363636363669E-2</v>
      </c>
      <c r="AF19" s="155">
        <f t="shared" si="16"/>
        <v>-1.9851116625310139E-2</v>
      </c>
      <c r="AG19" s="155">
        <f t="shared" si="16"/>
        <v>-1.6115702479338911E-2</v>
      </c>
      <c r="AH19" s="155">
        <f t="shared" si="16"/>
        <v>2.3790322580645062E-2</v>
      </c>
      <c r="AI19" s="155">
        <f t="shared" si="16"/>
        <v>4.3942247332078299E-3</v>
      </c>
      <c r="AJ19" s="155">
        <f t="shared" si="16"/>
        <v>-5.2356020942407877E-3</v>
      </c>
      <c r="AK19" s="155">
        <f t="shared" si="16"/>
        <v>-5.5865921787709993E-3</v>
      </c>
      <c r="AL19" s="155">
        <f t="shared" si="16"/>
        <v>-1.1621927388665965E-2</v>
      </c>
      <c r="AM19" s="155">
        <f t="shared" si="16"/>
        <v>-2.777777777777779E-2</v>
      </c>
      <c r="AN19" s="155">
        <f t="shared" si="16"/>
        <v>-2.6415094339622636E-2</v>
      </c>
      <c r="AO19" s="155">
        <f t="shared" si="16"/>
        <v>-2.5369978858350906E-2</v>
      </c>
    </row>
    <row r="20" spans="1:41" ht="14.25" customHeight="1">
      <c r="A20" s="154">
        <v>45924</v>
      </c>
      <c r="B20" s="155">
        <v>1493</v>
      </c>
      <c r="C20" s="155">
        <v>523</v>
      </c>
      <c r="D20" s="155">
        <v>770.1</v>
      </c>
      <c r="E20" s="155">
        <v>248.92</v>
      </c>
      <c r="F20" s="156">
        <v>309</v>
      </c>
      <c r="G20" s="155">
        <v>1020</v>
      </c>
      <c r="H20" s="155">
        <v>258</v>
      </c>
      <c r="I20" s="155">
        <v>2046</v>
      </c>
      <c r="J20" s="155">
        <v>411.5</v>
      </c>
      <c r="K20" s="156">
        <v>220</v>
      </c>
      <c r="L20" s="155">
        <v>40.299999999999997</v>
      </c>
      <c r="M20" s="155">
        <v>121</v>
      </c>
      <c r="N20" s="155">
        <v>2480</v>
      </c>
      <c r="O20" s="155">
        <v>4779</v>
      </c>
      <c r="P20" s="157">
        <v>1910</v>
      </c>
      <c r="Q20" s="158">
        <v>179</v>
      </c>
      <c r="R20" s="159">
        <v>972.3</v>
      </c>
      <c r="S20" s="160">
        <v>2520</v>
      </c>
      <c r="T20" s="158">
        <v>2650</v>
      </c>
      <c r="U20" s="161">
        <v>946</v>
      </c>
      <c r="V20" s="155">
        <f t="shared" ref="V20:AO20" si="17">(B20/B21)-1</f>
        <v>-1.5820698747528006E-2</v>
      </c>
      <c r="W20" s="155">
        <f t="shared" si="17"/>
        <v>5.5758507979233318E-3</v>
      </c>
      <c r="X20" s="155">
        <f t="shared" si="17"/>
        <v>-6.4507805444459221E-3</v>
      </c>
      <c r="Y20" s="155">
        <f t="shared" si="17"/>
        <v>-3.5228182546037656E-3</v>
      </c>
      <c r="Z20" s="155">
        <f t="shared" si="17"/>
        <v>-1.9047619047619091E-2</v>
      </c>
      <c r="AA20" s="155">
        <f t="shared" si="17"/>
        <v>-7.7821011673151474E-3</v>
      </c>
      <c r="AB20" s="155">
        <f t="shared" si="17"/>
        <v>-8.073817762399127E-3</v>
      </c>
      <c r="AC20" s="155">
        <f t="shared" si="17"/>
        <v>4.9230769230769189E-2</v>
      </c>
      <c r="AD20" s="155">
        <f t="shared" si="17"/>
        <v>-1.0817307692307709E-2</v>
      </c>
      <c r="AE20" s="155">
        <f t="shared" si="17"/>
        <v>-1.610017889087656E-2</v>
      </c>
      <c r="AF20" s="155">
        <f t="shared" si="17"/>
        <v>2.5445292620865034E-2</v>
      </c>
      <c r="AG20" s="155">
        <f t="shared" si="17"/>
        <v>-9.8199672667758087E-3</v>
      </c>
      <c r="AH20" s="155">
        <f t="shared" si="17"/>
        <v>4.0485829959513442E-3</v>
      </c>
      <c r="AI20" s="155">
        <f t="shared" si="17"/>
        <v>-1.4435966178593551E-2</v>
      </c>
      <c r="AJ20" s="155">
        <f t="shared" si="17"/>
        <v>-9.3360995850622075E-3</v>
      </c>
      <c r="AK20" s="155">
        <f t="shared" si="17"/>
        <v>-5.5555555555555358E-3</v>
      </c>
      <c r="AL20" s="155">
        <f t="shared" si="17"/>
        <v>-1.6885743174924195E-2</v>
      </c>
      <c r="AM20" s="155">
        <f t="shared" si="17"/>
        <v>-8.2644628099173278E-3</v>
      </c>
      <c r="AN20" s="155">
        <f t="shared" si="17"/>
        <v>-9.3457943925233655E-3</v>
      </c>
      <c r="AO20" s="155">
        <f t="shared" si="17"/>
        <v>-2.4742268041237137E-2</v>
      </c>
    </row>
    <row r="21" spans="1:41" ht="14.25" customHeight="1">
      <c r="A21" s="154">
        <v>45923</v>
      </c>
      <c r="B21" s="155">
        <v>1517</v>
      </c>
      <c r="C21" s="155">
        <v>520.1</v>
      </c>
      <c r="D21" s="155">
        <v>775.1</v>
      </c>
      <c r="E21" s="155">
        <v>249.8</v>
      </c>
      <c r="F21" s="156">
        <v>315</v>
      </c>
      <c r="G21" s="155">
        <v>1028</v>
      </c>
      <c r="H21" s="155">
        <v>260.10000000000002</v>
      </c>
      <c r="I21" s="155">
        <v>1950</v>
      </c>
      <c r="J21" s="155">
        <v>416</v>
      </c>
      <c r="K21" s="156">
        <v>223.6</v>
      </c>
      <c r="L21" s="155">
        <v>39.299999999999997</v>
      </c>
      <c r="M21" s="155">
        <v>122.2</v>
      </c>
      <c r="N21" s="155">
        <v>2470</v>
      </c>
      <c r="O21" s="155">
        <v>4849</v>
      </c>
      <c r="P21" s="157">
        <v>1928</v>
      </c>
      <c r="Q21" s="158">
        <v>180</v>
      </c>
      <c r="R21" s="159">
        <v>989</v>
      </c>
      <c r="S21" s="160">
        <v>2541</v>
      </c>
      <c r="T21" s="158">
        <v>2675</v>
      </c>
      <c r="U21" s="161">
        <v>970</v>
      </c>
      <c r="V21" s="155">
        <f t="shared" ref="V21:AO21" si="18">(B21/B22)-1</f>
        <v>-1.4935064935064912E-2</v>
      </c>
      <c r="W21" s="155">
        <f t="shared" si="18"/>
        <v>-5.5449330783938766E-3</v>
      </c>
      <c r="X21" s="155">
        <f t="shared" si="18"/>
        <v>-1.574603174603173E-2</v>
      </c>
      <c r="Y21" s="155">
        <f t="shared" si="18"/>
        <v>-4.3048469387754196E-3</v>
      </c>
      <c r="Z21" s="155">
        <f t="shared" si="18"/>
        <v>0</v>
      </c>
      <c r="AA21" s="155">
        <f t="shared" si="18"/>
        <v>-1.9417475728155109E-3</v>
      </c>
      <c r="AB21" s="155">
        <f t="shared" si="18"/>
        <v>-6.8728522336768405E-3</v>
      </c>
      <c r="AC21" s="155">
        <f t="shared" si="18"/>
        <v>-5.7059961315280461E-2</v>
      </c>
      <c r="AD21" s="155">
        <f t="shared" si="18"/>
        <v>-2.3980815347721673E-3</v>
      </c>
      <c r="AE21" s="155">
        <f t="shared" si="18"/>
        <v>-6.2222222222222401E-3</v>
      </c>
      <c r="AF21" s="155">
        <f t="shared" si="18"/>
        <v>-1.0075566750629816E-2</v>
      </c>
      <c r="AG21" s="155">
        <f t="shared" si="18"/>
        <v>-1.3720742534301889E-2</v>
      </c>
      <c r="AH21" s="155">
        <f t="shared" si="18"/>
        <v>-1.9841269841269882E-2</v>
      </c>
      <c r="AI21" s="155">
        <f t="shared" si="18"/>
        <v>-2.0206102242877333E-2</v>
      </c>
      <c r="AJ21" s="155">
        <f t="shared" si="18"/>
        <v>-1.0362694300518616E-3</v>
      </c>
      <c r="AK21" s="155">
        <f t="shared" si="18"/>
        <v>-5.5248618784530246E-3</v>
      </c>
      <c r="AL21" s="155">
        <f t="shared" si="18"/>
        <v>-1.0101010101010166E-3</v>
      </c>
      <c r="AM21" s="155">
        <f t="shared" si="18"/>
        <v>-1.1284046692606964E-2</v>
      </c>
      <c r="AN21" s="155">
        <f t="shared" si="18"/>
        <v>-4.0953090096798039E-3</v>
      </c>
      <c r="AO21" s="155">
        <f t="shared" si="18"/>
        <v>7.2689511941848028E-3</v>
      </c>
    </row>
    <row r="22" spans="1:41" ht="14.25" customHeight="1">
      <c r="A22" s="154">
        <v>45922</v>
      </c>
      <c r="B22" s="155">
        <v>1540</v>
      </c>
      <c r="C22" s="155">
        <v>523</v>
      </c>
      <c r="D22" s="155">
        <v>787.5</v>
      </c>
      <c r="E22" s="155">
        <v>250.88</v>
      </c>
      <c r="F22" s="156">
        <v>315</v>
      </c>
      <c r="G22" s="155">
        <v>1030</v>
      </c>
      <c r="H22" s="155">
        <v>261.89999999999998</v>
      </c>
      <c r="I22" s="155">
        <v>2068</v>
      </c>
      <c r="J22" s="155">
        <v>417</v>
      </c>
      <c r="K22" s="156">
        <v>225</v>
      </c>
      <c r="L22" s="155">
        <v>39.700000000000003</v>
      </c>
      <c r="M22" s="155">
        <v>123.9</v>
      </c>
      <c r="N22" s="155">
        <v>2520</v>
      </c>
      <c r="O22" s="155">
        <v>4949</v>
      </c>
      <c r="P22" s="157">
        <v>1930</v>
      </c>
      <c r="Q22" s="158">
        <v>181</v>
      </c>
      <c r="R22" s="159">
        <v>990</v>
      </c>
      <c r="S22" s="160">
        <v>2570</v>
      </c>
      <c r="T22" s="158">
        <v>2686</v>
      </c>
      <c r="U22" s="161">
        <v>963</v>
      </c>
      <c r="V22" s="155">
        <f t="shared" ref="V22:AO22" si="19">(B22/B23)-1</f>
        <v>0</v>
      </c>
      <c r="W22" s="155">
        <f t="shared" si="19"/>
        <v>0</v>
      </c>
      <c r="X22" s="155">
        <f t="shared" si="19"/>
        <v>1.2210796915167021E-2</v>
      </c>
      <c r="Y22" s="155">
        <f t="shared" si="19"/>
        <v>-3.8910505836576847E-3</v>
      </c>
      <c r="Z22" s="155">
        <f t="shared" si="19"/>
        <v>0</v>
      </c>
      <c r="AA22" s="155">
        <f t="shared" si="19"/>
        <v>0</v>
      </c>
      <c r="AB22" s="155">
        <f t="shared" si="19"/>
        <v>7.3076923076922373E-3</v>
      </c>
      <c r="AC22" s="155">
        <f t="shared" si="19"/>
        <v>-3.8139534883720905E-2</v>
      </c>
      <c r="AD22" s="155">
        <f t="shared" si="19"/>
        <v>-7.1428571428571175E-3</v>
      </c>
      <c r="AE22" s="155">
        <f t="shared" si="19"/>
        <v>-2.1739130434782594E-2</v>
      </c>
      <c r="AF22" s="155">
        <f t="shared" si="19"/>
        <v>1.2755102040816313E-2</v>
      </c>
      <c r="AG22" s="155">
        <f t="shared" si="19"/>
        <v>7.3170731707317138E-3</v>
      </c>
      <c r="AH22" s="155">
        <f t="shared" si="19"/>
        <v>-5.5248618784530246E-3</v>
      </c>
      <c r="AI22" s="155">
        <f t="shared" si="19"/>
        <v>1.0000000000000009E-2</v>
      </c>
      <c r="AJ22" s="155">
        <f t="shared" si="19"/>
        <v>4.6850598646537289E-3</v>
      </c>
      <c r="AK22" s="155">
        <f t="shared" si="19"/>
        <v>3.4285714285714253E-2</v>
      </c>
      <c r="AL22" s="155">
        <f t="shared" si="19"/>
        <v>-7.0210631895687436E-3</v>
      </c>
      <c r="AM22" s="155">
        <f t="shared" si="19"/>
        <v>-1.1538461538461497E-2</v>
      </c>
      <c r="AN22" s="155">
        <f t="shared" si="19"/>
        <v>-4.4477390659748428E-3</v>
      </c>
      <c r="AO22" s="155">
        <f t="shared" si="19"/>
        <v>-7.2164948453607991E-3</v>
      </c>
    </row>
    <row r="23" spans="1:41" ht="14.25" customHeight="1">
      <c r="A23" s="154">
        <v>45919</v>
      </c>
      <c r="B23" s="155">
        <v>1540</v>
      </c>
      <c r="C23" s="155">
        <v>523</v>
      </c>
      <c r="D23" s="155">
        <v>778</v>
      </c>
      <c r="E23" s="155">
        <v>251.86</v>
      </c>
      <c r="F23" s="156">
        <v>315</v>
      </c>
      <c r="G23" s="155">
        <v>1030</v>
      </c>
      <c r="H23" s="155">
        <v>260</v>
      </c>
      <c r="I23" s="155">
        <v>2150</v>
      </c>
      <c r="J23" s="155">
        <v>420</v>
      </c>
      <c r="K23" s="156">
        <v>230</v>
      </c>
      <c r="L23" s="155">
        <v>39.200000000000003</v>
      </c>
      <c r="M23" s="155">
        <v>123</v>
      </c>
      <c r="N23" s="155">
        <v>2534</v>
      </c>
      <c r="O23" s="155">
        <v>4900</v>
      </c>
      <c r="P23" s="157">
        <v>1921</v>
      </c>
      <c r="Q23" s="158">
        <v>175</v>
      </c>
      <c r="R23" s="159">
        <v>997</v>
      </c>
      <c r="S23" s="160">
        <v>2600</v>
      </c>
      <c r="T23" s="158">
        <v>2698</v>
      </c>
      <c r="U23" s="161">
        <v>970</v>
      </c>
      <c r="V23" s="155">
        <f t="shared" ref="V23:AO23" si="20">(B23/B24)-1</f>
        <v>6.5359477124182774E-3</v>
      </c>
      <c r="W23" s="155">
        <f t="shared" si="20"/>
        <v>-3.8095238095238182E-3</v>
      </c>
      <c r="X23" s="155">
        <f t="shared" si="20"/>
        <v>1.2870012870012104E-3</v>
      </c>
      <c r="Y23" s="155">
        <f t="shared" si="20"/>
        <v>0</v>
      </c>
      <c r="Z23" s="155">
        <f t="shared" si="20"/>
        <v>0</v>
      </c>
      <c r="AA23" s="155">
        <f t="shared" si="20"/>
        <v>-7.7071290944122905E-3</v>
      </c>
      <c r="AB23" s="155">
        <f t="shared" si="20"/>
        <v>1.9607843137254832E-2</v>
      </c>
      <c r="AC23" s="155">
        <f t="shared" si="20"/>
        <v>9.1924834941594646E-2</v>
      </c>
      <c r="AD23" s="155">
        <f t="shared" si="20"/>
        <v>2.9411764705882248E-2</v>
      </c>
      <c r="AE23" s="155">
        <f t="shared" si="20"/>
        <v>4.4979554747841988E-2</v>
      </c>
      <c r="AF23" s="155">
        <f t="shared" si="20"/>
        <v>-2.2200049887752593E-2</v>
      </c>
      <c r="AG23" s="155">
        <f t="shared" si="20"/>
        <v>4.9019607843137081E-3</v>
      </c>
      <c r="AH23" s="155">
        <f t="shared" si="20"/>
        <v>-1.969279243796751E-3</v>
      </c>
      <c r="AI23" s="155">
        <f t="shared" si="20"/>
        <v>2.2110972048393851E-2</v>
      </c>
      <c r="AJ23" s="155">
        <f t="shared" si="20"/>
        <v>-8.7719298245614308E-3</v>
      </c>
      <c r="AK23" s="155">
        <f t="shared" si="20"/>
        <v>-4.8913043478260865E-2</v>
      </c>
      <c r="AL23" s="155">
        <f t="shared" si="20"/>
        <v>2.0100502512563345E-3</v>
      </c>
      <c r="AM23" s="155">
        <f t="shared" si="20"/>
        <v>-1.3282732447817858E-2</v>
      </c>
      <c r="AN23" s="155">
        <f t="shared" si="20"/>
        <v>-7.407407407407085E-4</v>
      </c>
      <c r="AO23" s="155">
        <f t="shared" si="20"/>
        <v>-1.0204081632653073E-2</v>
      </c>
    </row>
    <row r="24" spans="1:41" ht="14.25" customHeight="1">
      <c r="A24" s="154">
        <v>45918</v>
      </c>
      <c r="B24" s="155">
        <v>1530</v>
      </c>
      <c r="C24" s="155">
        <v>525</v>
      </c>
      <c r="D24" s="155">
        <v>777</v>
      </c>
      <c r="E24" s="155">
        <v>251.86</v>
      </c>
      <c r="F24" s="156">
        <v>315</v>
      </c>
      <c r="G24" s="155">
        <v>1038</v>
      </c>
      <c r="H24" s="155">
        <v>255</v>
      </c>
      <c r="I24" s="155">
        <v>1969</v>
      </c>
      <c r="J24" s="155">
        <v>408</v>
      </c>
      <c r="K24" s="156">
        <v>220.1</v>
      </c>
      <c r="L24" s="155">
        <v>40.090000000000003</v>
      </c>
      <c r="M24" s="155">
        <v>122.4</v>
      </c>
      <c r="N24" s="155">
        <v>2539</v>
      </c>
      <c r="O24" s="155">
        <v>4794</v>
      </c>
      <c r="P24" s="157">
        <v>1938</v>
      </c>
      <c r="Q24" s="158">
        <v>184</v>
      </c>
      <c r="R24" s="159">
        <v>995</v>
      </c>
      <c r="S24" s="160">
        <v>2635</v>
      </c>
      <c r="T24" s="158">
        <v>2700</v>
      </c>
      <c r="U24" s="161">
        <v>980</v>
      </c>
      <c r="V24" s="155">
        <f t="shared" ref="V24:AO24" si="21">(B24/B25)-1</f>
        <v>2.0000000000000018E-2</v>
      </c>
      <c r="W24" s="155">
        <f t="shared" si="21"/>
        <v>0</v>
      </c>
      <c r="X24" s="155">
        <f t="shared" si="21"/>
        <v>2.3219814241486336E-3</v>
      </c>
      <c r="Y24" s="155">
        <f t="shared" si="21"/>
        <v>2.3696297199528482E-2</v>
      </c>
      <c r="Z24" s="155">
        <f t="shared" si="21"/>
        <v>2.6058631921824116E-2</v>
      </c>
      <c r="AA24" s="155">
        <f t="shared" si="21"/>
        <v>-9.6246390760346134E-4</v>
      </c>
      <c r="AB24" s="155">
        <f t="shared" si="21"/>
        <v>-7.7821011673151474E-3</v>
      </c>
      <c r="AC24" s="155">
        <f t="shared" si="21"/>
        <v>2.5520833333333437E-2</v>
      </c>
      <c r="AD24" s="155">
        <f t="shared" si="21"/>
        <v>2.0000000000000018E-2</v>
      </c>
      <c r="AE24" s="155">
        <f t="shared" si="21"/>
        <v>1.8981481481481488E-2</v>
      </c>
      <c r="AF24" s="155">
        <f t="shared" si="21"/>
        <v>-4.9862877088002744E-4</v>
      </c>
      <c r="AG24" s="155">
        <f t="shared" si="21"/>
        <v>1.9150707743547102E-2</v>
      </c>
      <c r="AH24" s="155">
        <f t="shared" si="21"/>
        <v>1.5193922431027573E-2</v>
      </c>
      <c r="AI24" s="155">
        <f t="shared" si="21"/>
        <v>1.5677966101694807E-2</v>
      </c>
      <c r="AJ24" s="155">
        <f t="shared" si="21"/>
        <v>6.7532467532467333E-3</v>
      </c>
      <c r="AK24" s="155">
        <f t="shared" si="21"/>
        <v>-5.4054054054053502E-3</v>
      </c>
      <c r="AL24" s="155">
        <f t="shared" si="21"/>
        <v>2.5667456963199609E-2</v>
      </c>
      <c r="AM24" s="155">
        <f t="shared" si="21"/>
        <v>3.3333333333333437E-2</v>
      </c>
      <c r="AN24" s="155">
        <f t="shared" si="21"/>
        <v>-7.3529411764705621E-3</v>
      </c>
      <c r="AO24" s="155">
        <f t="shared" si="21"/>
        <v>2.0833333333333259E-2</v>
      </c>
    </row>
    <row r="25" spans="1:41" ht="14.25" customHeight="1">
      <c r="A25" s="154">
        <v>45917</v>
      </c>
      <c r="B25" s="155">
        <v>1500</v>
      </c>
      <c r="C25" s="155">
        <v>525</v>
      </c>
      <c r="D25" s="155">
        <v>775.2</v>
      </c>
      <c r="E25" s="155">
        <v>246.03</v>
      </c>
      <c r="F25" s="156">
        <v>307</v>
      </c>
      <c r="G25" s="155">
        <v>1039</v>
      </c>
      <c r="H25" s="155">
        <v>257</v>
      </c>
      <c r="I25" s="155">
        <v>1920</v>
      </c>
      <c r="J25" s="155">
        <v>400</v>
      </c>
      <c r="K25" s="156">
        <v>216</v>
      </c>
      <c r="L25" s="155">
        <v>40.11</v>
      </c>
      <c r="M25" s="155">
        <v>120.1</v>
      </c>
      <c r="N25" s="155">
        <v>2501</v>
      </c>
      <c r="O25" s="155">
        <v>4720</v>
      </c>
      <c r="P25" s="157">
        <v>1925</v>
      </c>
      <c r="Q25" s="158">
        <v>185</v>
      </c>
      <c r="R25" s="159">
        <v>970.1</v>
      </c>
      <c r="S25" s="160">
        <v>2550</v>
      </c>
      <c r="T25" s="158">
        <v>2720</v>
      </c>
      <c r="U25" s="161">
        <v>960</v>
      </c>
      <c r="V25" s="155">
        <f t="shared" ref="V25:AO25" si="22">(B25/B26)-1</f>
        <v>-1.9960079840319889E-3</v>
      </c>
      <c r="W25" s="155">
        <f t="shared" si="22"/>
        <v>-9.4339622641509413E-3</v>
      </c>
      <c r="X25" s="155">
        <f t="shared" si="22"/>
        <v>4.1450777202072242E-3</v>
      </c>
      <c r="Y25" s="155">
        <f t="shared" si="22"/>
        <v>-1.5486194477791093E-2</v>
      </c>
      <c r="Z25" s="155">
        <f t="shared" si="22"/>
        <v>-3.2467532467532756E-3</v>
      </c>
      <c r="AA25" s="155">
        <f t="shared" si="22"/>
        <v>-9.6153846153845812E-4</v>
      </c>
      <c r="AB25" s="155">
        <f t="shared" si="22"/>
        <v>-1.1538461538461497E-2</v>
      </c>
      <c r="AC25" s="155">
        <f t="shared" si="22"/>
        <v>-2.5380710659898442E-2</v>
      </c>
      <c r="AD25" s="155">
        <f t="shared" si="22"/>
        <v>0</v>
      </c>
      <c r="AE25" s="155">
        <f t="shared" si="22"/>
        <v>-9.2506938020342488E-4</v>
      </c>
      <c r="AF25" s="155">
        <f t="shared" si="22"/>
        <v>-9.6296296296296546E-3</v>
      </c>
      <c r="AG25" s="155">
        <f t="shared" si="22"/>
        <v>8.3333333333324155E-4</v>
      </c>
      <c r="AH25" s="155">
        <f t="shared" si="22"/>
        <v>-7.9333597778659115E-3</v>
      </c>
      <c r="AI25" s="155">
        <f t="shared" si="22"/>
        <v>-1.6461762867263974E-2</v>
      </c>
      <c r="AJ25" s="155">
        <f t="shared" si="22"/>
        <v>-6.707946336429349E-3</v>
      </c>
      <c r="AK25" s="155">
        <f t="shared" si="22"/>
        <v>-4.5899948427024273E-2</v>
      </c>
      <c r="AL25" s="155">
        <f t="shared" si="22"/>
        <v>-2.0574015019031444E-3</v>
      </c>
      <c r="AM25" s="155">
        <f t="shared" si="22"/>
        <v>1.1102299762093537E-2</v>
      </c>
      <c r="AN25" s="155">
        <f t="shared" si="22"/>
        <v>-2.8224365844944588E-2</v>
      </c>
      <c r="AO25" s="155">
        <f t="shared" si="22"/>
        <v>5.2356020942407877E-3</v>
      </c>
    </row>
    <row r="26" spans="1:41" ht="14.25" customHeight="1">
      <c r="A26" s="154">
        <v>45916</v>
      </c>
      <c r="B26" s="155">
        <v>1503</v>
      </c>
      <c r="C26" s="155">
        <v>530</v>
      </c>
      <c r="D26" s="155">
        <v>772</v>
      </c>
      <c r="E26" s="155">
        <v>249.9</v>
      </c>
      <c r="F26" s="156">
        <v>308</v>
      </c>
      <c r="G26" s="155">
        <v>1040</v>
      </c>
      <c r="H26" s="155">
        <v>260</v>
      </c>
      <c r="I26" s="155">
        <v>1970</v>
      </c>
      <c r="J26" s="155">
        <v>400</v>
      </c>
      <c r="K26" s="156">
        <v>216.2</v>
      </c>
      <c r="L26" s="155">
        <v>40.5</v>
      </c>
      <c r="M26" s="155">
        <v>120</v>
      </c>
      <c r="N26" s="155">
        <v>2521</v>
      </c>
      <c r="O26" s="155">
        <v>4799</v>
      </c>
      <c r="P26" s="157">
        <v>1938</v>
      </c>
      <c r="Q26" s="158">
        <v>193.9</v>
      </c>
      <c r="R26" s="159">
        <v>972.1</v>
      </c>
      <c r="S26" s="160">
        <v>2522</v>
      </c>
      <c r="T26" s="158">
        <v>2799</v>
      </c>
      <c r="U26" s="161">
        <v>955</v>
      </c>
      <c r="V26" s="155">
        <f t="shared" ref="V26:AO26" si="23">(B26/B27)-1</f>
        <v>-1.1184210526315796E-2</v>
      </c>
      <c r="W26" s="155">
        <f t="shared" si="23"/>
        <v>0</v>
      </c>
      <c r="X26" s="155">
        <f t="shared" si="23"/>
        <v>2.7276269645408746E-3</v>
      </c>
      <c r="Y26" s="155">
        <f t="shared" si="23"/>
        <v>7.905138339920903E-3</v>
      </c>
      <c r="Z26" s="155">
        <f t="shared" si="23"/>
        <v>-9.6463022508038732E-3</v>
      </c>
      <c r="AA26" s="155">
        <f t="shared" si="23"/>
        <v>1.7612524461839474E-2</v>
      </c>
      <c r="AB26" s="155">
        <f t="shared" si="23"/>
        <v>-1.9227071716987343E-4</v>
      </c>
      <c r="AC26" s="155">
        <f t="shared" si="23"/>
        <v>1.025641025641022E-2</v>
      </c>
      <c r="AD26" s="155">
        <f t="shared" si="23"/>
        <v>0</v>
      </c>
      <c r="AE26" s="155">
        <f t="shared" si="23"/>
        <v>-2.6126126126126192E-2</v>
      </c>
      <c r="AF26" s="155">
        <f t="shared" si="23"/>
        <v>-2.2172949002218223E-3</v>
      </c>
      <c r="AG26" s="155">
        <f t="shared" si="23"/>
        <v>-8.3263946711065184E-4</v>
      </c>
      <c r="AH26" s="155">
        <f t="shared" si="23"/>
        <v>8.8035214085633307E-3</v>
      </c>
      <c r="AI26" s="155">
        <f t="shared" si="23"/>
        <v>1.6737288135593165E-2</v>
      </c>
      <c r="AJ26" s="155">
        <f t="shared" si="23"/>
        <v>2.0000000000000018E-2</v>
      </c>
      <c r="AK26" s="155">
        <f t="shared" si="23"/>
        <v>4.1353383458646809E-2</v>
      </c>
      <c r="AL26" s="155">
        <f t="shared" si="23"/>
        <v>-1.9507186858316317E-3</v>
      </c>
      <c r="AM26" s="155">
        <f t="shared" si="23"/>
        <v>-1.5835312747426444E-3</v>
      </c>
      <c r="AN26" s="155">
        <f t="shared" si="23"/>
        <v>1.7818181818181733E-2</v>
      </c>
      <c r="AO26" s="155">
        <f t="shared" si="23"/>
        <v>-1.6477857878475777E-2</v>
      </c>
    </row>
    <row r="27" spans="1:41" ht="14.25" customHeight="1">
      <c r="A27" s="154">
        <v>45915</v>
      </c>
      <c r="B27" s="155">
        <v>1520</v>
      </c>
      <c r="C27" s="155">
        <v>530</v>
      </c>
      <c r="D27" s="155">
        <v>769.9</v>
      </c>
      <c r="E27" s="155">
        <v>247.94</v>
      </c>
      <c r="F27" s="156">
        <v>311</v>
      </c>
      <c r="G27" s="155">
        <v>1022</v>
      </c>
      <c r="H27" s="155">
        <v>260.05</v>
      </c>
      <c r="I27" s="155">
        <v>1950</v>
      </c>
      <c r="J27" s="155">
        <v>400</v>
      </c>
      <c r="K27" s="156">
        <v>222</v>
      </c>
      <c r="L27" s="155">
        <v>40.590000000000003</v>
      </c>
      <c r="M27" s="155">
        <v>120.1</v>
      </c>
      <c r="N27" s="155">
        <v>2499</v>
      </c>
      <c r="O27" s="155">
        <v>4720</v>
      </c>
      <c r="P27" s="157">
        <v>1900</v>
      </c>
      <c r="Q27" s="158">
        <v>186.2</v>
      </c>
      <c r="R27" s="159">
        <v>974</v>
      </c>
      <c r="S27" s="160">
        <v>2526</v>
      </c>
      <c r="T27" s="158">
        <v>2750</v>
      </c>
      <c r="U27" s="161">
        <v>971</v>
      </c>
      <c r="V27" s="155">
        <f t="shared" ref="V27:AO27" si="24">(B27/B28)-1</f>
        <v>-1.9354838709677469E-2</v>
      </c>
      <c r="W27" s="155">
        <f t="shared" si="24"/>
        <v>-1.3035381750465591E-2</v>
      </c>
      <c r="X27" s="155">
        <f t="shared" si="24"/>
        <v>-2.7202072538859978E-3</v>
      </c>
      <c r="Y27" s="155">
        <f t="shared" si="24"/>
        <v>-7.8431372549020439E-3</v>
      </c>
      <c r="Z27" s="155">
        <f t="shared" si="24"/>
        <v>-3.2051282051281937E-3</v>
      </c>
      <c r="AA27" s="155">
        <f t="shared" si="24"/>
        <v>-1.2560386473429941E-2</v>
      </c>
      <c r="AB27" s="155">
        <f t="shared" si="24"/>
        <v>-3.6398467432949833E-3</v>
      </c>
      <c r="AC27" s="155">
        <f t="shared" si="24"/>
        <v>-1.5151515151515138E-2</v>
      </c>
      <c r="AD27" s="155">
        <f t="shared" si="24"/>
        <v>-1.7199017199017175E-2</v>
      </c>
      <c r="AE27" s="155">
        <f t="shared" si="24"/>
        <v>0</v>
      </c>
      <c r="AF27" s="155">
        <f t="shared" si="24"/>
        <v>-5.1470588235292825E-3</v>
      </c>
      <c r="AG27" s="155">
        <f t="shared" si="24"/>
        <v>-1.8790849673202659E-2</v>
      </c>
      <c r="AH27" s="155">
        <f t="shared" si="24"/>
        <v>-2.5730994152046827E-2</v>
      </c>
      <c r="AI27" s="155">
        <f t="shared" si="24"/>
        <v>-1.6666666666666718E-2</v>
      </c>
      <c r="AJ27" s="155">
        <f t="shared" si="24"/>
        <v>-4.2821158690176331E-2</v>
      </c>
      <c r="AK27" s="155">
        <f t="shared" si="24"/>
        <v>1.8878248974008249E-2</v>
      </c>
      <c r="AL27" s="155">
        <f t="shared" si="24"/>
        <v>-1.2671059300557563E-2</v>
      </c>
      <c r="AM27" s="155">
        <f t="shared" si="24"/>
        <v>-1.0963194988253711E-2</v>
      </c>
      <c r="AN27" s="155">
        <f t="shared" si="24"/>
        <v>-1.9607843137254943E-2</v>
      </c>
      <c r="AO27" s="155">
        <f t="shared" si="24"/>
        <v>-2.8028028028028062E-2</v>
      </c>
    </row>
    <row r="28" spans="1:41" ht="14.25" customHeight="1">
      <c r="A28" s="154">
        <v>45912</v>
      </c>
      <c r="B28" s="155">
        <v>1550</v>
      </c>
      <c r="C28" s="155">
        <v>537</v>
      </c>
      <c r="D28" s="155">
        <v>772</v>
      </c>
      <c r="E28" s="155">
        <v>249.9</v>
      </c>
      <c r="F28" s="156">
        <v>312</v>
      </c>
      <c r="G28" s="155">
        <v>1035</v>
      </c>
      <c r="H28" s="155">
        <v>261</v>
      </c>
      <c r="I28" s="155">
        <v>1980</v>
      </c>
      <c r="J28" s="155">
        <v>407</v>
      </c>
      <c r="K28" s="156">
        <v>222</v>
      </c>
      <c r="L28" s="155">
        <v>40.799999999999997</v>
      </c>
      <c r="M28" s="155">
        <v>122.4</v>
      </c>
      <c r="N28" s="155">
        <v>2565</v>
      </c>
      <c r="O28" s="155">
        <v>4800</v>
      </c>
      <c r="P28" s="157">
        <v>1985</v>
      </c>
      <c r="Q28" s="158">
        <v>182.75</v>
      </c>
      <c r="R28" s="159">
        <v>986.5</v>
      </c>
      <c r="S28" s="160">
        <v>2554</v>
      </c>
      <c r="T28" s="158">
        <v>2805</v>
      </c>
      <c r="U28" s="161">
        <v>999</v>
      </c>
      <c r="V28" s="155">
        <f t="shared" ref="V28:AO28" si="25">(B28/B29)-1</f>
        <v>1.3071895424836555E-2</v>
      </c>
      <c r="W28" s="155">
        <f t="shared" si="25"/>
        <v>-5.3713650676050495E-3</v>
      </c>
      <c r="X28" s="155">
        <f t="shared" si="25"/>
        <v>-6.4350064350063851E-3</v>
      </c>
      <c r="Y28" s="155">
        <f t="shared" si="25"/>
        <v>0</v>
      </c>
      <c r="Z28" s="155">
        <f t="shared" si="25"/>
        <v>-6.8438643959890522E-3</v>
      </c>
      <c r="AA28" s="155">
        <f t="shared" si="25"/>
        <v>-1.4285714285714235E-2</v>
      </c>
      <c r="AB28" s="155">
        <f t="shared" si="25"/>
        <v>4.3582566973210835E-2</v>
      </c>
      <c r="AC28" s="155">
        <f t="shared" si="25"/>
        <v>-1.0000000000000009E-2</v>
      </c>
      <c r="AD28" s="155">
        <f t="shared" si="25"/>
        <v>-7.3170731707317138E-3</v>
      </c>
      <c r="AE28" s="155">
        <f t="shared" si="25"/>
        <v>-2.2026431718061623E-2</v>
      </c>
      <c r="AF28" s="155">
        <f t="shared" si="25"/>
        <v>4.6786505786751142E-3</v>
      </c>
      <c r="AG28" s="155">
        <f t="shared" si="25"/>
        <v>-4.8780487804878092E-3</v>
      </c>
      <c r="AH28" s="155">
        <f t="shared" si="25"/>
        <v>2.6000000000000023E-2</v>
      </c>
      <c r="AI28" s="155">
        <f t="shared" si="25"/>
        <v>-1.8404907975460127E-2</v>
      </c>
      <c r="AJ28" s="155">
        <f t="shared" si="25"/>
        <v>-1.3419483101391627E-2</v>
      </c>
      <c r="AK28" s="155">
        <f t="shared" si="25"/>
        <v>5.0287356321839116E-2</v>
      </c>
      <c r="AL28" s="155">
        <f t="shared" si="25"/>
        <v>6.6326530612244028E-3</v>
      </c>
      <c r="AM28" s="155">
        <f t="shared" si="25"/>
        <v>-1.4660493827160503E-2</v>
      </c>
      <c r="AN28" s="155">
        <f t="shared" si="25"/>
        <v>-7.4309978768577478E-3</v>
      </c>
      <c r="AO28" s="155">
        <f t="shared" si="25"/>
        <v>-1.0891089108910901E-2</v>
      </c>
    </row>
    <row r="29" spans="1:41" ht="14.25" customHeight="1">
      <c r="A29" s="154">
        <v>45911</v>
      </c>
      <c r="B29" s="155">
        <v>1530</v>
      </c>
      <c r="C29" s="155">
        <v>539.9</v>
      </c>
      <c r="D29" s="155">
        <v>777</v>
      </c>
      <c r="E29" s="155">
        <v>249.9</v>
      </c>
      <c r="F29" s="156">
        <v>314.14999999999998</v>
      </c>
      <c r="G29" s="155">
        <v>1050</v>
      </c>
      <c r="H29" s="155">
        <v>250.1</v>
      </c>
      <c r="I29" s="155">
        <v>2000</v>
      </c>
      <c r="J29" s="155">
        <v>410</v>
      </c>
      <c r="K29" s="156">
        <v>227</v>
      </c>
      <c r="L29" s="155">
        <v>40.61</v>
      </c>
      <c r="M29" s="155">
        <v>123</v>
      </c>
      <c r="N29" s="155">
        <v>2500</v>
      </c>
      <c r="O29" s="155">
        <v>4890</v>
      </c>
      <c r="P29" s="157">
        <v>2012</v>
      </c>
      <c r="Q29" s="158">
        <v>174</v>
      </c>
      <c r="R29" s="159">
        <v>980</v>
      </c>
      <c r="S29" s="160">
        <v>2592</v>
      </c>
      <c r="T29" s="158">
        <v>2826</v>
      </c>
      <c r="U29" s="161">
        <v>1010</v>
      </c>
      <c r="V29" s="155">
        <f t="shared" ref="V29:AO29" si="26">(B29/B30)-1</f>
        <v>-6.4935064935064402E-3</v>
      </c>
      <c r="W29" s="155">
        <f t="shared" si="26"/>
        <v>9.158878504672785E-3</v>
      </c>
      <c r="X29" s="155">
        <f t="shared" si="26"/>
        <v>2.7100271002711285E-3</v>
      </c>
      <c r="Y29" s="155">
        <f t="shared" si="26"/>
        <v>-1.5444015444015413E-2</v>
      </c>
      <c r="Z29" s="155">
        <f t="shared" si="26"/>
        <v>1.0128617363343917E-2</v>
      </c>
      <c r="AA29" s="155">
        <f t="shared" si="26"/>
        <v>9.6153846153845812E-3</v>
      </c>
      <c r="AB29" s="155">
        <f t="shared" si="26"/>
        <v>2.4999999999999911E-2</v>
      </c>
      <c r="AC29" s="155">
        <f t="shared" si="26"/>
        <v>-1.4778325123152691E-2</v>
      </c>
      <c r="AD29" s="155">
        <f t="shared" si="26"/>
        <v>1.4851485148514865E-2</v>
      </c>
      <c r="AE29" s="155">
        <f t="shared" si="26"/>
        <v>4.4247787610618428E-3</v>
      </c>
      <c r="AF29" s="155">
        <f t="shared" si="26"/>
        <v>-9.512195121951228E-3</v>
      </c>
      <c r="AG29" s="155">
        <f t="shared" si="26"/>
        <v>4.0816326530612734E-3</v>
      </c>
      <c r="AH29" s="155">
        <f t="shared" si="26"/>
        <v>1.2145748987854255E-2</v>
      </c>
      <c r="AI29" s="155">
        <f t="shared" si="26"/>
        <v>-2.0408163265306367E-3</v>
      </c>
      <c r="AJ29" s="155">
        <f t="shared" si="26"/>
        <v>-4.9677098857425772E-4</v>
      </c>
      <c r="AK29" s="155">
        <f t="shared" si="26"/>
        <v>7.0769230769230695E-2</v>
      </c>
      <c r="AL29" s="155">
        <f t="shared" si="26"/>
        <v>-5.0761421319797106E-3</v>
      </c>
      <c r="AM29" s="155">
        <f t="shared" si="26"/>
        <v>1.6072128577028666E-2</v>
      </c>
      <c r="AN29" s="155">
        <f t="shared" si="26"/>
        <v>7.0821529745046519E-4</v>
      </c>
      <c r="AO29" s="155">
        <f t="shared" si="26"/>
        <v>2.9791459781529639E-3</v>
      </c>
    </row>
    <row r="30" spans="1:41" ht="14.25" customHeight="1">
      <c r="A30" s="154">
        <v>45910</v>
      </c>
      <c r="B30" s="155">
        <v>1540</v>
      </c>
      <c r="C30" s="155">
        <v>535</v>
      </c>
      <c r="D30" s="155">
        <v>774.9</v>
      </c>
      <c r="E30" s="155">
        <v>253.82</v>
      </c>
      <c r="F30" s="156">
        <v>311</v>
      </c>
      <c r="G30" s="155">
        <v>1040</v>
      </c>
      <c r="H30" s="155">
        <v>244</v>
      </c>
      <c r="I30" s="155">
        <v>2030</v>
      </c>
      <c r="J30" s="155">
        <v>404</v>
      </c>
      <c r="K30" s="156">
        <v>226</v>
      </c>
      <c r="L30" s="155">
        <v>41</v>
      </c>
      <c r="M30" s="155">
        <v>122.5</v>
      </c>
      <c r="N30" s="155">
        <v>2470</v>
      </c>
      <c r="O30" s="155">
        <v>4900</v>
      </c>
      <c r="P30" s="157">
        <v>2013</v>
      </c>
      <c r="Q30" s="158">
        <v>162.5</v>
      </c>
      <c r="R30" s="159">
        <v>985</v>
      </c>
      <c r="S30" s="160">
        <v>2551</v>
      </c>
      <c r="T30" s="158">
        <v>2824</v>
      </c>
      <c r="U30" s="161">
        <v>1007</v>
      </c>
      <c r="V30" s="155">
        <f t="shared" ref="V30:AO30" si="27">(B30/B31)-1</f>
        <v>1.5161502966380969E-2</v>
      </c>
      <c r="W30" s="155">
        <f t="shared" si="27"/>
        <v>2.8846153846153744E-2</v>
      </c>
      <c r="X30" s="155">
        <f t="shared" si="27"/>
        <v>2.2295514511873282E-2</v>
      </c>
      <c r="Y30" s="155">
        <f t="shared" si="27"/>
        <v>3.1034202615972006E-2</v>
      </c>
      <c r="Z30" s="155">
        <f t="shared" si="27"/>
        <v>9.7402597402598268E-3</v>
      </c>
      <c r="AA30" s="155">
        <f t="shared" si="27"/>
        <v>-9.6061479346787326E-4</v>
      </c>
      <c r="AB30" s="155">
        <f t="shared" si="27"/>
        <v>-8.1300813008130524E-3</v>
      </c>
      <c r="AC30" s="155">
        <f t="shared" si="27"/>
        <v>4.1025641025641102E-2</v>
      </c>
      <c r="AD30" s="155">
        <f t="shared" si="27"/>
        <v>2.020202020202011E-2</v>
      </c>
      <c r="AE30" s="155">
        <f t="shared" si="27"/>
        <v>4.8723897911832958E-2</v>
      </c>
      <c r="AF30" s="155">
        <f t="shared" si="27"/>
        <v>2.4999999999999911E-2</v>
      </c>
      <c r="AG30" s="155">
        <f t="shared" si="27"/>
        <v>4.098360655737654E-3</v>
      </c>
      <c r="AH30" s="155">
        <f t="shared" si="27"/>
        <v>1.0224948875255713E-2</v>
      </c>
      <c r="AI30" s="155">
        <f t="shared" si="27"/>
        <v>1.0309278350515427E-2</v>
      </c>
      <c r="AJ30" s="155">
        <f t="shared" si="27"/>
        <v>7.003501750875385E-3</v>
      </c>
      <c r="AK30" s="155">
        <f t="shared" si="27"/>
        <v>2.9132362254591371E-2</v>
      </c>
      <c r="AL30" s="155">
        <f t="shared" si="27"/>
        <v>1.5463917525773141E-2</v>
      </c>
      <c r="AM30" s="155">
        <f t="shared" si="27"/>
        <v>3.9215686274518546E-4</v>
      </c>
      <c r="AN30" s="155">
        <f t="shared" si="27"/>
        <v>7.8515346181298185E-3</v>
      </c>
      <c r="AO30" s="155">
        <f t="shared" si="27"/>
        <v>1.6145307769929396E-2</v>
      </c>
    </row>
    <row r="31" spans="1:41" ht="14.25" customHeight="1">
      <c r="A31" s="154">
        <v>45909</v>
      </c>
      <c r="B31" s="155">
        <v>1517</v>
      </c>
      <c r="C31" s="155">
        <v>520</v>
      </c>
      <c r="D31" s="155">
        <v>758</v>
      </c>
      <c r="E31" s="155">
        <v>246.18</v>
      </c>
      <c r="F31" s="156">
        <v>308</v>
      </c>
      <c r="G31" s="155">
        <v>1041</v>
      </c>
      <c r="H31" s="155">
        <v>246</v>
      </c>
      <c r="I31" s="155">
        <v>1950</v>
      </c>
      <c r="J31" s="155">
        <v>396</v>
      </c>
      <c r="K31" s="156">
        <v>215.5</v>
      </c>
      <c r="L31" s="155">
        <v>40</v>
      </c>
      <c r="M31" s="155">
        <v>122</v>
      </c>
      <c r="N31" s="155">
        <v>2445</v>
      </c>
      <c r="O31" s="155">
        <v>4850</v>
      </c>
      <c r="P31" s="157">
        <v>1999</v>
      </c>
      <c r="Q31" s="158">
        <v>157.9</v>
      </c>
      <c r="R31" s="159">
        <v>970</v>
      </c>
      <c r="S31" s="160">
        <v>2550</v>
      </c>
      <c r="T31" s="158">
        <v>2802</v>
      </c>
      <c r="U31" s="161">
        <v>991</v>
      </c>
      <c r="V31" s="155">
        <f t="shared" ref="V31:AO31" si="28">(B31/B32)-1</f>
        <v>-2.818705957719414E-2</v>
      </c>
      <c r="W31" s="155">
        <f t="shared" si="28"/>
        <v>-3.703703703703709E-2</v>
      </c>
      <c r="X31" s="155">
        <f t="shared" si="28"/>
        <v>-2.8205128205128216E-2</v>
      </c>
      <c r="Y31" s="155">
        <f t="shared" si="28"/>
        <v>-2.2552211546097101E-2</v>
      </c>
      <c r="Z31" s="155">
        <f t="shared" si="28"/>
        <v>-2.2222222222222254E-2</v>
      </c>
      <c r="AA31" s="155">
        <f t="shared" si="28"/>
        <v>-8.5714285714285632E-3</v>
      </c>
      <c r="AB31" s="155">
        <f t="shared" si="28"/>
        <v>-1.2048192771084376E-2</v>
      </c>
      <c r="AC31" s="155">
        <f t="shared" si="28"/>
        <v>-3.4653465346534684E-2</v>
      </c>
      <c r="AD31" s="155">
        <f t="shared" si="28"/>
        <v>-3.8834951456310662E-2</v>
      </c>
      <c r="AE31" s="155">
        <f t="shared" si="28"/>
        <v>-6.2839747771254562E-2</v>
      </c>
      <c r="AF31" s="155">
        <f t="shared" si="28"/>
        <v>-3.2648125755743718E-2</v>
      </c>
      <c r="AG31" s="155">
        <f t="shared" si="28"/>
        <v>-2.4000000000000021E-2</v>
      </c>
      <c r="AH31" s="155">
        <f t="shared" si="28"/>
        <v>-3.7401574803149651E-2</v>
      </c>
      <c r="AI31" s="155">
        <f t="shared" si="28"/>
        <v>-1.0204081632653073E-2</v>
      </c>
      <c r="AJ31" s="155">
        <f t="shared" si="28"/>
        <v>-2.0098039215686314E-2</v>
      </c>
      <c r="AK31" s="155">
        <f t="shared" si="28"/>
        <v>-2.5609379821042944E-2</v>
      </c>
      <c r="AL31" s="155">
        <f t="shared" si="28"/>
        <v>-2.7081243731193583E-2</v>
      </c>
      <c r="AM31" s="155">
        <f t="shared" si="28"/>
        <v>-1.9230769230769273E-2</v>
      </c>
      <c r="AN31" s="155">
        <f t="shared" si="28"/>
        <v>-3.3793103448275907E-2</v>
      </c>
      <c r="AO31" s="155">
        <f t="shared" si="28"/>
        <v>-2.7477919528949957E-2</v>
      </c>
    </row>
    <row r="32" spans="1:41" ht="14.25" customHeight="1">
      <c r="A32" s="154">
        <v>45908</v>
      </c>
      <c r="B32" s="155">
        <v>1561</v>
      </c>
      <c r="C32" s="155">
        <v>540</v>
      </c>
      <c r="D32" s="155">
        <v>780</v>
      </c>
      <c r="E32" s="155">
        <v>251.86</v>
      </c>
      <c r="F32" s="156">
        <v>315</v>
      </c>
      <c r="G32" s="155">
        <v>1050</v>
      </c>
      <c r="H32" s="155">
        <v>249</v>
      </c>
      <c r="I32" s="155">
        <v>2020</v>
      </c>
      <c r="J32" s="155">
        <v>412</v>
      </c>
      <c r="K32" s="156">
        <v>229.95</v>
      </c>
      <c r="L32" s="155">
        <v>41.35</v>
      </c>
      <c r="M32" s="155">
        <v>125</v>
      </c>
      <c r="N32" s="155">
        <v>2540</v>
      </c>
      <c r="O32" s="155">
        <v>4900</v>
      </c>
      <c r="P32" s="157">
        <v>2040</v>
      </c>
      <c r="Q32" s="158">
        <v>162.05000000000001</v>
      </c>
      <c r="R32" s="159">
        <v>997</v>
      </c>
      <c r="S32" s="160">
        <v>2600</v>
      </c>
      <c r="T32" s="158">
        <v>2900</v>
      </c>
      <c r="U32" s="161">
        <v>1019</v>
      </c>
      <c r="V32" s="155">
        <f t="shared" ref="V32:AO32" si="29">(B32/B33)-1</f>
        <v>-1.2025316455696156E-2</v>
      </c>
      <c r="W32" s="155">
        <f t="shared" si="29"/>
        <v>-2.5270758122743708E-2</v>
      </c>
      <c r="X32" s="155">
        <f t="shared" si="29"/>
        <v>0</v>
      </c>
      <c r="Y32" s="155">
        <f t="shared" si="29"/>
        <v>2.3904382470119723E-2</v>
      </c>
      <c r="Z32" s="155">
        <f t="shared" si="29"/>
        <v>-3.1645569620253333E-3</v>
      </c>
      <c r="AA32" s="155">
        <f t="shared" si="29"/>
        <v>6.7114093959732557E-3</v>
      </c>
      <c r="AB32" s="155">
        <f t="shared" si="29"/>
        <v>-4.0000000000000036E-3</v>
      </c>
      <c r="AC32" s="155">
        <f t="shared" si="29"/>
        <v>-2.1791767554479424E-2</v>
      </c>
      <c r="AD32" s="155">
        <f t="shared" si="29"/>
        <v>-4.3499275012083283E-3</v>
      </c>
      <c r="AE32" s="155">
        <f t="shared" si="29"/>
        <v>-1.309012875536486E-2</v>
      </c>
      <c r="AF32" s="155">
        <f t="shared" si="29"/>
        <v>-8.3932853717026967E-3</v>
      </c>
      <c r="AG32" s="155">
        <f t="shared" si="29"/>
        <v>-1.1857707509881465E-2</v>
      </c>
      <c r="AH32" s="155">
        <f t="shared" si="29"/>
        <v>-9.74658869395717E-3</v>
      </c>
      <c r="AI32" s="155">
        <f t="shared" si="29"/>
        <v>1.0517632501546803E-2</v>
      </c>
      <c r="AJ32" s="155">
        <f t="shared" si="29"/>
        <v>-4.8780487804878092E-3</v>
      </c>
      <c r="AK32" s="155">
        <f t="shared" si="29"/>
        <v>1.2496094970321669E-2</v>
      </c>
      <c r="AL32" s="155">
        <f t="shared" si="29"/>
        <v>-3.9960039960039717E-3</v>
      </c>
      <c r="AM32" s="155">
        <f t="shared" si="29"/>
        <v>8.1426909654904733E-3</v>
      </c>
      <c r="AN32" s="155">
        <f t="shared" si="29"/>
        <v>2.1126760563380254E-2</v>
      </c>
      <c r="AO32" s="155">
        <f t="shared" si="29"/>
        <v>-1.5458937198067679E-2</v>
      </c>
    </row>
    <row r="33" spans="1:41" ht="14.25" customHeight="1">
      <c r="A33" s="154">
        <v>45904</v>
      </c>
      <c r="B33" s="155">
        <v>1580</v>
      </c>
      <c r="C33" s="155">
        <v>554</v>
      </c>
      <c r="D33" s="155">
        <v>780</v>
      </c>
      <c r="E33" s="155">
        <v>245.98</v>
      </c>
      <c r="F33" s="156">
        <v>316</v>
      </c>
      <c r="G33" s="155">
        <v>1043</v>
      </c>
      <c r="H33" s="155">
        <v>250</v>
      </c>
      <c r="I33" s="155">
        <v>2065</v>
      </c>
      <c r="J33" s="155">
        <v>413.8</v>
      </c>
      <c r="K33" s="156">
        <v>233</v>
      </c>
      <c r="L33" s="155">
        <v>41.7</v>
      </c>
      <c r="M33" s="155">
        <v>126.5</v>
      </c>
      <c r="N33" s="155">
        <v>2565</v>
      </c>
      <c r="O33" s="155">
        <v>4849</v>
      </c>
      <c r="P33" s="157">
        <v>2050</v>
      </c>
      <c r="Q33" s="158">
        <v>160.05000000000001</v>
      </c>
      <c r="R33" s="159">
        <v>1001</v>
      </c>
      <c r="S33" s="160">
        <v>2579</v>
      </c>
      <c r="T33" s="158">
        <v>2840</v>
      </c>
      <c r="U33" s="161">
        <v>1035</v>
      </c>
      <c r="V33" s="155">
        <f t="shared" ref="V33:AO33" si="30">(B33/B34)-1</f>
        <v>0</v>
      </c>
      <c r="W33" s="155">
        <f t="shared" si="30"/>
        <v>-2.2927689594356315E-2</v>
      </c>
      <c r="X33" s="155">
        <f t="shared" si="30"/>
        <v>2.5706940874035134E-3</v>
      </c>
      <c r="Y33" s="155">
        <f t="shared" si="30"/>
        <v>-1.1811023622047223E-2</v>
      </c>
      <c r="Z33" s="155">
        <f t="shared" si="30"/>
        <v>-1.2499999999999956E-2</v>
      </c>
      <c r="AA33" s="155">
        <f t="shared" si="30"/>
        <v>-7.6117982873453727E-3</v>
      </c>
      <c r="AB33" s="155">
        <f t="shared" si="30"/>
        <v>8.0645161290322509E-3</v>
      </c>
      <c r="AC33" s="155">
        <f t="shared" si="30"/>
        <v>-2.4154589371980784E-3</v>
      </c>
      <c r="AD33" s="155">
        <f t="shared" si="30"/>
        <v>4.3689320388349273E-3</v>
      </c>
      <c r="AE33" s="155">
        <f t="shared" si="30"/>
        <v>-1.2711864406779627E-2</v>
      </c>
      <c r="AF33" s="155">
        <f t="shared" si="30"/>
        <v>-3.000697836706212E-2</v>
      </c>
      <c r="AG33" s="155">
        <f t="shared" si="30"/>
        <v>0</v>
      </c>
      <c r="AH33" s="155">
        <f t="shared" si="30"/>
        <v>0</v>
      </c>
      <c r="AI33" s="155">
        <f t="shared" si="30"/>
        <v>-1.0408163265306136E-2</v>
      </c>
      <c r="AJ33" s="155">
        <f t="shared" si="30"/>
        <v>-7.2639225181597711E-3</v>
      </c>
      <c r="AK33" s="155">
        <f t="shared" si="30"/>
        <v>-1.447044334975367E-2</v>
      </c>
      <c r="AL33" s="155">
        <f t="shared" si="30"/>
        <v>9.9999999999988987E-4</v>
      </c>
      <c r="AM33" s="155">
        <f t="shared" si="30"/>
        <v>-1.5273004963726633E-2</v>
      </c>
      <c r="AN33" s="155">
        <f t="shared" si="30"/>
        <v>-3.5087719298245723E-3</v>
      </c>
      <c r="AO33" s="155">
        <f t="shared" si="30"/>
        <v>-9.6525096525101883E-4</v>
      </c>
    </row>
    <row r="34" spans="1:41" ht="14.25" customHeight="1">
      <c r="A34" s="154">
        <v>45903</v>
      </c>
      <c r="B34" s="155">
        <v>1580</v>
      </c>
      <c r="C34" s="155">
        <v>567</v>
      </c>
      <c r="D34" s="155">
        <v>778</v>
      </c>
      <c r="E34" s="155">
        <v>248.92</v>
      </c>
      <c r="F34" s="156">
        <v>320</v>
      </c>
      <c r="G34" s="155">
        <v>1051</v>
      </c>
      <c r="H34" s="155">
        <v>248</v>
      </c>
      <c r="I34" s="155">
        <v>2070</v>
      </c>
      <c r="J34" s="155">
        <v>412</v>
      </c>
      <c r="K34" s="156">
        <v>236</v>
      </c>
      <c r="L34" s="155">
        <v>42.99</v>
      </c>
      <c r="M34" s="155">
        <v>126.5</v>
      </c>
      <c r="N34" s="155">
        <v>2565</v>
      </c>
      <c r="O34" s="155">
        <v>4900</v>
      </c>
      <c r="P34" s="157">
        <v>2065</v>
      </c>
      <c r="Q34" s="158">
        <v>162.4</v>
      </c>
      <c r="R34" s="159">
        <v>1000</v>
      </c>
      <c r="S34" s="160">
        <v>2619</v>
      </c>
      <c r="T34" s="158">
        <v>2850</v>
      </c>
      <c r="U34" s="161">
        <v>1036</v>
      </c>
      <c r="V34" s="155">
        <f t="shared" ref="V34:AO34" si="31">(B34/B35)-1</f>
        <v>5.7288351368554036E-3</v>
      </c>
      <c r="W34" s="155">
        <f t="shared" si="31"/>
        <v>1.9784172661870603E-2</v>
      </c>
      <c r="X34" s="155">
        <f t="shared" si="31"/>
        <v>1.1581521039762954E-3</v>
      </c>
      <c r="Y34" s="155">
        <f t="shared" si="31"/>
        <v>5.9405940594059459E-3</v>
      </c>
      <c r="Z34" s="155">
        <f t="shared" si="31"/>
        <v>0</v>
      </c>
      <c r="AA34" s="155">
        <f t="shared" si="31"/>
        <v>-1.7757009345794383E-2</v>
      </c>
      <c r="AB34" s="155">
        <f t="shared" si="31"/>
        <v>-8.0000000000000071E-3</v>
      </c>
      <c r="AC34" s="155">
        <f t="shared" si="31"/>
        <v>0</v>
      </c>
      <c r="AD34" s="155">
        <f t="shared" si="31"/>
        <v>5.6410256410256432E-2</v>
      </c>
      <c r="AE34" s="155">
        <f t="shared" si="31"/>
        <v>1.2658227848101111E-2</v>
      </c>
      <c r="AF34" s="155">
        <f t="shared" si="31"/>
        <v>-1.3990825688073416E-2</v>
      </c>
      <c r="AG34" s="155">
        <f t="shared" si="31"/>
        <v>-3.1520882584712417E-3</v>
      </c>
      <c r="AH34" s="155">
        <f t="shared" si="31"/>
        <v>2.1505376344086002E-2</v>
      </c>
      <c r="AI34" s="155">
        <f t="shared" si="31"/>
        <v>0</v>
      </c>
      <c r="AJ34" s="155">
        <f t="shared" si="31"/>
        <v>2.4271844660195274E-3</v>
      </c>
      <c r="AK34" s="155">
        <f t="shared" si="31"/>
        <v>-1.6055740684641107E-2</v>
      </c>
      <c r="AL34" s="155">
        <f t="shared" si="31"/>
        <v>0</v>
      </c>
      <c r="AM34" s="155">
        <f t="shared" si="31"/>
        <v>3.8197097020620241E-4</v>
      </c>
      <c r="AN34" s="155">
        <f t="shared" si="31"/>
        <v>-6.9686411149826322E-3</v>
      </c>
      <c r="AO34" s="155">
        <f t="shared" si="31"/>
        <v>0</v>
      </c>
    </row>
    <row r="35" spans="1:41" ht="14.25" customHeight="1">
      <c r="A35" s="154">
        <v>45902</v>
      </c>
      <c r="B35" s="155">
        <v>1571</v>
      </c>
      <c r="C35" s="155">
        <v>556</v>
      </c>
      <c r="D35" s="155">
        <v>777.1</v>
      </c>
      <c r="E35" s="155">
        <v>247.45</v>
      </c>
      <c r="F35" s="156">
        <v>320</v>
      </c>
      <c r="G35" s="155">
        <v>1070</v>
      </c>
      <c r="H35" s="155">
        <v>250</v>
      </c>
      <c r="I35" s="155">
        <v>2070</v>
      </c>
      <c r="J35" s="155">
        <v>390</v>
      </c>
      <c r="K35" s="156">
        <v>233.05</v>
      </c>
      <c r="L35" s="155">
        <v>43.6</v>
      </c>
      <c r="M35" s="155">
        <v>126.9</v>
      </c>
      <c r="N35" s="155">
        <v>2511</v>
      </c>
      <c r="O35" s="155">
        <v>4900</v>
      </c>
      <c r="P35" s="157">
        <v>2060</v>
      </c>
      <c r="Q35" s="158">
        <v>165.05</v>
      </c>
      <c r="R35" s="159">
        <v>1000</v>
      </c>
      <c r="S35" s="160">
        <v>2618</v>
      </c>
      <c r="T35" s="158">
        <v>2870</v>
      </c>
      <c r="U35" s="161">
        <v>1036</v>
      </c>
      <c r="V35" s="155">
        <f t="shared" ref="V35:AO35" si="32">(B35/B36)-1</f>
        <v>7.0512820512820262E-3</v>
      </c>
      <c r="W35" s="155">
        <f t="shared" si="32"/>
        <v>-3.5842293906810374E-3</v>
      </c>
      <c r="X35" s="155">
        <f t="shared" si="32"/>
        <v>-3.8456608127163117E-3</v>
      </c>
      <c r="Y35" s="155">
        <f t="shared" si="32"/>
        <v>-6.7035966602441155E-3</v>
      </c>
      <c r="Z35" s="155">
        <f t="shared" si="32"/>
        <v>-1.2954966070326979E-2</v>
      </c>
      <c r="AA35" s="155">
        <f t="shared" si="32"/>
        <v>2.81162136832247E-3</v>
      </c>
      <c r="AB35" s="155">
        <f t="shared" si="32"/>
        <v>-3.9984006397442151E-4</v>
      </c>
      <c r="AC35" s="155">
        <f t="shared" si="32"/>
        <v>-1.3346043851286904E-2</v>
      </c>
      <c r="AD35" s="155">
        <f t="shared" si="32"/>
        <v>2.6315789473684292E-2</v>
      </c>
      <c r="AE35" s="155">
        <f t="shared" si="32"/>
        <v>-1.7495784148397919E-2</v>
      </c>
      <c r="AF35" s="155">
        <f t="shared" si="32"/>
        <v>2.9759093056211494E-2</v>
      </c>
      <c r="AG35" s="155">
        <f t="shared" si="32"/>
        <v>2.6699029126213691E-2</v>
      </c>
      <c r="AH35" s="155">
        <f t="shared" si="32"/>
        <v>3.5037098103874786E-2</v>
      </c>
      <c r="AI35" s="155">
        <f t="shared" si="32"/>
        <v>-1.0101010101010055E-2</v>
      </c>
      <c r="AJ35" s="155">
        <f t="shared" si="32"/>
        <v>-1.9047619047619091E-2</v>
      </c>
      <c r="AK35" s="155">
        <f t="shared" si="32"/>
        <v>1.2576687116564456E-2</v>
      </c>
      <c r="AL35" s="155">
        <f t="shared" si="32"/>
        <v>2.3541453428863823E-2</v>
      </c>
      <c r="AM35" s="155">
        <f t="shared" si="32"/>
        <v>1.08108108108107E-2</v>
      </c>
      <c r="AN35" s="155">
        <f t="shared" si="32"/>
        <v>-6.9204152249134898E-3</v>
      </c>
      <c r="AO35" s="155">
        <f t="shared" si="32"/>
        <v>9.6618357487932016E-4</v>
      </c>
    </row>
    <row r="36" spans="1:41" ht="14.25" customHeight="1">
      <c r="A36" s="154">
        <v>45901</v>
      </c>
      <c r="B36" s="155">
        <v>1560</v>
      </c>
      <c r="C36" s="155">
        <v>558</v>
      </c>
      <c r="D36" s="155">
        <v>780.1</v>
      </c>
      <c r="E36" s="155">
        <v>249.12</v>
      </c>
      <c r="F36" s="156">
        <v>324.2</v>
      </c>
      <c r="G36" s="155">
        <v>1067</v>
      </c>
      <c r="H36" s="155">
        <v>250.1</v>
      </c>
      <c r="I36" s="155">
        <v>2098</v>
      </c>
      <c r="J36" s="155">
        <v>380</v>
      </c>
      <c r="K36" s="156">
        <v>237.2</v>
      </c>
      <c r="L36" s="155">
        <v>42.34</v>
      </c>
      <c r="M36" s="155">
        <v>123.6</v>
      </c>
      <c r="N36" s="155">
        <v>2426</v>
      </c>
      <c r="O36" s="155">
        <v>4950</v>
      </c>
      <c r="P36" s="157">
        <v>2100</v>
      </c>
      <c r="Q36" s="158">
        <v>163</v>
      </c>
      <c r="R36" s="159">
        <v>977</v>
      </c>
      <c r="S36" s="160">
        <v>2590</v>
      </c>
      <c r="T36" s="158">
        <v>2890</v>
      </c>
      <c r="U36" s="161">
        <v>1035</v>
      </c>
      <c r="V36" s="155">
        <f t="shared" ref="V36:AO36" si="33">(B36/B37)-1</f>
        <v>-7.0019096117123203E-3</v>
      </c>
      <c r="W36" s="155">
        <f t="shared" si="33"/>
        <v>4.2990654205607548E-2</v>
      </c>
      <c r="X36" s="155">
        <f t="shared" si="33"/>
        <v>-1.1523687580025088E-3</v>
      </c>
      <c r="Y36" s="155">
        <f t="shared" si="33"/>
        <v>1.0751815636791617E-2</v>
      </c>
      <c r="Z36" s="155">
        <f t="shared" si="33"/>
        <v>3.7151702786377694E-3</v>
      </c>
      <c r="AA36" s="155">
        <f t="shared" si="33"/>
        <v>-7.4418604651163012E-3</v>
      </c>
      <c r="AB36" s="155">
        <f t="shared" si="33"/>
        <v>-1.5354330708661434E-2</v>
      </c>
      <c r="AC36" s="155">
        <f t="shared" si="33"/>
        <v>-9.5238095238092679E-4</v>
      </c>
      <c r="AD36" s="155">
        <f t="shared" si="33"/>
        <v>-3.0612244897959218E-2</v>
      </c>
      <c r="AE36" s="155">
        <f t="shared" si="33"/>
        <v>-3.1519226728303762E-3</v>
      </c>
      <c r="AF36" s="155">
        <f t="shared" si="33"/>
        <v>9.9740259740259907E-2</v>
      </c>
      <c r="AG36" s="155">
        <f t="shared" si="33"/>
        <v>-2.4213075060534051E-3</v>
      </c>
      <c r="AH36" s="155">
        <f t="shared" si="33"/>
        <v>2.3628691983122341E-2</v>
      </c>
      <c r="AI36" s="155">
        <f t="shared" si="33"/>
        <v>9.5859677748317829E-3</v>
      </c>
      <c r="AJ36" s="155">
        <f t="shared" si="33"/>
        <v>-2.0522388059701524E-2</v>
      </c>
      <c r="AK36" s="155">
        <f t="shared" si="33"/>
        <v>7.2368421052631637E-2</v>
      </c>
      <c r="AL36" s="155">
        <f t="shared" si="33"/>
        <v>5.1440329218106484E-3</v>
      </c>
      <c r="AM36" s="155">
        <f t="shared" si="33"/>
        <v>-3.8461538461538325E-3</v>
      </c>
      <c r="AN36" s="155">
        <f t="shared" si="33"/>
        <v>1.7331022530329143E-3</v>
      </c>
      <c r="AO36" s="155">
        <f t="shared" si="33"/>
        <v>-1.4285714285714235E-2</v>
      </c>
    </row>
    <row r="37" spans="1:41" ht="14.25" customHeight="1">
      <c r="A37" s="154">
        <v>45898</v>
      </c>
      <c r="B37" s="155">
        <v>1571</v>
      </c>
      <c r="C37" s="155">
        <v>535</v>
      </c>
      <c r="D37" s="155">
        <v>781</v>
      </c>
      <c r="E37" s="155">
        <v>246.47</v>
      </c>
      <c r="F37" s="156">
        <v>323</v>
      </c>
      <c r="G37" s="155">
        <v>1075</v>
      </c>
      <c r="H37" s="155">
        <v>254</v>
      </c>
      <c r="I37" s="155">
        <v>2100</v>
      </c>
      <c r="J37" s="155">
        <v>392</v>
      </c>
      <c r="K37" s="156">
        <v>237.95</v>
      </c>
      <c r="L37" s="155">
        <v>38.5</v>
      </c>
      <c r="M37" s="155">
        <v>123.9</v>
      </c>
      <c r="N37" s="155">
        <v>2370</v>
      </c>
      <c r="O37" s="155">
        <v>4903</v>
      </c>
      <c r="P37" s="157">
        <v>2144</v>
      </c>
      <c r="Q37" s="158">
        <v>152</v>
      </c>
      <c r="R37" s="159">
        <v>972</v>
      </c>
      <c r="S37" s="160">
        <v>2600</v>
      </c>
      <c r="T37" s="158">
        <v>2885</v>
      </c>
      <c r="U37" s="161">
        <v>1050</v>
      </c>
      <c r="V37" s="155">
        <f t="shared" ref="V37:AO37" si="34">(B37/B38)-1</f>
        <v>2.552648372686761E-3</v>
      </c>
      <c r="W37" s="155">
        <f t="shared" si="34"/>
        <v>-1.834862385321101E-2</v>
      </c>
      <c r="X37" s="155">
        <f t="shared" si="34"/>
        <v>0</v>
      </c>
      <c r="Y37" s="155">
        <f t="shared" si="34"/>
        <v>-3.2692307692307687E-2</v>
      </c>
      <c r="Z37" s="155">
        <f t="shared" si="34"/>
        <v>5.2910052910053462E-3</v>
      </c>
      <c r="AA37" s="155">
        <f t="shared" si="34"/>
        <v>5.6127221702526597E-3</v>
      </c>
      <c r="AB37" s="155">
        <f t="shared" si="34"/>
        <v>1.5390765540675533E-2</v>
      </c>
      <c r="AC37" s="155">
        <f t="shared" si="34"/>
        <v>-4.7393364928910442E-3</v>
      </c>
      <c r="AD37" s="155">
        <f t="shared" si="34"/>
        <v>-7.5949367088608E-3</v>
      </c>
      <c r="AE37" s="155">
        <f t="shared" si="34"/>
        <v>1.2984248616432437E-2</v>
      </c>
      <c r="AF37" s="155">
        <f t="shared" si="34"/>
        <v>-1.2820512820512775E-2</v>
      </c>
      <c r="AG37" s="155">
        <f t="shared" si="34"/>
        <v>1.2121212121212199E-3</v>
      </c>
      <c r="AH37" s="155">
        <f t="shared" si="34"/>
        <v>-4.619907601847939E-3</v>
      </c>
      <c r="AI37" s="155">
        <f t="shared" si="34"/>
        <v>-1.9399999999999973E-2</v>
      </c>
      <c r="AJ37" s="155">
        <f t="shared" si="34"/>
        <v>0</v>
      </c>
      <c r="AK37" s="155">
        <f t="shared" si="34"/>
        <v>-2.5016035920461865E-2</v>
      </c>
      <c r="AL37" s="155">
        <f t="shared" si="34"/>
        <v>-1.5696202531645609E-2</v>
      </c>
      <c r="AM37" s="155">
        <f t="shared" si="34"/>
        <v>-1.849754624386557E-2</v>
      </c>
      <c r="AN37" s="155">
        <f t="shared" si="34"/>
        <v>-4.4858523119393201E-3</v>
      </c>
      <c r="AO37" s="155">
        <f t="shared" si="34"/>
        <v>-1.5932521087160256E-2</v>
      </c>
    </row>
    <row r="38" spans="1:41" ht="14.25" customHeight="1">
      <c r="A38" s="154">
        <v>45897</v>
      </c>
      <c r="B38" s="155">
        <v>1567</v>
      </c>
      <c r="C38" s="155">
        <v>545</v>
      </c>
      <c r="D38" s="155">
        <v>781</v>
      </c>
      <c r="E38" s="155">
        <v>254.8</v>
      </c>
      <c r="F38" s="156">
        <v>321.3</v>
      </c>
      <c r="G38" s="155">
        <v>1069</v>
      </c>
      <c r="H38" s="155">
        <v>250.15</v>
      </c>
      <c r="I38" s="155">
        <v>2110</v>
      </c>
      <c r="J38" s="155">
        <v>395</v>
      </c>
      <c r="K38" s="156">
        <v>234.9</v>
      </c>
      <c r="L38" s="155">
        <v>39</v>
      </c>
      <c r="M38" s="155">
        <v>123.75</v>
      </c>
      <c r="N38" s="155">
        <v>2381</v>
      </c>
      <c r="O38" s="155">
        <v>5000</v>
      </c>
      <c r="P38" s="157">
        <v>2144</v>
      </c>
      <c r="Q38" s="158">
        <v>155.9</v>
      </c>
      <c r="R38" s="159">
        <v>987.5</v>
      </c>
      <c r="S38" s="160">
        <v>2649</v>
      </c>
      <c r="T38" s="158">
        <v>2898</v>
      </c>
      <c r="U38" s="161">
        <v>1067</v>
      </c>
      <c r="V38" s="155">
        <f t="shared" ref="V38:AO38" si="35">(B38/B39)-1</f>
        <v>-1.4465408805031443E-2</v>
      </c>
      <c r="W38" s="155">
        <f t="shared" si="35"/>
        <v>-1.446654611211573E-2</v>
      </c>
      <c r="X38" s="155">
        <f t="shared" si="35"/>
        <v>-6.9930069930069783E-3</v>
      </c>
      <c r="Y38" s="155">
        <f t="shared" si="35"/>
        <v>0</v>
      </c>
      <c r="Z38" s="155">
        <f t="shared" si="35"/>
        <v>-1.4265991716520876E-2</v>
      </c>
      <c r="AA38" s="155">
        <f t="shared" si="35"/>
        <v>-1.0185185185185186E-2</v>
      </c>
      <c r="AB38" s="155">
        <f t="shared" si="35"/>
        <v>6.639839034205286E-3</v>
      </c>
      <c r="AC38" s="155">
        <f t="shared" si="35"/>
        <v>-8.9243776420855347E-3</v>
      </c>
      <c r="AD38" s="155">
        <f t="shared" si="35"/>
        <v>-2.4450481600395091E-2</v>
      </c>
      <c r="AE38" s="155">
        <f t="shared" si="35"/>
        <v>-1.2195121951219523E-2</v>
      </c>
      <c r="AF38" s="155">
        <f t="shared" si="35"/>
        <v>-2.3046092184368816E-2</v>
      </c>
      <c r="AG38" s="155">
        <f t="shared" si="35"/>
        <v>-1.210653753026647E-3</v>
      </c>
      <c r="AH38" s="155">
        <f t="shared" si="35"/>
        <v>-6.4440078585461635E-2</v>
      </c>
      <c r="AI38" s="155">
        <f t="shared" si="35"/>
        <v>0</v>
      </c>
      <c r="AJ38" s="155">
        <f t="shared" si="35"/>
        <v>-1.8621973929237035E-3</v>
      </c>
      <c r="AK38" s="155">
        <f t="shared" si="35"/>
        <v>-2.5015634771732298E-2</v>
      </c>
      <c r="AL38" s="155">
        <f t="shared" si="35"/>
        <v>2.5380710659899108E-3</v>
      </c>
      <c r="AM38" s="155">
        <f t="shared" si="35"/>
        <v>-3.7735849056608206E-4</v>
      </c>
      <c r="AN38" s="155">
        <f t="shared" si="35"/>
        <v>1.0460251046025215E-2</v>
      </c>
      <c r="AO38" s="155">
        <f t="shared" si="35"/>
        <v>-1.3863216266173706E-2</v>
      </c>
    </row>
    <row r="39" spans="1:41" ht="14.25" customHeight="1">
      <c r="A39" s="154">
        <v>45896</v>
      </c>
      <c r="B39" s="155">
        <v>1590</v>
      </c>
      <c r="C39" s="155">
        <v>553</v>
      </c>
      <c r="D39" s="155">
        <v>786.5</v>
      </c>
      <c r="E39" s="155">
        <v>254.8</v>
      </c>
      <c r="F39" s="156">
        <v>325.95</v>
      </c>
      <c r="G39" s="155">
        <v>1080</v>
      </c>
      <c r="H39" s="155">
        <v>248.5</v>
      </c>
      <c r="I39" s="155">
        <v>2129</v>
      </c>
      <c r="J39" s="155">
        <v>404.9</v>
      </c>
      <c r="K39" s="156">
        <v>237.8</v>
      </c>
      <c r="L39" s="155">
        <v>39.92</v>
      </c>
      <c r="M39" s="155">
        <v>123.9</v>
      </c>
      <c r="N39" s="155">
        <v>2545</v>
      </c>
      <c r="O39" s="155">
        <v>5000</v>
      </c>
      <c r="P39" s="157">
        <v>2148</v>
      </c>
      <c r="Q39" s="158">
        <v>159.9</v>
      </c>
      <c r="R39" s="159">
        <v>985</v>
      </c>
      <c r="S39" s="160">
        <v>2650</v>
      </c>
      <c r="T39" s="158">
        <v>2868</v>
      </c>
      <c r="U39" s="161">
        <v>1082</v>
      </c>
      <c r="V39" s="155">
        <f t="shared" ref="V39:AO39" si="36">(B39/B40)-1</f>
        <v>-6.2499999999999778E-3</v>
      </c>
      <c r="W39" s="155">
        <f t="shared" si="36"/>
        <v>1.8115942028984477E-3</v>
      </c>
      <c r="X39" s="155">
        <f t="shared" si="36"/>
        <v>8.3333333333333037E-3</v>
      </c>
      <c r="Y39" s="155">
        <f t="shared" si="36"/>
        <v>-3.8314176245209941E-3</v>
      </c>
      <c r="Z39" s="155">
        <f t="shared" si="36"/>
        <v>9.1331269349845812E-3</v>
      </c>
      <c r="AA39" s="155">
        <f t="shared" si="36"/>
        <v>-8.2644628099173278E-3</v>
      </c>
      <c r="AB39" s="155">
        <f t="shared" si="36"/>
        <v>-6.0000000000000053E-3</v>
      </c>
      <c r="AC39" s="155">
        <f t="shared" si="36"/>
        <v>3.3495145631067924E-2</v>
      </c>
      <c r="AD39" s="155">
        <f t="shared" si="36"/>
        <v>-2.4691358024697685E-4</v>
      </c>
      <c r="AE39" s="155">
        <f t="shared" si="36"/>
        <v>2.4779142426201162E-2</v>
      </c>
      <c r="AF39" s="155">
        <f t="shared" si="36"/>
        <v>5.0125313283211348E-4</v>
      </c>
      <c r="AG39" s="155">
        <f t="shared" si="36"/>
        <v>1.1428571428571566E-2</v>
      </c>
      <c r="AH39" s="155">
        <f t="shared" si="36"/>
        <v>-9.3421564811210223E-3</v>
      </c>
      <c r="AI39" s="155">
        <f t="shared" si="36"/>
        <v>2.000400080015563E-4</v>
      </c>
      <c r="AJ39" s="155">
        <f t="shared" si="36"/>
        <v>1.0823529411764676E-2</v>
      </c>
      <c r="AK39" s="155">
        <f t="shared" si="36"/>
        <v>2.0421186981493422E-2</v>
      </c>
      <c r="AL39" s="155">
        <f t="shared" si="36"/>
        <v>3.5642939753969038E-2</v>
      </c>
      <c r="AM39" s="155">
        <f t="shared" si="36"/>
        <v>1.9230769230769162E-2</v>
      </c>
      <c r="AN39" s="155">
        <f t="shared" si="36"/>
        <v>6.3157894736842746E-3</v>
      </c>
      <c r="AO39" s="155">
        <f t="shared" si="36"/>
        <v>0</v>
      </c>
    </row>
    <row r="40" spans="1:41" ht="14.25" customHeight="1">
      <c r="A40" s="154">
        <v>45895</v>
      </c>
      <c r="B40" s="155">
        <v>1600</v>
      </c>
      <c r="C40" s="155">
        <v>552</v>
      </c>
      <c r="D40" s="155">
        <v>780</v>
      </c>
      <c r="E40" s="155">
        <v>255.78</v>
      </c>
      <c r="F40" s="156">
        <v>323</v>
      </c>
      <c r="G40" s="155">
        <v>1089</v>
      </c>
      <c r="H40" s="155">
        <v>250</v>
      </c>
      <c r="I40" s="155">
        <v>2060</v>
      </c>
      <c r="J40" s="155">
        <v>405</v>
      </c>
      <c r="K40" s="156">
        <v>232.05</v>
      </c>
      <c r="L40" s="155">
        <v>39.9</v>
      </c>
      <c r="M40" s="155">
        <v>122.5</v>
      </c>
      <c r="N40" s="155">
        <v>2569</v>
      </c>
      <c r="O40" s="155">
        <v>4999</v>
      </c>
      <c r="P40" s="157">
        <v>2125</v>
      </c>
      <c r="Q40" s="158">
        <v>156.69999999999999</v>
      </c>
      <c r="R40" s="159">
        <v>951.1</v>
      </c>
      <c r="S40" s="160">
        <v>2600</v>
      </c>
      <c r="T40" s="158">
        <v>2850</v>
      </c>
      <c r="U40" s="161">
        <v>1082</v>
      </c>
      <c r="V40" s="155">
        <f t="shared" ref="V40:AO40" si="37">(B40/B41)-1</f>
        <v>2.8938906752411508E-2</v>
      </c>
      <c r="W40" s="155">
        <f t="shared" si="37"/>
        <v>-1.498929336188437E-2</v>
      </c>
      <c r="X40" s="155">
        <f t="shared" si="37"/>
        <v>-3.8314176245211051E-3</v>
      </c>
      <c r="Y40" s="155">
        <f t="shared" si="37"/>
        <v>3.8461538461538325E-3</v>
      </c>
      <c r="Z40" s="155">
        <f t="shared" si="37"/>
        <v>-1.177910356432621E-2</v>
      </c>
      <c r="AA40" s="155">
        <f t="shared" si="37"/>
        <v>2.2535211267605604E-2</v>
      </c>
      <c r="AB40" s="155">
        <f t="shared" si="37"/>
        <v>2.417042195821395E-2</v>
      </c>
      <c r="AC40" s="155">
        <f t="shared" si="37"/>
        <v>9.8039215686274161E-3</v>
      </c>
      <c r="AD40" s="155">
        <f t="shared" si="37"/>
        <v>-1.4598540145985384E-2</v>
      </c>
      <c r="AE40" s="155">
        <f t="shared" si="37"/>
        <v>-1.6945562380851542E-2</v>
      </c>
      <c r="AF40" s="155">
        <f t="shared" si="37"/>
        <v>-2.0010005002500941E-3</v>
      </c>
      <c r="AG40" s="155">
        <f t="shared" si="37"/>
        <v>8.2304526748970819E-3</v>
      </c>
      <c r="AH40" s="155">
        <f t="shared" si="37"/>
        <v>-1.5708812260536442E-2</v>
      </c>
      <c r="AI40" s="155">
        <f t="shared" si="37"/>
        <v>-1.9999999999997797E-4</v>
      </c>
      <c r="AJ40" s="155">
        <f t="shared" si="37"/>
        <v>3.2555879494654993E-2</v>
      </c>
      <c r="AK40" s="155">
        <f t="shared" si="37"/>
        <v>1.3583441138421692E-2</v>
      </c>
      <c r="AL40" s="155">
        <f t="shared" si="37"/>
        <v>1.3965884861407263E-2</v>
      </c>
      <c r="AM40" s="155">
        <f t="shared" si="37"/>
        <v>5.476673427991896E-2</v>
      </c>
      <c r="AN40" s="155">
        <f t="shared" si="37"/>
        <v>-1.7241379310344862E-2</v>
      </c>
      <c r="AO40" s="155">
        <f t="shared" si="37"/>
        <v>2.780352177942591E-3</v>
      </c>
    </row>
    <row r="41" spans="1:41" ht="14.25" customHeight="1">
      <c r="A41" s="154">
        <v>45894</v>
      </c>
      <c r="B41" s="155">
        <v>1555</v>
      </c>
      <c r="C41" s="155">
        <v>560.4</v>
      </c>
      <c r="D41" s="155">
        <v>783</v>
      </c>
      <c r="E41" s="155">
        <v>254.8</v>
      </c>
      <c r="F41" s="156">
        <v>326.85000000000002</v>
      </c>
      <c r="G41" s="155">
        <v>1065</v>
      </c>
      <c r="H41" s="155">
        <v>244.1</v>
      </c>
      <c r="I41" s="155">
        <v>2040</v>
      </c>
      <c r="J41" s="155">
        <v>411</v>
      </c>
      <c r="K41" s="156">
        <v>236.05</v>
      </c>
      <c r="L41" s="155">
        <v>39.979999999999997</v>
      </c>
      <c r="M41" s="155">
        <v>121.5</v>
      </c>
      <c r="N41" s="155">
        <v>2610</v>
      </c>
      <c r="O41" s="155">
        <v>5000</v>
      </c>
      <c r="P41" s="157">
        <v>2058</v>
      </c>
      <c r="Q41" s="158">
        <v>154.6</v>
      </c>
      <c r="R41" s="159">
        <v>938</v>
      </c>
      <c r="S41" s="160">
        <v>2465</v>
      </c>
      <c r="T41" s="158">
        <v>2900</v>
      </c>
      <c r="U41" s="161">
        <v>1079</v>
      </c>
      <c r="V41" s="155">
        <f t="shared" ref="V41:AO41" si="38">(B41/B42)-1</f>
        <v>1.1053315994798529E-2</v>
      </c>
      <c r="W41" s="155">
        <f t="shared" si="38"/>
        <v>2.8256880733944945E-2</v>
      </c>
      <c r="X41" s="155">
        <f t="shared" si="38"/>
        <v>-8.7352829472084892E-3</v>
      </c>
      <c r="Y41" s="155">
        <f t="shared" si="38"/>
        <v>-1.5151515151515249E-2</v>
      </c>
      <c r="Z41" s="155">
        <f t="shared" si="38"/>
        <v>1.3488372093023226E-2</v>
      </c>
      <c r="AA41" s="155">
        <f t="shared" si="38"/>
        <v>-2.1139705882352922E-2</v>
      </c>
      <c r="AB41" s="155">
        <f t="shared" si="38"/>
        <v>-9.7363083164300201E-3</v>
      </c>
      <c r="AC41" s="155">
        <f t="shared" si="38"/>
        <v>0</v>
      </c>
      <c r="AD41" s="155">
        <f t="shared" si="38"/>
        <v>-6.5802932151380777E-2</v>
      </c>
      <c r="AE41" s="155">
        <f t="shared" si="38"/>
        <v>-4.0084388185653852E-3</v>
      </c>
      <c r="AF41" s="155">
        <f t="shared" si="38"/>
        <v>2.3815620998719478E-2</v>
      </c>
      <c r="AG41" s="155">
        <f t="shared" si="38"/>
        <v>8.2987551867219622E-3</v>
      </c>
      <c r="AH41" s="155">
        <f t="shared" si="38"/>
        <v>5.0057758952637421E-3</v>
      </c>
      <c r="AI41" s="155">
        <f t="shared" si="38"/>
        <v>2.0040080160319551E-3</v>
      </c>
      <c r="AJ41" s="155">
        <f t="shared" si="38"/>
        <v>1.379310344827589E-2</v>
      </c>
      <c r="AK41" s="155">
        <f t="shared" si="38"/>
        <v>3.066666666666662E-2</v>
      </c>
      <c r="AL41" s="155">
        <f t="shared" si="38"/>
        <v>1.0672358591248265E-3</v>
      </c>
      <c r="AM41" s="155">
        <f t="shared" si="38"/>
        <v>-1.3605442176870763E-2</v>
      </c>
      <c r="AN41" s="155">
        <f t="shared" si="38"/>
        <v>-1.6949152542372836E-2</v>
      </c>
      <c r="AO41" s="155">
        <f t="shared" si="38"/>
        <v>-2.7726432532347856E-3</v>
      </c>
    </row>
    <row r="42" spans="1:41" ht="14.25" customHeight="1">
      <c r="A42" s="154">
        <v>45891</v>
      </c>
      <c r="B42" s="155">
        <v>1538</v>
      </c>
      <c r="C42" s="155">
        <v>545</v>
      </c>
      <c r="D42" s="155">
        <v>789.9</v>
      </c>
      <c r="E42" s="155">
        <v>258.72000000000003</v>
      </c>
      <c r="F42" s="156">
        <v>322.5</v>
      </c>
      <c r="G42" s="155">
        <v>1088</v>
      </c>
      <c r="H42" s="155">
        <v>246.5</v>
      </c>
      <c r="I42" s="155">
        <v>2040</v>
      </c>
      <c r="J42" s="155">
        <v>439.95</v>
      </c>
      <c r="K42" s="156">
        <v>237</v>
      </c>
      <c r="L42" s="155">
        <v>39.049999999999997</v>
      </c>
      <c r="M42" s="155">
        <v>120.5</v>
      </c>
      <c r="N42" s="155">
        <v>2597</v>
      </c>
      <c r="O42" s="155">
        <v>4990</v>
      </c>
      <c r="P42" s="157">
        <v>2030</v>
      </c>
      <c r="Q42" s="158">
        <v>150</v>
      </c>
      <c r="R42" s="159">
        <v>937</v>
      </c>
      <c r="S42" s="160">
        <v>2499</v>
      </c>
      <c r="T42" s="158">
        <v>2950</v>
      </c>
      <c r="U42" s="161">
        <v>1082</v>
      </c>
      <c r="V42" s="155">
        <f t="shared" ref="V42:AO42" si="39">(B42/B43)-1</f>
        <v>6.5445026178010401E-3</v>
      </c>
      <c r="W42" s="155">
        <f t="shared" si="39"/>
        <v>1.8882034025051508E-2</v>
      </c>
      <c r="X42" s="155">
        <f t="shared" si="39"/>
        <v>4.6225165562913784E-2</v>
      </c>
      <c r="Y42" s="155">
        <f t="shared" si="39"/>
        <v>-3.7735849056602655E-3</v>
      </c>
      <c r="Z42" s="155">
        <f t="shared" si="39"/>
        <v>7.0257611241217877E-3</v>
      </c>
      <c r="AA42" s="155">
        <f t="shared" si="39"/>
        <v>3.6900369003689537E-3</v>
      </c>
      <c r="AB42" s="155">
        <f t="shared" si="39"/>
        <v>1.8595041322314154E-2</v>
      </c>
      <c r="AC42" s="155">
        <f t="shared" si="39"/>
        <v>2.7707808564231717E-2</v>
      </c>
      <c r="AD42" s="155">
        <f t="shared" si="39"/>
        <v>9.9874999999999936E-2</v>
      </c>
      <c r="AE42" s="155">
        <f t="shared" si="39"/>
        <v>8.5106382978723527E-3</v>
      </c>
      <c r="AF42" s="155">
        <f t="shared" si="39"/>
        <v>1.139601139601143E-2</v>
      </c>
      <c r="AG42" s="155">
        <f t="shared" si="39"/>
        <v>8.3682008368199945E-3</v>
      </c>
      <c r="AH42" s="155">
        <f t="shared" si="39"/>
        <v>9.995764506565008E-2</v>
      </c>
      <c r="AI42" s="155">
        <f t="shared" si="39"/>
        <v>8.0224628961089728E-4</v>
      </c>
      <c r="AJ42" s="155">
        <f t="shared" si="39"/>
        <v>8.9463220675944921E-3</v>
      </c>
      <c r="AK42" s="155">
        <f t="shared" si="39"/>
        <v>6.7114093959732557E-3</v>
      </c>
      <c r="AL42" s="155">
        <f t="shared" si="39"/>
        <v>7.5268817204301453E-3</v>
      </c>
      <c r="AM42" s="155">
        <f t="shared" si="39"/>
        <v>2.3341523341523285E-2</v>
      </c>
      <c r="AN42" s="155">
        <f t="shared" si="39"/>
        <v>1.7592273197654329E-2</v>
      </c>
      <c r="AO42" s="155">
        <f t="shared" si="39"/>
        <v>2.2684310018903586E-2</v>
      </c>
    </row>
    <row r="43" spans="1:41" ht="14.25" customHeight="1">
      <c r="A43" s="154">
        <v>45888</v>
      </c>
      <c r="B43" s="155">
        <v>1528</v>
      </c>
      <c r="C43" s="155">
        <v>534.9</v>
      </c>
      <c r="D43" s="155">
        <v>755</v>
      </c>
      <c r="E43" s="155">
        <v>259.7</v>
      </c>
      <c r="F43" s="156">
        <v>320.25</v>
      </c>
      <c r="G43" s="155">
        <v>1084</v>
      </c>
      <c r="H43" s="155">
        <v>242</v>
      </c>
      <c r="I43" s="155">
        <v>1985</v>
      </c>
      <c r="J43" s="155">
        <v>400</v>
      </c>
      <c r="K43" s="156">
        <v>235</v>
      </c>
      <c r="L43" s="155">
        <v>38.61</v>
      </c>
      <c r="M43" s="155">
        <v>119.5</v>
      </c>
      <c r="N43" s="155">
        <v>2361</v>
      </c>
      <c r="O43" s="155">
        <v>4986</v>
      </c>
      <c r="P43" s="157">
        <v>2012</v>
      </c>
      <c r="Q43" s="158">
        <v>149</v>
      </c>
      <c r="R43" s="159">
        <v>930</v>
      </c>
      <c r="S43" s="160">
        <v>2442</v>
      </c>
      <c r="T43" s="158">
        <v>2899</v>
      </c>
      <c r="U43" s="161">
        <v>1058</v>
      </c>
      <c r="V43" s="155">
        <f t="shared" ref="V43:AO43" si="40">(B43/B44)-1</f>
        <v>-1.355713363460298E-2</v>
      </c>
      <c r="W43" s="155">
        <f t="shared" si="40"/>
        <v>-1.8691588785046953E-4</v>
      </c>
      <c r="X43" s="155">
        <f t="shared" si="40"/>
        <v>0</v>
      </c>
      <c r="Y43" s="155">
        <f t="shared" si="40"/>
        <v>7.7071290944119575E-4</v>
      </c>
      <c r="Z43" s="155">
        <f t="shared" si="40"/>
        <v>-8.5139318885448789E-3</v>
      </c>
      <c r="AA43" s="155">
        <f t="shared" si="40"/>
        <v>-5.5045871559632475E-3</v>
      </c>
      <c r="AB43" s="155">
        <f t="shared" si="40"/>
        <v>-2.0618556701030855E-3</v>
      </c>
      <c r="AC43" s="155">
        <f t="shared" si="40"/>
        <v>-1.2437810945273631E-2</v>
      </c>
      <c r="AD43" s="155">
        <f t="shared" si="40"/>
        <v>-2.0208205756276798E-2</v>
      </c>
      <c r="AE43" s="155">
        <f t="shared" si="40"/>
        <v>-2.083333333333337E-2</v>
      </c>
      <c r="AF43" s="155">
        <f t="shared" si="40"/>
        <v>-1.8805590851334264E-2</v>
      </c>
      <c r="AG43" s="155">
        <f t="shared" si="40"/>
        <v>-4.1666666666666519E-3</v>
      </c>
      <c r="AH43" s="155">
        <f t="shared" si="40"/>
        <v>-3.0390143737166309E-2</v>
      </c>
      <c r="AI43" s="155">
        <f t="shared" si="40"/>
        <v>8.2912032355915155E-3</v>
      </c>
      <c r="AJ43" s="155">
        <f t="shared" si="40"/>
        <v>4.4932601098353064E-3</v>
      </c>
      <c r="AK43" s="155">
        <f t="shared" si="40"/>
        <v>-5.6723390056723222E-3</v>
      </c>
      <c r="AL43" s="155">
        <f t="shared" si="40"/>
        <v>-1.3576580398812044E-2</v>
      </c>
      <c r="AM43" s="155">
        <f t="shared" si="40"/>
        <v>-1.2269938650306678E-3</v>
      </c>
      <c r="AN43" s="155">
        <f t="shared" si="40"/>
        <v>-3.4482758620690834E-4</v>
      </c>
      <c r="AO43" s="155">
        <f t="shared" si="40"/>
        <v>-4.7036688617121403E-3</v>
      </c>
    </row>
    <row r="44" spans="1:41" ht="14.25" customHeight="1">
      <c r="A44" s="154">
        <v>45887</v>
      </c>
      <c r="B44" s="155">
        <v>1549</v>
      </c>
      <c r="C44" s="155">
        <v>535</v>
      </c>
      <c r="D44" s="155">
        <v>755</v>
      </c>
      <c r="E44" s="155">
        <v>259.5</v>
      </c>
      <c r="F44" s="156">
        <v>323</v>
      </c>
      <c r="G44" s="155">
        <v>1090</v>
      </c>
      <c r="H44" s="155">
        <v>242.5</v>
      </c>
      <c r="I44" s="155">
        <v>2010</v>
      </c>
      <c r="J44" s="155">
        <v>408.25</v>
      </c>
      <c r="K44" s="156">
        <v>240</v>
      </c>
      <c r="L44" s="155">
        <v>39.35</v>
      </c>
      <c r="M44" s="155">
        <v>120</v>
      </c>
      <c r="N44" s="155">
        <v>2435</v>
      </c>
      <c r="O44" s="155">
        <v>4945</v>
      </c>
      <c r="P44" s="157">
        <v>2003</v>
      </c>
      <c r="Q44" s="158">
        <v>149.85</v>
      </c>
      <c r="R44" s="159">
        <v>942.8</v>
      </c>
      <c r="S44" s="160">
        <v>2445</v>
      </c>
      <c r="T44" s="158">
        <v>2900</v>
      </c>
      <c r="U44" s="161">
        <v>1063</v>
      </c>
      <c r="V44" s="155">
        <f t="shared" ref="V44:AO44" si="41">(B44/B45)-1</f>
        <v>-6.414368184733843E-3</v>
      </c>
      <c r="W44" s="155">
        <f t="shared" si="41"/>
        <v>-9.442695797074685E-3</v>
      </c>
      <c r="X44" s="155">
        <f t="shared" si="41"/>
        <v>-6.5789473684210176E-3</v>
      </c>
      <c r="Y44" s="155">
        <f t="shared" si="41"/>
        <v>-6.013712797333981E-3</v>
      </c>
      <c r="Z44" s="155">
        <f t="shared" si="41"/>
        <v>-6.4595509074131252E-3</v>
      </c>
      <c r="AA44" s="155">
        <f t="shared" si="41"/>
        <v>1.8382352941177516E-3</v>
      </c>
      <c r="AB44" s="155">
        <f t="shared" si="41"/>
        <v>-1.1817440912795463E-2</v>
      </c>
      <c r="AC44" s="155">
        <f t="shared" si="41"/>
        <v>3.494757863205189E-3</v>
      </c>
      <c r="AD44" s="155">
        <f t="shared" si="41"/>
        <v>-2.5540040577634482E-2</v>
      </c>
      <c r="AE44" s="155">
        <f t="shared" si="41"/>
        <v>-1.6191842590694727E-2</v>
      </c>
      <c r="AF44" s="155">
        <f t="shared" si="41"/>
        <v>-2.5990099009900902E-2</v>
      </c>
      <c r="AG44" s="155">
        <f t="shared" si="41"/>
        <v>0</v>
      </c>
      <c r="AH44" s="155">
        <f t="shared" si="41"/>
        <v>-1.7749092375958009E-2</v>
      </c>
      <c r="AI44" s="155">
        <f t="shared" si="41"/>
        <v>0</v>
      </c>
      <c r="AJ44" s="155">
        <f t="shared" si="41"/>
        <v>0</v>
      </c>
      <c r="AK44" s="155">
        <f t="shared" si="41"/>
        <v>-1.4144736842105265E-2</v>
      </c>
      <c r="AL44" s="155">
        <f t="shared" si="41"/>
        <v>-1.2711864406780293E-3</v>
      </c>
      <c r="AM44" s="155">
        <f t="shared" si="41"/>
        <v>-2.8548123980424167E-3</v>
      </c>
      <c r="AN44" s="155">
        <f t="shared" si="41"/>
        <v>0</v>
      </c>
      <c r="AO44" s="155">
        <f t="shared" si="41"/>
        <v>-4.6816479400748623E-3</v>
      </c>
    </row>
    <row r="45" spans="1:41" ht="14.25" customHeight="1">
      <c r="A45" s="154">
        <v>45884</v>
      </c>
      <c r="B45" s="155">
        <v>1559</v>
      </c>
      <c r="C45" s="155">
        <v>540.1</v>
      </c>
      <c r="D45" s="155">
        <v>760</v>
      </c>
      <c r="E45" s="155">
        <v>261.07</v>
      </c>
      <c r="F45" s="156">
        <v>325.10000000000002</v>
      </c>
      <c r="G45" s="155">
        <v>1088</v>
      </c>
      <c r="H45" s="155">
        <v>245.4</v>
      </c>
      <c r="I45" s="155">
        <v>2003</v>
      </c>
      <c r="J45" s="155">
        <v>418.95</v>
      </c>
      <c r="K45" s="156">
        <v>243.95</v>
      </c>
      <c r="L45" s="155">
        <v>40.4</v>
      </c>
      <c r="M45" s="155">
        <v>120</v>
      </c>
      <c r="N45" s="155">
        <v>2479</v>
      </c>
      <c r="O45" s="155">
        <v>4945</v>
      </c>
      <c r="P45" s="157">
        <v>2003</v>
      </c>
      <c r="Q45" s="158">
        <v>152</v>
      </c>
      <c r="R45" s="159">
        <v>944</v>
      </c>
      <c r="S45" s="160">
        <v>2452</v>
      </c>
      <c r="T45" s="158">
        <v>2900</v>
      </c>
      <c r="U45" s="161">
        <v>1068</v>
      </c>
      <c r="V45" s="155">
        <f t="shared" ref="V45:AO45" si="42">(B45/B46)-1</f>
        <v>-6.4102564102563875E-4</v>
      </c>
      <c r="W45" s="155">
        <f t="shared" si="42"/>
        <v>-9.5360352099760348E-3</v>
      </c>
      <c r="X45" s="155">
        <f t="shared" si="42"/>
        <v>-6.5359477124182774E-3</v>
      </c>
      <c r="Y45" s="155">
        <f t="shared" si="42"/>
        <v>1.0997947566123045E-2</v>
      </c>
      <c r="Z45" s="155">
        <f t="shared" si="42"/>
        <v>6.501547987616263E-3</v>
      </c>
      <c r="AA45" s="155">
        <f t="shared" si="42"/>
        <v>2.7649769585254003E-3</v>
      </c>
      <c r="AB45" s="155">
        <f t="shared" si="42"/>
        <v>-1.0084711577248884E-2</v>
      </c>
      <c r="AC45" s="155">
        <f t="shared" si="42"/>
        <v>-1.0864197530864206E-2</v>
      </c>
      <c r="AD45" s="155">
        <f t="shared" si="42"/>
        <v>9.5180722891565761E-3</v>
      </c>
      <c r="AE45" s="155">
        <f t="shared" si="42"/>
        <v>-2.049180327868827E-4</v>
      </c>
      <c r="AF45" s="155">
        <f t="shared" si="42"/>
        <v>-7.3710073710074875E-3</v>
      </c>
      <c r="AG45" s="155">
        <f t="shared" si="42"/>
        <v>0</v>
      </c>
      <c r="AH45" s="155">
        <f t="shared" si="42"/>
        <v>4.4570502431118264E-3</v>
      </c>
      <c r="AI45" s="155">
        <f t="shared" si="42"/>
        <v>-8.0824408971513773E-4</v>
      </c>
      <c r="AJ45" s="155">
        <f t="shared" si="42"/>
        <v>-1.7655713585090771E-2</v>
      </c>
      <c r="AK45" s="155">
        <f t="shared" si="42"/>
        <v>-1.202469938251538E-2</v>
      </c>
      <c r="AL45" s="155">
        <f t="shared" si="42"/>
        <v>2.8683735259746879E-3</v>
      </c>
      <c r="AM45" s="155">
        <f t="shared" si="42"/>
        <v>-7.6891946580331938E-3</v>
      </c>
      <c r="AN45" s="155">
        <f t="shared" si="42"/>
        <v>2.4011299435028333E-2</v>
      </c>
      <c r="AO45" s="155">
        <f t="shared" si="42"/>
        <v>-3.7313432835820448E-3</v>
      </c>
    </row>
    <row r="46" spans="1:41" ht="14.25" customHeight="1">
      <c r="A46" s="154">
        <v>45882</v>
      </c>
      <c r="B46" s="155">
        <v>1560</v>
      </c>
      <c r="C46" s="155">
        <v>545.29999999999995</v>
      </c>
      <c r="D46" s="155">
        <v>765</v>
      </c>
      <c r="E46" s="155">
        <v>258.23</v>
      </c>
      <c r="F46" s="156">
        <v>323</v>
      </c>
      <c r="G46" s="155">
        <v>1085</v>
      </c>
      <c r="H46" s="155">
        <v>247.9</v>
      </c>
      <c r="I46" s="155">
        <v>2025</v>
      </c>
      <c r="J46" s="155">
        <v>415</v>
      </c>
      <c r="K46" s="156">
        <v>244</v>
      </c>
      <c r="L46" s="155">
        <v>40.700000000000003</v>
      </c>
      <c r="M46" s="155">
        <v>120</v>
      </c>
      <c r="N46" s="155">
        <v>2468</v>
      </c>
      <c r="O46" s="155">
        <v>4949</v>
      </c>
      <c r="P46" s="157">
        <v>2039</v>
      </c>
      <c r="Q46" s="158">
        <v>153.85</v>
      </c>
      <c r="R46" s="159">
        <v>941.3</v>
      </c>
      <c r="S46" s="160">
        <v>2471</v>
      </c>
      <c r="T46" s="158">
        <v>2832</v>
      </c>
      <c r="U46" s="161">
        <v>1072</v>
      </c>
      <c r="V46" s="155">
        <f t="shared" ref="V46:AO46" si="43">(B46/B47)-1</f>
        <v>-1.280409731113985E-3</v>
      </c>
      <c r="W46" s="155">
        <f t="shared" si="43"/>
        <v>-5.8340929808570197E-3</v>
      </c>
      <c r="X46" s="155">
        <f t="shared" si="43"/>
        <v>-3.90625E-3</v>
      </c>
      <c r="Y46" s="155">
        <f t="shared" si="43"/>
        <v>1.3461538461538414E-2</v>
      </c>
      <c r="Z46" s="155">
        <f t="shared" si="43"/>
        <v>-6.1538461538461764E-3</v>
      </c>
      <c r="AA46" s="155">
        <f t="shared" si="43"/>
        <v>-9.1324200913242004E-3</v>
      </c>
      <c r="AB46" s="155">
        <f t="shared" si="43"/>
        <v>1.3905930470347716E-2</v>
      </c>
      <c r="AC46" s="155">
        <f t="shared" si="43"/>
        <v>4.9407114624511195E-4</v>
      </c>
      <c r="AD46" s="155">
        <f t="shared" si="43"/>
        <v>1.2195121951219523E-2</v>
      </c>
      <c r="AE46" s="155">
        <f t="shared" si="43"/>
        <v>1.6031646887362028E-2</v>
      </c>
      <c r="AF46" s="155">
        <f t="shared" si="43"/>
        <v>1.6229712858926382E-2</v>
      </c>
      <c r="AG46" s="155">
        <f t="shared" si="43"/>
        <v>-1.6393442622950838E-2</v>
      </c>
      <c r="AH46" s="155">
        <f t="shared" si="43"/>
        <v>-2.8282828282828465E-3</v>
      </c>
      <c r="AI46" s="155">
        <f t="shared" si="43"/>
        <v>2.2520661157024779E-2</v>
      </c>
      <c r="AJ46" s="155">
        <f t="shared" si="43"/>
        <v>2.4623115577889543E-2</v>
      </c>
      <c r="AK46" s="155">
        <f t="shared" si="43"/>
        <v>0</v>
      </c>
      <c r="AL46" s="155">
        <f t="shared" si="43"/>
        <v>-2.860169491525455E-3</v>
      </c>
      <c r="AM46" s="155">
        <f t="shared" si="43"/>
        <v>6.5173116089614069E-3</v>
      </c>
      <c r="AN46" s="155">
        <f t="shared" si="43"/>
        <v>-3.1794871794871837E-2</v>
      </c>
      <c r="AO46" s="155">
        <f t="shared" si="43"/>
        <v>1.8691588785046953E-3</v>
      </c>
    </row>
    <row r="47" spans="1:41" ht="14.25" customHeight="1">
      <c r="A47" s="154">
        <v>45881</v>
      </c>
      <c r="B47" s="155">
        <v>1562</v>
      </c>
      <c r="C47" s="155">
        <v>548.5</v>
      </c>
      <c r="D47" s="155">
        <v>768</v>
      </c>
      <c r="E47" s="155">
        <v>254.8</v>
      </c>
      <c r="F47" s="156">
        <v>325</v>
      </c>
      <c r="G47" s="155">
        <v>1095</v>
      </c>
      <c r="H47" s="155">
        <v>244.5</v>
      </c>
      <c r="I47" s="155">
        <v>2024</v>
      </c>
      <c r="J47" s="155">
        <v>410</v>
      </c>
      <c r="K47" s="156">
        <v>240.15</v>
      </c>
      <c r="L47" s="155">
        <v>40.049999999999997</v>
      </c>
      <c r="M47" s="155">
        <v>122</v>
      </c>
      <c r="N47" s="155">
        <v>2475</v>
      </c>
      <c r="O47" s="155">
        <v>4840</v>
      </c>
      <c r="P47" s="157">
        <v>1990</v>
      </c>
      <c r="Q47" s="158">
        <v>153.85</v>
      </c>
      <c r="R47" s="159">
        <v>944</v>
      </c>
      <c r="S47" s="160">
        <v>2455</v>
      </c>
      <c r="T47" s="158">
        <v>2925</v>
      </c>
      <c r="U47" s="161">
        <v>1070</v>
      </c>
      <c r="V47" s="155">
        <f t="shared" ref="V47:AO47" si="44">(B47/B48)-1</f>
        <v>-1.9169329073482899E-3</v>
      </c>
      <c r="W47" s="155">
        <f t="shared" si="44"/>
        <v>-2.7272727272726893E-3</v>
      </c>
      <c r="X47" s="155">
        <f t="shared" si="44"/>
        <v>-1.1705033164259859E-3</v>
      </c>
      <c r="Y47" s="155">
        <f t="shared" si="44"/>
        <v>-2.696097151149468E-2</v>
      </c>
      <c r="Z47" s="155">
        <f t="shared" si="44"/>
        <v>0</v>
      </c>
      <c r="AA47" s="155">
        <f t="shared" si="44"/>
        <v>2.7472527472527375E-3</v>
      </c>
      <c r="AB47" s="155">
        <f t="shared" si="44"/>
        <v>8.66336633663356E-3</v>
      </c>
      <c r="AC47" s="155">
        <f t="shared" si="44"/>
        <v>0</v>
      </c>
      <c r="AD47" s="155">
        <f t="shared" si="44"/>
        <v>0</v>
      </c>
      <c r="AE47" s="155">
        <f t="shared" si="44"/>
        <v>-1.5375153751537529E-2</v>
      </c>
      <c r="AF47" s="155">
        <f t="shared" si="44"/>
        <v>-1.6453831041257416E-2</v>
      </c>
      <c r="AG47" s="155">
        <f t="shared" si="44"/>
        <v>4.1000410004099486E-4</v>
      </c>
      <c r="AH47" s="155">
        <f t="shared" si="44"/>
        <v>6.2687848862172713E-2</v>
      </c>
      <c r="AI47" s="155">
        <f t="shared" si="44"/>
        <v>8.5434465513649638E-3</v>
      </c>
      <c r="AJ47" s="155">
        <f t="shared" si="44"/>
        <v>2.0140986908359082E-3</v>
      </c>
      <c r="AK47" s="155">
        <f t="shared" si="44"/>
        <v>2.3960066555740456E-2</v>
      </c>
      <c r="AL47" s="155">
        <f t="shared" si="44"/>
        <v>1.9438444924406051E-2</v>
      </c>
      <c r="AM47" s="155">
        <f t="shared" si="44"/>
        <v>0</v>
      </c>
      <c r="AN47" s="155">
        <f t="shared" si="44"/>
        <v>2.2727272727272707E-2</v>
      </c>
      <c r="AO47" s="155">
        <f t="shared" si="44"/>
        <v>0</v>
      </c>
    </row>
    <row r="48" spans="1:41" ht="14.25" customHeight="1">
      <c r="A48" s="154">
        <v>45880</v>
      </c>
      <c r="B48" s="155">
        <v>1565</v>
      </c>
      <c r="C48" s="155">
        <v>550</v>
      </c>
      <c r="D48" s="155">
        <v>768.9</v>
      </c>
      <c r="E48" s="155">
        <v>261.86</v>
      </c>
      <c r="F48" s="156">
        <v>325</v>
      </c>
      <c r="G48" s="155">
        <v>1092</v>
      </c>
      <c r="H48" s="155">
        <v>242.4</v>
      </c>
      <c r="I48" s="155">
        <v>2024</v>
      </c>
      <c r="J48" s="155">
        <v>410</v>
      </c>
      <c r="K48" s="156">
        <v>243.9</v>
      </c>
      <c r="L48" s="155">
        <v>40.72</v>
      </c>
      <c r="M48" s="155">
        <v>121.95</v>
      </c>
      <c r="N48" s="155">
        <v>2329</v>
      </c>
      <c r="O48" s="155">
        <v>4799</v>
      </c>
      <c r="P48" s="157">
        <v>1986</v>
      </c>
      <c r="Q48" s="158">
        <v>150.25</v>
      </c>
      <c r="R48" s="159">
        <v>926</v>
      </c>
      <c r="S48" s="160">
        <v>2455</v>
      </c>
      <c r="T48" s="158">
        <v>2860</v>
      </c>
      <c r="U48" s="161">
        <v>1070</v>
      </c>
      <c r="V48" s="155">
        <f t="shared" ref="V48:AO48" si="45">(B48/B49)-1</f>
        <v>-6.3856960408681385E-4</v>
      </c>
      <c r="W48" s="155">
        <f t="shared" si="45"/>
        <v>0</v>
      </c>
      <c r="X48" s="155">
        <f t="shared" si="45"/>
        <v>1.3022528975126235E-3</v>
      </c>
      <c r="Y48" s="155">
        <f t="shared" si="45"/>
        <v>-2.9698446542795187E-3</v>
      </c>
      <c r="Z48" s="155">
        <f t="shared" si="45"/>
        <v>5.5693069306930187E-3</v>
      </c>
      <c r="AA48" s="155">
        <f t="shared" si="45"/>
        <v>-1.1764705882352899E-2</v>
      </c>
      <c r="AB48" s="155">
        <f t="shared" si="45"/>
        <v>5.8091286307053736E-3</v>
      </c>
      <c r="AC48" s="155">
        <f t="shared" si="45"/>
        <v>2.4764735017335227E-3</v>
      </c>
      <c r="AD48" s="155">
        <f t="shared" si="45"/>
        <v>3.771197165274609E-2</v>
      </c>
      <c r="AE48" s="155">
        <f t="shared" si="45"/>
        <v>-4.8959608323132509E-3</v>
      </c>
      <c r="AF48" s="155">
        <f t="shared" si="45"/>
        <v>-2.4670658682634738E-2</v>
      </c>
      <c r="AG48" s="155">
        <f t="shared" si="45"/>
        <v>-8.5365853658536661E-3</v>
      </c>
      <c r="AH48" s="155">
        <f t="shared" si="45"/>
        <v>2.8256070640176656E-2</v>
      </c>
      <c r="AI48" s="155">
        <f t="shared" si="45"/>
        <v>1.0741364785172625E-2</v>
      </c>
      <c r="AJ48" s="155">
        <f t="shared" si="45"/>
        <v>-7.0000000000000062E-3</v>
      </c>
      <c r="AK48" s="155">
        <f t="shared" si="45"/>
        <v>-1.6044531761624015E-2</v>
      </c>
      <c r="AL48" s="155">
        <f t="shared" si="45"/>
        <v>1.4238773274917849E-2</v>
      </c>
      <c r="AM48" s="155">
        <f t="shared" si="45"/>
        <v>2.0408163265306367E-3</v>
      </c>
      <c r="AN48" s="155">
        <f t="shared" si="45"/>
        <v>2.1428571428571352E-2</v>
      </c>
      <c r="AO48" s="155">
        <f t="shared" si="45"/>
        <v>1.4218009478673022E-2</v>
      </c>
    </row>
    <row r="49" spans="1:41" ht="14.25" customHeight="1">
      <c r="A49" s="154">
        <v>45877</v>
      </c>
      <c r="B49" s="155">
        <v>1566</v>
      </c>
      <c r="C49" s="155">
        <v>550</v>
      </c>
      <c r="D49" s="155">
        <v>767.9</v>
      </c>
      <c r="E49" s="155">
        <v>262.64</v>
      </c>
      <c r="F49" s="156">
        <v>323.2</v>
      </c>
      <c r="G49" s="155">
        <v>1105</v>
      </c>
      <c r="H49" s="155">
        <v>241</v>
      </c>
      <c r="I49" s="155">
        <v>2019</v>
      </c>
      <c r="J49" s="155">
        <v>395.1</v>
      </c>
      <c r="K49" s="156">
        <v>245.1</v>
      </c>
      <c r="L49" s="155">
        <v>41.75</v>
      </c>
      <c r="M49" s="155">
        <v>123</v>
      </c>
      <c r="N49" s="155">
        <v>2265</v>
      </c>
      <c r="O49" s="155">
        <v>4748</v>
      </c>
      <c r="P49" s="157">
        <v>2000</v>
      </c>
      <c r="Q49" s="158">
        <v>152.69999999999999</v>
      </c>
      <c r="R49" s="159">
        <v>913</v>
      </c>
      <c r="S49" s="160">
        <v>2450</v>
      </c>
      <c r="T49" s="158">
        <v>2800</v>
      </c>
      <c r="U49" s="161">
        <v>1055</v>
      </c>
      <c r="V49" s="155">
        <f t="shared" ref="V49:AO49" si="46">(B49/B50)-1</f>
        <v>-5.0825921219822545E-3</v>
      </c>
      <c r="W49" s="155">
        <f t="shared" si="46"/>
        <v>4.1469418670706304E-2</v>
      </c>
      <c r="X49" s="155">
        <f t="shared" si="46"/>
        <v>-2.3385734701832916E-3</v>
      </c>
      <c r="Y49" s="155">
        <f t="shared" si="46"/>
        <v>0</v>
      </c>
      <c r="Z49" s="155">
        <f t="shared" si="46"/>
        <v>-1.7629179331307032E-2</v>
      </c>
      <c r="AA49" s="155">
        <f t="shared" si="46"/>
        <v>4.5454545454546302E-3</v>
      </c>
      <c r="AB49" s="155">
        <f t="shared" si="46"/>
        <v>-2.2312373225152116E-2</v>
      </c>
      <c r="AC49" s="155">
        <f t="shared" si="46"/>
        <v>3.4791252485089075E-3</v>
      </c>
      <c r="AD49" s="155">
        <f t="shared" si="46"/>
        <v>-1.4958863126402377E-2</v>
      </c>
      <c r="AE49" s="155">
        <f t="shared" si="46"/>
        <v>6.1236987140245169E-4</v>
      </c>
      <c r="AF49" s="155">
        <f t="shared" si="46"/>
        <v>4.3749999999999956E-2</v>
      </c>
      <c r="AG49" s="155">
        <f t="shared" si="46"/>
        <v>-1.2180267965895553E-3</v>
      </c>
      <c r="AH49" s="155">
        <f t="shared" si="46"/>
        <v>1.2064343163538771E-2</v>
      </c>
      <c r="AI49" s="155">
        <f t="shared" si="46"/>
        <v>1.4529914529914478E-2</v>
      </c>
      <c r="AJ49" s="155">
        <f t="shared" si="46"/>
        <v>0</v>
      </c>
      <c r="AK49" s="155">
        <f t="shared" si="46"/>
        <v>3.5254237288135482E-2</v>
      </c>
      <c r="AL49" s="155">
        <f t="shared" si="46"/>
        <v>1.2062726176116367E-3</v>
      </c>
      <c r="AM49" s="155">
        <f t="shared" si="46"/>
        <v>1.6353229762877675E-3</v>
      </c>
      <c r="AN49" s="155">
        <f t="shared" si="46"/>
        <v>-2.4390243902439046E-2</v>
      </c>
      <c r="AO49" s="155">
        <f t="shared" si="46"/>
        <v>1.5399422521655382E-2</v>
      </c>
    </row>
    <row r="50" spans="1:41" ht="14.25" customHeight="1">
      <c r="A50" s="154">
        <v>45876</v>
      </c>
      <c r="B50" s="155">
        <v>1574</v>
      </c>
      <c r="C50" s="155">
        <v>528.1</v>
      </c>
      <c r="D50" s="155">
        <v>769.7</v>
      </c>
      <c r="E50" s="155">
        <v>262.64</v>
      </c>
      <c r="F50" s="156">
        <v>329</v>
      </c>
      <c r="G50" s="155">
        <v>1100</v>
      </c>
      <c r="H50" s="155">
        <v>246.5</v>
      </c>
      <c r="I50" s="155">
        <v>2012</v>
      </c>
      <c r="J50" s="155">
        <v>401.1</v>
      </c>
      <c r="K50" s="156">
        <v>244.95</v>
      </c>
      <c r="L50" s="155">
        <v>40</v>
      </c>
      <c r="M50" s="155">
        <v>123.15</v>
      </c>
      <c r="N50" s="155">
        <v>2238</v>
      </c>
      <c r="O50" s="155">
        <v>4680</v>
      </c>
      <c r="P50" s="157">
        <v>2000</v>
      </c>
      <c r="Q50" s="158">
        <v>147.5</v>
      </c>
      <c r="R50" s="159">
        <v>911.9</v>
      </c>
      <c r="S50" s="160">
        <v>2446</v>
      </c>
      <c r="T50" s="158">
        <v>2870</v>
      </c>
      <c r="U50" s="161">
        <v>1039</v>
      </c>
      <c r="V50" s="155">
        <f t="shared" ref="V50:AO50" si="47">(B50/B51)-1</f>
        <v>1.221864951768481E-2</v>
      </c>
      <c r="W50" s="155">
        <f t="shared" si="47"/>
        <v>3.9566929133858286E-2</v>
      </c>
      <c r="X50" s="155">
        <f t="shared" si="47"/>
        <v>2.3440552155229444E-3</v>
      </c>
      <c r="Y50" s="155">
        <f t="shared" si="47"/>
        <v>6.7463968107941419E-3</v>
      </c>
      <c r="Z50" s="155">
        <f t="shared" si="47"/>
        <v>9.2024539877300082E-3</v>
      </c>
      <c r="AA50" s="155">
        <f t="shared" si="47"/>
        <v>3.7735849056603765E-2</v>
      </c>
      <c r="AB50" s="155">
        <f t="shared" si="47"/>
        <v>2.0325203252031798E-3</v>
      </c>
      <c r="AC50" s="155">
        <f t="shared" si="47"/>
        <v>-8.3785115820601552E-3</v>
      </c>
      <c r="AD50" s="155">
        <f t="shared" si="47"/>
        <v>-1.6911764705882293E-2</v>
      </c>
      <c r="AE50" s="155">
        <f t="shared" si="47"/>
        <v>2.0624999999999893E-2</v>
      </c>
      <c r="AF50" s="155">
        <f t="shared" si="47"/>
        <v>3.1991744066047545E-2</v>
      </c>
      <c r="AG50" s="155">
        <f t="shared" si="47"/>
        <v>6.1274509803921351E-3</v>
      </c>
      <c r="AH50" s="155">
        <f t="shared" si="47"/>
        <v>6.7476383265856477E-3</v>
      </c>
      <c r="AI50" s="155">
        <f t="shared" si="47"/>
        <v>-4.2553191489361764E-3</v>
      </c>
      <c r="AJ50" s="155">
        <f t="shared" si="47"/>
        <v>0</v>
      </c>
      <c r="AK50" s="155">
        <f t="shared" si="47"/>
        <v>3.2190342897130853E-2</v>
      </c>
      <c r="AL50" s="155">
        <f t="shared" si="47"/>
        <v>2.0879120879120361E-3</v>
      </c>
      <c r="AM50" s="155">
        <f t="shared" si="47"/>
        <v>1.9166666666666776E-2</v>
      </c>
      <c r="AN50" s="155">
        <f t="shared" si="47"/>
        <v>-2.0862308762169546E-3</v>
      </c>
      <c r="AO50" s="155">
        <f t="shared" si="47"/>
        <v>3.8647342995168366E-3</v>
      </c>
    </row>
    <row r="51" spans="1:41" ht="14.25" customHeight="1">
      <c r="A51" s="154">
        <v>45875</v>
      </c>
      <c r="B51" s="155">
        <v>1555</v>
      </c>
      <c r="C51" s="155">
        <v>508</v>
      </c>
      <c r="D51" s="155">
        <v>767.9</v>
      </c>
      <c r="E51" s="155">
        <v>260.88</v>
      </c>
      <c r="F51" s="156">
        <v>326</v>
      </c>
      <c r="G51" s="155">
        <v>1060</v>
      </c>
      <c r="H51" s="155">
        <v>246</v>
      </c>
      <c r="I51" s="155">
        <v>2029</v>
      </c>
      <c r="J51" s="155">
        <v>408</v>
      </c>
      <c r="K51" s="156">
        <v>240</v>
      </c>
      <c r="L51" s="155">
        <v>38.76</v>
      </c>
      <c r="M51" s="155">
        <v>122.4</v>
      </c>
      <c r="N51" s="155">
        <v>2223</v>
      </c>
      <c r="O51" s="155">
        <v>4700</v>
      </c>
      <c r="P51" s="157">
        <v>2000</v>
      </c>
      <c r="Q51" s="158">
        <v>142.9</v>
      </c>
      <c r="R51" s="159">
        <v>910</v>
      </c>
      <c r="S51" s="160">
        <v>2400</v>
      </c>
      <c r="T51" s="158">
        <v>2876</v>
      </c>
      <c r="U51" s="161">
        <v>1035</v>
      </c>
      <c r="V51" s="155">
        <f t="shared" ref="V51:AO51" si="48">(B51/B52)-1</f>
        <v>-8.2908163265306145E-3</v>
      </c>
      <c r="W51" s="155">
        <f t="shared" si="48"/>
        <v>1.6000000000000014E-2</v>
      </c>
      <c r="X51" s="155">
        <f t="shared" si="48"/>
        <v>1.9787516600265675E-2</v>
      </c>
      <c r="Y51" s="155">
        <f t="shared" si="48"/>
        <v>7.6722418290620098E-4</v>
      </c>
      <c r="Z51" s="155">
        <f t="shared" si="48"/>
        <v>-6.0975609756097615E-3</v>
      </c>
      <c r="AA51" s="155">
        <f t="shared" si="48"/>
        <v>9.52380952380949E-3</v>
      </c>
      <c r="AB51" s="155">
        <f t="shared" si="48"/>
        <v>-1.6000000000000014E-2</v>
      </c>
      <c r="AC51" s="155">
        <f t="shared" si="48"/>
        <v>-4.9261083743845635E-4</v>
      </c>
      <c r="AD51" s="155">
        <f t="shared" si="48"/>
        <v>4.6153846153846212E-2</v>
      </c>
      <c r="AE51" s="155">
        <f t="shared" si="48"/>
        <v>1.8785222291797243E-3</v>
      </c>
      <c r="AF51" s="155">
        <f t="shared" si="48"/>
        <v>1.4659685863874117E-2</v>
      </c>
      <c r="AG51" s="155">
        <f t="shared" si="48"/>
        <v>3.2786885245901232E-3</v>
      </c>
      <c r="AH51" s="155">
        <f t="shared" si="48"/>
        <v>-6.7024128686327122E-3</v>
      </c>
      <c r="AI51" s="155">
        <f t="shared" si="48"/>
        <v>8.5836909871244149E-3</v>
      </c>
      <c r="AJ51" s="155">
        <f t="shared" si="48"/>
        <v>5.0251256281406143E-3</v>
      </c>
      <c r="AK51" s="155">
        <f t="shared" si="48"/>
        <v>9.8939929328623055E-3</v>
      </c>
      <c r="AL51" s="155">
        <f t="shared" si="48"/>
        <v>4.4150110375276164E-3</v>
      </c>
      <c r="AM51" s="155">
        <f t="shared" si="48"/>
        <v>-1.4373716632443578E-2</v>
      </c>
      <c r="AN51" s="155">
        <f t="shared" si="48"/>
        <v>-1.3379073756432214E-2</v>
      </c>
      <c r="AO51" s="155">
        <f t="shared" si="48"/>
        <v>2.9069767441860517E-3</v>
      </c>
    </row>
    <row r="52" spans="1:41" ht="14.25" customHeight="1">
      <c r="A52" s="154">
        <v>45874</v>
      </c>
      <c r="B52" s="155">
        <v>1568</v>
      </c>
      <c r="C52" s="155">
        <v>500</v>
      </c>
      <c r="D52" s="155">
        <v>753</v>
      </c>
      <c r="E52" s="155">
        <v>260.68</v>
      </c>
      <c r="F52" s="156">
        <v>328</v>
      </c>
      <c r="G52" s="155">
        <v>1050</v>
      </c>
      <c r="H52" s="155">
        <v>250</v>
      </c>
      <c r="I52" s="155">
        <v>2030</v>
      </c>
      <c r="J52" s="155">
        <v>390</v>
      </c>
      <c r="K52" s="156">
        <v>239.55</v>
      </c>
      <c r="L52" s="155">
        <v>38.200000000000003</v>
      </c>
      <c r="M52" s="155">
        <v>122</v>
      </c>
      <c r="N52" s="155">
        <v>2238</v>
      </c>
      <c r="O52" s="155">
        <v>4660</v>
      </c>
      <c r="P52" s="157">
        <v>1990</v>
      </c>
      <c r="Q52" s="158">
        <v>141.5</v>
      </c>
      <c r="R52" s="159">
        <v>906</v>
      </c>
      <c r="S52" s="160">
        <v>2435</v>
      </c>
      <c r="T52" s="158">
        <v>2915</v>
      </c>
      <c r="U52" s="161">
        <v>1032</v>
      </c>
      <c r="V52" s="155">
        <f t="shared" ref="V52:AO52" si="49">(B52/B53)-1</f>
        <v>0</v>
      </c>
      <c r="W52" s="155">
        <f t="shared" si="49"/>
        <v>2.0408163265306145E-2</v>
      </c>
      <c r="X52" s="155">
        <f t="shared" si="49"/>
        <v>4.0000000000000036E-3</v>
      </c>
      <c r="Y52" s="155">
        <f t="shared" si="49"/>
        <v>0</v>
      </c>
      <c r="Z52" s="155">
        <f t="shared" si="49"/>
        <v>0</v>
      </c>
      <c r="AA52" s="155">
        <f t="shared" si="49"/>
        <v>9.6153846153845812E-3</v>
      </c>
      <c r="AB52" s="155">
        <f t="shared" si="49"/>
        <v>8.0645161290322509E-3</v>
      </c>
      <c r="AC52" s="155">
        <f t="shared" si="49"/>
        <v>2.4691358024691024E-3</v>
      </c>
      <c r="AD52" s="155">
        <f t="shared" si="49"/>
        <v>3.7234042553191404E-2</v>
      </c>
      <c r="AE52" s="155">
        <f t="shared" si="49"/>
        <v>-1.0123966942148677E-2</v>
      </c>
      <c r="AF52" s="155">
        <f t="shared" si="49"/>
        <v>2.8263795423957072E-2</v>
      </c>
      <c r="AG52" s="155">
        <f t="shared" si="49"/>
        <v>-4.0816326530612734E-3</v>
      </c>
      <c r="AH52" s="155">
        <f t="shared" si="49"/>
        <v>3.6111111111111205E-2</v>
      </c>
      <c r="AI52" s="155">
        <f t="shared" si="49"/>
        <v>-2.6123301985370939E-2</v>
      </c>
      <c r="AJ52" s="155">
        <f t="shared" si="49"/>
        <v>6.0667340748230547E-3</v>
      </c>
      <c r="AK52" s="155">
        <f t="shared" si="49"/>
        <v>0</v>
      </c>
      <c r="AL52" s="155">
        <f t="shared" si="49"/>
        <v>-1.1025358324145973E-3</v>
      </c>
      <c r="AM52" s="155">
        <f t="shared" si="49"/>
        <v>1.0373443983402453E-2</v>
      </c>
      <c r="AN52" s="155">
        <f t="shared" si="49"/>
        <v>0</v>
      </c>
      <c r="AO52" s="155">
        <f t="shared" si="49"/>
        <v>-2.8985507246376274E-3</v>
      </c>
    </row>
    <row r="53" spans="1:41" ht="14.25" customHeight="1">
      <c r="A53" s="154">
        <v>45873</v>
      </c>
      <c r="B53" s="155">
        <v>1568</v>
      </c>
      <c r="C53" s="155">
        <v>490</v>
      </c>
      <c r="D53" s="155">
        <v>750</v>
      </c>
      <c r="E53" s="155">
        <v>260.68</v>
      </c>
      <c r="F53" s="156">
        <v>328</v>
      </c>
      <c r="G53" s="155">
        <v>1040</v>
      </c>
      <c r="H53" s="155">
        <v>248</v>
      </c>
      <c r="I53" s="155">
        <v>2025</v>
      </c>
      <c r="J53" s="155">
        <v>376</v>
      </c>
      <c r="K53" s="156">
        <v>242</v>
      </c>
      <c r="L53" s="155">
        <v>37.15</v>
      </c>
      <c r="M53" s="155">
        <v>122.5</v>
      </c>
      <c r="N53" s="155">
        <v>2160</v>
      </c>
      <c r="O53" s="155">
        <v>4785</v>
      </c>
      <c r="P53" s="157">
        <v>1978</v>
      </c>
      <c r="Q53" s="158">
        <v>141.5</v>
      </c>
      <c r="R53" s="159">
        <v>907</v>
      </c>
      <c r="S53" s="160">
        <v>2410</v>
      </c>
      <c r="T53" s="158">
        <v>2915</v>
      </c>
      <c r="U53" s="161">
        <v>1035</v>
      </c>
      <c r="V53" s="155">
        <f t="shared" ref="V53:AO53" si="50">(B53/B54)-1</f>
        <v>0</v>
      </c>
      <c r="W53" s="155">
        <f t="shared" si="50"/>
        <v>2.5104602510460206E-2</v>
      </c>
      <c r="X53" s="155">
        <f t="shared" si="50"/>
        <v>0</v>
      </c>
      <c r="Y53" s="155">
        <f t="shared" si="50"/>
        <v>2.6539482287779581E-3</v>
      </c>
      <c r="Z53" s="155">
        <f t="shared" si="50"/>
        <v>-6.0606060606060996E-3</v>
      </c>
      <c r="AA53" s="155">
        <f t="shared" si="50"/>
        <v>1.9607843137254832E-2</v>
      </c>
      <c r="AB53" s="155">
        <f t="shared" si="50"/>
        <v>-8.0000000000000071E-3</v>
      </c>
      <c r="AC53" s="155">
        <f t="shared" si="50"/>
        <v>6.4612326043738122E-3</v>
      </c>
      <c r="AD53" s="155">
        <f t="shared" si="50"/>
        <v>-1.0526315789473717E-2</v>
      </c>
      <c r="AE53" s="155">
        <f t="shared" si="50"/>
        <v>-1.2244897959183709E-2</v>
      </c>
      <c r="AF53" s="155">
        <f t="shared" si="50"/>
        <v>1.2261580381471182E-2</v>
      </c>
      <c r="AG53" s="155">
        <f t="shared" si="50"/>
        <v>0</v>
      </c>
      <c r="AH53" s="155">
        <f t="shared" si="50"/>
        <v>2.857142857142847E-2</v>
      </c>
      <c r="AI53" s="155">
        <f t="shared" si="50"/>
        <v>-2.0894274968663584E-4</v>
      </c>
      <c r="AJ53" s="155">
        <f t="shared" si="50"/>
        <v>-1.100000000000001E-2</v>
      </c>
      <c r="AK53" s="155">
        <f t="shared" si="50"/>
        <v>1.2160228898426162E-2</v>
      </c>
      <c r="AL53" s="155">
        <f t="shared" si="50"/>
        <v>1.6565433462174539E-3</v>
      </c>
      <c r="AM53" s="155">
        <f t="shared" si="50"/>
        <v>-2.8225806451612878E-2</v>
      </c>
      <c r="AN53" s="155">
        <f t="shared" si="50"/>
        <v>-1.7857142857142905E-2</v>
      </c>
      <c r="AO53" s="155">
        <f t="shared" si="50"/>
        <v>9.6711798839455021E-4</v>
      </c>
    </row>
    <row r="54" spans="1:41" ht="14.25" customHeight="1">
      <c r="A54" s="154">
        <v>45870</v>
      </c>
      <c r="B54" s="155">
        <v>1568</v>
      </c>
      <c r="C54" s="155">
        <v>478</v>
      </c>
      <c r="D54" s="155">
        <v>750</v>
      </c>
      <c r="E54" s="155">
        <v>259.99</v>
      </c>
      <c r="F54" s="156">
        <v>330</v>
      </c>
      <c r="G54" s="155">
        <v>1020</v>
      </c>
      <c r="H54" s="155">
        <v>250</v>
      </c>
      <c r="I54" s="155">
        <v>2012</v>
      </c>
      <c r="J54" s="155">
        <v>380</v>
      </c>
      <c r="K54" s="156">
        <v>245</v>
      </c>
      <c r="L54" s="155">
        <v>36.700000000000003</v>
      </c>
      <c r="M54" s="155">
        <v>122.5</v>
      </c>
      <c r="N54" s="155">
        <v>2100</v>
      </c>
      <c r="O54" s="155">
        <v>4786</v>
      </c>
      <c r="P54" s="157">
        <v>2000</v>
      </c>
      <c r="Q54" s="158">
        <v>139.80000000000001</v>
      </c>
      <c r="R54" s="159">
        <v>905.5</v>
      </c>
      <c r="S54" s="160">
        <v>2480</v>
      </c>
      <c r="T54" s="158">
        <v>2968</v>
      </c>
      <c r="U54" s="161">
        <v>1034</v>
      </c>
      <c r="V54" s="155">
        <f t="shared" ref="V54:AO54" si="51">(B54/B55)-1</f>
        <v>-6.3371356147021718E-3</v>
      </c>
      <c r="W54" s="155">
        <f t="shared" si="51"/>
        <v>-4.1666666666666519E-3</v>
      </c>
      <c r="X54" s="155">
        <f t="shared" si="51"/>
        <v>0</v>
      </c>
      <c r="Y54" s="155">
        <f t="shared" si="51"/>
        <v>3.4628703347450163E-4</v>
      </c>
      <c r="Z54" s="155">
        <f t="shared" si="51"/>
        <v>-1.4925373134328401E-2</v>
      </c>
      <c r="AA54" s="155">
        <f t="shared" si="51"/>
        <v>-1.9230769230769273E-2</v>
      </c>
      <c r="AB54" s="155">
        <f t="shared" si="51"/>
        <v>8.0645161290322509E-3</v>
      </c>
      <c r="AC54" s="155">
        <f t="shared" si="51"/>
        <v>-2.3300970873786353E-2</v>
      </c>
      <c r="AD54" s="155">
        <f t="shared" si="51"/>
        <v>2.6385224274405594E-3</v>
      </c>
      <c r="AE54" s="155">
        <f t="shared" si="51"/>
        <v>-1.9607843137254943E-2</v>
      </c>
      <c r="AF54" s="155">
        <f t="shared" si="51"/>
        <v>-8.1081081081080253E-3</v>
      </c>
      <c r="AG54" s="155">
        <f t="shared" si="51"/>
        <v>0</v>
      </c>
      <c r="AH54" s="155">
        <f t="shared" si="51"/>
        <v>-4.7393364928910442E-3</v>
      </c>
      <c r="AI54" s="155">
        <f t="shared" si="51"/>
        <v>-4.1771094402676123E-4</v>
      </c>
      <c r="AJ54" s="155">
        <f t="shared" si="51"/>
        <v>0</v>
      </c>
      <c r="AK54" s="155">
        <f t="shared" si="51"/>
        <v>-1.4104372355430161E-2</v>
      </c>
      <c r="AL54" s="155">
        <f t="shared" si="51"/>
        <v>-3.8503850385038785E-3</v>
      </c>
      <c r="AM54" s="155">
        <f t="shared" si="51"/>
        <v>1.2244897959183598E-2</v>
      </c>
      <c r="AN54" s="155">
        <f t="shared" si="51"/>
        <v>6.1016949152541411E-3</v>
      </c>
      <c r="AO54" s="155">
        <f t="shared" si="51"/>
        <v>-9.6618357487920914E-4</v>
      </c>
    </row>
    <row r="55" spans="1:41" ht="14.25" customHeight="1">
      <c r="A55" s="154">
        <v>45869</v>
      </c>
      <c r="B55" s="155">
        <v>1578</v>
      </c>
      <c r="C55" s="155">
        <v>480</v>
      </c>
      <c r="D55" s="155">
        <v>750</v>
      </c>
      <c r="E55" s="155">
        <v>259.89999999999998</v>
      </c>
      <c r="F55" s="156">
        <v>335</v>
      </c>
      <c r="G55" s="155">
        <v>1040</v>
      </c>
      <c r="H55" s="155">
        <v>248</v>
      </c>
      <c r="I55" s="155">
        <v>2060</v>
      </c>
      <c r="J55" s="155">
        <v>379</v>
      </c>
      <c r="K55" s="156">
        <v>249.9</v>
      </c>
      <c r="L55" s="155">
        <v>37</v>
      </c>
      <c r="M55" s="155">
        <v>122.5</v>
      </c>
      <c r="N55" s="155">
        <v>2110</v>
      </c>
      <c r="O55" s="155">
        <v>4788</v>
      </c>
      <c r="P55" s="157">
        <v>2000</v>
      </c>
      <c r="Q55" s="158">
        <v>141.80000000000001</v>
      </c>
      <c r="R55" s="159">
        <v>909</v>
      </c>
      <c r="S55" s="160">
        <v>2450</v>
      </c>
      <c r="T55" s="158">
        <v>2950</v>
      </c>
      <c r="U55" s="161">
        <v>1035</v>
      </c>
      <c r="V55" s="155">
        <f t="shared" ref="V55:AO55" si="52">(B55/B56)-1</f>
        <v>2.8013029315960836E-2</v>
      </c>
      <c r="W55" s="155">
        <f t="shared" si="52"/>
        <v>1.0526315789473717E-2</v>
      </c>
      <c r="X55" s="155">
        <f t="shared" si="52"/>
        <v>1.3513513513513598E-2</v>
      </c>
      <c r="Y55" s="155">
        <f t="shared" si="52"/>
        <v>-1.7762660619803694E-2</v>
      </c>
      <c r="Z55" s="155">
        <f t="shared" si="52"/>
        <v>1.5151515151515138E-2</v>
      </c>
      <c r="AA55" s="155">
        <f t="shared" si="52"/>
        <v>-9.52380952380949E-3</v>
      </c>
      <c r="AB55" s="155">
        <f t="shared" si="52"/>
        <v>7.3111291632819153E-3</v>
      </c>
      <c r="AC55" s="155">
        <f t="shared" si="52"/>
        <v>9.8039215686274161E-3</v>
      </c>
      <c r="AD55" s="155">
        <f t="shared" si="52"/>
        <v>1.0666666666666602E-2</v>
      </c>
      <c r="AE55" s="155">
        <f t="shared" si="52"/>
        <v>3.2644628099173678E-2</v>
      </c>
      <c r="AF55" s="155">
        <f t="shared" si="52"/>
        <v>-4.8413125336201901E-3</v>
      </c>
      <c r="AG55" s="155">
        <f t="shared" si="52"/>
        <v>3.2760032760033031E-3</v>
      </c>
      <c r="AH55" s="155">
        <f t="shared" si="52"/>
        <v>5.2405907575034938E-3</v>
      </c>
      <c r="AI55" s="155">
        <f t="shared" si="52"/>
        <v>-2.2921441967076461E-3</v>
      </c>
      <c r="AJ55" s="155">
        <f t="shared" si="52"/>
        <v>0</v>
      </c>
      <c r="AK55" s="155">
        <f t="shared" si="52"/>
        <v>3.5273368606714151E-4</v>
      </c>
      <c r="AL55" s="155">
        <f t="shared" si="52"/>
        <v>2.9445073612684114E-2</v>
      </c>
      <c r="AM55" s="155">
        <f t="shared" si="52"/>
        <v>0</v>
      </c>
      <c r="AN55" s="155">
        <f t="shared" si="52"/>
        <v>-5.0590219224283528E-3</v>
      </c>
      <c r="AO55" s="155">
        <f t="shared" si="52"/>
        <v>4.2296072507552962E-2</v>
      </c>
    </row>
    <row r="56" spans="1:41" ht="14.25" customHeight="1">
      <c r="A56" s="154">
        <v>45867</v>
      </c>
      <c r="B56" s="155">
        <v>1535</v>
      </c>
      <c r="C56" s="155">
        <v>475</v>
      </c>
      <c r="D56" s="155">
        <v>740</v>
      </c>
      <c r="E56" s="155">
        <v>264.60000000000002</v>
      </c>
      <c r="F56" s="156">
        <v>330</v>
      </c>
      <c r="G56" s="155">
        <v>1050</v>
      </c>
      <c r="H56" s="155">
        <v>246.2</v>
      </c>
      <c r="I56" s="155">
        <v>2040</v>
      </c>
      <c r="J56" s="155">
        <v>375</v>
      </c>
      <c r="K56" s="156">
        <v>242</v>
      </c>
      <c r="L56" s="155">
        <v>37.18</v>
      </c>
      <c r="M56" s="155">
        <v>122.1</v>
      </c>
      <c r="N56" s="155">
        <v>2099</v>
      </c>
      <c r="O56" s="155">
        <v>4799</v>
      </c>
      <c r="P56" s="157">
        <v>2000</v>
      </c>
      <c r="Q56" s="158">
        <v>141.75</v>
      </c>
      <c r="R56" s="159">
        <v>883</v>
      </c>
      <c r="S56" s="160">
        <v>2450</v>
      </c>
      <c r="T56" s="158">
        <v>2965</v>
      </c>
      <c r="U56" s="161">
        <v>993</v>
      </c>
      <c r="V56" s="155">
        <f t="shared" ref="V56:AO56" si="53">(B56/B57)-1</f>
        <v>2.8131279303415857E-2</v>
      </c>
      <c r="W56" s="155">
        <f t="shared" si="53"/>
        <v>-1.4625038896380116E-2</v>
      </c>
      <c r="X56" s="155">
        <f t="shared" si="53"/>
        <v>1.9283746556473913E-2</v>
      </c>
      <c r="Y56" s="155">
        <f t="shared" si="53"/>
        <v>7.4626865671643117E-3</v>
      </c>
      <c r="Z56" s="155">
        <f t="shared" si="53"/>
        <v>3.0312215822991817E-4</v>
      </c>
      <c r="AA56" s="155">
        <f t="shared" si="53"/>
        <v>0</v>
      </c>
      <c r="AB56" s="155">
        <f t="shared" si="53"/>
        <v>-7.2580645161290924E-3</v>
      </c>
      <c r="AC56" s="155">
        <f t="shared" si="53"/>
        <v>-4.8780487804878092E-3</v>
      </c>
      <c r="AD56" s="155">
        <f t="shared" si="53"/>
        <v>1.337657073368459E-2</v>
      </c>
      <c r="AE56" s="155">
        <f t="shared" si="53"/>
        <v>2.7600849256900206E-2</v>
      </c>
      <c r="AF56" s="155">
        <f t="shared" si="53"/>
        <v>-5.3763440860221667E-4</v>
      </c>
      <c r="AG56" s="155">
        <f t="shared" si="53"/>
        <v>3.2867707477401975E-3</v>
      </c>
      <c r="AH56" s="155">
        <f t="shared" si="53"/>
        <v>-2.3720930232558168E-2</v>
      </c>
      <c r="AI56" s="155">
        <f t="shared" si="53"/>
        <v>4.1692724619557531E-4</v>
      </c>
      <c r="AJ56" s="155">
        <f t="shared" si="53"/>
        <v>0</v>
      </c>
      <c r="AK56" s="155">
        <f t="shared" si="53"/>
        <v>-2.4630541871920597E-3</v>
      </c>
      <c r="AL56" s="155">
        <f t="shared" si="53"/>
        <v>6.8415051311288E-3</v>
      </c>
      <c r="AM56" s="155">
        <f t="shared" si="53"/>
        <v>2.0833333333333259E-2</v>
      </c>
      <c r="AN56" s="155">
        <f t="shared" si="53"/>
        <v>-4.3653458697112679E-3</v>
      </c>
      <c r="AO56" s="155">
        <f t="shared" si="53"/>
        <v>1.6792955150522149E-2</v>
      </c>
    </row>
    <row r="57" spans="1:41" ht="14.25" customHeight="1">
      <c r="A57" s="154">
        <v>45866</v>
      </c>
      <c r="B57" s="155">
        <v>1493</v>
      </c>
      <c r="C57" s="155">
        <v>482.05</v>
      </c>
      <c r="D57" s="155">
        <v>726</v>
      </c>
      <c r="E57" s="155">
        <v>262.64</v>
      </c>
      <c r="F57" s="156">
        <v>329.9</v>
      </c>
      <c r="G57" s="155">
        <v>1050</v>
      </c>
      <c r="H57" s="155">
        <v>248</v>
      </c>
      <c r="I57" s="155">
        <v>2050</v>
      </c>
      <c r="J57" s="155">
        <v>370.05</v>
      </c>
      <c r="K57" s="156">
        <v>235.5</v>
      </c>
      <c r="L57" s="155">
        <v>37.200000000000003</v>
      </c>
      <c r="M57" s="155">
        <v>121.7</v>
      </c>
      <c r="N57" s="155">
        <v>2150</v>
      </c>
      <c r="O57" s="155">
        <v>4797</v>
      </c>
      <c r="P57" s="157">
        <v>2000</v>
      </c>
      <c r="Q57" s="158">
        <v>142.1</v>
      </c>
      <c r="R57" s="159">
        <v>877</v>
      </c>
      <c r="S57" s="160">
        <v>2400</v>
      </c>
      <c r="T57" s="158">
        <v>2978</v>
      </c>
      <c r="U57" s="161">
        <v>976.6</v>
      </c>
      <c r="V57" s="155">
        <f t="shared" ref="V57:AO57" si="54">(B57/B58)-1</f>
        <v>2.0134228187920211E-3</v>
      </c>
      <c r="W57" s="155">
        <f t="shared" si="54"/>
        <v>-3.1107424305265585E-4</v>
      </c>
      <c r="X57" s="155">
        <f t="shared" si="54"/>
        <v>-1.2244897959183709E-2</v>
      </c>
      <c r="Y57" s="155">
        <f t="shared" si="54"/>
        <v>1.1126082771895973E-2</v>
      </c>
      <c r="Z57" s="155">
        <f t="shared" si="54"/>
        <v>-3.0303030303036049E-4</v>
      </c>
      <c r="AA57" s="155">
        <f t="shared" si="54"/>
        <v>0</v>
      </c>
      <c r="AB57" s="155">
        <f t="shared" si="54"/>
        <v>-2.7450980392156876E-2</v>
      </c>
      <c r="AC57" s="155">
        <f t="shared" si="54"/>
        <v>-6.7829457364341206E-3</v>
      </c>
      <c r="AD57" s="155">
        <f t="shared" si="54"/>
        <v>-1.8435013262599442E-2</v>
      </c>
      <c r="AE57" s="155">
        <f t="shared" si="54"/>
        <v>-2.6859504132231371E-2</v>
      </c>
      <c r="AF57" s="155">
        <f t="shared" si="54"/>
        <v>-1.7692104568259648E-2</v>
      </c>
      <c r="AG57" s="155">
        <f t="shared" si="54"/>
        <v>-1.0569105691056846E-2</v>
      </c>
      <c r="AH57" s="155">
        <f t="shared" si="54"/>
        <v>-4.6490004649002437E-4</v>
      </c>
      <c r="AI57" s="155">
        <f t="shared" si="54"/>
        <v>0</v>
      </c>
      <c r="AJ57" s="155">
        <f t="shared" si="54"/>
        <v>0</v>
      </c>
      <c r="AK57" s="155">
        <f t="shared" si="54"/>
        <v>-1.3194444444444509E-2</v>
      </c>
      <c r="AL57" s="155">
        <f t="shared" si="54"/>
        <v>-3.4090909090909172E-3</v>
      </c>
      <c r="AM57" s="155">
        <f t="shared" si="54"/>
        <v>-4.0000000000000036E-2</v>
      </c>
      <c r="AN57" s="155">
        <f t="shared" si="54"/>
        <v>-4.0133779264214242E-3</v>
      </c>
      <c r="AO57" s="155">
        <f t="shared" si="54"/>
        <v>1.8352450469238724E-2</v>
      </c>
    </row>
    <row r="58" spans="1:41" ht="14.25" customHeight="1">
      <c r="A58" s="154">
        <v>45863</v>
      </c>
      <c r="B58" s="155">
        <v>1490</v>
      </c>
      <c r="C58" s="155">
        <v>482.2</v>
      </c>
      <c r="D58" s="155">
        <v>735</v>
      </c>
      <c r="E58" s="155">
        <v>259.75</v>
      </c>
      <c r="F58" s="156">
        <v>330</v>
      </c>
      <c r="G58" s="155">
        <v>1050</v>
      </c>
      <c r="H58" s="155">
        <v>255</v>
      </c>
      <c r="I58" s="155">
        <v>2064</v>
      </c>
      <c r="J58" s="155">
        <v>377</v>
      </c>
      <c r="K58" s="156">
        <v>242</v>
      </c>
      <c r="L58" s="155">
        <v>37.869999999999997</v>
      </c>
      <c r="M58" s="155">
        <v>123</v>
      </c>
      <c r="N58" s="155">
        <v>2151</v>
      </c>
      <c r="O58" s="155">
        <v>4797</v>
      </c>
      <c r="P58" s="157">
        <v>2000</v>
      </c>
      <c r="Q58" s="158">
        <v>144</v>
      </c>
      <c r="R58" s="159">
        <v>880</v>
      </c>
      <c r="S58" s="160">
        <v>2500</v>
      </c>
      <c r="T58" s="158">
        <v>2990</v>
      </c>
      <c r="U58" s="161">
        <v>959</v>
      </c>
      <c r="V58" s="155">
        <f t="shared" ref="V58:AO58" si="55">(B58/B59)-1</f>
        <v>1.3605442176870763E-2</v>
      </c>
      <c r="W58" s="155">
        <f t="shared" si="55"/>
        <v>1.9234834073134532E-2</v>
      </c>
      <c r="X58" s="155">
        <f t="shared" si="55"/>
        <v>6.8493150684931781E-3</v>
      </c>
      <c r="Y58" s="155">
        <f t="shared" si="55"/>
        <v>1.925298421254773E-4</v>
      </c>
      <c r="Z58" s="155">
        <f t="shared" si="55"/>
        <v>-3.0211480362537513E-3</v>
      </c>
      <c r="AA58" s="155">
        <f t="shared" si="55"/>
        <v>1.9417475728155331E-2</v>
      </c>
      <c r="AB58" s="155">
        <f t="shared" si="55"/>
        <v>2.8225806451612989E-2</v>
      </c>
      <c r="AC58" s="155">
        <f t="shared" si="55"/>
        <v>-9.5969289827255722E-3</v>
      </c>
      <c r="AD58" s="155">
        <f t="shared" si="55"/>
        <v>6.6357000663574972E-4</v>
      </c>
      <c r="AE58" s="155">
        <f t="shared" si="55"/>
        <v>0</v>
      </c>
      <c r="AF58" s="155">
        <f t="shared" si="55"/>
        <v>5.6345885634588422E-2</v>
      </c>
      <c r="AG58" s="155">
        <f t="shared" si="55"/>
        <v>0</v>
      </c>
      <c r="AH58" s="155">
        <f t="shared" si="55"/>
        <v>4.6511627906986597E-4</v>
      </c>
      <c r="AI58" s="155">
        <f t="shared" si="55"/>
        <v>-6.2499999999998668E-4</v>
      </c>
      <c r="AJ58" s="155">
        <f t="shared" si="55"/>
        <v>1.5228426395939021E-2</v>
      </c>
      <c r="AK58" s="155">
        <f t="shared" si="55"/>
        <v>1.4084507042253502E-2</v>
      </c>
      <c r="AL58" s="155">
        <f t="shared" si="55"/>
        <v>2.277904328018332E-3</v>
      </c>
      <c r="AM58" s="155">
        <f t="shared" si="55"/>
        <v>2.0408163265306145E-2</v>
      </c>
      <c r="AN58" s="155">
        <f t="shared" si="55"/>
        <v>-3.0010003334445257E-3</v>
      </c>
      <c r="AO58" s="155">
        <f t="shared" si="55"/>
        <v>-6.52646845540239E-3</v>
      </c>
    </row>
    <row r="59" spans="1:41" ht="14.25" customHeight="1">
      <c r="A59" s="154">
        <v>45862</v>
      </c>
      <c r="B59" s="155">
        <v>1470</v>
      </c>
      <c r="C59" s="155">
        <v>473.1</v>
      </c>
      <c r="D59" s="155">
        <v>730</v>
      </c>
      <c r="E59" s="155">
        <v>259.7</v>
      </c>
      <c r="F59" s="156">
        <v>331</v>
      </c>
      <c r="G59" s="155">
        <v>1030</v>
      </c>
      <c r="H59" s="155">
        <v>248</v>
      </c>
      <c r="I59" s="155">
        <v>2084</v>
      </c>
      <c r="J59" s="155">
        <v>376.75</v>
      </c>
      <c r="K59" s="156">
        <v>242</v>
      </c>
      <c r="L59" s="155">
        <v>35.85</v>
      </c>
      <c r="M59" s="155">
        <v>123</v>
      </c>
      <c r="N59" s="155">
        <v>2150</v>
      </c>
      <c r="O59" s="155">
        <v>4800</v>
      </c>
      <c r="P59" s="157">
        <v>1970</v>
      </c>
      <c r="Q59" s="158">
        <v>142</v>
      </c>
      <c r="R59" s="159">
        <v>878</v>
      </c>
      <c r="S59" s="160">
        <v>2450</v>
      </c>
      <c r="T59" s="158">
        <v>2999</v>
      </c>
      <c r="U59" s="161">
        <v>965.3</v>
      </c>
      <c r="V59" s="155">
        <f t="shared" ref="V59:AO59" si="56">(B59/B60)-1</f>
        <v>-1.3586956521739468E-3</v>
      </c>
      <c r="W59" s="155">
        <f t="shared" si="56"/>
        <v>-1.898734177215089E-3</v>
      </c>
      <c r="X59" s="155">
        <f t="shared" si="56"/>
        <v>2.8169014084507005E-2</v>
      </c>
      <c r="Y59" s="155">
        <f t="shared" si="56"/>
        <v>1.0466518812497494E-2</v>
      </c>
      <c r="Z59" s="155">
        <f t="shared" si="56"/>
        <v>3.3343437405275456E-3</v>
      </c>
      <c r="AA59" s="155">
        <f t="shared" si="56"/>
        <v>0</v>
      </c>
      <c r="AB59" s="155">
        <f t="shared" si="56"/>
        <v>0</v>
      </c>
      <c r="AC59" s="155">
        <f t="shared" si="56"/>
        <v>-7.1462601238685419E-3</v>
      </c>
      <c r="AD59" s="155">
        <f t="shared" si="56"/>
        <v>5.5322128851540642E-2</v>
      </c>
      <c r="AE59" s="155">
        <f t="shared" si="56"/>
        <v>-8.1967213114754189E-3</v>
      </c>
      <c r="AF59" s="155">
        <f t="shared" si="56"/>
        <v>-4.1666666666666519E-3</v>
      </c>
      <c r="AG59" s="155">
        <f t="shared" si="56"/>
        <v>3.4917963819941056E-2</v>
      </c>
      <c r="AH59" s="155">
        <f t="shared" si="56"/>
        <v>2.3310023310023631E-3</v>
      </c>
      <c r="AI59" s="155">
        <f t="shared" si="56"/>
        <v>-1.0309278350515427E-2</v>
      </c>
      <c r="AJ59" s="155">
        <f t="shared" si="56"/>
        <v>-5.0735667174028887E-4</v>
      </c>
      <c r="AK59" s="155">
        <f t="shared" si="56"/>
        <v>-6.9930069930069783E-3</v>
      </c>
      <c r="AL59" s="155">
        <f t="shared" si="56"/>
        <v>9.1954022988505191E-3</v>
      </c>
      <c r="AM59" s="155">
        <f t="shared" si="56"/>
        <v>0</v>
      </c>
      <c r="AN59" s="155">
        <f t="shared" si="56"/>
        <v>-9.5772787318362251E-3</v>
      </c>
      <c r="AO59" s="155">
        <f t="shared" si="56"/>
        <v>-1.510049994898488E-2</v>
      </c>
    </row>
    <row r="60" spans="1:41" ht="14.25" customHeight="1">
      <c r="A60" s="154">
        <v>45861</v>
      </c>
      <c r="B60" s="155">
        <v>1472</v>
      </c>
      <c r="C60" s="155">
        <v>474</v>
      </c>
      <c r="D60" s="155">
        <v>710</v>
      </c>
      <c r="E60" s="155">
        <v>257.01</v>
      </c>
      <c r="F60" s="156">
        <v>329.9</v>
      </c>
      <c r="G60" s="155">
        <v>1030</v>
      </c>
      <c r="H60" s="155">
        <v>248</v>
      </c>
      <c r="I60" s="155">
        <v>2099</v>
      </c>
      <c r="J60" s="155">
        <v>357</v>
      </c>
      <c r="K60" s="156">
        <v>244</v>
      </c>
      <c r="L60" s="155">
        <v>36</v>
      </c>
      <c r="M60" s="155">
        <v>118.85</v>
      </c>
      <c r="N60" s="155">
        <v>2145</v>
      </c>
      <c r="O60" s="155">
        <v>4850</v>
      </c>
      <c r="P60" s="157">
        <v>1971</v>
      </c>
      <c r="Q60" s="158">
        <v>143</v>
      </c>
      <c r="R60" s="159">
        <v>870</v>
      </c>
      <c r="S60" s="160">
        <v>2450</v>
      </c>
      <c r="T60" s="158">
        <v>3028</v>
      </c>
      <c r="U60" s="161">
        <v>980.1</v>
      </c>
      <c r="V60" s="155">
        <f t="shared" ref="V60:AO60" si="57">(B60/B61)-1</f>
        <v>-1.0087424344317419E-2</v>
      </c>
      <c r="W60" s="155">
        <f t="shared" si="57"/>
        <v>-1.043841336116913E-2</v>
      </c>
      <c r="X60" s="155">
        <f t="shared" si="57"/>
        <v>-1.2660008440005255E-3</v>
      </c>
      <c r="Y60" s="155">
        <f t="shared" si="57"/>
        <v>-1.3700207230025296E-2</v>
      </c>
      <c r="Z60" s="155">
        <f t="shared" si="57"/>
        <v>-3.3232628398792707E-3</v>
      </c>
      <c r="AA60" s="155">
        <f t="shared" si="57"/>
        <v>0</v>
      </c>
      <c r="AB60" s="155">
        <f t="shared" si="57"/>
        <v>8.1300813008129413E-3</v>
      </c>
      <c r="AC60" s="155">
        <f t="shared" si="57"/>
        <v>0</v>
      </c>
      <c r="AD60" s="155">
        <f t="shared" si="57"/>
        <v>5.6338028169014009E-3</v>
      </c>
      <c r="AE60" s="155">
        <f t="shared" si="57"/>
        <v>-2.008032128514059E-2</v>
      </c>
      <c r="AF60" s="155">
        <f t="shared" si="57"/>
        <v>-1.585565882996165E-2</v>
      </c>
      <c r="AG60" s="155">
        <f t="shared" si="57"/>
        <v>-2.4620434961017623E-2</v>
      </c>
      <c r="AH60" s="155">
        <f t="shared" si="57"/>
        <v>-9.2378752886835835E-3</v>
      </c>
      <c r="AI60" s="155">
        <f t="shared" si="57"/>
        <v>8.3160083160083165E-3</v>
      </c>
      <c r="AJ60" s="155">
        <f t="shared" si="57"/>
        <v>5.0761421319789335E-4</v>
      </c>
      <c r="AK60" s="155">
        <f t="shared" si="57"/>
        <v>-2.355752816660972E-2</v>
      </c>
      <c r="AL60" s="155">
        <f t="shared" si="57"/>
        <v>-1.0238907849829393E-2</v>
      </c>
      <c r="AM60" s="155">
        <f t="shared" si="57"/>
        <v>-2.0000000000000018E-2</v>
      </c>
      <c r="AN60" s="155">
        <f t="shared" si="57"/>
        <v>9.3333333333334156E-3</v>
      </c>
      <c r="AO60" s="155">
        <f t="shared" si="57"/>
        <v>-1.9900000000000029E-2</v>
      </c>
    </row>
    <row r="61" spans="1:41" ht="14.25" customHeight="1">
      <c r="A61" s="154">
        <v>45860</v>
      </c>
      <c r="B61" s="155">
        <v>1487</v>
      </c>
      <c r="C61" s="155">
        <v>479</v>
      </c>
      <c r="D61" s="155">
        <v>710.9</v>
      </c>
      <c r="E61" s="155">
        <v>260.58</v>
      </c>
      <c r="F61" s="156">
        <v>331</v>
      </c>
      <c r="G61" s="155">
        <v>1030</v>
      </c>
      <c r="H61" s="155">
        <v>246</v>
      </c>
      <c r="I61" s="155">
        <v>2099</v>
      </c>
      <c r="J61" s="155">
        <v>355</v>
      </c>
      <c r="K61" s="156">
        <v>249</v>
      </c>
      <c r="L61" s="155">
        <v>36.58</v>
      </c>
      <c r="M61" s="155">
        <v>121.85</v>
      </c>
      <c r="N61" s="155">
        <v>2165</v>
      </c>
      <c r="O61" s="155">
        <v>4810</v>
      </c>
      <c r="P61" s="157">
        <v>1970</v>
      </c>
      <c r="Q61" s="158">
        <v>146.44999999999999</v>
      </c>
      <c r="R61" s="159">
        <v>879</v>
      </c>
      <c r="S61" s="160">
        <v>2500</v>
      </c>
      <c r="T61" s="158">
        <v>3000</v>
      </c>
      <c r="U61" s="161">
        <v>1000</v>
      </c>
      <c r="V61" s="155">
        <f t="shared" ref="V61:AO61" si="58">(B61/B62)-1</f>
        <v>1.1564625850340127E-2</v>
      </c>
      <c r="W61" s="155">
        <f t="shared" si="58"/>
        <v>-6.4302012030699185E-3</v>
      </c>
      <c r="X61" s="155">
        <f t="shared" si="58"/>
        <v>-9.8885793871866801E-3</v>
      </c>
      <c r="Y61" s="155">
        <f t="shared" si="58"/>
        <v>3.0023094688220731E-3</v>
      </c>
      <c r="Z61" s="155">
        <f t="shared" si="58"/>
        <v>1.6897081413210335E-2</v>
      </c>
      <c r="AA61" s="155">
        <f t="shared" si="58"/>
        <v>0</v>
      </c>
      <c r="AB61" s="155">
        <f t="shared" si="58"/>
        <v>0</v>
      </c>
      <c r="AC61" s="155">
        <f t="shared" si="58"/>
        <v>0</v>
      </c>
      <c r="AD61" s="155">
        <f t="shared" si="58"/>
        <v>-9.8494442099350543E-4</v>
      </c>
      <c r="AE61" s="155">
        <f t="shared" si="58"/>
        <v>-1.9298936589208338E-2</v>
      </c>
      <c r="AF61" s="155">
        <f t="shared" si="58"/>
        <v>8.2079343365260016E-4</v>
      </c>
      <c r="AG61" s="155">
        <f t="shared" si="58"/>
        <v>1.5416666666666634E-2</v>
      </c>
      <c r="AH61" s="155">
        <f t="shared" si="58"/>
        <v>6.9767441860464352E-3</v>
      </c>
      <c r="AI61" s="155">
        <f t="shared" si="58"/>
        <v>1.2631578947368327E-2</v>
      </c>
      <c r="AJ61" s="155">
        <f t="shared" si="58"/>
        <v>0</v>
      </c>
      <c r="AK61" s="155">
        <f t="shared" si="58"/>
        <v>2.3956194387404484E-3</v>
      </c>
      <c r="AL61" s="155">
        <f t="shared" si="58"/>
        <v>8.0275229357797961E-3</v>
      </c>
      <c r="AM61" s="155">
        <f t="shared" si="58"/>
        <v>3.3057851239669311E-2</v>
      </c>
      <c r="AN61" s="155">
        <f t="shared" si="58"/>
        <v>-2.5974025974025983E-2</v>
      </c>
      <c r="AO61" s="155">
        <f t="shared" si="58"/>
        <v>0</v>
      </c>
    </row>
    <row r="62" spans="1:41" ht="14.25" customHeight="1">
      <c r="A62" s="154">
        <v>45859</v>
      </c>
      <c r="B62" s="155">
        <v>1470</v>
      </c>
      <c r="C62" s="155">
        <v>482.1</v>
      </c>
      <c r="D62" s="155">
        <v>718</v>
      </c>
      <c r="E62" s="155">
        <v>259.8</v>
      </c>
      <c r="F62" s="156">
        <v>325.5</v>
      </c>
      <c r="G62" s="155">
        <v>1030</v>
      </c>
      <c r="H62" s="155">
        <v>246</v>
      </c>
      <c r="I62" s="155">
        <v>2099</v>
      </c>
      <c r="J62" s="155">
        <v>355.35</v>
      </c>
      <c r="K62" s="156">
        <v>253.9</v>
      </c>
      <c r="L62" s="155">
        <v>36.549999999999997</v>
      </c>
      <c r="M62" s="155">
        <v>120</v>
      </c>
      <c r="N62" s="155">
        <v>2150</v>
      </c>
      <c r="O62" s="155">
        <v>4750</v>
      </c>
      <c r="P62" s="157">
        <v>1970</v>
      </c>
      <c r="Q62" s="158">
        <v>146.1</v>
      </c>
      <c r="R62" s="159">
        <v>872</v>
      </c>
      <c r="S62" s="160">
        <v>2420</v>
      </c>
      <c r="T62" s="158">
        <v>3080</v>
      </c>
      <c r="U62" s="161">
        <v>1000</v>
      </c>
      <c r="V62" s="155">
        <f t="shared" ref="V62:AO62" si="59">(B62/B63)-1</f>
        <v>8.2304526748970819E-3</v>
      </c>
      <c r="W62" s="155">
        <f t="shared" si="59"/>
        <v>4.3750000000000178E-3</v>
      </c>
      <c r="X62" s="155">
        <f t="shared" si="59"/>
        <v>-9.6551724137931005E-3</v>
      </c>
      <c r="Y62" s="155">
        <f t="shared" si="59"/>
        <v>-1.392947963715041E-2</v>
      </c>
      <c r="Z62" s="155">
        <f t="shared" si="59"/>
        <v>3.3333333333333437E-2</v>
      </c>
      <c r="AA62" s="155">
        <f t="shared" si="59"/>
        <v>0</v>
      </c>
      <c r="AB62" s="155">
        <f t="shared" si="59"/>
        <v>-1.580316063212639E-2</v>
      </c>
      <c r="AC62" s="155">
        <f t="shared" si="59"/>
        <v>1.8932038834951426E-2</v>
      </c>
      <c r="AD62" s="155">
        <f t="shared" si="59"/>
        <v>-1.2916666666666576E-2</v>
      </c>
      <c r="AE62" s="155">
        <f t="shared" si="59"/>
        <v>-4.5488721804511245E-2</v>
      </c>
      <c r="AF62" s="155">
        <f t="shared" si="59"/>
        <v>-9.4850948509485056E-3</v>
      </c>
      <c r="AG62" s="155">
        <f t="shared" si="59"/>
        <v>-8.2644628099173278E-3</v>
      </c>
      <c r="AH62" s="155">
        <f t="shared" si="59"/>
        <v>-2.2727272727272707E-2</v>
      </c>
      <c r="AI62" s="155">
        <f t="shared" si="59"/>
        <v>-6.2761506276151069E-3</v>
      </c>
      <c r="AJ62" s="155">
        <f t="shared" si="59"/>
        <v>5.1020408163264808E-3</v>
      </c>
      <c r="AK62" s="155">
        <f t="shared" si="59"/>
        <v>2.7426160337552741E-2</v>
      </c>
      <c r="AL62" s="155">
        <f t="shared" si="59"/>
        <v>2.1836570509137232E-3</v>
      </c>
      <c r="AM62" s="155">
        <f t="shared" si="59"/>
        <v>8.3333333333333037E-3</v>
      </c>
      <c r="AN62" s="155">
        <f t="shared" si="59"/>
        <v>3.1825795644891075E-2</v>
      </c>
      <c r="AO62" s="155">
        <f t="shared" si="59"/>
        <v>2.6799466064277633E-2</v>
      </c>
    </row>
    <row r="63" spans="1:41" ht="14.25" customHeight="1">
      <c r="A63" s="154">
        <v>45856</v>
      </c>
      <c r="B63" s="155">
        <v>1458</v>
      </c>
      <c r="C63" s="155">
        <v>480</v>
      </c>
      <c r="D63" s="155">
        <v>725</v>
      </c>
      <c r="E63" s="155">
        <v>263.47000000000003</v>
      </c>
      <c r="F63" s="156">
        <v>315</v>
      </c>
      <c r="G63" s="155">
        <v>1030</v>
      </c>
      <c r="H63" s="155">
        <v>249.95</v>
      </c>
      <c r="I63" s="155">
        <v>2060</v>
      </c>
      <c r="J63" s="155">
        <v>360</v>
      </c>
      <c r="K63" s="156">
        <v>266</v>
      </c>
      <c r="L63" s="155">
        <v>36.9</v>
      </c>
      <c r="M63" s="155">
        <v>121</v>
      </c>
      <c r="N63" s="155">
        <v>2200</v>
      </c>
      <c r="O63" s="155">
        <v>4780</v>
      </c>
      <c r="P63" s="157">
        <v>1960</v>
      </c>
      <c r="Q63" s="158">
        <v>142.19999999999999</v>
      </c>
      <c r="R63" s="159">
        <v>870.1</v>
      </c>
      <c r="S63" s="160">
        <v>2400</v>
      </c>
      <c r="T63" s="158">
        <v>2985</v>
      </c>
      <c r="U63" s="161">
        <v>973.9</v>
      </c>
      <c r="V63" s="155">
        <f t="shared" ref="V63:AO63" si="60">(B63/B64)-1</f>
        <v>2.0618556701030855E-3</v>
      </c>
      <c r="W63" s="155">
        <f t="shared" si="60"/>
        <v>-2.0408163265306145E-2</v>
      </c>
      <c r="X63" s="155">
        <f t="shared" si="60"/>
        <v>3.5714285714285809E-2</v>
      </c>
      <c r="Y63" s="155">
        <f t="shared" si="60"/>
        <v>1.9502379754672505E-2</v>
      </c>
      <c r="Z63" s="155">
        <f t="shared" si="60"/>
        <v>0</v>
      </c>
      <c r="AA63" s="155">
        <f t="shared" si="60"/>
        <v>0</v>
      </c>
      <c r="AB63" s="155">
        <f t="shared" si="60"/>
        <v>2.4385245901639374E-2</v>
      </c>
      <c r="AC63" s="155">
        <f t="shared" si="60"/>
        <v>-4.1860465116279055E-2</v>
      </c>
      <c r="AD63" s="155">
        <f t="shared" si="60"/>
        <v>8.4033613445377853E-3</v>
      </c>
      <c r="AE63" s="155">
        <f t="shared" si="60"/>
        <v>2.3076923076922995E-2</v>
      </c>
      <c r="AF63" s="155">
        <f t="shared" si="60"/>
        <v>2.4999999999999911E-2</v>
      </c>
      <c r="AG63" s="155">
        <f t="shared" si="60"/>
        <v>2.5423728813559254E-2</v>
      </c>
      <c r="AH63" s="155">
        <f t="shared" si="60"/>
        <v>3.2863849765258246E-2</v>
      </c>
      <c r="AI63" s="155">
        <f t="shared" si="60"/>
        <v>-3.6095987094172166E-2</v>
      </c>
      <c r="AJ63" s="155">
        <f t="shared" si="60"/>
        <v>5.104645227156368E-4</v>
      </c>
      <c r="AK63" s="155">
        <f t="shared" si="60"/>
        <v>1.3181332383327415E-2</v>
      </c>
      <c r="AL63" s="155">
        <f t="shared" si="60"/>
        <v>1.2658227848101333E-3</v>
      </c>
      <c r="AM63" s="155">
        <f t="shared" si="60"/>
        <v>-8.2644628099173278E-3</v>
      </c>
      <c r="AN63" s="155">
        <f t="shared" si="60"/>
        <v>1.1864406779660941E-2</v>
      </c>
      <c r="AO63" s="155">
        <f t="shared" si="60"/>
        <v>1.237006237006244E-2</v>
      </c>
    </row>
    <row r="64" spans="1:41" ht="14.25" customHeight="1">
      <c r="A64" s="154">
        <v>45855</v>
      </c>
      <c r="B64" s="155">
        <v>1455</v>
      </c>
      <c r="C64" s="155">
        <v>490</v>
      </c>
      <c r="D64" s="155">
        <v>700</v>
      </c>
      <c r="E64" s="155">
        <v>258.43</v>
      </c>
      <c r="F64" s="156">
        <v>315</v>
      </c>
      <c r="G64" s="155">
        <v>1030</v>
      </c>
      <c r="H64" s="155">
        <v>244</v>
      </c>
      <c r="I64" s="155">
        <v>2150</v>
      </c>
      <c r="J64" s="155">
        <v>357</v>
      </c>
      <c r="K64" s="156">
        <v>260</v>
      </c>
      <c r="L64" s="155">
        <v>36</v>
      </c>
      <c r="M64" s="155">
        <v>118</v>
      </c>
      <c r="N64" s="155">
        <v>2130</v>
      </c>
      <c r="O64" s="155">
        <v>4959</v>
      </c>
      <c r="P64" s="157">
        <v>1959</v>
      </c>
      <c r="Q64" s="158">
        <v>140.35</v>
      </c>
      <c r="R64" s="159">
        <v>869</v>
      </c>
      <c r="S64" s="160">
        <v>2420</v>
      </c>
      <c r="T64" s="158">
        <v>2950</v>
      </c>
      <c r="U64" s="161">
        <v>962</v>
      </c>
      <c r="V64" s="155">
        <f t="shared" ref="V64:AO64" si="61">(B64/B65)-1</f>
        <v>6.8775790921593583E-4</v>
      </c>
      <c r="W64" s="155">
        <f t="shared" si="61"/>
        <v>1.2396694214876103E-2</v>
      </c>
      <c r="X64" s="155">
        <f t="shared" si="61"/>
        <v>0</v>
      </c>
      <c r="Y64" s="155">
        <f t="shared" si="61"/>
        <v>-1.1209029066172604E-3</v>
      </c>
      <c r="Z64" s="155">
        <f t="shared" si="61"/>
        <v>1.2861736334405238E-2</v>
      </c>
      <c r="AA64" s="155">
        <f t="shared" si="61"/>
        <v>-9.6153846153845812E-3</v>
      </c>
      <c r="AB64" s="155">
        <f t="shared" si="61"/>
        <v>4.7210300429184615E-2</v>
      </c>
      <c r="AC64" s="155">
        <f t="shared" si="61"/>
        <v>1.1764705882352899E-2</v>
      </c>
      <c r="AD64" s="155">
        <f t="shared" si="61"/>
        <v>1.1331444759206777E-2</v>
      </c>
      <c r="AE64" s="155">
        <f t="shared" si="61"/>
        <v>1.9208153665229322E-2</v>
      </c>
      <c r="AF64" s="155">
        <f t="shared" si="61"/>
        <v>1.1235955056179803E-2</v>
      </c>
      <c r="AG64" s="155">
        <f t="shared" si="61"/>
        <v>1.4617368873602876E-2</v>
      </c>
      <c r="AH64" s="155">
        <f t="shared" si="61"/>
        <v>-9.302325581395321E-3</v>
      </c>
      <c r="AI64" s="155">
        <f t="shared" si="61"/>
        <v>-4.0168708576019396E-3</v>
      </c>
      <c r="AJ64" s="155">
        <f t="shared" si="61"/>
        <v>2.0844189682126091E-2</v>
      </c>
      <c r="AK64" s="155">
        <f t="shared" si="61"/>
        <v>9.9921630094043978E-2</v>
      </c>
      <c r="AL64" s="155">
        <f t="shared" si="61"/>
        <v>-6.857142857142895E-3</v>
      </c>
      <c r="AM64" s="155">
        <f t="shared" si="61"/>
        <v>1.6806722689075571E-2</v>
      </c>
      <c r="AN64" s="155">
        <f t="shared" si="61"/>
        <v>-9.4022834116856968E-3</v>
      </c>
      <c r="AO64" s="155">
        <f t="shared" si="61"/>
        <v>2.1877278883217777E-3</v>
      </c>
    </row>
    <row r="65" spans="1:41" ht="14.25" customHeight="1">
      <c r="A65" s="154">
        <v>45854</v>
      </c>
      <c r="B65" s="155">
        <v>1454</v>
      </c>
      <c r="C65" s="155">
        <v>484</v>
      </c>
      <c r="D65" s="155">
        <v>700</v>
      </c>
      <c r="E65" s="155">
        <v>258.72000000000003</v>
      </c>
      <c r="F65" s="156">
        <v>311</v>
      </c>
      <c r="G65" s="155">
        <v>1040</v>
      </c>
      <c r="H65" s="155">
        <v>233</v>
      </c>
      <c r="I65" s="155">
        <v>2125</v>
      </c>
      <c r="J65" s="155">
        <v>353</v>
      </c>
      <c r="K65" s="156">
        <v>255.1</v>
      </c>
      <c r="L65" s="155">
        <v>35.6</v>
      </c>
      <c r="M65" s="155">
        <v>116.3</v>
      </c>
      <c r="N65" s="155">
        <v>2150</v>
      </c>
      <c r="O65" s="155">
        <v>4979</v>
      </c>
      <c r="P65" s="157">
        <v>1919</v>
      </c>
      <c r="Q65" s="158">
        <v>127.6</v>
      </c>
      <c r="R65" s="159">
        <v>875</v>
      </c>
      <c r="S65" s="160">
        <v>2380</v>
      </c>
      <c r="T65" s="158">
        <v>2978</v>
      </c>
      <c r="U65" s="161">
        <v>959.9</v>
      </c>
      <c r="V65" s="155">
        <f t="shared" ref="V65:AO65" si="62">(B65/B66)-1</f>
        <v>-2.743484224965731E-3</v>
      </c>
      <c r="W65" s="155">
        <f t="shared" si="62"/>
        <v>-1.2244897959183709E-2</v>
      </c>
      <c r="X65" s="155">
        <f t="shared" si="62"/>
        <v>2.8579594169775291E-4</v>
      </c>
      <c r="Y65" s="155">
        <f t="shared" si="62"/>
        <v>-7.724393635099025E-4</v>
      </c>
      <c r="Z65" s="155">
        <f t="shared" si="62"/>
        <v>3.225806451612856E-3</v>
      </c>
      <c r="AA65" s="155">
        <f t="shared" si="62"/>
        <v>-9.52380952380949E-3</v>
      </c>
      <c r="AB65" s="155">
        <f t="shared" si="62"/>
        <v>2.1505376344086446E-3</v>
      </c>
      <c r="AC65" s="155">
        <f t="shared" si="62"/>
        <v>1.2869399428026673E-2</v>
      </c>
      <c r="AD65" s="155">
        <f t="shared" si="62"/>
        <v>-5.6338028169014009E-3</v>
      </c>
      <c r="AE65" s="155">
        <f t="shared" si="62"/>
        <v>-5.4580896686160507E-3</v>
      </c>
      <c r="AF65" s="155">
        <f t="shared" si="62"/>
        <v>-5.5865921787707773E-3</v>
      </c>
      <c r="AG65" s="155">
        <f t="shared" si="62"/>
        <v>-9.7914005959983674E-3</v>
      </c>
      <c r="AH65" s="155">
        <f t="shared" si="62"/>
        <v>4.6728971962617383E-3</v>
      </c>
      <c r="AI65" s="155">
        <f t="shared" si="62"/>
        <v>1.1991869918699161E-2</v>
      </c>
      <c r="AJ65" s="155">
        <f t="shared" si="62"/>
        <v>4.7120418848167755E-3</v>
      </c>
      <c r="AK65" s="155">
        <f t="shared" si="62"/>
        <v>-1.0852713178294615E-2</v>
      </c>
      <c r="AL65" s="155">
        <f t="shared" si="62"/>
        <v>0</v>
      </c>
      <c r="AM65" s="155">
        <f t="shared" si="62"/>
        <v>-2.2988505747126409E-2</v>
      </c>
      <c r="AN65" s="155">
        <f t="shared" si="62"/>
        <v>1.1892626571525566E-2</v>
      </c>
      <c r="AO65" s="155">
        <f t="shared" si="62"/>
        <v>3.8694833716794719E-3</v>
      </c>
    </row>
    <row r="66" spans="1:41" ht="14.25" customHeight="1">
      <c r="A66" s="154">
        <v>45853</v>
      </c>
      <c r="B66" s="155">
        <v>1458</v>
      </c>
      <c r="C66" s="155">
        <v>490</v>
      </c>
      <c r="D66" s="155">
        <v>699.8</v>
      </c>
      <c r="E66" s="155">
        <v>258.92</v>
      </c>
      <c r="F66" s="156">
        <v>310</v>
      </c>
      <c r="G66" s="155">
        <v>1050</v>
      </c>
      <c r="H66" s="155">
        <v>232.5</v>
      </c>
      <c r="I66" s="155">
        <v>2098</v>
      </c>
      <c r="J66" s="155">
        <v>355</v>
      </c>
      <c r="K66" s="156">
        <v>256.5</v>
      </c>
      <c r="L66" s="155">
        <v>35.799999999999997</v>
      </c>
      <c r="M66" s="155">
        <v>117.45</v>
      </c>
      <c r="N66" s="155">
        <v>2140</v>
      </c>
      <c r="O66" s="155">
        <v>4920</v>
      </c>
      <c r="P66" s="157">
        <v>1910</v>
      </c>
      <c r="Q66" s="158">
        <v>129</v>
      </c>
      <c r="R66" s="159">
        <v>875</v>
      </c>
      <c r="S66" s="160">
        <v>2436</v>
      </c>
      <c r="T66" s="158">
        <v>2943</v>
      </c>
      <c r="U66" s="161">
        <v>956.2</v>
      </c>
      <c r="V66" s="155">
        <f t="shared" ref="V66:AO66" si="63">(B66/B67)-1</f>
        <v>-4.778156996587013E-3</v>
      </c>
      <c r="W66" s="155">
        <f t="shared" si="63"/>
        <v>-8.9998988775407129E-3</v>
      </c>
      <c r="X66" s="155">
        <f t="shared" si="63"/>
        <v>-2.8571428571433355E-4</v>
      </c>
      <c r="Y66" s="155">
        <f t="shared" si="63"/>
        <v>-6.7515728095749461E-3</v>
      </c>
      <c r="Z66" s="155">
        <f t="shared" si="63"/>
        <v>-7.1856287425149712E-2</v>
      </c>
      <c r="AA66" s="155">
        <f t="shared" si="63"/>
        <v>-9.4339622641509413E-3</v>
      </c>
      <c r="AB66" s="155">
        <f t="shared" si="63"/>
        <v>2.3327464788732488E-2</v>
      </c>
      <c r="AC66" s="155">
        <f t="shared" si="63"/>
        <v>0</v>
      </c>
      <c r="AD66" s="155">
        <f t="shared" si="63"/>
        <v>-2.2038567493112948E-2</v>
      </c>
      <c r="AE66" s="155">
        <f t="shared" si="63"/>
        <v>-5.8139534883721034E-3</v>
      </c>
      <c r="AF66" s="155">
        <f t="shared" si="63"/>
        <v>-1.673173452314658E-3</v>
      </c>
      <c r="AG66" s="155">
        <f t="shared" si="63"/>
        <v>-4.6610169491525522E-3</v>
      </c>
      <c r="AH66" s="155">
        <f t="shared" si="63"/>
        <v>3.8834951456310662E-2</v>
      </c>
      <c r="AI66" s="155">
        <f t="shared" si="63"/>
        <v>4.6808510638297829E-2</v>
      </c>
      <c r="AJ66" s="155">
        <f t="shared" si="63"/>
        <v>-1.1387163561076608E-2</v>
      </c>
      <c r="AK66" s="155">
        <f t="shared" si="63"/>
        <v>-2.0501138952163878E-2</v>
      </c>
      <c r="AL66" s="155">
        <f t="shared" si="63"/>
        <v>-5.1165434906196294E-3</v>
      </c>
      <c r="AM66" s="155">
        <f t="shared" si="63"/>
        <v>-1.6393442622950616E-3</v>
      </c>
      <c r="AN66" s="155">
        <f t="shared" si="63"/>
        <v>4.7797883236599947E-3</v>
      </c>
      <c r="AO66" s="155">
        <f t="shared" si="63"/>
        <v>-8.0912863070539132E-3</v>
      </c>
    </row>
    <row r="67" spans="1:41" ht="14.25" customHeight="1">
      <c r="A67" s="154">
        <v>45852</v>
      </c>
      <c r="B67" s="155">
        <v>1465</v>
      </c>
      <c r="C67" s="155">
        <v>494.45</v>
      </c>
      <c r="D67" s="155">
        <v>700</v>
      </c>
      <c r="E67" s="155">
        <v>260.68</v>
      </c>
      <c r="F67" s="156">
        <v>334</v>
      </c>
      <c r="G67" s="155">
        <v>1060</v>
      </c>
      <c r="H67" s="155">
        <v>227.2</v>
      </c>
      <c r="I67" s="155">
        <v>2098</v>
      </c>
      <c r="J67" s="155">
        <v>363</v>
      </c>
      <c r="K67" s="156">
        <v>258</v>
      </c>
      <c r="L67" s="155">
        <v>35.86</v>
      </c>
      <c r="M67" s="155">
        <v>118</v>
      </c>
      <c r="N67" s="155">
        <v>2060</v>
      </c>
      <c r="O67" s="155">
        <v>4700</v>
      </c>
      <c r="P67" s="157">
        <v>1932</v>
      </c>
      <c r="Q67" s="158">
        <v>131.69999999999999</v>
      </c>
      <c r="R67" s="159">
        <v>879.5</v>
      </c>
      <c r="S67" s="160">
        <v>2440</v>
      </c>
      <c r="T67" s="158">
        <v>2929</v>
      </c>
      <c r="U67" s="161">
        <v>964</v>
      </c>
      <c r="V67" s="155">
        <f t="shared" ref="V67:AO67" si="64">(B67/B68)-1</f>
        <v>7.5653370013755161E-3</v>
      </c>
      <c r="W67" s="155">
        <f t="shared" si="64"/>
        <v>-9.118236472945962E-3</v>
      </c>
      <c r="X67" s="155">
        <f t="shared" si="64"/>
        <v>-1.2840633471250529E-3</v>
      </c>
      <c r="Y67" s="155">
        <f t="shared" si="64"/>
        <v>-1.845018450184488E-2</v>
      </c>
      <c r="Z67" s="155">
        <f t="shared" si="64"/>
        <v>-2.9850746268657025E-3</v>
      </c>
      <c r="AA67" s="155">
        <f t="shared" si="64"/>
        <v>-1.3953488372092981E-2</v>
      </c>
      <c r="AB67" s="155">
        <f t="shared" si="64"/>
        <v>-2.4892703862660959E-2</v>
      </c>
      <c r="AC67" s="155">
        <f t="shared" si="64"/>
        <v>1.5980629539951607E-2</v>
      </c>
      <c r="AD67" s="155">
        <f t="shared" si="64"/>
        <v>-5.479452054794498E-3</v>
      </c>
      <c r="AE67" s="155">
        <f t="shared" si="64"/>
        <v>-1.3761467889908396E-2</v>
      </c>
      <c r="AF67" s="155">
        <f t="shared" si="64"/>
        <v>1.116694584031297E-3</v>
      </c>
      <c r="AG67" s="155">
        <f t="shared" si="64"/>
        <v>0</v>
      </c>
      <c r="AH67" s="155">
        <f t="shared" si="64"/>
        <v>-9.1390091390091133E-3</v>
      </c>
      <c r="AI67" s="155">
        <f t="shared" si="64"/>
        <v>2.2183558068725517E-2</v>
      </c>
      <c r="AJ67" s="155">
        <f t="shared" si="64"/>
        <v>-1.0752688172043001E-2</v>
      </c>
      <c r="AK67" s="155">
        <f t="shared" si="64"/>
        <v>-2.2727272727273151E-3</v>
      </c>
      <c r="AL67" s="155">
        <f t="shared" si="64"/>
        <v>-9.5720720720721131E-3</v>
      </c>
      <c r="AM67" s="155">
        <f t="shared" si="64"/>
        <v>-1.2145748987854255E-2</v>
      </c>
      <c r="AN67" s="155">
        <f t="shared" si="64"/>
        <v>1.3845621322256862E-2</v>
      </c>
      <c r="AO67" s="155">
        <f t="shared" si="64"/>
        <v>-1.3205036339441034E-2</v>
      </c>
    </row>
    <row r="68" spans="1:41" ht="14.25" customHeight="1">
      <c r="A68" s="154">
        <v>45849</v>
      </c>
      <c r="B68" s="155">
        <v>1454</v>
      </c>
      <c r="C68" s="155">
        <v>499</v>
      </c>
      <c r="D68" s="155">
        <v>700.9</v>
      </c>
      <c r="E68" s="155">
        <v>265.58</v>
      </c>
      <c r="F68" s="156">
        <v>335</v>
      </c>
      <c r="G68" s="155">
        <v>1075</v>
      </c>
      <c r="H68" s="155">
        <v>233</v>
      </c>
      <c r="I68" s="155">
        <v>2065</v>
      </c>
      <c r="J68" s="155">
        <v>365</v>
      </c>
      <c r="K68" s="156">
        <v>261.60000000000002</v>
      </c>
      <c r="L68" s="155">
        <v>35.82</v>
      </c>
      <c r="M68" s="155">
        <v>118</v>
      </c>
      <c r="N68" s="155">
        <v>2079</v>
      </c>
      <c r="O68" s="155">
        <v>4598</v>
      </c>
      <c r="P68" s="157">
        <v>1953</v>
      </c>
      <c r="Q68" s="158">
        <v>132</v>
      </c>
      <c r="R68" s="159">
        <v>888</v>
      </c>
      <c r="S68" s="160">
        <v>2470</v>
      </c>
      <c r="T68" s="158">
        <v>2889</v>
      </c>
      <c r="U68" s="161">
        <v>976.9</v>
      </c>
      <c r="V68" s="155">
        <f t="shared" ref="V68:AO68" si="65">(B68/B69)-1</f>
        <v>0</v>
      </c>
      <c r="W68" s="155">
        <f t="shared" si="65"/>
        <v>1.1965118637193184E-2</v>
      </c>
      <c r="X68" s="155">
        <f t="shared" si="65"/>
        <v>1.2857142857143344E-3</v>
      </c>
      <c r="Y68" s="155">
        <f t="shared" si="65"/>
        <v>1.3084112149532645E-2</v>
      </c>
      <c r="Z68" s="155">
        <f t="shared" si="65"/>
        <v>3.076923076923066E-2</v>
      </c>
      <c r="AA68" s="155">
        <f t="shared" si="65"/>
        <v>-1.8264840182648401E-2</v>
      </c>
      <c r="AB68" s="155">
        <f t="shared" si="65"/>
        <v>2.417582417582409E-2</v>
      </c>
      <c r="AC68" s="155">
        <f t="shared" si="65"/>
        <v>4.3774319066147704E-3</v>
      </c>
      <c r="AD68" s="155">
        <f t="shared" si="65"/>
        <v>2.528089887640439E-2</v>
      </c>
      <c r="AE68" s="155">
        <f t="shared" si="65"/>
        <v>2.5078369905956244E-2</v>
      </c>
      <c r="AF68" s="155">
        <f t="shared" si="65"/>
        <v>-2.2284122562673536E-3</v>
      </c>
      <c r="AG68" s="155">
        <f t="shared" si="65"/>
        <v>4.2553191489360653E-3</v>
      </c>
      <c r="AH68" s="155">
        <f t="shared" si="65"/>
        <v>1.9117647058823461E-2</v>
      </c>
      <c r="AI68" s="155">
        <f t="shared" si="65"/>
        <v>-1.856990394877267E-2</v>
      </c>
      <c r="AJ68" s="155">
        <f t="shared" si="65"/>
        <v>1.5384615384614886E-3</v>
      </c>
      <c r="AK68" s="155">
        <f t="shared" si="65"/>
        <v>1.3824884792626779E-2</v>
      </c>
      <c r="AL68" s="155">
        <f t="shared" si="65"/>
        <v>2.0689655172413834E-2</v>
      </c>
      <c r="AM68" s="155">
        <f t="shared" si="65"/>
        <v>4.0502227622529752E-4</v>
      </c>
      <c r="AN68" s="155">
        <f t="shared" si="65"/>
        <v>3.1250000000000444E-3</v>
      </c>
      <c r="AO68" s="155">
        <f t="shared" si="65"/>
        <v>3.3866017567996565E-2</v>
      </c>
    </row>
    <row r="69" spans="1:41" ht="14.25" customHeight="1">
      <c r="A69" s="154">
        <v>45848</v>
      </c>
      <c r="B69" s="155">
        <v>1454</v>
      </c>
      <c r="C69" s="155">
        <v>493.1</v>
      </c>
      <c r="D69" s="155">
        <v>700</v>
      </c>
      <c r="E69" s="155">
        <v>262.14999999999998</v>
      </c>
      <c r="F69" s="156">
        <v>325</v>
      </c>
      <c r="G69" s="155">
        <v>1095</v>
      </c>
      <c r="H69" s="155">
        <v>227.5</v>
      </c>
      <c r="I69" s="155">
        <v>2056</v>
      </c>
      <c r="J69" s="155">
        <v>356</v>
      </c>
      <c r="K69" s="156">
        <v>255.2</v>
      </c>
      <c r="L69" s="155">
        <v>35.9</v>
      </c>
      <c r="M69" s="155">
        <v>117.5</v>
      </c>
      <c r="N69" s="155">
        <v>2040</v>
      </c>
      <c r="O69" s="155">
        <v>4685</v>
      </c>
      <c r="P69" s="157">
        <v>1950</v>
      </c>
      <c r="Q69" s="158">
        <v>130.19999999999999</v>
      </c>
      <c r="R69" s="159">
        <v>870</v>
      </c>
      <c r="S69" s="160">
        <v>2469</v>
      </c>
      <c r="T69" s="158">
        <v>2880</v>
      </c>
      <c r="U69" s="161">
        <v>944.9</v>
      </c>
      <c r="V69" s="155">
        <f t="shared" ref="V69:AO69" si="66">(B69/B70)-1</f>
        <v>-7.5085324232081474E-3</v>
      </c>
      <c r="W69" s="155">
        <f t="shared" si="66"/>
        <v>-1.3799999999999923E-2</v>
      </c>
      <c r="X69" s="155">
        <f t="shared" si="66"/>
        <v>2.8579594169775291E-4</v>
      </c>
      <c r="Y69" s="155">
        <f t="shared" si="66"/>
        <v>5.639097744360777E-3</v>
      </c>
      <c r="Z69" s="155">
        <f t="shared" si="66"/>
        <v>3.1746031746031855E-2</v>
      </c>
      <c r="AA69" s="155">
        <f t="shared" si="66"/>
        <v>-3.6396724294813776E-3</v>
      </c>
      <c r="AB69" s="155">
        <f t="shared" si="66"/>
        <v>-4.3763676148796948E-3</v>
      </c>
      <c r="AC69" s="155">
        <f t="shared" si="66"/>
        <v>-2.0952380952380945E-2</v>
      </c>
      <c r="AD69" s="155">
        <f t="shared" si="66"/>
        <v>1.7142857142857126E-2</v>
      </c>
      <c r="AE69" s="155">
        <f t="shared" si="66"/>
        <v>-2.1659957830170717E-2</v>
      </c>
      <c r="AF69" s="155">
        <f t="shared" si="66"/>
        <v>-5.5679287305132608E-4</v>
      </c>
      <c r="AG69" s="155">
        <f t="shared" si="66"/>
        <v>-4.237288135593209E-3</v>
      </c>
      <c r="AH69" s="155">
        <f t="shared" si="66"/>
        <v>0</v>
      </c>
      <c r="AI69" s="155">
        <f t="shared" si="66"/>
        <v>-1.9173412867490303E-3</v>
      </c>
      <c r="AJ69" s="155">
        <f t="shared" si="66"/>
        <v>-2.5575447570332921E-3</v>
      </c>
      <c r="AK69" s="155">
        <f t="shared" si="66"/>
        <v>1.3229571984435751E-2</v>
      </c>
      <c r="AL69" s="155">
        <f t="shared" si="66"/>
        <v>-5.7142857142856718E-3</v>
      </c>
      <c r="AM69" s="155">
        <f t="shared" si="66"/>
        <v>4.0518638573749932E-4</v>
      </c>
      <c r="AN69" s="155">
        <f t="shared" si="66"/>
        <v>-2.4246622791825878E-3</v>
      </c>
      <c r="AO69" s="155">
        <f t="shared" si="66"/>
        <v>4.9888888888888872E-2</v>
      </c>
    </row>
    <row r="70" spans="1:41" ht="14.25" customHeight="1">
      <c r="A70" s="154">
        <v>45847</v>
      </c>
      <c r="B70" s="155">
        <v>1465</v>
      </c>
      <c r="C70" s="155">
        <v>500</v>
      </c>
      <c r="D70" s="155">
        <v>699.8</v>
      </c>
      <c r="E70" s="155">
        <v>260.68</v>
      </c>
      <c r="F70" s="156">
        <v>315</v>
      </c>
      <c r="G70" s="155">
        <v>1099</v>
      </c>
      <c r="H70" s="155">
        <v>228.5</v>
      </c>
      <c r="I70" s="155">
        <v>2100</v>
      </c>
      <c r="J70" s="155">
        <v>350</v>
      </c>
      <c r="K70" s="156">
        <v>260.85000000000002</v>
      </c>
      <c r="L70" s="155">
        <v>35.92</v>
      </c>
      <c r="M70" s="155">
        <v>118</v>
      </c>
      <c r="N70" s="155">
        <v>2040</v>
      </c>
      <c r="O70" s="155">
        <v>4694</v>
      </c>
      <c r="P70" s="157">
        <v>1955</v>
      </c>
      <c r="Q70" s="158">
        <v>128.5</v>
      </c>
      <c r="R70" s="159">
        <v>875</v>
      </c>
      <c r="S70" s="160">
        <v>2468</v>
      </c>
      <c r="T70" s="158">
        <v>2887</v>
      </c>
      <c r="U70" s="161">
        <v>900</v>
      </c>
      <c r="V70" s="155">
        <f t="shared" ref="V70:AO70" si="67">(B70/B71)-1</f>
        <v>-6.7796610169491567E-3</v>
      </c>
      <c r="W70" s="155">
        <f t="shared" si="67"/>
        <v>1.2145748987854255E-2</v>
      </c>
      <c r="X70" s="155">
        <f t="shared" si="67"/>
        <v>-2.8571428571433355E-4</v>
      </c>
      <c r="Y70" s="155">
        <f t="shared" si="67"/>
        <v>-3.236822568671105E-2</v>
      </c>
      <c r="Z70" s="155">
        <f t="shared" si="67"/>
        <v>-3.1645569620253333E-3</v>
      </c>
      <c r="AA70" s="155">
        <f t="shared" si="67"/>
        <v>-9.0909090909085943E-4</v>
      </c>
      <c r="AB70" s="155">
        <f t="shared" si="67"/>
        <v>-4.3572984749454813E-3</v>
      </c>
      <c r="AC70" s="155">
        <f t="shared" si="67"/>
        <v>1.6949152542372836E-2</v>
      </c>
      <c r="AD70" s="155">
        <f t="shared" si="67"/>
        <v>4.9475262368815498E-2</v>
      </c>
      <c r="AE70" s="155">
        <f t="shared" si="67"/>
        <v>3.6552520200079375E-3</v>
      </c>
      <c r="AF70" s="155">
        <f t="shared" si="67"/>
        <v>-6.9118053635609522E-3</v>
      </c>
      <c r="AG70" s="155">
        <f t="shared" si="67"/>
        <v>-4.2194092827003704E-3</v>
      </c>
      <c r="AH70" s="155">
        <f t="shared" si="67"/>
        <v>-2.064330292846861E-2</v>
      </c>
      <c r="AI70" s="155">
        <f t="shared" si="67"/>
        <v>2.043478260869569E-2</v>
      </c>
      <c r="AJ70" s="155">
        <f t="shared" si="67"/>
        <v>2.564102564102555E-3</v>
      </c>
      <c r="AK70" s="155">
        <f t="shared" si="67"/>
        <v>-2.3185100722158958E-2</v>
      </c>
      <c r="AL70" s="155">
        <f t="shared" si="67"/>
        <v>0</v>
      </c>
      <c r="AM70" s="155">
        <f t="shared" si="67"/>
        <v>-5.2398226521563895E-3</v>
      </c>
      <c r="AN70" s="155">
        <f t="shared" si="67"/>
        <v>2.7787426189649356E-3</v>
      </c>
      <c r="AO70" s="155">
        <f t="shared" si="67"/>
        <v>2.3890784982935065E-2</v>
      </c>
    </row>
    <row r="71" spans="1:41" ht="14.25" customHeight="1">
      <c r="A71" s="154">
        <v>45846</v>
      </c>
      <c r="B71" s="155">
        <v>1475</v>
      </c>
      <c r="C71" s="155">
        <v>494</v>
      </c>
      <c r="D71" s="155">
        <v>700</v>
      </c>
      <c r="E71" s="155">
        <v>269.39999999999998</v>
      </c>
      <c r="F71" s="156">
        <v>316</v>
      </c>
      <c r="G71" s="155">
        <v>1100</v>
      </c>
      <c r="H71" s="155">
        <v>229.5</v>
      </c>
      <c r="I71" s="155">
        <v>2065</v>
      </c>
      <c r="J71" s="155">
        <v>333.5</v>
      </c>
      <c r="K71" s="156">
        <v>259.89999999999998</v>
      </c>
      <c r="L71" s="155">
        <v>36.17</v>
      </c>
      <c r="M71" s="155">
        <v>118.5</v>
      </c>
      <c r="N71" s="155">
        <v>2083</v>
      </c>
      <c r="O71" s="155">
        <v>4600</v>
      </c>
      <c r="P71" s="157">
        <v>1950</v>
      </c>
      <c r="Q71" s="158">
        <v>131.55000000000001</v>
      </c>
      <c r="R71" s="159">
        <v>875</v>
      </c>
      <c r="S71" s="160">
        <v>2481</v>
      </c>
      <c r="T71" s="158">
        <v>2879</v>
      </c>
      <c r="U71" s="161">
        <v>879</v>
      </c>
      <c r="V71" s="155">
        <f t="shared" ref="V71:AO71" si="68">(B71/B72)-1</f>
        <v>2.0380434782609758E-3</v>
      </c>
      <c r="W71" s="155">
        <f t="shared" si="68"/>
        <v>5.0864699898269805E-3</v>
      </c>
      <c r="X71" s="155">
        <f t="shared" si="68"/>
        <v>0</v>
      </c>
      <c r="Y71" s="155">
        <f t="shared" si="68"/>
        <v>1.4497602319616387E-3</v>
      </c>
      <c r="Z71" s="155">
        <f t="shared" si="68"/>
        <v>9.5846645367412275E-3</v>
      </c>
      <c r="AA71" s="155">
        <f t="shared" si="68"/>
        <v>0</v>
      </c>
      <c r="AB71" s="155">
        <f t="shared" si="68"/>
        <v>-1.5021459227467782E-2</v>
      </c>
      <c r="AC71" s="155">
        <f t="shared" si="68"/>
        <v>-1.6666666666666718E-2</v>
      </c>
      <c r="AD71" s="155">
        <f t="shared" si="68"/>
        <v>3.3787972721636583E-2</v>
      </c>
      <c r="AE71" s="155">
        <f t="shared" si="68"/>
        <v>3.1349206349206238E-2</v>
      </c>
      <c r="AF71" s="155">
        <f t="shared" si="68"/>
        <v>-2.7639579878380172E-4</v>
      </c>
      <c r="AG71" s="155">
        <f t="shared" si="68"/>
        <v>0</v>
      </c>
      <c r="AH71" s="155">
        <f t="shared" si="68"/>
        <v>-7.6226774654597484E-3</v>
      </c>
      <c r="AI71" s="155">
        <f t="shared" si="68"/>
        <v>2.2222222222222143E-2</v>
      </c>
      <c r="AJ71" s="155">
        <f t="shared" si="68"/>
        <v>8.2730093071354815E-3</v>
      </c>
      <c r="AK71" s="155">
        <f t="shared" si="68"/>
        <v>-1.8283582089552164E-2</v>
      </c>
      <c r="AL71" s="155">
        <f t="shared" si="68"/>
        <v>-5.6818181818182323E-3</v>
      </c>
      <c r="AM71" s="155">
        <f t="shared" si="68"/>
        <v>-7.2028811524610381E-3</v>
      </c>
      <c r="AN71" s="155">
        <f t="shared" si="68"/>
        <v>-6.8989306657467608E-3</v>
      </c>
      <c r="AO71" s="155">
        <f t="shared" si="68"/>
        <v>1.0344827586206806E-2</v>
      </c>
    </row>
    <row r="72" spans="1:41" ht="14.25" customHeight="1">
      <c r="A72" s="154">
        <v>45845</v>
      </c>
      <c r="B72" s="155">
        <v>1472</v>
      </c>
      <c r="C72" s="155">
        <v>491.5</v>
      </c>
      <c r="D72" s="155">
        <v>700</v>
      </c>
      <c r="E72" s="155">
        <v>269.01</v>
      </c>
      <c r="F72" s="156">
        <v>313</v>
      </c>
      <c r="G72" s="155">
        <v>1100</v>
      </c>
      <c r="H72" s="155">
        <v>233</v>
      </c>
      <c r="I72" s="155">
        <v>2100</v>
      </c>
      <c r="J72" s="155">
        <v>322.60000000000002</v>
      </c>
      <c r="K72" s="156">
        <v>252</v>
      </c>
      <c r="L72" s="155">
        <v>36.18</v>
      </c>
      <c r="M72" s="155">
        <v>118.5</v>
      </c>
      <c r="N72" s="155">
        <v>2099</v>
      </c>
      <c r="O72" s="155">
        <v>4500</v>
      </c>
      <c r="P72" s="157">
        <v>1934</v>
      </c>
      <c r="Q72" s="158">
        <v>134</v>
      </c>
      <c r="R72" s="159">
        <v>880</v>
      </c>
      <c r="S72" s="160">
        <v>2499</v>
      </c>
      <c r="T72" s="158">
        <v>2899</v>
      </c>
      <c r="U72" s="161">
        <v>870</v>
      </c>
      <c r="V72" s="155">
        <f t="shared" ref="V72:AO72" si="69">(B72/B73)-1</f>
        <v>-4.7329276538201626E-3</v>
      </c>
      <c r="W72" s="155">
        <f t="shared" si="69"/>
        <v>3.0612244897958441E-3</v>
      </c>
      <c r="X72" s="155">
        <f t="shared" si="69"/>
        <v>1.0101010101010166E-2</v>
      </c>
      <c r="Y72" s="155">
        <f t="shared" si="69"/>
        <v>5.494505494505475E-3</v>
      </c>
      <c r="Z72" s="155">
        <f t="shared" si="69"/>
        <v>2.2875816993463971E-2</v>
      </c>
      <c r="AA72" s="155">
        <f t="shared" si="69"/>
        <v>4.5662100456620447E-3</v>
      </c>
      <c r="AB72" s="155">
        <f t="shared" si="69"/>
        <v>1.304347826086949E-2</v>
      </c>
      <c r="AC72" s="155">
        <f t="shared" si="69"/>
        <v>1.6949152542372836E-2</v>
      </c>
      <c r="AD72" s="155">
        <f t="shared" si="69"/>
        <v>-1.9452887537993901E-2</v>
      </c>
      <c r="AE72" s="155">
        <f t="shared" si="69"/>
        <v>-3.9666798889326227E-4</v>
      </c>
      <c r="AF72" s="155">
        <f t="shared" si="69"/>
        <v>4.7209108580950065E-3</v>
      </c>
      <c r="AG72" s="155">
        <f t="shared" si="69"/>
        <v>3.0434782608695699E-2</v>
      </c>
      <c r="AH72" s="155">
        <f t="shared" si="69"/>
        <v>2.2406234778373113E-2</v>
      </c>
      <c r="AI72" s="155">
        <f t="shared" si="69"/>
        <v>1.1690647482014427E-2</v>
      </c>
      <c r="AJ72" s="155">
        <f t="shared" si="69"/>
        <v>2.0725388601037231E-3</v>
      </c>
      <c r="AK72" s="155">
        <f t="shared" si="69"/>
        <v>1.5151515151515138E-2</v>
      </c>
      <c r="AL72" s="155">
        <f t="shared" si="69"/>
        <v>2.4447031431897637E-2</v>
      </c>
      <c r="AM72" s="155">
        <f t="shared" si="69"/>
        <v>-4.382470119521864E-3</v>
      </c>
      <c r="AN72" s="155">
        <f t="shared" si="69"/>
        <v>-7.1917808219178481E-3</v>
      </c>
      <c r="AO72" s="155">
        <f t="shared" si="69"/>
        <v>-2.3897677549646557E-2</v>
      </c>
    </row>
    <row r="73" spans="1:41" ht="14.25" customHeight="1">
      <c r="A73" s="154">
        <v>45842</v>
      </c>
      <c r="B73" s="155">
        <v>1479</v>
      </c>
      <c r="C73" s="155">
        <v>490</v>
      </c>
      <c r="D73" s="155">
        <v>693</v>
      </c>
      <c r="E73" s="155">
        <v>267.54000000000002</v>
      </c>
      <c r="F73" s="156">
        <v>306</v>
      </c>
      <c r="G73" s="155">
        <v>1095</v>
      </c>
      <c r="H73" s="155">
        <v>230</v>
      </c>
      <c r="I73" s="155">
        <v>2065</v>
      </c>
      <c r="J73" s="155">
        <v>329</v>
      </c>
      <c r="K73" s="156">
        <v>252.1</v>
      </c>
      <c r="L73" s="155">
        <v>36.01</v>
      </c>
      <c r="M73" s="155">
        <v>115</v>
      </c>
      <c r="N73" s="155">
        <v>2053</v>
      </c>
      <c r="O73" s="155">
        <v>4448</v>
      </c>
      <c r="P73" s="157">
        <v>1930</v>
      </c>
      <c r="Q73" s="158">
        <v>132</v>
      </c>
      <c r="R73" s="159">
        <v>859</v>
      </c>
      <c r="S73" s="160">
        <v>2510</v>
      </c>
      <c r="T73" s="158">
        <v>2920</v>
      </c>
      <c r="U73" s="161">
        <v>891.3</v>
      </c>
      <c r="V73" s="155">
        <f t="shared" ref="V73:AO73" si="70">(B73/B74)-1</f>
        <v>2.0000000000000018E-2</v>
      </c>
      <c r="W73" s="155">
        <f t="shared" si="70"/>
        <v>-4.0650406504064707E-3</v>
      </c>
      <c r="X73" s="155">
        <f t="shared" si="70"/>
        <v>4.3478260869564966E-3</v>
      </c>
      <c r="Y73" s="155">
        <f t="shared" si="70"/>
        <v>1.072912731394049E-2</v>
      </c>
      <c r="Z73" s="155">
        <f t="shared" si="70"/>
        <v>-1.7941608220518601E-3</v>
      </c>
      <c r="AA73" s="155">
        <f t="shared" si="70"/>
        <v>-9.1240875912412811E-4</v>
      </c>
      <c r="AB73" s="155">
        <f t="shared" si="70"/>
        <v>1.7249004865103945E-2</v>
      </c>
      <c r="AC73" s="155">
        <f t="shared" si="70"/>
        <v>0</v>
      </c>
      <c r="AD73" s="155">
        <f t="shared" si="70"/>
        <v>2.8124999999999956E-2</v>
      </c>
      <c r="AE73" s="155">
        <f t="shared" si="70"/>
        <v>5.3838484546360199E-3</v>
      </c>
      <c r="AF73" s="155">
        <f t="shared" si="70"/>
        <v>-2.7693159789532462E-3</v>
      </c>
      <c r="AG73" s="155">
        <f t="shared" si="70"/>
        <v>8.7719298245614308E-3</v>
      </c>
      <c r="AH73" s="155">
        <f t="shared" si="70"/>
        <v>2.7527527527527518E-2</v>
      </c>
      <c r="AI73" s="155">
        <f t="shared" si="70"/>
        <v>-4.921700223713632E-3</v>
      </c>
      <c r="AJ73" s="155">
        <f t="shared" si="70"/>
        <v>-1.025641025641022E-2</v>
      </c>
      <c r="AK73" s="155">
        <f t="shared" si="70"/>
        <v>6.4087061668681944E-2</v>
      </c>
      <c r="AL73" s="155">
        <f t="shared" si="70"/>
        <v>1.0588235294117565E-2</v>
      </c>
      <c r="AM73" s="155">
        <f t="shared" si="70"/>
        <v>-9.8619329388560661E-3</v>
      </c>
      <c r="AN73" s="155">
        <f t="shared" si="70"/>
        <v>6.8965517241379448E-3</v>
      </c>
      <c r="AO73" s="155">
        <f t="shared" si="70"/>
        <v>5.8684121430989666E-3</v>
      </c>
    </row>
    <row r="74" spans="1:41" ht="14.25" customHeight="1">
      <c r="A74" s="154">
        <v>45841</v>
      </c>
      <c r="B74" s="155">
        <v>1450</v>
      </c>
      <c r="C74" s="155">
        <v>492</v>
      </c>
      <c r="D74" s="155">
        <v>690</v>
      </c>
      <c r="E74" s="155">
        <v>264.7</v>
      </c>
      <c r="F74" s="156">
        <v>306.55</v>
      </c>
      <c r="G74" s="155">
        <v>1096</v>
      </c>
      <c r="H74" s="155">
        <v>226.1</v>
      </c>
      <c r="I74" s="155">
        <v>2065</v>
      </c>
      <c r="J74" s="155">
        <v>320</v>
      </c>
      <c r="K74" s="156">
        <v>250.75</v>
      </c>
      <c r="L74" s="155">
        <v>36.11</v>
      </c>
      <c r="M74" s="155">
        <v>114</v>
      </c>
      <c r="N74" s="155">
        <v>1998</v>
      </c>
      <c r="O74" s="155">
        <v>4470</v>
      </c>
      <c r="P74" s="157">
        <v>1950</v>
      </c>
      <c r="Q74" s="158">
        <v>124.05</v>
      </c>
      <c r="R74" s="159">
        <v>850</v>
      </c>
      <c r="S74" s="160">
        <v>2535</v>
      </c>
      <c r="T74" s="158">
        <v>2900</v>
      </c>
      <c r="U74" s="161">
        <v>886.1</v>
      </c>
      <c r="V74" s="155">
        <f t="shared" ref="V74:AO74" si="71">(B74/B75)-1</f>
        <v>-2.1592442645074206E-2</v>
      </c>
      <c r="W74" s="155">
        <f t="shared" si="71"/>
        <v>4.0816326530612734E-3</v>
      </c>
      <c r="X74" s="155">
        <f t="shared" si="71"/>
        <v>1.1730205278592365E-2</v>
      </c>
      <c r="Y74" s="155">
        <f t="shared" si="71"/>
        <v>1.1618130398226567E-2</v>
      </c>
      <c r="Z74" s="155">
        <f t="shared" si="71"/>
        <v>1.7973856209150263E-3</v>
      </c>
      <c r="AA74" s="155">
        <f t="shared" si="71"/>
        <v>2.7179006560449803E-2</v>
      </c>
      <c r="AB74" s="155">
        <f t="shared" si="71"/>
        <v>-1.6956521739130426E-2</v>
      </c>
      <c r="AC74" s="155">
        <f t="shared" si="71"/>
        <v>-1.6666666666666718E-2</v>
      </c>
      <c r="AD74" s="155">
        <f t="shared" si="71"/>
        <v>1.2658227848101333E-2</v>
      </c>
      <c r="AE74" s="155">
        <f t="shared" si="71"/>
        <v>3.6157024793388448E-2</v>
      </c>
      <c r="AF74" s="155">
        <f t="shared" si="71"/>
        <v>2.7770063871146444E-3</v>
      </c>
      <c r="AG74" s="155">
        <f t="shared" si="71"/>
        <v>8.8495575221239076E-3</v>
      </c>
      <c r="AH74" s="155">
        <f t="shared" si="71"/>
        <v>1.9387755102040716E-2</v>
      </c>
      <c r="AI74" s="155">
        <f t="shared" si="71"/>
        <v>-2.8049575994781528E-2</v>
      </c>
      <c r="AJ74" s="155">
        <f t="shared" si="71"/>
        <v>1.0362694300518172E-2</v>
      </c>
      <c r="AK74" s="155">
        <f t="shared" si="71"/>
        <v>2.4242424242424399E-3</v>
      </c>
      <c r="AL74" s="155">
        <f t="shared" si="71"/>
        <v>7.1090047393365108E-3</v>
      </c>
      <c r="AM74" s="155">
        <f t="shared" si="71"/>
        <v>-9.765625E-3</v>
      </c>
      <c r="AN74" s="155">
        <f t="shared" si="71"/>
        <v>0</v>
      </c>
      <c r="AO74" s="155">
        <f t="shared" si="71"/>
        <v>-9.8335009498267123E-3</v>
      </c>
    </row>
    <row r="75" spans="1:41" ht="14.25" customHeight="1">
      <c r="A75" s="154">
        <v>45840</v>
      </c>
      <c r="B75" s="155">
        <v>1482</v>
      </c>
      <c r="C75" s="155">
        <v>490</v>
      </c>
      <c r="D75" s="155">
        <v>682</v>
      </c>
      <c r="E75" s="155">
        <v>261.66000000000003</v>
      </c>
      <c r="F75" s="156">
        <v>306</v>
      </c>
      <c r="G75" s="155">
        <v>1067</v>
      </c>
      <c r="H75" s="155">
        <v>230</v>
      </c>
      <c r="I75" s="155">
        <v>2100</v>
      </c>
      <c r="J75" s="155">
        <v>316</v>
      </c>
      <c r="K75" s="156">
        <v>242</v>
      </c>
      <c r="L75" s="155">
        <v>36.01</v>
      </c>
      <c r="M75" s="155">
        <v>113</v>
      </c>
      <c r="N75" s="155">
        <v>1960</v>
      </c>
      <c r="O75" s="155">
        <v>4599</v>
      </c>
      <c r="P75" s="157">
        <v>1930</v>
      </c>
      <c r="Q75" s="158">
        <v>123.75</v>
      </c>
      <c r="R75" s="159">
        <v>844</v>
      </c>
      <c r="S75" s="160">
        <v>2560</v>
      </c>
      <c r="T75" s="158">
        <v>2900</v>
      </c>
      <c r="U75" s="161">
        <v>894.9</v>
      </c>
      <c r="V75" s="155">
        <f t="shared" ref="V75:AO75" si="72">(B75/B76)-1</f>
        <v>8.8495575221239076E-3</v>
      </c>
      <c r="W75" s="155">
        <f t="shared" si="72"/>
        <v>8.2304526748970819E-3</v>
      </c>
      <c r="X75" s="155">
        <f t="shared" si="72"/>
        <v>0</v>
      </c>
      <c r="Y75" s="155">
        <f t="shared" si="72"/>
        <v>-1.8382352941176405E-2</v>
      </c>
      <c r="Z75" s="155">
        <f t="shared" si="72"/>
        <v>2.6845637583892579E-2</v>
      </c>
      <c r="AA75" s="155">
        <f t="shared" si="72"/>
        <v>-2.9117379435850799E-2</v>
      </c>
      <c r="AB75" s="155">
        <f t="shared" si="72"/>
        <v>1.7699115044247815E-2</v>
      </c>
      <c r="AC75" s="155">
        <f t="shared" si="72"/>
        <v>4.7641734159120652E-4</v>
      </c>
      <c r="AD75" s="155">
        <f t="shared" si="72"/>
        <v>1.2820512820512775E-2</v>
      </c>
      <c r="AE75" s="155">
        <f t="shared" si="72"/>
        <v>2.6511134676564074E-2</v>
      </c>
      <c r="AF75" s="155">
        <f t="shared" si="72"/>
        <v>-1.3424657534246598E-2</v>
      </c>
      <c r="AG75" s="155">
        <f t="shared" si="72"/>
        <v>1.3452914798206317E-2</v>
      </c>
      <c r="AH75" s="155">
        <f t="shared" si="72"/>
        <v>4.6130189646336195E-3</v>
      </c>
      <c r="AI75" s="155">
        <f t="shared" si="72"/>
        <v>3.3483146067415648E-2</v>
      </c>
      <c r="AJ75" s="155">
        <f t="shared" si="72"/>
        <v>-5.1546391752577136E-3</v>
      </c>
      <c r="AK75" s="155">
        <f t="shared" si="72"/>
        <v>-2.251184834123221E-2</v>
      </c>
      <c r="AL75" s="155">
        <f t="shared" si="72"/>
        <v>2.3752969121140222E-3</v>
      </c>
      <c r="AM75" s="155">
        <f t="shared" si="72"/>
        <v>0</v>
      </c>
      <c r="AN75" s="155">
        <f t="shared" si="72"/>
        <v>1.7543859649122862E-2</v>
      </c>
      <c r="AO75" s="155">
        <f t="shared" si="72"/>
        <v>1.6931818181818103E-2</v>
      </c>
    </row>
    <row r="76" spans="1:41" ht="14.25" customHeight="1">
      <c r="A76" s="154">
        <v>45839</v>
      </c>
      <c r="B76" s="155">
        <v>1469</v>
      </c>
      <c r="C76" s="155">
        <v>486</v>
      </c>
      <c r="D76" s="155">
        <v>682</v>
      </c>
      <c r="E76" s="155">
        <v>266.56</v>
      </c>
      <c r="F76" s="156">
        <v>298</v>
      </c>
      <c r="G76" s="155">
        <v>1099</v>
      </c>
      <c r="H76" s="155">
        <v>226</v>
      </c>
      <c r="I76" s="155">
        <v>2099</v>
      </c>
      <c r="J76" s="155">
        <v>312</v>
      </c>
      <c r="K76" s="156">
        <v>235.75</v>
      </c>
      <c r="L76" s="155">
        <v>36.5</v>
      </c>
      <c r="M76" s="155">
        <v>111.5</v>
      </c>
      <c r="N76" s="155">
        <v>1951</v>
      </c>
      <c r="O76" s="155">
        <v>4450</v>
      </c>
      <c r="P76" s="157">
        <v>1940</v>
      </c>
      <c r="Q76" s="158">
        <v>126.6</v>
      </c>
      <c r="R76" s="159">
        <v>842</v>
      </c>
      <c r="S76" s="160">
        <v>2560</v>
      </c>
      <c r="T76" s="158">
        <v>2850</v>
      </c>
      <c r="U76" s="161">
        <v>880</v>
      </c>
      <c r="V76" s="155">
        <f t="shared" ref="V76:AO76" si="73">(B76/B77)-1</f>
        <v>1.2405237767057153E-2</v>
      </c>
      <c r="W76" s="155">
        <f t="shared" si="73"/>
        <v>2.3157894736842044E-2</v>
      </c>
      <c r="X76" s="155">
        <f t="shared" si="73"/>
        <v>2.9411764705882248E-3</v>
      </c>
      <c r="Y76" s="155">
        <f t="shared" si="73"/>
        <v>-2.857142857142847E-2</v>
      </c>
      <c r="Z76" s="155">
        <f t="shared" si="73"/>
        <v>2.7586206896551779E-2</v>
      </c>
      <c r="AA76" s="155">
        <f t="shared" si="73"/>
        <v>-1.8750000000000044E-2</v>
      </c>
      <c r="AB76" s="155">
        <f t="shared" si="73"/>
        <v>-1.7391304347826098E-2</v>
      </c>
      <c r="AC76" s="155">
        <f t="shared" si="73"/>
        <v>2.3902439024390265E-2</v>
      </c>
      <c r="AD76" s="155">
        <f t="shared" si="73"/>
        <v>-9.52380952380949E-3</v>
      </c>
      <c r="AE76" s="155">
        <f t="shared" si="73"/>
        <v>3.1914893617022155E-3</v>
      </c>
      <c r="AF76" s="155">
        <f t="shared" si="73"/>
        <v>-1.3246823465801638E-2</v>
      </c>
      <c r="AG76" s="155">
        <f t="shared" si="73"/>
        <v>3.1488978857399097E-3</v>
      </c>
      <c r="AH76" s="155">
        <f t="shared" si="73"/>
        <v>-2.3523523523523493E-2</v>
      </c>
      <c r="AI76" s="155">
        <f t="shared" si="73"/>
        <v>1.1363636363636465E-2</v>
      </c>
      <c r="AJ76" s="155">
        <f t="shared" si="73"/>
        <v>7.7922077922076838E-3</v>
      </c>
      <c r="AK76" s="155">
        <f t="shared" si="73"/>
        <v>1.2799999999999923E-2</v>
      </c>
      <c r="AL76" s="155">
        <f t="shared" si="73"/>
        <v>3.9506172839506082E-2</v>
      </c>
      <c r="AM76" s="155">
        <f t="shared" si="73"/>
        <v>3.9215686274509665E-3</v>
      </c>
      <c r="AN76" s="155">
        <f t="shared" si="73"/>
        <v>1.7857142857142794E-2</v>
      </c>
      <c r="AO76" s="155">
        <f t="shared" si="73"/>
        <v>2.3255813953488413E-2</v>
      </c>
    </row>
    <row r="77" spans="1:41" ht="14.25" customHeight="1">
      <c r="A77" s="154">
        <v>45838</v>
      </c>
      <c r="B77" s="155">
        <v>1451</v>
      </c>
      <c r="C77" s="155">
        <v>475</v>
      </c>
      <c r="D77" s="155">
        <v>680</v>
      </c>
      <c r="E77" s="155">
        <v>274.39999999999998</v>
      </c>
      <c r="F77" s="156">
        <v>290</v>
      </c>
      <c r="G77" s="155">
        <v>1120</v>
      </c>
      <c r="H77" s="155">
        <v>230</v>
      </c>
      <c r="I77" s="155">
        <v>2050</v>
      </c>
      <c r="J77" s="155">
        <v>315</v>
      </c>
      <c r="K77" s="156">
        <v>235</v>
      </c>
      <c r="L77" s="155">
        <v>36.99</v>
      </c>
      <c r="M77" s="155">
        <v>111.15</v>
      </c>
      <c r="N77" s="155">
        <v>1998</v>
      </c>
      <c r="O77" s="155">
        <v>4400</v>
      </c>
      <c r="P77" s="157">
        <v>1925</v>
      </c>
      <c r="Q77" s="158">
        <v>125</v>
      </c>
      <c r="R77" s="159">
        <v>810</v>
      </c>
      <c r="S77" s="160">
        <v>2550</v>
      </c>
      <c r="T77" s="158">
        <v>2800</v>
      </c>
      <c r="U77" s="161">
        <v>860</v>
      </c>
      <c r="V77" s="155">
        <f t="shared" ref="V77:AO77" si="74">(B77/B78)-1</f>
        <v>-6.164383561643838E-3</v>
      </c>
      <c r="W77" s="155">
        <f t="shared" si="74"/>
        <v>-2.2633744855967031E-2</v>
      </c>
      <c r="X77" s="155">
        <f t="shared" si="74"/>
        <v>-1.8759018759018753E-2</v>
      </c>
      <c r="Y77" s="155">
        <f t="shared" si="74"/>
        <v>2.2278518739289099E-2</v>
      </c>
      <c r="Z77" s="155">
        <f t="shared" si="74"/>
        <v>3.1131096506398226E-3</v>
      </c>
      <c r="AA77" s="155">
        <f t="shared" si="74"/>
        <v>5.3859964093356805E-3</v>
      </c>
      <c r="AB77" s="155">
        <f t="shared" si="74"/>
        <v>8.7719298245614308E-3</v>
      </c>
      <c r="AC77" s="155">
        <f t="shared" si="74"/>
        <v>4.0609137055837463E-2</v>
      </c>
      <c r="AD77" s="155">
        <f t="shared" si="74"/>
        <v>1.0101010101009944E-2</v>
      </c>
      <c r="AE77" s="155">
        <f t="shared" si="74"/>
        <v>2.1739130434782705E-2</v>
      </c>
      <c r="AF77" s="155">
        <f t="shared" si="74"/>
        <v>3.2546786004883366E-3</v>
      </c>
      <c r="AG77" s="155">
        <f t="shared" si="74"/>
        <v>1.3513513513514486E-3</v>
      </c>
      <c r="AH77" s="155">
        <f t="shared" si="74"/>
        <v>-1.9980019980020414E-3</v>
      </c>
      <c r="AI77" s="155">
        <f t="shared" si="74"/>
        <v>-8.1419624217119013E-2</v>
      </c>
      <c r="AJ77" s="155">
        <f t="shared" si="74"/>
        <v>2.6041666666667407E-3</v>
      </c>
      <c r="AK77" s="155">
        <f t="shared" si="74"/>
        <v>1.708706265256299E-2</v>
      </c>
      <c r="AL77" s="155">
        <f t="shared" si="74"/>
        <v>-4.3570669500531345E-2</v>
      </c>
      <c r="AM77" s="155">
        <f t="shared" si="74"/>
        <v>-1.1627906976744207E-2</v>
      </c>
      <c r="AN77" s="155">
        <f t="shared" si="74"/>
        <v>-3.4482758620689613E-2</v>
      </c>
      <c r="AO77" s="155">
        <f t="shared" si="74"/>
        <v>-2.2727272727272707E-2</v>
      </c>
    </row>
    <row r="78" spans="1:41" ht="14.25" customHeight="1">
      <c r="A78" s="154">
        <v>45834</v>
      </c>
      <c r="B78" s="155">
        <v>1460</v>
      </c>
      <c r="C78" s="155">
        <v>486</v>
      </c>
      <c r="D78" s="155">
        <v>693</v>
      </c>
      <c r="E78" s="155">
        <v>268.42</v>
      </c>
      <c r="F78" s="156">
        <v>289.10000000000002</v>
      </c>
      <c r="G78" s="155">
        <v>1114</v>
      </c>
      <c r="H78" s="155">
        <v>228</v>
      </c>
      <c r="I78" s="155">
        <v>1970</v>
      </c>
      <c r="J78" s="155">
        <v>311.85000000000002</v>
      </c>
      <c r="K78" s="156">
        <v>230</v>
      </c>
      <c r="L78" s="155">
        <v>36.869999999999997</v>
      </c>
      <c r="M78" s="155">
        <v>111</v>
      </c>
      <c r="N78" s="155">
        <v>2002</v>
      </c>
      <c r="O78" s="155">
        <v>4790</v>
      </c>
      <c r="P78" s="157">
        <v>1920</v>
      </c>
      <c r="Q78" s="158">
        <v>122.9</v>
      </c>
      <c r="R78" s="159">
        <v>846.9</v>
      </c>
      <c r="S78" s="160">
        <v>2580</v>
      </c>
      <c r="T78" s="158">
        <v>2900</v>
      </c>
      <c r="U78" s="161">
        <v>880</v>
      </c>
      <c r="V78" s="155">
        <f t="shared" ref="V78:AO78" si="75">(B78/B79)-1</f>
        <v>-6.8027210884353817E-3</v>
      </c>
      <c r="W78" s="155">
        <f t="shared" si="75"/>
        <v>2.0618556701030855E-3</v>
      </c>
      <c r="X78" s="155">
        <f t="shared" si="75"/>
        <v>1.138353765323985E-2</v>
      </c>
      <c r="Y78" s="155">
        <f t="shared" si="75"/>
        <v>6.9777911164465856E-3</v>
      </c>
      <c r="Z78" s="155">
        <f t="shared" si="75"/>
        <v>-1.3310580204778044E-2</v>
      </c>
      <c r="AA78" s="155">
        <f t="shared" si="75"/>
        <v>1.4571948998178597E-2</v>
      </c>
      <c r="AB78" s="155">
        <f t="shared" si="75"/>
        <v>1.0638297872340496E-2</v>
      </c>
      <c r="AC78" s="155">
        <f t="shared" si="75"/>
        <v>0</v>
      </c>
      <c r="AD78" s="155">
        <f t="shared" si="75"/>
        <v>-4.8076923076911804E-4</v>
      </c>
      <c r="AE78" s="155">
        <f t="shared" si="75"/>
        <v>-2.1900914310014952E-2</v>
      </c>
      <c r="AF78" s="155">
        <f t="shared" si="75"/>
        <v>-8.1300813008133854E-4</v>
      </c>
      <c r="AG78" s="155">
        <f t="shared" si="75"/>
        <v>-6.7114093959731447E-3</v>
      </c>
      <c r="AH78" s="155">
        <f t="shared" si="75"/>
        <v>-3.4843205574912606E-3</v>
      </c>
      <c r="AI78" s="155">
        <f t="shared" si="75"/>
        <v>7.7130649876321122E-2</v>
      </c>
      <c r="AJ78" s="155">
        <f t="shared" si="75"/>
        <v>-2.6369168356997985E-2</v>
      </c>
      <c r="AK78" s="155">
        <f t="shared" si="75"/>
        <v>0</v>
      </c>
      <c r="AL78" s="155">
        <f t="shared" si="75"/>
        <v>2.3621117278849191E-4</v>
      </c>
      <c r="AM78" s="155">
        <f t="shared" si="75"/>
        <v>-3.8744672607515795E-4</v>
      </c>
      <c r="AN78" s="155">
        <f t="shared" si="75"/>
        <v>0</v>
      </c>
      <c r="AO78" s="155">
        <f t="shared" si="75"/>
        <v>3.6513545347467646E-2</v>
      </c>
    </row>
    <row r="79" spans="1:41" ht="14.25" customHeight="1">
      <c r="A79" s="154">
        <v>45833</v>
      </c>
      <c r="B79" s="155">
        <v>1470</v>
      </c>
      <c r="C79" s="155">
        <v>485</v>
      </c>
      <c r="D79" s="155">
        <v>685.2</v>
      </c>
      <c r="E79" s="155">
        <v>266.56</v>
      </c>
      <c r="F79" s="156">
        <v>293</v>
      </c>
      <c r="G79" s="155">
        <v>1098</v>
      </c>
      <c r="H79" s="155">
        <v>225.6</v>
      </c>
      <c r="I79" s="155">
        <v>1970</v>
      </c>
      <c r="J79" s="155">
        <v>312</v>
      </c>
      <c r="K79" s="156">
        <v>235.15</v>
      </c>
      <c r="L79" s="155">
        <v>36.9</v>
      </c>
      <c r="M79" s="155">
        <v>111.75</v>
      </c>
      <c r="N79" s="155">
        <v>2009</v>
      </c>
      <c r="O79" s="155">
        <v>4447</v>
      </c>
      <c r="P79" s="157">
        <v>1972</v>
      </c>
      <c r="Q79" s="158">
        <v>122.9</v>
      </c>
      <c r="R79" s="159">
        <v>846.7</v>
      </c>
      <c r="S79" s="160">
        <v>2581</v>
      </c>
      <c r="T79" s="158">
        <v>2900</v>
      </c>
      <c r="U79" s="161">
        <v>849</v>
      </c>
      <c r="V79" s="155">
        <f t="shared" ref="V79:AO79" si="76">(B79/B80)-1</f>
        <v>0</v>
      </c>
      <c r="W79" s="155">
        <f t="shared" si="76"/>
        <v>8.3160083160083165E-3</v>
      </c>
      <c r="X79" s="155">
        <f t="shared" si="76"/>
        <v>7.6470588235295622E-3</v>
      </c>
      <c r="Y79" s="155">
        <f t="shared" si="76"/>
        <v>0</v>
      </c>
      <c r="Z79" s="155">
        <f t="shared" si="76"/>
        <v>0</v>
      </c>
      <c r="AA79" s="155">
        <f t="shared" si="76"/>
        <v>3.6563071297988081E-3</v>
      </c>
      <c r="AB79" s="155">
        <f t="shared" si="76"/>
        <v>-1.9130434782608674E-2</v>
      </c>
      <c r="AC79" s="155">
        <f t="shared" si="76"/>
        <v>-1.1540391369794234E-2</v>
      </c>
      <c r="AD79" s="155">
        <f t="shared" si="76"/>
        <v>-9.52380952380949E-3</v>
      </c>
      <c r="AE79" s="155">
        <f t="shared" si="76"/>
        <v>2.2391304347826102E-2</v>
      </c>
      <c r="AF79" s="155">
        <f t="shared" si="76"/>
        <v>5.4495912806538094E-3</v>
      </c>
      <c r="AG79" s="155">
        <f t="shared" si="76"/>
        <v>2.5229357798165042E-2</v>
      </c>
      <c r="AH79" s="155">
        <f t="shared" si="76"/>
        <v>1.2090680100755646E-2</v>
      </c>
      <c r="AI79" s="155">
        <f t="shared" si="76"/>
        <v>3.4426610839730198E-2</v>
      </c>
      <c r="AJ79" s="155">
        <f t="shared" si="76"/>
        <v>1.3881748071979505E-2</v>
      </c>
      <c r="AK79" s="155">
        <f t="shared" si="76"/>
        <v>-1.2190166598943231E-3</v>
      </c>
      <c r="AL79" s="155">
        <f t="shared" si="76"/>
        <v>9.7793679189028815E-3</v>
      </c>
      <c r="AM79" s="155">
        <f t="shared" si="76"/>
        <v>8.9913995308834593E-3</v>
      </c>
      <c r="AN79" s="155">
        <f t="shared" si="76"/>
        <v>1.3986013986013957E-2</v>
      </c>
      <c r="AO79" s="155">
        <f t="shared" si="76"/>
        <v>2.9090909090909056E-2</v>
      </c>
    </row>
    <row r="80" spans="1:41" ht="14.25" customHeight="1">
      <c r="A80" s="154">
        <v>45832</v>
      </c>
      <c r="B80" s="155">
        <v>1470</v>
      </c>
      <c r="C80" s="155">
        <v>481</v>
      </c>
      <c r="D80" s="155">
        <v>680</v>
      </c>
      <c r="E80" s="155">
        <v>266.56</v>
      </c>
      <c r="F80" s="156">
        <v>293</v>
      </c>
      <c r="G80" s="155">
        <v>1094</v>
      </c>
      <c r="H80" s="155">
        <v>230</v>
      </c>
      <c r="I80" s="155">
        <v>1993</v>
      </c>
      <c r="J80" s="155">
        <v>315</v>
      </c>
      <c r="K80" s="156">
        <v>230</v>
      </c>
      <c r="L80" s="155">
        <v>36.700000000000003</v>
      </c>
      <c r="M80" s="155">
        <v>109</v>
      </c>
      <c r="N80" s="155">
        <v>1985</v>
      </c>
      <c r="O80" s="155">
        <v>4299</v>
      </c>
      <c r="P80" s="157">
        <v>1945</v>
      </c>
      <c r="Q80" s="158">
        <v>123.05</v>
      </c>
      <c r="R80" s="159">
        <v>838.5</v>
      </c>
      <c r="S80" s="160">
        <v>2558</v>
      </c>
      <c r="T80" s="158">
        <v>2860</v>
      </c>
      <c r="U80" s="161">
        <v>825</v>
      </c>
      <c r="V80" s="155">
        <f t="shared" ref="V80:AO80" si="77">(B80/B81)-1</f>
        <v>4.0339702760084917E-2</v>
      </c>
      <c r="W80" s="155">
        <f t="shared" si="77"/>
        <v>4.4516829533116198E-2</v>
      </c>
      <c r="X80" s="155">
        <f t="shared" si="77"/>
        <v>3.0303030303030276E-2</v>
      </c>
      <c r="Y80" s="155">
        <f t="shared" si="77"/>
        <v>3.4220532319391594E-2</v>
      </c>
      <c r="Z80" s="155">
        <f t="shared" si="77"/>
        <v>3.900709219858145E-2</v>
      </c>
      <c r="AA80" s="155">
        <f t="shared" si="77"/>
        <v>2.9162746942615225E-2</v>
      </c>
      <c r="AB80" s="155">
        <f t="shared" si="77"/>
        <v>2.2222222222222143E-2</v>
      </c>
      <c r="AC80" s="155">
        <f t="shared" si="77"/>
        <v>5.44973544973546E-2</v>
      </c>
      <c r="AD80" s="155">
        <f t="shared" si="77"/>
        <v>3.2786885245901676E-2</v>
      </c>
      <c r="AE80" s="155">
        <f t="shared" si="77"/>
        <v>4.366812227074135E-3</v>
      </c>
      <c r="AF80" s="155">
        <f t="shared" si="77"/>
        <v>5.4597701149425415E-2</v>
      </c>
      <c r="AG80" s="155">
        <f t="shared" si="77"/>
        <v>2.3474178403755763E-2</v>
      </c>
      <c r="AH80" s="155">
        <f t="shared" si="77"/>
        <v>5.0264550264550234E-2</v>
      </c>
      <c r="AI80" s="155">
        <f t="shared" si="77"/>
        <v>1.1529411764705788E-2</v>
      </c>
      <c r="AJ80" s="155">
        <f t="shared" si="77"/>
        <v>2.3684210526315752E-2</v>
      </c>
      <c r="AK80" s="155">
        <f t="shared" si="77"/>
        <v>5.3510273972602773E-2</v>
      </c>
      <c r="AL80" s="155">
        <f t="shared" si="77"/>
        <v>4.1614906832298182E-2</v>
      </c>
      <c r="AM80" s="155">
        <f t="shared" si="77"/>
        <v>4.4081632653061309E-2</v>
      </c>
      <c r="AN80" s="155">
        <f t="shared" si="77"/>
        <v>5.9795990151247924E-3</v>
      </c>
      <c r="AO80" s="155">
        <f t="shared" si="77"/>
        <v>7.3260073260073E-3</v>
      </c>
    </row>
    <row r="81" spans="1:41" ht="14.25" customHeight="1">
      <c r="A81" s="154">
        <v>45831</v>
      </c>
      <c r="B81" s="155">
        <v>1413</v>
      </c>
      <c r="C81" s="155">
        <v>460.5</v>
      </c>
      <c r="D81" s="155">
        <v>660</v>
      </c>
      <c r="E81" s="155">
        <v>257.74</v>
      </c>
      <c r="F81" s="156">
        <v>282</v>
      </c>
      <c r="G81" s="155">
        <v>1063</v>
      </c>
      <c r="H81" s="155">
        <v>225</v>
      </c>
      <c r="I81" s="155">
        <v>1890</v>
      </c>
      <c r="J81" s="155">
        <v>305</v>
      </c>
      <c r="K81" s="156">
        <v>229</v>
      </c>
      <c r="L81" s="155">
        <v>34.799999999999997</v>
      </c>
      <c r="M81" s="155">
        <v>106.5</v>
      </c>
      <c r="N81" s="155">
        <v>1890</v>
      </c>
      <c r="O81" s="155">
        <v>4250</v>
      </c>
      <c r="P81" s="157">
        <v>1900</v>
      </c>
      <c r="Q81" s="158">
        <v>116.8</v>
      </c>
      <c r="R81" s="159">
        <v>805</v>
      </c>
      <c r="S81" s="160">
        <v>2450</v>
      </c>
      <c r="T81" s="158">
        <v>2843</v>
      </c>
      <c r="U81" s="161">
        <v>819</v>
      </c>
      <c r="V81" s="155">
        <f t="shared" ref="V81:AO81" si="78">(B81/B82)-1</f>
        <v>-1.1888111888111896E-2</v>
      </c>
      <c r="W81" s="155">
        <f t="shared" si="78"/>
        <v>-5.3995680345572117E-3</v>
      </c>
      <c r="X81" s="155">
        <f t="shared" si="78"/>
        <v>-7.5187969924812581E-3</v>
      </c>
      <c r="Y81" s="155">
        <f t="shared" si="78"/>
        <v>-2.5925925925926019E-2</v>
      </c>
      <c r="Z81" s="155">
        <f t="shared" si="78"/>
        <v>-7.2170392536525796E-3</v>
      </c>
      <c r="AA81" s="155">
        <f t="shared" si="78"/>
        <v>-3.3636363636363686E-2</v>
      </c>
      <c r="AB81" s="155">
        <f t="shared" si="78"/>
        <v>-4.4247787610619538E-3</v>
      </c>
      <c r="AC81" s="155">
        <f t="shared" si="78"/>
        <v>-1.3054830287206221E-2</v>
      </c>
      <c r="AD81" s="155">
        <f t="shared" si="78"/>
        <v>-1.6129032258064502E-2</v>
      </c>
      <c r="AE81" s="155">
        <f t="shared" si="78"/>
        <v>-4.996741255702819E-3</v>
      </c>
      <c r="AF81" s="155">
        <f t="shared" si="78"/>
        <v>-5.7142857142857828E-3</v>
      </c>
      <c r="AG81" s="155">
        <f t="shared" si="78"/>
        <v>-1.2059369202226278E-2</v>
      </c>
      <c r="AH81" s="155">
        <f t="shared" si="78"/>
        <v>-2.5270758122743708E-2</v>
      </c>
      <c r="AI81" s="155">
        <f t="shared" si="78"/>
        <v>0</v>
      </c>
      <c r="AJ81" s="155">
        <f t="shared" si="78"/>
        <v>-1.2474012474012475E-2</v>
      </c>
      <c r="AK81" s="155">
        <f t="shared" si="78"/>
        <v>5.1305130513051411E-2</v>
      </c>
      <c r="AL81" s="155">
        <f t="shared" si="78"/>
        <v>-2.4360683553508733E-2</v>
      </c>
      <c r="AM81" s="155">
        <f t="shared" si="78"/>
        <v>-3.1620553359683834E-2</v>
      </c>
      <c r="AN81" s="155">
        <f t="shared" si="78"/>
        <v>-1.4558058925476569E-2</v>
      </c>
      <c r="AO81" s="155">
        <f t="shared" si="78"/>
        <v>-1.3253012048192736E-2</v>
      </c>
    </row>
    <row r="82" spans="1:41" ht="14.25" customHeight="1">
      <c r="A82" s="154">
        <v>45828</v>
      </c>
      <c r="B82" s="155">
        <v>1430</v>
      </c>
      <c r="C82" s="155">
        <v>463</v>
      </c>
      <c r="D82" s="155">
        <v>665</v>
      </c>
      <c r="E82" s="155">
        <v>264.60000000000002</v>
      </c>
      <c r="F82" s="156">
        <v>284.05</v>
      </c>
      <c r="G82" s="155">
        <v>1100</v>
      </c>
      <c r="H82" s="155">
        <v>226</v>
      </c>
      <c r="I82" s="155">
        <v>1915</v>
      </c>
      <c r="J82" s="155">
        <v>310</v>
      </c>
      <c r="K82" s="156">
        <v>230.15</v>
      </c>
      <c r="L82" s="155">
        <v>35</v>
      </c>
      <c r="M82" s="155">
        <v>107.8</v>
      </c>
      <c r="N82" s="155">
        <v>1939</v>
      </c>
      <c r="O82" s="155">
        <v>4250</v>
      </c>
      <c r="P82" s="157">
        <v>1924</v>
      </c>
      <c r="Q82" s="158">
        <v>111.1</v>
      </c>
      <c r="R82" s="159">
        <v>825.1</v>
      </c>
      <c r="S82" s="160">
        <v>2530</v>
      </c>
      <c r="T82" s="158">
        <v>2885</v>
      </c>
      <c r="U82" s="161">
        <v>830</v>
      </c>
      <c r="V82" s="155">
        <f t="shared" ref="V82:AO82" si="79">(B82/B83)-1</f>
        <v>2.5089605734766929E-2</v>
      </c>
      <c r="W82" s="155">
        <f t="shared" si="79"/>
        <v>2.8888888888888964E-2</v>
      </c>
      <c r="X82" s="155">
        <f t="shared" si="79"/>
        <v>1.0638297872340496E-2</v>
      </c>
      <c r="Y82" s="155">
        <f t="shared" si="79"/>
        <v>3.8461538461538547E-2</v>
      </c>
      <c r="Z82" s="155">
        <f t="shared" si="79"/>
        <v>1.4464285714285818E-2</v>
      </c>
      <c r="AA82" s="155">
        <f t="shared" si="79"/>
        <v>3.3834586466165328E-2</v>
      </c>
      <c r="AB82" s="155">
        <f t="shared" si="79"/>
        <v>2.7272727272727337E-2</v>
      </c>
      <c r="AC82" s="155">
        <f t="shared" si="79"/>
        <v>7.8947368421051767E-3</v>
      </c>
      <c r="AD82" s="155">
        <f t="shared" si="79"/>
        <v>0</v>
      </c>
      <c r="AE82" s="155">
        <f t="shared" si="79"/>
        <v>1.3876651982378974E-2</v>
      </c>
      <c r="AF82" s="155">
        <f t="shared" si="79"/>
        <v>2.9411764705882248E-2</v>
      </c>
      <c r="AG82" s="155">
        <f t="shared" si="79"/>
        <v>2.6666666666666616E-2</v>
      </c>
      <c r="AH82" s="155">
        <f t="shared" si="79"/>
        <v>5.782869612656838E-2</v>
      </c>
      <c r="AI82" s="155">
        <f t="shared" si="79"/>
        <v>1.1904761904761862E-2</v>
      </c>
      <c r="AJ82" s="155">
        <f t="shared" si="79"/>
        <v>1.2631578947368327E-2</v>
      </c>
      <c r="AK82" s="155">
        <f t="shared" si="79"/>
        <v>5.8095238095237978E-2</v>
      </c>
      <c r="AL82" s="155">
        <f t="shared" si="79"/>
        <v>1.3636363636363669E-2</v>
      </c>
      <c r="AM82" s="155">
        <f t="shared" si="79"/>
        <v>7.5680272108843427E-2</v>
      </c>
      <c r="AN82" s="155">
        <f t="shared" si="79"/>
        <v>5.2919708029196988E-2</v>
      </c>
      <c r="AO82" s="155">
        <f t="shared" si="79"/>
        <v>2.5197628458498045E-2</v>
      </c>
    </row>
    <row r="83" spans="1:41" ht="14.25" customHeight="1">
      <c r="A83" s="154">
        <v>45827</v>
      </c>
      <c r="B83" s="155">
        <v>1395</v>
      </c>
      <c r="C83" s="155">
        <v>450</v>
      </c>
      <c r="D83" s="155">
        <v>658</v>
      </c>
      <c r="E83" s="155">
        <v>254.8</v>
      </c>
      <c r="F83" s="156">
        <v>280</v>
      </c>
      <c r="G83" s="155">
        <v>1064</v>
      </c>
      <c r="H83" s="155">
        <v>220</v>
      </c>
      <c r="I83" s="155">
        <v>1900</v>
      </c>
      <c r="J83" s="155">
        <v>310</v>
      </c>
      <c r="K83" s="156">
        <v>227</v>
      </c>
      <c r="L83" s="155">
        <v>34</v>
      </c>
      <c r="M83" s="155">
        <v>105</v>
      </c>
      <c r="N83" s="155">
        <v>1833</v>
      </c>
      <c r="O83" s="155">
        <v>4200</v>
      </c>
      <c r="P83" s="157">
        <v>1900</v>
      </c>
      <c r="Q83" s="158">
        <v>105</v>
      </c>
      <c r="R83" s="159">
        <v>814</v>
      </c>
      <c r="S83" s="160">
        <v>2352</v>
      </c>
      <c r="T83" s="158">
        <v>2740</v>
      </c>
      <c r="U83" s="161">
        <v>809.6</v>
      </c>
      <c r="V83" s="155">
        <f t="shared" ref="V83:AO83" si="80">(B83/B84)-1</f>
        <v>3.597122302158251E-3</v>
      </c>
      <c r="W83" s="155">
        <f t="shared" si="80"/>
        <v>-2.1739130434782594E-2</v>
      </c>
      <c r="X83" s="155">
        <f t="shared" si="80"/>
        <v>-7.541478129713397E-3</v>
      </c>
      <c r="Y83" s="155">
        <f t="shared" si="80"/>
        <v>-2.9850746268656581E-2</v>
      </c>
      <c r="Z83" s="155">
        <f t="shared" si="80"/>
        <v>-2.0979020979020935E-2</v>
      </c>
      <c r="AA83" s="155">
        <f t="shared" si="80"/>
        <v>-1.5726179463459777E-2</v>
      </c>
      <c r="AB83" s="155">
        <f t="shared" si="80"/>
        <v>-3.4452490673688829E-2</v>
      </c>
      <c r="AC83" s="155">
        <f t="shared" si="80"/>
        <v>0</v>
      </c>
      <c r="AD83" s="155">
        <f t="shared" si="80"/>
        <v>0</v>
      </c>
      <c r="AE83" s="155">
        <f t="shared" si="80"/>
        <v>-8.733624454148492E-3</v>
      </c>
      <c r="AF83" s="155">
        <f t="shared" si="80"/>
        <v>-1.7341040462427793E-2</v>
      </c>
      <c r="AG83" s="155">
        <f t="shared" si="80"/>
        <v>-1.5932521087160256E-2</v>
      </c>
      <c r="AH83" s="155">
        <f t="shared" si="80"/>
        <v>-2.8101802757158012E-2</v>
      </c>
      <c r="AI83" s="155">
        <f t="shared" si="80"/>
        <v>-8.2644628099173278E-3</v>
      </c>
      <c r="AJ83" s="155">
        <f t="shared" si="80"/>
        <v>-1.041666666666663E-2</v>
      </c>
      <c r="AK83" s="155">
        <f t="shared" si="80"/>
        <v>-2.5069637883008422E-2</v>
      </c>
      <c r="AL83" s="155">
        <f t="shared" si="80"/>
        <v>-7.3170731707317138E-3</v>
      </c>
      <c r="AM83" s="155">
        <f t="shared" si="80"/>
        <v>-3.6460467021712462E-2</v>
      </c>
      <c r="AN83" s="155">
        <f t="shared" si="80"/>
        <v>-2.0729092208720545E-2</v>
      </c>
      <c r="AO83" s="155">
        <f t="shared" si="80"/>
        <v>-1.4485696895922051E-2</v>
      </c>
    </row>
    <row r="84" spans="1:41" ht="14.25" customHeight="1">
      <c r="A84" s="154">
        <v>45826</v>
      </c>
      <c r="B84" s="155">
        <v>1390</v>
      </c>
      <c r="C84" s="155">
        <v>460</v>
      </c>
      <c r="D84" s="155">
        <v>663</v>
      </c>
      <c r="E84" s="155">
        <v>262.64</v>
      </c>
      <c r="F84" s="156">
        <v>286</v>
      </c>
      <c r="G84" s="155">
        <v>1081</v>
      </c>
      <c r="H84" s="155">
        <v>227.85</v>
      </c>
      <c r="I84" s="155">
        <v>1900</v>
      </c>
      <c r="J84" s="155">
        <v>310</v>
      </c>
      <c r="K84" s="156">
        <v>229</v>
      </c>
      <c r="L84" s="155">
        <v>34.6</v>
      </c>
      <c r="M84" s="155">
        <v>106.7</v>
      </c>
      <c r="N84" s="155">
        <v>1886</v>
      </c>
      <c r="O84" s="155">
        <v>4235</v>
      </c>
      <c r="P84" s="157">
        <v>1920</v>
      </c>
      <c r="Q84" s="158">
        <v>107.7</v>
      </c>
      <c r="R84" s="159">
        <v>820</v>
      </c>
      <c r="S84" s="160">
        <v>2441</v>
      </c>
      <c r="T84" s="158">
        <v>2798</v>
      </c>
      <c r="U84" s="161">
        <v>821.5</v>
      </c>
      <c r="V84" s="155">
        <f t="shared" ref="V84:AO84" si="81">(B84/B85)-1</f>
        <v>-3.472222222222221E-2</v>
      </c>
      <c r="W84" s="155">
        <f t="shared" si="81"/>
        <v>-2.7484143763213509E-2</v>
      </c>
      <c r="X84" s="155">
        <f t="shared" si="81"/>
        <v>-1.2658227848101222E-2</v>
      </c>
      <c r="Y84" s="155">
        <f t="shared" si="81"/>
        <v>0</v>
      </c>
      <c r="Z84" s="155">
        <f t="shared" si="81"/>
        <v>-1.379310344827589E-2</v>
      </c>
      <c r="AA84" s="155">
        <f t="shared" si="81"/>
        <v>-5.5197792088316211E-3</v>
      </c>
      <c r="AB84" s="155">
        <f t="shared" si="81"/>
        <v>-5.0218340611354328E-3</v>
      </c>
      <c r="AC84" s="155">
        <f t="shared" si="81"/>
        <v>-1.5544041450777257E-2</v>
      </c>
      <c r="AD84" s="155">
        <f t="shared" si="81"/>
        <v>-6.4102564102563875E-3</v>
      </c>
      <c r="AE84" s="155">
        <f t="shared" si="81"/>
        <v>-6.5075921908893664E-3</v>
      </c>
      <c r="AF84" s="155">
        <f t="shared" si="81"/>
        <v>-1.1428571428571344E-2</v>
      </c>
      <c r="AG84" s="155">
        <f t="shared" si="81"/>
        <v>-3.2695002335356715E-3</v>
      </c>
      <c r="AH84" s="155">
        <f t="shared" si="81"/>
        <v>-2.1164021164020719E-3</v>
      </c>
      <c r="AI84" s="155">
        <f t="shared" si="81"/>
        <v>-4.7672588261749471E-2</v>
      </c>
      <c r="AJ84" s="155">
        <f t="shared" si="81"/>
        <v>2.6109660574411553E-3</v>
      </c>
      <c r="AK84" s="155">
        <f t="shared" si="81"/>
        <v>-2.0909090909090877E-2</v>
      </c>
      <c r="AL84" s="155">
        <f t="shared" si="81"/>
        <v>-2.0310633213859064E-2</v>
      </c>
      <c r="AM84" s="155">
        <f t="shared" si="81"/>
        <v>-2.4770275669196984E-2</v>
      </c>
      <c r="AN84" s="155">
        <f t="shared" si="81"/>
        <v>-2.1678321678321733E-2</v>
      </c>
      <c r="AO84" s="155">
        <f t="shared" si="81"/>
        <v>-3.3415695964231107E-2</v>
      </c>
    </row>
    <row r="85" spans="1:41" ht="14.25" customHeight="1">
      <c r="A85" s="154">
        <v>45825</v>
      </c>
      <c r="B85" s="155">
        <v>1440</v>
      </c>
      <c r="C85" s="155">
        <v>473</v>
      </c>
      <c r="D85" s="155">
        <v>671.5</v>
      </c>
      <c r="E85" s="155">
        <v>262.64</v>
      </c>
      <c r="F85" s="156">
        <v>290</v>
      </c>
      <c r="G85" s="155">
        <v>1087</v>
      </c>
      <c r="H85" s="155">
        <v>229</v>
      </c>
      <c r="I85" s="155">
        <v>1930</v>
      </c>
      <c r="J85" s="155">
        <v>312</v>
      </c>
      <c r="K85" s="156">
        <v>230.5</v>
      </c>
      <c r="L85" s="155">
        <v>35</v>
      </c>
      <c r="M85" s="155">
        <v>107.05</v>
      </c>
      <c r="N85" s="155">
        <v>1890</v>
      </c>
      <c r="O85" s="155">
        <v>4447</v>
      </c>
      <c r="P85" s="157">
        <v>1915</v>
      </c>
      <c r="Q85" s="158">
        <v>110</v>
      </c>
      <c r="R85" s="159">
        <v>837</v>
      </c>
      <c r="S85" s="160">
        <v>2503</v>
      </c>
      <c r="T85" s="158">
        <v>2860</v>
      </c>
      <c r="U85" s="161">
        <v>849.9</v>
      </c>
      <c r="V85" s="155">
        <f t="shared" ref="V85:AO85" si="82">(B85/B86)-1</f>
        <v>-1.3698630136986356E-2</v>
      </c>
      <c r="W85" s="155">
        <f t="shared" si="82"/>
        <v>-2.4742268041237137E-2</v>
      </c>
      <c r="X85" s="155">
        <f t="shared" si="82"/>
        <v>-6.8037272592812448E-3</v>
      </c>
      <c r="Y85" s="155">
        <f t="shared" si="82"/>
        <v>4.5131186414748559E-3</v>
      </c>
      <c r="Z85" s="155">
        <f t="shared" si="82"/>
        <v>0</v>
      </c>
      <c r="AA85" s="155">
        <f t="shared" si="82"/>
        <v>0</v>
      </c>
      <c r="AB85" s="155">
        <f t="shared" si="82"/>
        <v>-1.5053763440860179E-2</v>
      </c>
      <c r="AC85" s="155">
        <f t="shared" si="82"/>
        <v>4.1623309053069324E-3</v>
      </c>
      <c r="AD85" s="155">
        <f t="shared" si="82"/>
        <v>-2.5000000000000022E-2</v>
      </c>
      <c r="AE85" s="155">
        <f t="shared" si="82"/>
        <v>-1.4957264957264904E-2</v>
      </c>
      <c r="AF85" s="155">
        <f t="shared" si="82"/>
        <v>-1.6853932584269704E-2</v>
      </c>
      <c r="AG85" s="155">
        <f t="shared" si="82"/>
        <v>-8.3371931449746084E-3</v>
      </c>
      <c r="AH85" s="155">
        <f t="shared" si="82"/>
        <v>-1.8181818181818188E-2</v>
      </c>
      <c r="AI85" s="155">
        <f t="shared" si="82"/>
        <v>-6.7415730337083701E-4</v>
      </c>
      <c r="AJ85" s="155">
        <f t="shared" si="82"/>
        <v>2.6178010471205049E-3</v>
      </c>
      <c r="AK85" s="155">
        <f t="shared" si="82"/>
        <v>1.3824884792626779E-2</v>
      </c>
      <c r="AL85" s="155">
        <f t="shared" si="82"/>
        <v>0</v>
      </c>
      <c r="AM85" s="155">
        <f t="shared" si="82"/>
        <v>-1.534225019669555E-2</v>
      </c>
      <c r="AN85" s="155">
        <f t="shared" si="82"/>
        <v>-7.2891357167650384E-3</v>
      </c>
      <c r="AO85" s="155">
        <f t="shared" si="82"/>
        <v>-9.4405594405594373E-3</v>
      </c>
    </row>
    <row r="86" spans="1:41" ht="14.25" customHeight="1">
      <c r="A86" s="154">
        <v>45824</v>
      </c>
      <c r="B86" s="155">
        <v>1460</v>
      </c>
      <c r="C86" s="155">
        <v>485</v>
      </c>
      <c r="D86" s="155">
        <v>676.1</v>
      </c>
      <c r="E86" s="155">
        <v>261.45999999999998</v>
      </c>
      <c r="F86" s="156">
        <v>290</v>
      </c>
      <c r="G86" s="155">
        <v>1087</v>
      </c>
      <c r="H86" s="155">
        <v>232.5</v>
      </c>
      <c r="I86" s="155">
        <v>1922</v>
      </c>
      <c r="J86" s="155">
        <v>320</v>
      </c>
      <c r="K86" s="156">
        <v>234</v>
      </c>
      <c r="L86" s="155">
        <v>35.6</v>
      </c>
      <c r="M86" s="155">
        <v>107.95</v>
      </c>
      <c r="N86" s="155">
        <v>1925</v>
      </c>
      <c r="O86" s="155">
        <v>4450</v>
      </c>
      <c r="P86" s="157">
        <v>1910</v>
      </c>
      <c r="Q86" s="158">
        <v>108.5</v>
      </c>
      <c r="R86" s="159">
        <v>837</v>
      </c>
      <c r="S86" s="160">
        <v>2542</v>
      </c>
      <c r="T86" s="158">
        <v>2881</v>
      </c>
      <c r="U86" s="161">
        <v>858</v>
      </c>
      <c r="V86" s="155">
        <f t="shared" ref="V86:AO86" si="83">(B86/B87)-1</f>
        <v>-1.2178619756427644E-2</v>
      </c>
      <c r="W86" s="155">
        <f t="shared" si="83"/>
        <v>-3.0000000000000027E-2</v>
      </c>
      <c r="X86" s="155">
        <f t="shared" si="83"/>
        <v>-1.4431486880466471E-2</v>
      </c>
      <c r="Y86" s="155">
        <f t="shared" si="83"/>
        <v>-2.9833024118738449E-2</v>
      </c>
      <c r="Z86" s="155">
        <f t="shared" si="83"/>
        <v>-1.5280135823429575E-2</v>
      </c>
      <c r="AA86" s="155">
        <f t="shared" si="83"/>
        <v>-3.3777777777777795E-2</v>
      </c>
      <c r="AB86" s="155">
        <f t="shared" si="83"/>
        <v>-3.8859032658123183E-2</v>
      </c>
      <c r="AC86" s="155">
        <f t="shared" si="83"/>
        <v>-4.1450777202072242E-3</v>
      </c>
      <c r="AD86" s="155">
        <f t="shared" si="83"/>
        <v>-1.5081563558017819E-2</v>
      </c>
      <c r="AE86" s="155">
        <f t="shared" si="83"/>
        <v>-4.2553191489361764E-3</v>
      </c>
      <c r="AF86" s="155">
        <f t="shared" si="83"/>
        <v>-3.8617337294085896E-2</v>
      </c>
      <c r="AG86" s="155">
        <f t="shared" si="83"/>
        <v>-9.633027522935711E-3</v>
      </c>
      <c r="AH86" s="155">
        <f t="shared" si="83"/>
        <v>-1.7355793772332873E-2</v>
      </c>
      <c r="AI86" s="155">
        <f t="shared" si="83"/>
        <v>-1.1111111111111072E-2</v>
      </c>
      <c r="AJ86" s="155">
        <f t="shared" si="83"/>
        <v>-2.8484231943031513E-2</v>
      </c>
      <c r="AK86" s="155">
        <f t="shared" si="83"/>
        <v>2.7726432532346745E-3</v>
      </c>
      <c r="AL86" s="155">
        <f t="shared" si="83"/>
        <v>-1.297169811320753E-2</v>
      </c>
      <c r="AM86" s="155">
        <f t="shared" si="83"/>
        <v>-7.4189769621241242E-3</v>
      </c>
      <c r="AN86" s="155">
        <f t="shared" si="83"/>
        <v>-2.3389830508474541E-2</v>
      </c>
      <c r="AO86" s="155">
        <f t="shared" si="83"/>
        <v>-1.3679733302678465E-2</v>
      </c>
    </row>
    <row r="87" spans="1:41" ht="14.25" customHeight="1">
      <c r="A87" s="154">
        <v>45821</v>
      </c>
      <c r="B87" s="155">
        <v>1478</v>
      </c>
      <c r="C87" s="155">
        <v>500</v>
      </c>
      <c r="D87" s="155">
        <v>686</v>
      </c>
      <c r="E87" s="155">
        <v>269.5</v>
      </c>
      <c r="F87" s="156">
        <v>294.5</v>
      </c>
      <c r="G87" s="155">
        <v>1125</v>
      </c>
      <c r="H87" s="155">
        <v>241.9</v>
      </c>
      <c r="I87" s="155">
        <v>1930</v>
      </c>
      <c r="J87" s="155">
        <v>324.89999999999998</v>
      </c>
      <c r="K87" s="156">
        <v>235</v>
      </c>
      <c r="L87" s="155">
        <v>37.03</v>
      </c>
      <c r="M87" s="155">
        <v>109</v>
      </c>
      <c r="N87" s="155">
        <v>1959</v>
      </c>
      <c r="O87" s="155">
        <v>4500</v>
      </c>
      <c r="P87" s="157">
        <v>1966</v>
      </c>
      <c r="Q87" s="158">
        <v>108.2</v>
      </c>
      <c r="R87" s="159">
        <v>848</v>
      </c>
      <c r="S87" s="160">
        <v>2561</v>
      </c>
      <c r="T87" s="158">
        <v>2950</v>
      </c>
      <c r="U87" s="161">
        <v>869.9</v>
      </c>
      <c r="V87" s="155">
        <f t="shared" ref="V87:AO87" si="84">(B87/B88)-1</f>
        <v>-1.3513513513513375E-3</v>
      </c>
      <c r="W87" s="155">
        <f t="shared" si="84"/>
        <v>-3.9840637450199168E-3</v>
      </c>
      <c r="X87" s="155">
        <f t="shared" si="84"/>
        <v>2.6308097047647028E-3</v>
      </c>
      <c r="Y87" s="155">
        <f t="shared" si="84"/>
        <v>3.7735849056603765E-2</v>
      </c>
      <c r="Z87" s="155">
        <f t="shared" si="84"/>
        <v>-5.0675675675675436E-3</v>
      </c>
      <c r="AA87" s="155">
        <f t="shared" si="84"/>
        <v>1.534296028880866E-2</v>
      </c>
      <c r="AB87" s="155">
        <f t="shared" si="84"/>
        <v>1.5746378332983424E-2</v>
      </c>
      <c r="AC87" s="155">
        <f t="shared" si="84"/>
        <v>-2.5252525252525304E-2</v>
      </c>
      <c r="AD87" s="155">
        <f t="shared" si="84"/>
        <v>-1.5454545454545499E-2</v>
      </c>
      <c r="AE87" s="155">
        <f t="shared" si="84"/>
        <v>-4.237288135593209E-3</v>
      </c>
      <c r="AF87" s="155">
        <f t="shared" si="84"/>
        <v>-3.062827225130893E-2</v>
      </c>
      <c r="AG87" s="155">
        <f t="shared" si="84"/>
        <v>-9.9909173478655022E-3</v>
      </c>
      <c r="AH87" s="155">
        <f t="shared" si="84"/>
        <v>-1.8045112781954864E-2</v>
      </c>
      <c r="AI87" s="155">
        <f t="shared" si="84"/>
        <v>-3.5429583702391021E-3</v>
      </c>
      <c r="AJ87" s="155">
        <f t="shared" si="84"/>
        <v>-4.0975609756097597E-2</v>
      </c>
      <c r="AK87" s="155">
        <f t="shared" si="84"/>
        <v>-6.1985262245340178E-2</v>
      </c>
      <c r="AL87" s="155">
        <f t="shared" si="84"/>
        <v>-8.1871345029239651E-3</v>
      </c>
      <c r="AM87" s="155">
        <f t="shared" si="84"/>
        <v>-1.386214863303814E-2</v>
      </c>
      <c r="AN87" s="155">
        <f t="shared" si="84"/>
        <v>-2.1558872305140975E-2</v>
      </c>
      <c r="AO87" s="155">
        <f t="shared" si="84"/>
        <v>-1.1477272727272725E-2</v>
      </c>
    </row>
    <row r="88" spans="1:41" ht="14.25" customHeight="1">
      <c r="A88" s="154">
        <v>45820</v>
      </c>
      <c r="B88" s="155">
        <v>1480</v>
      </c>
      <c r="C88" s="155">
        <v>502</v>
      </c>
      <c r="D88" s="155">
        <v>684.2</v>
      </c>
      <c r="E88" s="155">
        <v>259.7</v>
      </c>
      <c r="F88" s="156">
        <v>296</v>
      </c>
      <c r="G88" s="155">
        <v>1108</v>
      </c>
      <c r="H88" s="155">
        <v>238.15</v>
      </c>
      <c r="I88" s="155">
        <v>1980</v>
      </c>
      <c r="J88" s="155">
        <v>330</v>
      </c>
      <c r="K88" s="156">
        <v>236</v>
      </c>
      <c r="L88" s="155">
        <v>38.200000000000003</v>
      </c>
      <c r="M88" s="155">
        <v>110.1</v>
      </c>
      <c r="N88" s="155">
        <v>1995</v>
      </c>
      <c r="O88" s="155">
        <v>4516</v>
      </c>
      <c r="P88" s="157">
        <v>2050</v>
      </c>
      <c r="Q88" s="158">
        <v>115.35</v>
      </c>
      <c r="R88" s="159">
        <v>855</v>
      </c>
      <c r="S88" s="160">
        <v>2597</v>
      </c>
      <c r="T88" s="158">
        <v>3015</v>
      </c>
      <c r="U88" s="161">
        <v>880</v>
      </c>
      <c r="V88" s="155">
        <f t="shared" ref="V88:AO88" si="85">(B88/B89)-1</f>
        <v>-1.9218025182239917E-2</v>
      </c>
      <c r="W88" s="155">
        <f t="shared" si="85"/>
        <v>-1.2782694198623434E-2</v>
      </c>
      <c r="X88" s="155">
        <f t="shared" si="85"/>
        <v>2.4908424908425264E-3</v>
      </c>
      <c r="Y88" s="155">
        <f t="shared" si="85"/>
        <v>-2.6100652516312994E-2</v>
      </c>
      <c r="Z88" s="155">
        <f t="shared" si="85"/>
        <v>0</v>
      </c>
      <c r="AA88" s="155">
        <f t="shared" si="85"/>
        <v>-1.5111111111111075E-2</v>
      </c>
      <c r="AB88" s="155">
        <f t="shared" si="85"/>
        <v>-2.0990764063799627E-4</v>
      </c>
      <c r="AC88" s="155">
        <f t="shared" si="85"/>
        <v>-9.009009009009028E-3</v>
      </c>
      <c r="AD88" s="155">
        <f t="shared" si="85"/>
        <v>-1.756475141411129E-2</v>
      </c>
      <c r="AE88" s="155">
        <f t="shared" si="85"/>
        <v>3.8281582305401685E-3</v>
      </c>
      <c r="AF88" s="155">
        <f t="shared" si="85"/>
        <v>-2.176696542893708E-2</v>
      </c>
      <c r="AG88" s="155">
        <f t="shared" si="85"/>
        <v>-4.5207956600361587E-3</v>
      </c>
      <c r="AH88" s="155">
        <f t="shared" si="85"/>
        <v>-2.6354319180087793E-2</v>
      </c>
      <c r="AI88" s="155">
        <f t="shared" si="85"/>
        <v>-1.3973799126637543E-2</v>
      </c>
      <c r="AJ88" s="155">
        <f t="shared" si="85"/>
        <v>1.4851485148514865E-2</v>
      </c>
      <c r="AK88" s="155">
        <f t="shared" si="85"/>
        <v>-2.2043238660449438E-2</v>
      </c>
      <c r="AL88" s="155">
        <f t="shared" si="85"/>
        <v>-8.0055690915419309E-3</v>
      </c>
      <c r="AM88" s="155">
        <f t="shared" si="85"/>
        <v>-4.5994633959370868E-3</v>
      </c>
      <c r="AN88" s="155">
        <f t="shared" si="85"/>
        <v>-5.9347181008901906E-3</v>
      </c>
      <c r="AO88" s="155">
        <f t="shared" si="85"/>
        <v>-1.6759776536312887E-2</v>
      </c>
    </row>
    <row r="89" spans="1:41" ht="14.25" customHeight="1">
      <c r="A89" s="154">
        <v>45819</v>
      </c>
      <c r="B89" s="155">
        <v>1509</v>
      </c>
      <c r="C89" s="155">
        <v>508.5</v>
      </c>
      <c r="D89" s="155">
        <v>682.5</v>
      </c>
      <c r="E89" s="155">
        <v>266.66000000000003</v>
      </c>
      <c r="F89" s="156">
        <v>296</v>
      </c>
      <c r="G89" s="155">
        <v>1125</v>
      </c>
      <c r="H89" s="155">
        <v>238.2</v>
      </c>
      <c r="I89" s="155">
        <v>1998</v>
      </c>
      <c r="J89" s="155">
        <v>335.9</v>
      </c>
      <c r="K89" s="156">
        <v>235.1</v>
      </c>
      <c r="L89" s="155">
        <v>39.049999999999997</v>
      </c>
      <c r="M89" s="155">
        <v>110.6</v>
      </c>
      <c r="N89" s="155">
        <v>2049</v>
      </c>
      <c r="O89" s="155">
        <v>4580</v>
      </c>
      <c r="P89" s="157">
        <v>2020</v>
      </c>
      <c r="Q89" s="158">
        <v>117.95</v>
      </c>
      <c r="R89" s="159">
        <v>861.9</v>
      </c>
      <c r="S89" s="160">
        <v>2609</v>
      </c>
      <c r="T89" s="158">
        <v>3033</v>
      </c>
      <c r="U89" s="161">
        <v>895</v>
      </c>
      <c r="V89" s="155">
        <f t="shared" ref="V89:AO89" si="86">(B89/B90)-1</f>
        <v>-6.6225165562916466E-4</v>
      </c>
      <c r="W89" s="155">
        <f t="shared" si="86"/>
        <v>-6.8359375E-3</v>
      </c>
      <c r="X89" s="155">
        <f t="shared" si="86"/>
        <v>3.6764705882352811E-3</v>
      </c>
      <c r="Y89" s="155">
        <f t="shared" si="86"/>
        <v>7.785336356765038E-3</v>
      </c>
      <c r="Z89" s="155">
        <f t="shared" si="86"/>
        <v>-1.3333333333333308E-2</v>
      </c>
      <c r="AA89" s="155">
        <f t="shared" si="86"/>
        <v>-2.6595744680850686E-3</v>
      </c>
      <c r="AB89" s="155">
        <f t="shared" si="86"/>
        <v>-7.5000000000000622E-3</v>
      </c>
      <c r="AC89" s="155">
        <f t="shared" si="86"/>
        <v>0</v>
      </c>
      <c r="AD89" s="155">
        <f t="shared" si="86"/>
        <v>5.6886227544910017E-3</v>
      </c>
      <c r="AE89" s="155">
        <f t="shared" si="86"/>
        <v>-1.21848739495799E-2</v>
      </c>
      <c r="AF89" s="155">
        <f t="shared" si="86"/>
        <v>1.0253781081772662E-3</v>
      </c>
      <c r="AG89" s="155">
        <f t="shared" si="86"/>
        <v>5.4545454545453786E-3</v>
      </c>
      <c r="AH89" s="155">
        <f t="shared" si="86"/>
        <v>-4.2523364485981263E-2</v>
      </c>
      <c r="AI89" s="155">
        <f t="shared" si="86"/>
        <v>1.1037527593819041E-2</v>
      </c>
      <c r="AJ89" s="155">
        <f t="shared" si="86"/>
        <v>1.0000000000000009E-2</v>
      </c>
      <c r="AK89" s="155">
        <f t="shared" si="86"/>
        <v>6.8288518992745129E-3</v>
      </c>
      <c r="AL89" s="155">
        <f t="shared" si="86"/>
        <v>-8.1703107019562848E-3</v>
      </c>
      <c r="AM89" s="155">
        <f t="shared" si="86"/>
        <v>3.4615384615384048E-3</v>
      </c>
      <c r="AN89" s="155">
        <f t="shared" si="86"/>
        <v>-2.3026315789473895E-3</v>
      </c>
      <c r="AO89" s="155">
        <f t="shared" si="86"/>
        <v>1.1299435028248483E-2</v>
      </c>
    </row>
    <row r="90" spans="1:41" ht="14.25" customHeight="1">
      <c r="A90" s="154">
        <v>45818</v>
      </c>
      <c r="B90" s="155">
        <v>1510</v>
      </c>
      <c r="C90" s="155">
        <v>512</v>
      </c>
      <c r="D90" s="155">
        <v>680</v>
      </c>
      <c r="E90" s="155">
        <v>264.60000000000002</v>
      </c>
      <c r="F90" s="156">
        <v>300</v>
      </c>
      <c r="G90" s="155">
        <v>1128</v>
      </c>
      <c r="H90" s="155">
        <v>240</v>
      </c>
      <c r="I90" s="155">
        <v>1998</v>
      </c>
      <c r="J90" s="155">
        <v>334</v>
      </c>
      <c r="K90" s="156">
        <v>238</v>
      </c>
      <c r="L90" s="155">
        <v>39.01</v>
      </c>
      <c r="M90" s="155">
        <v>110</v>
      </c>
      <c r="N90" s="155">
        <v>2140</v>
      </c>
      <c r="O90" s="155">
        <v>4530</v>
      </c>
      <c r="P90" s="157">
        <v>2000</v>
      </c>
      <c r="Q90" s="158">
        <v>117.15</v>
      </c>
      <c r="R90" s="159">
        <v>869</v>
      </c>
      <c r="S90" s="160">
        <v>2600</v>
      </c>
      <c r="T90" s="158">
        <v>3040</v>
      </c>
      <c r="U90" s="161">
        <v>885</v>
      </c>
      <c r="V90" s="155">
        <f t="shared" ref="V90:AO90" si="87">(B90/B91)-1</f>
        <v>6.6666666666665986E-3</v>
      </c>
      <c r="W90" s="155">
        <f t="shared" si="87"/>
        <v>-2.3382696804365999E-3</v>
      </c>
      <c r="X90" s="155">
        <f t="shared" si="87"/>
        <v>1.2507444907683185E-2</v>
      </c>
      <c r="Y90" s="155">
        <f t="shared" si="87"/>
        <v>0</v>
      </c>
      <c r="Z90" s="155">
        <f t="shared" si="87"/>
        <v>-6.6225165562914245E-3</v>
      </c>
      <c r="AA90" s="155">
        <f t="shared" si="87"/>
        <v>-8.8573959255977552E-4</v>
      </c>
      <c r="AB90" s="155">
        <f t="shared" si="87"/>
        <v>8.4033613445377853E-3</v>
      </c>
      <c r="AC90" s="155">
        <f t="shared" si="87"/>
        <v>-1.5763546798029604E-2</v>
      </c>
      <c r="AD90" s="155">
        <f t="shared" si="87"/>
        <v>1.365705614567525E-2</v>
      </c>
      <c r="AE90" s="155">
        <f t="shared" si="87"/>
        <v>-2.0576131687242816E-2</v>
      </c>
      <c r="AF90" s="155">
        <f t="shared" si="87"/>
        <v>1.3246753246753284E-2</v>
      </c>
      <c r="AG90" s="155">
        <f t="shared" si="87"/>
        <v>-4.5248868778280382E-3</v>
      </c>
      <c r="AH90" s="155">
        <f t="shared" si="87"/>
        <v>-4.6511627906976605E-3</v>
      </c>
      <c r="AI90" s="155">
        <f t="shared" si="87"/>
        <v>-4.39560439560438E-3</v>
      </c>
      <c r="AJ90" s="155">
        <f t="shared" si="87"/>
        <v>1.0101010101010166E-2</v>
      </c>
      <c r="AK90" s="155">
        <f t="shared" si="87"/>
        <v>3.8563829787234161E-2</v>
      </c>
      <c r="AL90" s="155">
        <f t="shared" si="87"/>
        <v>1.6255408724125786E-2</v>
      </c>
      <c r="AM90" s="155">
        <f t="shared" si="87"/>
        <v>-3.8446751249521238E-4</v>
      </c>
      <c r="AN90" s="155">
        <f t="shared" si="87"/>
        <v>3.3003300330032292E-3</v>
      </c>
      <c r="AO90" s="155">
        <f t="shared" si="87"/>
        <v>-5.6179775280899014E-3</v>
      </c>
    </row>
    <row r="91" spans="1:41" ht="14.25" customHeight="1">
      <c r="A91" s="154">
        <v>45814</v>
      </c>
      <c r="B91" s="155">
        <v>1500</v>
      </c>
      <c r="C91" s="155">
        <v>513.20000000000005</v>
      </c>
      <c r="D91" s="155">
        <v>671.6</v>
      </c>
      <c r="E91" s="155">
        <v>264.60000000000002</v>
      </c>
      <c r="F91" s="156">
        <v>302</v>
      </c>
      <c r="G91" s="155">
        <v>1129</v>
      </c>
      <c r="H91" s="155">
        <v>238</v>
      </c>
      <c r="I91" s="155">
        <v>2030</v>
      </c>
      <c r="J91" s="155">
        <v>329.5</v>
      </c>
      <c r="K91" s="156">
        <v>243</v>
      </c>
      <c r="L91" s="155">
        <v>38.5</v>
      </c>
      <c r="M91" s="155">
        <v>110.5</v>
      </c>
      <c r="N91" s="155">
        <v>2150</v>
      </c>
      <c r="O91" s="155">
        <v>4550</v>
      </c>
      <c r="P91" s="157">
        <v>1980</v>
      </c>
      <c r="Q91" s="158">
        <v>112.8</v>
      </c>
      <c r="R91" s="159">
        <v>855.1</v>
      </c>
      <c r="S91" s="160">
        <v>2601</v>
      </c>
      <c r="T91" s="158">
        <v>3030</v>
      </c>
      <c r="U91" s="161">
        <v>890</v>
      </c>
      <c r="V91" s="155">
        <f t="shared" ref="V91:AO91" si="88">(B91/B92)-1</f>
        <v>-6.6225165562914245E-3</v>
      </c>
      <c r="W91" s="155">
        <f t="shared" si="88"/>
        <v>-1.3076923076922986E-2</v>
      </c>
      <c r="X91" s="155">
        <f t="shared" si="88"/>
        <v>-1.7410387710314557E-2</v>
      </c>
      <c r="Y91" s="155">
        <f t="shared" si="88"/>
        <v>-2.5270758122743486E-2</v>
      </c>
      <c r="Z91" s="155">
        <f t="shared" si="88"/>
        <v>-1.3071895424836555E-2</v>
      </c>
      <c r="AA91" s="155">
        <f t="shared" si="88"/>
        <v>-5.2863436123348206E-3</v>
      </c>
      <c r="AB91" s="155">
        <f t="shared" si="88"/>
        <v>-7.9199666527720591E-3</v>
      </c>
      <c r="AC91" s="155">
        <f t="shared" si="88"/>
        <v>2.5252525252525304E-2</v>
      </c>
      <c r="AD91" s="155">
        <f t="shared" si="88"/>
        <v>-1.6417910447761197E-2</v>
      </c>
      <c r="AE91" s="155">
        <f t="shared" si="88"/>
        <v>2.3157894736842044E-2</v>
      </c>
      <c r="AF91" s="155">
        <f t="shared" si="88"/>
        <v>7.8534031413610705E-3</v>
      </c>
      <c r="AG91" s="155">
        <f t="shared" si="88"/>
        <v>-1.3392857142857095E-2</v>
      </c>
      <c r="AH91" s="155">
        <f t="shared" si="88"/>
        <v>-4.6296296296296502E-3</v>
      </c>
      <c r="AI91" s="155">
        <f t="shared" si="88"/>
        <v>-8.4985835694051381E-3</v>
      </c>
      <c r="AJ91" s="155">
        <f t="shared" si="88"/>
        <v>0</v>
      </c>
      <c r="AK91" s="155">
        <f t="shared" si="88"/>
        <v>-8.7873462214411724E-3</v>
      </c>
      <c r="AL91" s="155">
        <f t="shared" si="88"/>
        <v>-9.1541135573580679E-3</v>
      </c>
      <c r="AM91" s="155">
        <f t="shared" si="88"/>
        <v>6.1895551257253878E-3</v>
      </c>
      <c r="AN91" s="155">
        <f t="shared" si="88"/>
        <v>-1.6233766233766267E-2</v>
      </c>
      <c r="AO91" s="155">
        <f t="shared" si="88"/>
        <v>-1.1111111111111072E-2</v>
      </c>
    </row>
    <row r="92" spans="1:41" ht="14.25" customHeight="1">
      <c r="A92" s="154">
        <v>45813</v>
      </c>
      <c r="B92" s="155">
        <v>1510</v>
      </c>
      <c r="C92" s="155">
        <v>520</v>
      </c>
      <c r="D92" s="155">
        <v>683.5</v>
      </c>
      <c r="E92" s="155">
        <v>271.45999999999998</v>
      </c>
      <c r="F92" s="156">
        <v>306</v>
      </c>
      <c r="G92" s="155">
        <v>1135</v>
      </c>
      <c r="H92" s="155">
        <v>239.9</v>
      </c>
      <c r="I92" s="155">
        <v>1980</v>
      </c>
      <c r="J92" s="155">
        <v>335</v>
      </c>
      <c r="K92" s="156">
        <v>237.5</v>
      </c>
      <c r="L92" s="155">
        <v>38.200000000000003</v>
      </c>
      <c r="M92" s="155">
        <v>112</v>
      </c>
      <c r="N92" s="155">
        <v>2160</v>
      </c>
      <c r="O92" s="155">
        <v>4589</v>
      </c>
      <c r="P92" s="157">
        <v>1980</v>
      </c>
      <c r="Q92" s="158">
        <v>113.8</v>
      </c>
      <c r="R92" s="159">
        <v>863</v>
      </c>
      <c r="S92" s="160">
        <v>2585</v>
      </c>
      <c r="T92" s="158">
        <v>3080</v>
      </c>
      <c r="U92" s="161">
        <v>900</v>
      </c>
      <c r="V92" s="155">
        <f t="shared" ref="V92:AO92" si="89">(B92/B93)-1</f>
        <v>5.3262316910784868E-3</v>
      </c>
      <c r="W92" s="155">
        <f t="shared" si="89"/>
        <v>0</v>
      </c>
      <c r="X92" s="155">
        <f t="shared" si="89"/>
        <v>2.1994134897360684E-3</v>
      </c>
      <c r="Y92" s="155">
        <f t="shared" si="89"/>
        <v>4.5283018867924518E-2</v>
      </c>
      <c r="Z92" s="155">
        <f t="shared" si="89"/>
        <v>3.7288135593220417E-2</v>
      </c>
      <c r="AA92" s="155">
        <f t="shared" si="89"/>
        <v>4.1284403669724856E-2</v>
      </c>
      <c r="AB92" s="155">
        <f t="shared" si="89"/>
        <v>-8.329862557266976E-4</v>
      </c>
      <c r="AC92" s="155">
        <f t="shared" si="89"/>
        <v>-4.0697674418604612E-2</v>
      </c>
      <c r="AD92" s="155">
        <f t="shared" si="89"/>
        <v>9.0361445783131433E-3</v>
      </c>
      <c r="AE92" s="155">
        <f t="shared" si="89"/>
        <v>1.0638297872340496E-2</v>
      </c>
      <c r="AF92" s="155">
        <f t="shared" si="89"/>
        <v>3.2432432432432545E-2</v>
      </c>
      <c r="AG92" s="155">
        <f t="shared" si="89"/>
        <v>-1.7543859649122862E-2</v>
      </c>
      <c r="AH92" s="155">
        <f t="shared" si="89"/>
        <v>-4.6082949308755561E-3</v>
      </c>
      <c r="AI92" s="155">
        <f t="shared" si="89"/>
        <v>1.9777777777777672E-2</v>
      </c>
      <c r="AJ92" s="155">
        <f t="shared" si="89"/>
        <v>-1.0000000000000009E-2</v>
      </c>
      <c r="AK92" s="155">
        <f t="shared" si="89"/>
        <v>9.9516908212560429E-2</v>
      </c>
      <c r="AL92" s="155">
        <f t="shared" si="89"/>
        <v>-1.931818181818179E-2</v>
      </c>
      <c r="AM92" s="155">
        <f t="shared" si="89"/>
        <v>1.9379844961240345E-3</v>
      </c>
      <c r="AN92" s="155">
        <f t="shared" si="89"/>
        <v>3.2478077297826147E-4</v>
      </c>
      <c r="AO92" s="155">
        <f t="shared" si="89"/>
        <v>-5.5248618784530246E-3</v>
      </c>
    </row>
    <row r="93" spans="1:41" ht="14.25" customHeight="1">
      <c r="A93" s="154">
        <v>45812</v>
      </c>
      <c r="B93" s="155">
        <v>1502</v>
      </c>
      <c r="C93" s="155">
        <v>520</v>
      </c>
      <c r="D93" s="155">
        <v>682</v>
      </c>
      <c r="E93" s="155">
        <v>259.7</v>
      </c>
      <c r="F93" s="156">
        <v>295</v>
      </c>
      <c r="G93" s="155">
        <v>1090</v>
      </c>
      <c r="H93" s="155">
        <v>240.1</v>
      </c>
      <c r="I93" s="155">
        <v>2064</v>
      </c>
      <c r="J93" s="155">
        <v>332</v>
      </c>
      <c r="K93" s="156">
        <v>235</v>
      </c>
      <c r="L93" s="155">
        <v>37</v>
      </c>
      <c r="M93" s="155">
        <v>114</v>
      </c>
      <c r="N93" s="155">
        <v>2170</v>
      </c>
      <c r="O93" s="155">
        <v>4500</v>
      </c>
      <c r="P93" s="157">
        <v>2000</v>
      </c>
      <c r="Q93" s="158">
        <v>103.5</v>
      </c>
      <c r="R93" s="159">
        <v>880</v>
      </c>
      <c r="S93" s="160">
        <v>2580</v>
      </c>
      <c r="T93" s="158">
        <v>3079</v>
      </c>
      <c r="U93" s="161">
        <v>905</v>
      </c>
      <c r="V93" s="155">
        <f t="shared" ref="V93:AO93" si="90">(B93/B94)-1</f>
        <v>7.3775989268947129E-3</v>
      </c>
      <c r="W93" s="155">
        <f t="shared" si="90"/>
        <v>1.9607843137254832E-2</v>
      </c>
      <c r="X93" s="155">
        <f t="shared" si="90"/>
        <v>1.0370370370370363E-2</v>
      </c>
      <c r="Y93" s="155">
        <f t="shared" si="90"/>
        <v>8.1632653061224358E-2</v>
      </c>
      <c r="Z93" s="155">
        <f t="shared" si="90"/>
        <v>7.2727272727272751E-2</v>
      </c>
      <c r="AA93" s="155">
        <f t="shared" si="90"/>
        <v>-9.0909090909090384E-3</v>
      </c>
      <c r="AB93" s="155">
        <f t="shared" si="90"/>
        <v>4.166666666667318E-4</v>
      </c>
      <c r="AC93" s="155">
        <f t="shared" si="90"/>
        <v>3.9798488664987364E-2</v>
      </c>
      <c r="AD93" s="155">
        <f t="shared" si="90"/>
        <v>-3.0030030030030463E-3</v>
      </c>
      <c r="AE93" s="155">
        <f t="shared" si="90"/>
        <v>0</v>
      </c>
      <c r="AF93" s="155">
        <f t="shared" si="90"/>
        <v>2.1535063500828233E-2</v>
      </c>
      <c r="AG93" s="155">
        <f t="shared" si="90"/>
        <v>1.3333333333333419E-2</v>
      </c>
      <c r="AH93" s="155">
        <f t="shared" si="90"/>
        <v>0</v>
      </c>
      <c r="AI93" s="155">
        <f t="shared" si="90"/>
        <v>-2.2217285047765323E-4</v>
      </c>
      <c r="AJ93" s="155">
        <f t="shared" si="90"/>
        <v>1.9367991845055998E-2</v>
      </c>
      <c r="AK93" s="155">
        <f t="shared" si="90"/>
        <v>1.2224938875305513E-2</v>
      </c>
      <c r="AL93" s="155">
        <f t="shared" si="90"/>
        <v>1.9698725376593229E-2</v>
      </c>
      <c r="AM93" s="155">
        <f t="shared" si="90"/>
        <v>4.6728971962617383E-3</v>
      </c>
      <c r="AN93" s="155">
        <f t="shared" si="90"/>
        <v>3.1490787269681686E-2</v>
      </c>
      <c r="AO93" s="155">
        <f t="shared" si="90"/>
        <v>4.3280435023860253E-3</v>
      </c>
    </row>
    <row r="94" spans="1:41" ht="14.25" customHeight="1">
      <c r="A94" s="154">
        <v>45811</v>
      </c>
      <c r="B94" s="155">
        <v>1491</v>
      </c>
      <c r="C94" s="155">
        <v>510</v>
      </c>
      <c r="D94" s="155">
        <v>675</v>
      </c>
      <c r="E94" s="155">
        <v>240.1</v>
      </c>
      <c r="F94" s="156">
        <v>275</v>
      </c>
      <c r="G94" s="155">
        <v>1100</v>
      </c>
      <c r="H94" s="155">
        <v>240</v>
      </c>
      <c r="I94" s="155">
        <v>1985</v>
      </c>
      <c r="J94" s="155">
        <v>333</v>
      </c>
      <c r="K94" s="156">
        <v>235</v>
      </c>
      <c r="L94" s="155">
        <v>36.22</v>
      </c>
      <c r="M94" s="155">
        <v>112.5</v>
      </c>
      <c r="N94" s="155">
        <v>2170</v>
      </c>
      <c r="O94" s="155">
        <v>4501</v>
      </c>
      <c r="P94" s="157">
        <v>1962</v>
      </c>
      <c r="Q94" s="158">
        <v>102.25</v>
      </c>
      <c r="R94" s="159">
        <v>863</v>
      </c>
      <c r="S94" s="160">
        <v>2568</v>
      </c>
      <c r="T94" s="158">
        <v>2985</v>
      </c>
      <c r="U94" s="161">
        <v>901.1</v>
      </c>
      <c r="V94" s="155">
        <f t="shared" ref="V94:AO94" si="91">(B94/B95)-1</f>
        <v>2.8275862068965596E-2</v>
      </c>
      <c r="W94" s="155">
        <f t="shared" si="91"/>
        <v>1.3916500994035852E-2</v>
      </c>
      <c r="X94" s="155">
        <f t="shared" si="91"/>
        <v>7.4626865671640896E-3</v>
      </c>
      <c r="Y94" s="155">
        <f t="shared" si="91"/>
        <v>2.9411764705882248E-2</v>
      </c>
      <c r="Z94" s="155">
        <f t="shared" si="91"/>
        <v>3.6496350364962904E-3</v>
      </c>
      <c r="AA94" s="155">
        <f t="shared" si="91"/>
        <v>4.5662100456620447E-3</v>
      </c>
      <c r="AB94" s="155">
        <f t="shared" si="91"/>
        <v>8.1915563957151161E-3</v>
      </c>
      <c r="AC94" s="155">
        <f t="shared" si="91"/>
        <v>-1.5090543259557165E-3</v>
      </c>
      <c r="AD94" s="155">
        <f t="shared" si="91"/>
        <v>-1.3625592417061627E-2</v>
      </c>
      <c r="AE94" s="155">
        <f t="shared" si="91"/>
        <v>8.5836909871244149E-3</v>
      </c>
      <c r="AF94" s="155">
        <f t="shared" si="91"/>
        <v>-8.2146768893758271E-3</v>
      </c>
      <c r="AG94" s="155">
        <f t="shared" si="91"/>
        <v>1.534296028880866E-2</v>
      </c>
      <c r="AH94" s="155">
        <f t="shared" si="91"/>
        <v>-1.3187812642109997E-2</v>
      </c>
      <c r="AI94" s="155">
        <f t="shared" si="91"/>
        <v>-2.1096128751631138E-2</v>
      </c>
      <c r="AJ94" s="155">
        <f t="shared" si="91"/>
        <v>-1.6048144433299938E-2</v>
      </c>
      <c r="AK94" s="155">
        <f t="shared" si="91"/>
        <v>-1.5880654475457279E-2</v>
      </c>
      <c r="AL94" s="155">
        <f t="shared" si="91"/>
        <v>2.7380952380952284E-2</v>
      </c>
      <c r="AM94" s="155">
        <f t="shared" si="91"/>
        <v>2.9258517034068232E-2</v>
      </c>
      <c r="AN94" s="155">
        <f t="shared" si="91"/>
        <v>-2.1311475409836023E-2</v>
      </c>
      <c r="AO94" s="155">
        <f t="shared" si="91"/>
        <v>2.5142207053469923E-2</v>
      </c>
    </row>
    <row r="95" spans="1:41" ht="14.25" customHeight="1">
      <c r="A95" s="154">
        <v>45810</v>
      </c>
      <c r="B95" s="155">
        <v>1450</v>
      </c>
      <c r="C95" s="155">
        <v>503</v>
      </c>
      <c r="D95" s="155">
        <v>670</v>
      </c>
      <c r="E95" s="155">
        <v>233.24</v>
      </c>
      <c r="F95" s="156">
        <v>274</v>
      </c>
      <c r="G95" s="155">
        <v>1095</v>
      </c>
      <c r="H95" s="155">
        <v>238.05</v>
      </c>
      <c r="I95" s="155">
        <v>1988</v>
      </c>
      <c r="J95" s="155">
        <v>337.6</v>
      </c>
      <c r="K95" s="156">
        <v>233</v>
      </c>
      <c r="L95" s="155">
        <v>36.520000000000003</v>
      </c>
      <c r="M95" s="155">
        <v>110.8</v>
      </c>
      <c r="N95" s="155">
        <v>2199</v>
      </c>
      <c r="O95" s="155">
        <v>4598</v>
      </c>
      <c r="P95" s="157">
        <v>1994</v>
      </c>
      <c r="Q95" s="158">
        <v>103.9</v>
      </c>
      <c r="R95" s="159">
        <v>840</v>
      </c>
      <c r="S95" s="160">
        <v>2495</v>
      </c>
      <c r="T95" s="158">
        <v>3050</v>
      </c>
      <c r="U95" s="161">
        <v>879</v>
      </c>
      <c r="V95" s="155">
        <f t="shared" ref="V95:AO95" si="92">(B95/B96)-1</f>
        <v>3.4602076124568004E-3</v>
      </c>
      <c r="W95" s="155">
        <f t="shared" si="92"/>
        <v>6.1181434599156148E-2</v>
      </c>
      <c r="X95" s="155">
        <f t="shared" si="92"/>
        <v>9.0361445783131433E-3</v>
      </c>
      <c r="Y95" s="155">
        <f t="shared" si="92"/>
        <v>0</v>
      </c>
      <c r="Z95" s="155">
        <f t="shared" si="92"/>
        <v>2.2388059701492491E-2</v>
      </c>
      <c r="AA95" s="155">
        <f t="shared" si="92"/>
        <v>-1.3513513513513487E-2</v>
      </c>
      <c r="AB95" s="155">
        <f t="shared" si="92"/>
        <v>2.1008403361344463E-4</v>
      </c>
      <c r="AC95" s="155">
        <f t="shared" si="92"/>
        <v>2.2107969151671014E-2</v>
      </c>
      <c r="AD95" s="155">
        <f t="shared" si="92"/>
        <v>-1.1834319526626835E-3</v>
      </c>
      <c r="AE95" s="155">
        <f t="shared" si="92"/>
        <v>1.304347826086949E-2</v>
      </c>
      <c r="AF95" s="155">
        <f t="shared" si="92"/>
        <v>1.4444444444444482E-2</v>
      </c>
      <c r="AG95" s="155">
        <f t="shared" si="92"/>
        <v>1.7914561322921463E-2</v>
      </c>
      <c r="AH95" s="155">
        <f t="shared" si="92"/>
        <v>-1.8303571428571419E-2</v>
      </c>
      <c r="AI95" s="155">
        <f t="shared" si="92"/>
        <v>2.1777777777777674E-2</v>
      </c>
      <c r="AJ95" s="155">
        <f t="shared" si="92"/>
        <v>5.0175614651282174E-4</v>
      </c>
      <c r="AK95" s="155">
        <f t="shared" si="92"/>
        <v>2.8712871287128738E-2</v>
      </c>
      <c r="AL95" s="155">
        <f t="shared" si="92"/>
        <v>6.3291139240506222E-2</v>
      </c>
      <c r="AM95" s="155">
        <f t="shared" si="92"/>
        <v>0</v>
      </c>
      <c r="AN95" s="155">
        <f t="shared" si="92"/>
        <v>-1.2944983818770184E-2</v>
      </c>
      <c r="AO95" s="155">
        <f t="shared" si="92"/>
        <v>-1.136363636363602E-3</v>
      </c>
    </row>
    <row r="96" spans="1:41" ht="14.25" customHeight="1">
      <c r="A96" s="154">
        <v>45807</v>
      </c>
      <c r="B96" s="155">
        <v>1445</v>
      </c>
      <c r="C96" s="155">
        <v>474</v>
      </c>
      <c r="D96" s="155">
        <v>664</v>
      </c>
      <c r="E96" s="155">
        <v>233.24</v>
      </c>
      <c r="F96" s="156">
        <v>268</v>
      </c>
      <c r="G96" s="155">
        <v>1110</v>
      </c>
      <c r="H96" s="155">
        <v>238</v>
      </c>
      <c r="I96" s="155">
        <v>1945</v>
      </c>
      <c r="J96" s="155">
        <v>338</v>
      </c>
      <c r="K96" s="156">
        <v>230</v>
      </c>
      <c r="L96" s="155">
        <v>36</v>
      </c>
      <c r="M96" s="155">
        <v>108.85</v>
      </c>
      <c r="N96" s="155">
        <v>2240</v>
      </c>
      <c r="O96" s="155">
        <v>4500</v>
      </c>
      <c r="P96" s="157">
        <v>1993</v>
      </c>
      <c r="Q96" s="158">
        <v>101</v>
      </c>
      <c r="R96" s="159">
        <v>790</v>
      </c>
      <c r="S96" s="160">
        <v>2495</v>
      </c>
      <c r="T96" s="158">
        <v>3090</v>
      </c>
      <c r="U96" s="161">
        <v>880</v>
      </c>
      <c r="V96" s="155">
        <f t="shared" ref="V96:AO96" si="93">(B96/B97)-1</f>
        <v>-2.760524499654915E-3</v>
      </c>
      <c r="W96" s="155">
        <f t="shared" si="93"/>
        <v>-2.0002105484787647E-3</v>
      </c>
      <c r="X96" s="155">
        <f t="shared" si="93"/>
        <v>1.8105009052504784E-3</v>
      </c>
      <c r="Y96" s="155">
        <f t="shared" si="93"/>
        <v>1.2765957446808418E-2</v>
      </c>
      <c r="Z96" s="155">
        <f t="shared" si="93"/>
        <v>-1.4524728810443088E-2</v>
      </c>
      <c r="AA96" s="155">
        <f t="shared" si="93"/>
        <v>2.1159153633854677E-2</v>
      </c>
      <c r="AB96" s="155">
        <f t="shared" si="93"/>
        <v>-1.6528925619834656E-2</v>
      </c>
      <c r="AC96" s="155">
        <f t="shared" si="93"/>
        <v>7.7720207253886286E-3</v>
      </c>
      <c r="AD96" s="155">
        <f t="shared" si="93"/>
        <v>-4.1249263406010206E-3</v>
      </c>
      <c r="AE96" s="155">
        <f t="shared" si="93"/>
        <v>0</v>
      </c>
      <c r="AF96" s="155">
        <f t="shared" si="93"/>
        <v>-1.4508623049548364E-2</v>
      </c>
      <c r="AG96" s="155">
        <f t="shared" si="93"/>
        <v>-1.0454545454545494E-2</v>
      </c>
      <c r="AH96" s="155">
        <f t="shared" si="93"/>
        <v>2.799449288664535E-2</v>
      </c>
      <c r="AI96" s="155">
        <f t="shared" si="93"/>
        <v>-1.1206328279498967E-2</v>
      </c>
      <c r="AJ96" s="155">
        <f t="shared" si="93"/>
        <v>1.9959058341862956E-2</v>
      </c>
      <c r="AK96" s="155">
        <f t="shared" si="93"/>
        <v>2.3302938196555267E-2</v>
      </c>
      <c r="AL96" s="155">
        <f t="shared" si="93"/>
        <v>-1.274681329667593E-2</v>
      </c>
      <c r="AM96" s="155">
        <f t="shared" si="93"/>
        <v>-9.9206349206348854E-3</v>
      </c>
      <c r="AN96" s="155">
        <f t="shared" si="93"/>
        <v>5.1378019734603653E-2</v>
      </c>
      <c r="AO96" s="155">
        <f t="shared" si="93"/>
        <v>1.7341040462427681E-2</v>
      </c>
    </row>
    <row r="97" spans="1:41" ht="14.25" customHeight="1">
      <c r="A97" s="154">
        <v>45806</v>
      </c>
      <c r="B97" s="155">
        <v>1449</v>
      </c>
      <c r="C97" s="155">
        <v>474.95</v>
      </c>
      <c r="D97" s="155">
        <v>662.8</v>
      </c>
      <c r="E97" s="155">
        <v>230.3</v>
      </c>
      <c r="F97" s="156">
        <v>271.95</v>
      </c>
      <c r="G97" s="155">
        <v>1087</v>
      </c>
      <c r="H97" s="155">
        <v>242</v>
      </c>
      <c r="I97" s="155">
        <v>1930</v>
      </c>
      <c r="J97" s="155">
        <v>339.4</v>
      </c>
      <c r="K97" s="156">
        <v>230</v>
      </c>
      <c r="L97" s="155">
        <v>36.53</v>
      </c>
      <c r="M97" s="155">
        <v>110</v>
      </c>
      <c r="N97" s="155">
        <v>2179</v>
      </c>
      <c r="O97" s="155">
        <v>4551</v>
      </c>
      <c r="P97" s="157">
        <v>1954</v>
      </c>
      <c r="Q97" s="158">
        <v>98.7</v>
      </c>
      <c r="R97" s="159">
        <v>800.2</v>
      </c>
      <c r="S97" s="160">
        <v>2520</v>
      </c>
      <c r="T97" s="158">
        <v>2939</v>
      </c>
      <c r="U97" s="161">
        <v>865</v>
      </c>
      <c r="V97" s="155">
        <f t="shared" ref="V97:AO97" si="94">(B97/B98)-1</f>
        <v>-6.8965517241381669E-4</v>
      </c>
      <c r="W97" s="155">
        <f t="shared" si="94"/>
        <v>1.0531914893616934E-2</v>
      </c>
      <c r="X97" s="155">
        <f t="shared" si="94"/>
        <v>-1.515601783060927E-2</v>
      </c>
      <c r="Y97" s="155">
        <f t="shared" si="94"/>
        <v>4.2735042735042583E-3</v>
      </c>
      <c r="Z97" s="155">
        <f t="shared" si="94"/>
        <v>1.6574585635358297E-3</v>
      </c>
      <c r="AA97" s="155">
        <f t="shared" si="94"/>
        <v>1.8433179723502668E-3</v>
      </c>
      <c r="AB97" s="155">
        <f t="shared" si="94"/>
        <v>-8.1967213114754189E-3</v>
      </c>
      <c r="AC97" s="155">
        <f t="shared" si="94"/>
        <v>-7.7120822622107621E-3</v>
      </c>
      <c r="AD97" s="155">
        <f t="shared" si="94"/>
        <v>-7.1668860611380225E-3</v>
      </c>
      <c r="AE97" s="155">
        <f t="shared" si="94"/>
        <v>-8.6880973066894018E-4</v>
      </c>
      <c r="AF97" s="155">
        <f t="shared" si="94"/>
        <v>7.4411764705882399E-2</v>
      </c>
      <c r="AG97" s="155">
        <f t="shared" si="94"/>
        <v>-6.3233965672990777E-3</v>
      </c>
      <c r="AH97" s="155">
        <f t="shared" si="94"/>
        <v>1.3959981386691522E-2</v>
      </c>
      <c r="AI97" s="155">
        <f t="shared" si="94"/>
        <v>-2.4646378054007712E-2</v>
      </c>
      <c r="AJ97" s="155">
        <f t="shared" si="94"/>
        <v>-8.1218274111675148E-3</v>
      </c>
      <c r="AK97" s="155">
        <f t="shared" si="94"/>
        <v>2.8124999999999956E-2</v>
      </c>
      <c r="AL97" s="155">
        <f t="shared" si="94"/>
        <v>-5.8392346875387746E-3</v>
      </c>
      <c r="AM97" s="155">
        <f t="shared" si="94"/>
        <v>-7.8740157480314821E-3</v>
      </c>
      <c r="AN97" s="155">
        <f t="shared" si="94"/>
        <v>2.7622377622377625E-2</v>
      </c>
      <c r="AO97" s="155">
        <f t="shared" si="94"/>
        <v>-1.7045454545454586E-2</v>
      </c>
    </row>
    <row r="98" spans="1:41" ht="14.25" customHeight="1">
      <c r="A98" s="154">
        <v>45805</v>
      </c>
      <c r="B98" s="155">
        <v>1450</v>
      </c>
      <c r="C98" s="155">
        <v>470</v>
      </c>
      <c r="D98" s="155">
        <v>673</v>
      </c>
      <c r="E98" s="155">
        <v>229.32</v>
      </c>
      <c r="F98" s="156">
        <v>271.5</v>
      </c>
      <c r="G98" s="155">
        <v>1085</v>
      </c>
      <c r="H98" s="155">
        <v>244</v>
      </c>
      <c r="I98" s="155">
        <v>1945</v>
      </c>
      <c r="J98" s="155">
        <v>341.85</v>
      </c>
      <c r="K98" s="156">
        <v>230.2</v>
      </c>
      <c r="L98" s="155">
        <v>34</v>
      </c>
      <c r="M98" s="155">
        <v>110.7</v>
      </c>
      <c r="N98" s="155">
        <v>2149</v>
      </c>
      <c r="O98" s="155">
        <v>4666</v>
      </c>
      <c r="P98" s="157">
        <v>1970</v>
      </c>
      <c r="Q98" s="158">
        <v>96</v>
      </c>
      <c r="R98" s="159">
        <v>804.9</v>
      </c>
      <c r="S98" s="160">
        <v>2540</v>
      </c>
      <c r="T98" s="158">
        <v>2860</v>
      </c>
      <c r="U98" s="161">
        <v>880</v>
      </c>
      <c r="V98" s="155">
        <f t="shared" ref="V98:AO98" si="95">(B98/B99)-1</f>
        <v>-6.8917987594763197E-4</v>
      </c>
      <c r="W98" s="155">
        <f t="shared" si="95"/>
        <v>2.8446389496717739E-2</v>
      </c>
      <c r="X98" s="155">
        <f t="shared" si="95"/>
        <v>-8.8365243004417948E-3</v>
      </c>
      <c r="Y98" s="155">
        <f t="shared" si="95"/>
        <v>0</v>
      </c>
      <c r="Z98" s="155">
        <f t="shared" si="95"/>
        <v>-1.8382352941176405E-3</v>
      </c>
      <c r="AA98" s="155">
        <f t="shared" si="95"/>
        <v>2.7726432532346745E-3</v>
      </c>
      <c r="AB98" s="155">
        <f t="shared" si="95"/>
        <v>3.6093418259023347E-2</v>
      </c>
      <c r="AC98" s="155">
        <f t="shared" si="95"/>
        <v>-1.2690355329949221E-2</v>
      </c>
      <c r="AD98" s="155">
        <f t="shared" si="95"/>
        <v>-4.3859649122801603E-4</v>
      </c>
      <c r="AE98" s="155">
        <f t="shared" si="95"/>
        <v>8.6956521739134374E-4</v>
      </c>
      <c r="AF98" s="155">
        <f t="shared" si="95"/>
        <v>-2.2145527753810845E-2</v>
      </c>
      <c r="AG98" s="155">
        <f t="shared" si="95"/>
        <v>-4.5146726862299591E-4</v>
      </c>
      <c r="AH98" s="155">
        <f t="shared" si="95"/>
        <v>-5.7456140350877205E-2</v>
      </c>
      <c r="AI98" s="155">
        <f t="shared" si="95"/>
        <v>3.656700365670007E-3</v>
      </c>
      <c r="AJ98" s="155">
        <f t="shared" si="95"/>
        <v>0</v>
      </c>
      <c r="AK98" s="155">
        <f t="shared" si="95"/>
        <v>-1.0415581710243593E-4</v>
      </c>
      <c r="AL98" s="155">
        <f t="shared" si="95"/>
        <v>3.7411148522259463E-3</v>
      </c>
      <c r="AM98" s="155">
        <f t="shared" si="95"/>
        <v>7.8802206461769941E-4</v>
      </c>
      <c r="AN98" s="155">
        <f t="shared" si="95"/>
        <v>-3.9301310043668103E-2</v>
      </c>
      <c r="AO98" s="155">
        <f t="shared" si="95"/>
        <v>-2.2675736961451642E-3</v>
      </c>
    </row>
    <row r="99" spans="1:41" ht="14.25" customHeight="1">
      <c r="A99" s="154">
        <v>45804</v>
      </c>
      <c r="B99" s="155">
        <v>1451</v>
      </c>
      <c r="C99" s="155">
        <v>457</v>
      </c>
      <c r="D99" s="155">
        <v>679</v>
      </c>
      <c r="E99" s="155">
        <v>229.32</v>
      </c>
      <c r="F99" s="156">
        <v>272</v>
      </c>
      <c r="G99" s="155">
        <v>1082</v>
      </c>
      <c r="H99" s="155">
        <v>235.5</v>
      </c>
      <c r="I99" s="155">
        <v>1970</v>
      </c>
      <c r="J99" s="155">
        <v>342</v>
      </c>
      <c r="K99" s="156">
        <v>230</v>
      </c>
      <c r="L99" s="155">
        <v>34.770000000000003</v>
      </c>
      <c r="M99" s="155">
        <v>110.75</v>
      </c>
      <c r="N99" s="155">
        <v>2280</v>
      </c>
      <c r="O99" s="155">
        <v>4649</v>
      </c>
      <c r="P99" s="157">
        <v>1970</v>
      </c>
      <c r="Q99" s="158">
        <v>96.01</v>
      </c>
      <c r="R99" s="159">
        <v>801.9</v>
      </c>
      <c r="S99" s="160">
        <v>2538</v>
      </c>
      <c r="T99" s="158">
        <v>2977</v>
      </c>
      <c r="U99" s="161">
        <v>882</v>
      </c>
      <c r="V99" s="155">
        <f t="shared" ref="V99:AO99" si="96">(B99/B100)-1</f>
        <v>-6.164383561643838E-3</v>
      </c>
      <c r="W99" s="155">
        <f t="shared" si="96"/>
        <v>-4.3572984749454813E-3</v>
      </c>
      <c r="X99" s="155">
        <f t="shared" si="96"/>
        <v>-1.6796988126267065E-2</v>
      </c>
      <c r="Y99" s="155">
        <f t="shared" si="96"/>
        <v>-8.4745762711865291E-3</v>
      </c>
      <c r="Z99" s="155">
        <f t="shared" si="96"/>
        <v>-1.0729223495180906E-2</v>
      </c>
      <c r="AA99" s="155">
        <f t="shared" si="96"/>
        <v>-1.5468607825295688E-2</v>
      </c>
      <c r="AB99" s="155">
        <f t="shared" si="96"/>
        <v>4.2643923240939241E-3</v>
      </c>
      <c r="AC99" s="155">
        <f t="shared" si="96"/>
        <v>7.6726342710997653E-3</v>
      </c>
      <c r="AD99" s="155">
        <f t="shared" si="96"/>
        <v>0</v>
      </c>
      <c r="AE99" s="155">
        <f t="shared" si="96"/>
        <v>0</v>
      </c>
      <c r="AF99" s="155">
        <f t="shared" si="96"/>
        <v>-6.5714285714284504E-3</v>
      </c>
      <c r="AG99" s="155">
        <f t="shared" si="96"/>
        <v>0</v>
      </c>
      <c r="AH99" s="155">
        <f t="shared" si="96"/>
        <v>5.7344508160563912E-3</v>
      </c>
      <c r="AI99" s="155">
        <f t="shared" si="96"/>
        <v>-4.4967880085653444E-3</v>
      </c>
      <c r="AJ99" s="155">
        <f t="shared" si="96"/>
        <v>7.1574642126790433E-3</v>
      </c>
      <c r="AK99" s="155">
        <f t="shared" si="96"/>
        <v>1.0416666666679397E-4</v>
      </c>
      <c r="AL99" s="155">
        <f t="shared" si="96"/>
        <v>3.4576183718229903E-2</v>
      </c>
      <c r="AM99" s="155">
        <f t="shared" si="96"/>
        <v>-1.2066952121448038E-2</v>
      </c>
      <c r="AN99" s="155">
        <f t="shared" si="96"/>
        <v>-7.3357785928642727E-3</v>
      </c>
      <c r="AO99" s="155">
        <f t="shared" si="96"/>
        <v>1.8173557473875057E-3</v>
      </c>
    </row>
    <row r="100" spans="1:41" ht="14.25" customHeight="1">
      <c r="A100" s="154">
        <v>45803</v>
      </c>
      <c r="B100" s="155">
        <v>1460</v>
      </c>
      <c r="C100" s="155">
        <v>459</v>
      </c>
      <c r="D100" s="155">
        <v>690.6</v>
      </c>
      <c r="E100" s="155">
        <v>231.28</v>
      </c>
      <c r="F100" s="156">
        <v>274.95</v>
      </c>
      <c r="G100" s="155">
        <v>1099</v>
      </c>
      <c r="H100" s="155">
        <v>234.5</v>
      </c>
      <c r="I100" s="155">
        <v>1955</v>
      </c>
      <c r="J100" s="155">
        <v>342</v>
      </c>
      <c r="K100" s="156">
        <v>230</v>
      </c>
      <c r="L100" s="155">
        <v>35</v>
      </c>
      <c r="M100" s="155">
        <v>110.75</v>
      </c>
      <c r="N100" s="155">
        <v>2267</v>
      </c>
      <c r="O100" s="155">
        <v>4670</v>
      </c>
      <c r="P100" s="157">
        <v>1956</v>
      </c>
      <c r="Q100" s="158">
        <v>96</v>
      </c>
      <c r="R100" s="159">
        <v>775.1</v>
      </c>
      <c r="S100" s="160">
        <v>2569</v>
      </c>
      <c r="T100" s="158">
        <v>2999</v>
      </c>
      <c r="U100" s="161">
        <v>880.4</v>
      </c>
      <c r="V100" s="155">
        <f t="shared" ref="V100:AO100" si="97">(B100/B101)-1</f>
        <v>1.459346768589298E-2</v>
      </c>
      <c r="W100" s="155">
        <f t="shared" si="97"/>
        <v>-2.3404255319148914E-2</v>
      </c>
      <c r="X100" s="155">
        <f t="shared" si="97"/>
        <v>-6.1879407108935691E-3</v>
      </c>
      <c r="Y100" s="155">
        <f t="shared" si="97"/>
        <v>1.2432148485379102E-2</v>
      </c>
      <c r="Z100" s="155">
        <f t="shared" si="97"/>
        <v>-1.8181818181817189E-4</v>
      </c>
      <c r="AA100" s="155">
        <f t="shared" si="97"/>
        <v>-9.0909090909085943E-4</v>
      </c>
      <c r="AB100" s="155">
        <f t="shared" si="97"/>
        <v>1.9565217391304346E-2</v>
      </c>
      <c r="AC100" s="155">
        <f t="shared" si="97"/>
        <v>1.2953367875647714E-2</v>
      </c>
      <c r="AD100" s="155">
        <f t="shared" si="97"/>
        <v>-1.6958896234550047E-2</v>
      </c>
      <c r="AE100" s="155">
        <f t="shared" si="97"/>
        <v>-2.1484790470112758E-2</v>
      </c>
      <c r="AF100" s="155">
        <f t="shared" si="97"/>
        <v>-1.7405951712521017E-2</v>
      </c>
      <c r="AG100" s="155">
        <f t="shared" si="97"/>
        <v>-2.2522522522522292E-3</v>
      </c>
      <c r="AH100" s="155">
        <f t="shared" si="97"/>
        <v>-5.541666666666667E-2</v>
      </c>
      <c r="AI100" s="155">
        <f t="shared" si="97"/>
        <v>2.1417862497319362E-4</v>
      </c>
      <c r="AJ100" s="155">
        <f t="shared" si="97"/>
        <v>-2.0408163265306367E-3</v>
      </c>
      <c r="AK100" s="155">
        <f t="shared" si="97"/>
        <v>-1.0309278350515427E-2</v>
      </c>
      <c r="AL100" s="155">
        <f t="shared" si="97"/>
        <v>1.2903225806448759E-4</v>
      </c>
      <c r="AM100" s="155">
        <f t="shared" si="97"/>
        <v>-7.77907429015956E-4</v>
      </c>
      <c r="AN100" s="155">
        <f t="shared" si="97"/>
        <v>-2.9449838187702304E-2</v>
      </c>
      <c r="AO100" s="155">
        <f t="shared" si="97"/>
        <v>3.3333333333333215E-2</v>
      </c>
    </row>
    <row r="101" spans="1:41" ht="14.25" customHeight="1">
      <c r="A101" s="154">
        <v>45800</v>
      </c>
      <c r="B101" s="155">
        <v>1439</v>
      </c>
      <c r="C101" s="155">
        <v>470</v>
      </c>
      <c r="D101" s="155">
        <v>694.9</v>
      </c>
      <c r="E101" s="155">
        <v>228.44</v>
      </c>
      <c r="F101" s="156">
        <v>275</v>
      </c>
      <c r="G101" s="155">
        <v>1100</v>
      </c>
      <c r="H101" s="155">
        <v>230</v>
      </c>
      <c r="I101" s="155">
        <v>1930</v>
      </c>
      <c r="J101" s="155">
        <v>347.9</v>
      </c>
      <c r="K101" s="156">
        <v>235.05</v>
      </c>
      <c r="L101" s="155">
        <v>35.619999999999997</v>
      </c>
      <c r="M101" s="155">
        <v>111</v>
      </c>
      <c r="N101" s="155">
        <v>2400</v>
      </c>
      <c r="O101" s="155">
        <v>4669</v>
      </c>
      <c r="P101" s="157">
        <v>1960</v>
      </c>
      <c r="Q101" s="158">
        <v>97</v>
      </c>
      <c r="R101" s="159">
        <v>775</v>
      </c>
      <c r="S101" s="160">
        <v>2571</v>
      </c>
      <c r="T101" s="158">
        <v>3090</v>
      </c>
      <c r="U101" s="161">
        <v>852</v>
      </c>
      <c r="V101" s="155">
        <f t="shared" ref="V101:AO101" si="98">(B101/B102)-1</f>
        <v>-4.1522491349480495E-3</v>
      </c>
      <c r="W101" s="155">
        <f t="shared" si="98"/>
        <v>0</v>
      </c>
      <c r="X101" s="155">
        <f t="shared" si="98"/>
        <v>2.7417027417027118E-3</v>
      </c>
      <c r="Y101" s="155">
        <f t="shared" si="98"/>
        <v>4.37943417710418E-4</v>
      </c>
      <c r="Z101" s="155">
        <f t="shared" si="98"/>
        <v>3.8328162073371086E-3</v>
      </c>
      <c r="AA101" s="155">
        <f t="shared" si="98"/>
        <v>0</v>
      </c>
      <c r="AB101" s="155">
        <f t="shared" si="98"/>
        <v>-5.8353144586125172E-3</v>
      </c>
      <c r="AC101" s="155">
        <f t="shared" si="98"/>
        <v>-1.3292433537832271E-2</v>
      </c>
      <c r="AD101" s="155">
        <f t="shared" si="98"/>
        <v>2.6253687315634044E-2</v>
      </c>
      <c r="AE101" s="155">
        <f t="shared" si="98"/>
        <v>-4.8687552921252708E-3</v>
      </c>
      <c r="AF101" s="155">
        <f t="shared" si="98"/>
        <v>-4.0409482758620663E-2</v>
      </c>
      <c r="AG101" s="155">
        <f t="shared" si="98"/>
        <v>-1.3333333333333308E-2</v>
      </c>
      <c r="AH101" s="155">
        <f t="shared" si="98"/>
        <v>-6.2111801242236142E-3</v>
      </c>
      <c r="AI101" s="155">
        <f t="shared" si="98"/>
        <v>-1.2478849407783432E-2</v>
      </c>
      <c r="AJ101" s="155">
        <f t="shared" si="98"/>
        <v>-6.588950836289964E-3</v>
      </c>
      <c r="AK101" s="155">
        <f t="shared" si="98"/>
        <v>1.0416666666666741E-2</v>
      </c>
      <c r="AL101" s="155">
        <f t="shared" si="98"/>
        <v>2.1983706194232955E-3</v>
      </c>
      <c r="AM101" s="155">
        <f t="shared" si="98"/>
        <v>-1.4564967420467645E-2</v>
      </c>
      <c r="AN101" s="155">
        <f t="shared" si="98"/>
        <v>1.2119226989846021E-2</v>
      </c>
      <c r="AO101" s="155">
        <f t="shared" si="98"/>
        <v>2.6506024096385472E-2</v>
      </c>
    </row>
    <row r="102" spans="1:41" ht="14.25" customHeight="1">
      <c r="A102" s="154">
        <v>45799</v>
      </c>
      <c r="B102" s="155">
        <v>1445</v>
      </c>
      <c r="C102" s="155">
        <v>470</v>
      </c>
      <c r="D102" s="155">
        <v>693</v>
      </c>
      <c r="E102" s="155">
        <v>228.34</v>
      </c>
      <c r="F102" s="156">
        <v>273.95</v>
      </c>
      <c r="G102" s="155">
        <v>1100</v>
      </c>
      <c r="H102" s="155">
        <v>231.35</v>
      </c>
      <c r="I102" s="155">
        <v>1956</v>
      </c>
      <c r="J102" s="155">
        <v>339</v>
      </c>
      <c r="K102" s="156">
        <v>236.2</v>
      </c>
      <c r="L102" s="155">
        <v>37.119999999999997</v>
      </c>
      <c r="M102" s="155">
        <v>112.5</v>
      </c>
      <c r="N102" s="155">
        <v>2415</v>
      </c>
      <c r="O102" s="155">
        <v>4728</v>
      </c>
      <c r="P102" s="157">
        <v>1973</v>
      </c>
      <c r="Q102" s="158">
        <v>96</v>
      </c>
      <c r="R102" s="159">
        <v>773.3</v>
      </c>
      <c r="S102" s="160">
        <v>2609</v>
      </c>
      <c r="T102" s="158">
        <v>3053</v>
      </c>
      <c r="U102" s="161">
        <v>830</v>
      </c>
      <c r="V102" s="155">
        <f t="shared" ref="V102:AO102" si="99">(B102/B103)-1</f>
        <v>1.0489510489510412E-2</v>
      </c>
      <c r="W102" s="155">
        <f t="shared" si="99"/>
        <v>5.3475935828877219E-3</v>
      </c>
      <c r="X102" s="155">
        <f t="shared" si="99"/>
        <v>1.1678832116788218E-2</v>
      </c>
      <c r="Y102" s="155">
        <f t="shared" si="99"/>
        <v>1.304347826086949E-2</v>
      </c>
      <c r="Z102" s="155">
        <f t="shared" si="99"/>
        <v>2.6029962546816332E-2</v>
      </c>
      <c r="AA102" s="155">
        <f t="shared" si="99"/>
        <v>4.5662100456620447E-3</v>
      </c>
      <c r="AB102" s="155">
        <f t="shared" si="99"/>
        <v>1.5151515151514694E-3</v>
      </c>
      <c r="AC102" s="155">
        <f t="shared" si="99"/>
        <v>4.1067761806981018E-3</v>
      </c>
      <c r="AD102" s="155">
        <f t="shared" si="99"/>
        <v>3.1069684864626357E-3</v>
      </c>
      <c r="AE102" s="155">
        <f t="shared" si="99"/>
        <v>-1.5423092955398121E-2</v>
      </c>
      <c r="AF102" s="155">
        <f t="shared" si="99"/>
        <v>1.6986301369863011E-2</v>
      </c>
      <c r="AG102" s="155">
        <f t="shared" si="99"/>
        <v>7.6130765785937804E-3</v>
      </c>
      <c r="AH102" s="155">
        <f t="shared" si="99"/>
        <v>2.0746887966804906E-3</v>
      </c>
      <c r="AI102" s="155">
        <f t="shared" si="99"/>
        <v>1.0472323145971352E-2</v>
      </c>
      <c r="AJ102" s="155">
        <f t="shared" si="99"/>
        <v>-5.0658561296856863E-4</v>
      </c>
      <c r="AK102" s="155">
        <f t="shared" si="99"/>
        <v>-1.0309278350515427E-2</v>
      </c>
      <c r="AL102" s="155">
        <f t="shared" si="99"/>
        <v>1.5542028234682981E-3</v>
      </c>
      <c r="AM102" s="155">
        <f t="shared" si="99"/>
        <v>5.1168412570507638E-2</v>
      </c>
      <c r="AN102" s="155">
        <f t="shared" si="99"/>
        <v>-3.5082174462705451E-2</v>
      </c>
      <c r="AO102" s="155">
        <f t="shared" si="99"/>
        <v>9.1185410334346795E-3</v>
      </c>
    </row>
    <row r="103" spans="1:41" ht="14.25" customHeight="1">
      <c r="A103" s="154">
        <v>45798</v>
      </c>
      <c r="B103" s="155">
        <v>1430</v>
      </c>
      <c r="C103" s="155">
        <v>467.5</v>
      </c>
      <c r="D103" s="155">
        <v>685</v>
      </c>
      <c r="E103" s="155">
        <v>225.4</v>
      </c>
      <c r="F103" s="156">
        <v>267</v>
      </c>
      <c r="G103" s="155">
        <v>1095</v>
      </c>
      <c r="H103" s="155">
        <v>231</v>
      </c>
      <c r="I103" s="155">
        <v>1948</v>
      </c>
      <c r="J103" s="155">
        <v>337.95</v>
      </c>
      <c r="K103" s="156">
        <v>239.9</v>
      </c>
      <c r="L103" s="155">
        <v>36.5</v>
      </c>
      <c r="M103" s="155">
        <v>111.65</v>
      </c>
      <c r="N103" s="155">
        <v>2410</v>
      </c>
      <c r="O103" s="155">
        <v>4679</v>
      </c>
      <c r="P103" s="157">
        <v>1974</v>
      </c>
      <c r="Q103" s="158">
        <v>97</v>
      </c>
      <c r="R103" s="159">
        <v>772.1</v>
      </c>
      <c r="S103" s="160">
        <v>2482</v>
      </c>
      <c r="T103" s="158">
        <v>3164</v>
      </c>
      <c r="U103" s="161">
        <v>822.5</v>
      </c>
      <c r="V103" s="155">
        <f t="shared" ref="V103:AO103" si="100">(B103/B104)-1</f>
        <v>-4.8712595685456161E-3</v>
      </c>
      <c r="W103" s="155">
        <f t="shared" si="100"/>
        <v>-2.9478928793855053E-2</v>
      </c>
      <c r="X103" s="155">
        <f t="shared" si="100"/>
        <v>7.3529411764705621E-3</v>
      </c>
      <c r="Y103" s="155">
        <f t="shared" si="100"/>
        <v>-4.3290043290042934E-3</v>
      </c>
      <c r="Z103" s="155">
        <f t="shared" si="100"/>
        <v>0</v>
      </c>
      <c r="AA103" s="155">
        <f t="shared" si="100"/>
        <v>-4.5454545454545192E-3</v>
      </c>
      <c r="AB103" s="155">
        <f t="shared" si="100"/>
        <v>4.3478260869564966E-3</v>
      </c>
      <c r="AC103" s="155">
        <f t="shared" si="100"/>
        <v>-1.0256410256410664E-3</v>
      </c>
      <c r="AD103" s="155">
        <f t="shared" si="100"/>
        <v>7.2857142857142732E-2</v>
      </c>
      <c r="AE103" s="155">
        <f t="shared" si="100"/>
        <v>2.0199872421858389E-2</v>
      </c>
      <c r="AF103" s="155">
        <f t="shared" si="100"/>
        <v>-1.3246823465801638E-2</v>
      </c>
      <c r="AG103" s="155">
        <f t="shared" si="100"/>
        <v>-3.1249999999999334E-3</v>
      </c>
      <c r="AH103" s="155">
        <f t="shared" si="100"/>
        <v>0</v>
      </c>
      <c r="AI103" s="155">
        <f t="shared" si="100"/>
        <v>-2.1367521367521292E-4</v>
      </c>
      <c r="AJ103" s="155">
        <f t="shared" si="100"/>
        <v>2.0304568527917954E-3</v>
      </c>
      <c r="AK103" s="155">
        <f t="shared" si="100"/>
        <v>4.6607975142414215E-3</v>
      </c>
      <c r="AL103" s="155">
        <f t="shared" si="100"/>
        <v>-2.1419518377693292E-2</v>
      </c>
      <c r="AM103" s="155">
        <f t="shared" si="100"/>
        <v>4.0306328093508981E-4</v>
      </c>
      <c r="AN103" s="155">
        <f t="shared" si="100"/>
        <v>4.387990762124705E-2</v>
      </c>
      <c r="AO103" s="155">
        <f t="shared" si="100"/>
        <v>-8.6111111111111138E-2</v>
      </c>
    </row>
    <row r="104" spans="1:41" ht="14.25" customHeight="1">
      <c r="A104" s="154">
        <v>45797</v>
      </c>
      <c r="B104" s="155">
        <v>1437</v>
      </c>
      <c r="C104" s="155">
        <v>481.7</v>
      </c>
      <c r="D104" s="155">
        <v>680</v>
      </c>
      <c r="E104" s="155">
        <v>226.38</v>
      </c>
      <c r="F104" s="156">
        <v>267</v>
      </c>
      <c r="G104" s="155">
        <v>1100</v>
      </c>
      <c r="H104" s="155">
        <v>230</v>
      </c>
      <c r="I104" s="155">
        <v>1950</v>
      </c>
      <c r="J104" s="155">
        <v>315</v>
      </c>
      <c r="K104" s="156">
        <v>235.15</v>
      </c>
      <c r="L104" s="155">
        <v>36.99</v>
      </c>
      <c r="M104" s="155">
        <v>112</v>
      </c>
      <c r="N104" s="155">
        <v>2410</v>
      </c>
      <c r="O104" s="155">
        <v>4680</v>
      </c>
      <c r="P104" s="157">
        <v>1970</v>
      </c>
      <c r="Q104" s="158">
        <v>96.55</v>
      </c>
      <c r="R104" s="159">
        <v>789</v>
      </c>
      <c r="S104" s="160">
        <v>2481</v>
      </c>
      <c r="T104" s="158">
        <v>3031</v>
      </c>
      <c r="U104" s="161">
        <v>900</v>
      </c>
      <c r="V104" s="155">
        <f t="shared" ref="V104:AO104" si="101">(B104/B105)-1</f>
        <v>-7.5966850828729227E-3</v>
      </c>
      <c r="W104" s="155">
        <f t="shared" si="101"/>
        <v>1.6244725738396637E-2</v>
      </c>
      <c r="X104" s="155">
        <f t="shared" si="101"/>
        <v>1.1904761904761862E-2</v>
      </c>
      <c r="Y104" s="155">
        <f t="shared" si="101"/>
        <v>-1.6807817589576612E-2</v>
      </c>
      <c r="Z104" s="155">
        <f t="shared" si="101"/>
        <v>0</v>
      </c>
      <c r="AA104" s="155">
        <f t="shared" si="101"/>
        <v>0</v>
      </c>
      <c r="AB104" s="155">
        <f t="shared" si="101"/>
        <v>1.3215859030837107E-2</v>
      </c>
      <c r="AC104" s="155">
        <f t="shared" si="101"/>
        <v>1.298701298701288E-2</v>
      </c>
      <c r="AD104" s="155">
        <f t="shared" si="101"/>
        <v>-1.5625E-2</v>
      </c>
      <c r="AE104" s="155">
        <f t="shared" si="101"/>
        <v>4.2544139544764548E-4</v>
      </c>
      <c r="AF104" s="155">
        <f t="shared" si="101"/>
        <v>1.9289060347203124E-2</v>
      </c>
      <c r="AG104" s="155">
        <f t="shared" si="101"/>
        <v>-4.0017785682525675E-3</v>
      </c>
      <c r="AH104" s="155">
        <f t="shared" si="101"/>
        <v>4.5852438516047478E-3</v>
      </c>
      <c r="AI104" s="155">
        <f t="shared" si="101"/>
        <v>9.7087378640776656E-3</v>
      </c>
      <c r="AJ104" s="155">
        <f t="shared" si="101"/>
        <v>8.7045570916539639E-3</v>
      </c>
      <c r="AK104" s="155">
        <f t="shared" si="101"/>
        <v>1.6315789473684283E-2</v>
      </c>
      <c r="AL104" s="155">
        <f t="shared" si="101"/>
        <v>2.8683181225554133E-2</v>
      </c>
      <c r="AM104" s="155">
        <f t="shared" si="101"/>
        <v>2.6054590570719682E-2</v>
      </c>
      <c r="AN104" s="155">
        <f t="shared" si="101"/>
        <v>9.9782293178519499E-2</v>
      </c>
      <c r="AO104" s="155">
        <f t="shared" si="101"/>
        <v>6.0070671378091856E-2</v>
      </c>
    </row>
    <row r="105" spans="1:41" ht="14.25" customHeight="1">
      <c r="A105" s="154">
        <v>45796</v>
      </c>
      <c r="B105" s="155">
        <v>1448</v>
      </c>
      <c r="C105" s="155">
        <v>474</v>
      </c>
      <c r="D105" s="155">
        <v>672</v>
      </c>
      <c r="E105" s="155">
        <v>230.25</v>
      </c>
      <c r="F105" s="156">
        <v>267</v>
      </c>
      <c r="G105" s="155">
        <v>1100</v>
      </c>
      <c r="H105" s="155">
        <v>227</v>
      </c>
      <c r="I105" s="155">
        <v>1925</v>
      </c>
      <c r="J105" s="155">
        <v>320</v>
      </c>
      <c r="K105" s="156">
        <v>235.05</v>
      </c>
      <c r="L105" s="155">
        <v>36.29</v>
      </c>
      <c r="M105" s="155">
        <v>112.45</v>
      </c>
      <c r="N105" s="155">
        <v>2399</v>
      </c>
      <c r="O105" s="155">
        <v>4635</v>
      </c>
      <c r="P105" s="157">
        <v>1953</v>
      </c>
      <c r="Q105" s="158">
        <v>95</v>
      </c>
      <c r="R105" s="159">
        <v>767</v>
      </c>
      <c r="S105" s="160">
        <v>2418</v>
      </c>
      <c r="T105" s="158">
        <v>2756</v>
      </c>
      <c r="U105" s="161">
        <v>849</v>
      </c>
      <c r="V105" s="155">
        <f t="shared" ref="V105:AO105" si="102">(B105/B106)-1</f>
        <v>-6.9013112491378426E-4</v>
      </c>
      <c r="W105" s="155">
        <f t="shared" si="102"/>
        <v>-1.8633540372670843E-2</v>
      </c>
      <c r="X105" s="155">
        <f t="shared" si="102"/>
        <v>7.3452256033577079E-3</v>
      </c>
      <c r="Y105" s="155">
        <f t="shared" si="102"/>
        <v>-2.1710811984376743E-4</v>
      </c>
      <c r="Z105" s="155">
        <f t="shared" si="102"/>
        <v>0</v>
      </c>
      <c r="AA105" s="155">
        <f t="shared" si="102"/>
        <v>0</v>
      </c>
      <c r="AB105" s="155">
        <f t="shared" si="102"/>
        <v>0</v>
      </c>
      <c r="AC105" s="155">
        <f t="shared" si="102"/>
        <v>7.3260073260073E-3</v>
      </c>
      <c r="AD105" s="155">
        <f t="shared" si="102"/>
        <v>-2.4390243902439046E-2</v>
      </c>
      <c r="AE105" s="155">
        <f t="shared" si="102"/>
        <v>0</v>
      </c>
      <c r="AF105" s="155">
        <f t="shared" si="102"/>
        <v>-1.9189189189189215E-2</v>
      </c>
      <c r="AG105" s="155">
        <f t="shared" si="102"/>
        <v>1.3063063063063041E-2</v>
      </c>
      <c r="AH105" s="155">
        <f t="shared" si="102"/>
        <v>-7.0364238410596247E-3</v>
      </c>
      <c r="AI105" s="155">
        <f t="shared" si="102"/>
        <v>-9.6153846153845812E-3</v>
      </c>
      <c r="AJ105" s="155">
        <f t="shared" si="102"/>
        <v>-3.5714285714285587E-3</v>
      </c>
      <c r="AK105" s="155">
        <f t="shared" si="102"/>
        <v>-1.041666666666663E-2</v>
      </c>
      <c r="AL105" s="155">
        <f t="shared" si="102"/>
        <v>2.614379084967311E-3</v>
      </c>
      <c r="AM105" s="155">
        <f t="shared" si="102"/>
        <v>3.3195020746887849E-3</v>
      </c>
      <c r="AN105" s="155">
        <f t="shared" si="102"/>
        <v>0</v>
      </c>
      <c r="AO105" s="155">
        <f t="shared" si="102"/>
        <v>6.1250000000000027E-2</v>
      </c>
    </row>
    <row r="106" spans="1:41" ht="14.25" customHeight="1">
      <c r="A106" s="154">
        <v>45793</v>
      </c>
      <c r="B106" s="155">
        <v>1449</v>
      </c>
      <c r="C106" s="155">
        <v>483</v>
      </c>
      <c r="D106" s="155">
        <v>667.1</v>
      </c>
      <c r="E106" s="155">
        <v>230.3</v>
      </c>
      <c r="F106" s="156">
        <v>267</v>
      </c>
      <c r="G106" s="155">
        <v>1100</v>
      </c>
      <c r="H106" s="155">
        <v>227</v>
      </c>
      <c r="I106" s="155">
        <v>1911</v>
      </c>
      <c r="J106" s="155">
        <v>328</v>
      </c>
      <c r="K106" s="156">
        <v>235.05</v>
      </c>
      <c r="L106" s="155">
        <v>37</v>
      </c>
      <c r="M106" s="155">
        <v>111</v>
      </c>
      <c r="N106" s="155">
        <v>2416</v>
      </c>
      <c r="O106" s="155">
        <v>4680</v>
      </c>
      <c r="P106" s="157">
        <v>1960</v>
      </c>
      <c r="Q106" s="158">
        <v>96</v>
      </c>
      <c r="R106" s="159">
        <v>765</v>
      </c>
      <c r="S106" s="160">
        <v>2410</v>
      </c>
      <c r="T106" s="158">
        <v>2756</v>
      </c>
      <c r="U106" s="161">
        <v>800</v>
      </c>
      <c r="V106" s="155">
        <f t="shared" ref="V106:AO106" si="103">(B106/B107)-1</f>
        <v>-7.5342465753425181E-3</v>
      </c>
      <c r="W106" s="155">
        <f t="shared" si="103"/>
        <v>-2.4242424242424288E-2</v>
      </c>
      <c r="X106" s="155">
        <f t="shared" si="103"/>
        <v>-1.1703703703703661E-2</v>
      </c>
      <c r="Y106" s="155">
        <f t="shared" si="103"/>
        <v>0</v>
      </c>
      <c r="Z106" s="155">
        <f t="shared" si="103"/>
        <v>-3.3594624860021627E-3</v>
      </c>
      <c r="AA106" s="155">
        <f t="shared" si="103"/>
        <v>0</v>
      </c>
      <c r="AB106" s="155">
        <f t="shared" si="103"/>
        <v>-2.7837259100642386E-2</v>
      </c>
      <c r="AC106" s="155">
        <f t="shared" si="103"/>
        <v>-2.5000000000000022E-2</v>
      </c>
      <c r="AD106" s="155">
        <f t="shared" si="103"/>
        <v>0</v>
      </c>
      <c r="AE106" s="155">
        <f t="shared" si="103"/>
        <v>-2.0625000000000004E-2</v>
      </c>
      <c r="AF106" s="155">
        <f t="shared" si="103"/>
        <v>-2.9635457644899055E-2</v>
      </c>
      <c r="AG106" s="155">
        <f t="shared" si="103"/>
        <v>-1.7264276228419639E-2</v>
      </c>
      <c r="AH106" s="155">
        <f t="shared" si="103"/>
        <v>6.6666666666665986E-3</v>
      </c>
      <c r="AI106" s="155">
        <f t="shared" si="103"/>
        <v>-4.2553191489361764E-3</v>
      </c>
      <c r="AJ106" s="155">
        <f t="shared" si="103"/>
        <v>-7.5949367088608E-3</v>
      </c>
      <c r="AK106" s="155">
        <f t="shared" si="103"/>
        <v>0</v>
      </c>
      <c r="AL106" s="155">
        <f t="shared" si="103"/>
        <v>-1.2903225806451646E-2</v>
      </c>
      <c r="AM106" s="155">
        <f t="shared" si="103"/>
        <v>4.1666666666666519E-3</v>
      </c>
      <c r="AN106" s="155">
        <f t="shared" si="103"/>
        <v>-5.0541516245486973E-3</v>
      </c>
      <c r="AO106" s="155">
        <f t="shared" si="103"/>
        <v>0</v>
      </c>
    </row>
    <row r="107" spans="1:41" ht="14.25" customHeight="1">
      <c r="A107" s="154">
        <v>45792</v>
      </c>
      <c r="B107" s="155">
        <v>1460</v>
      </c>
      <c r="C107" s="155">
        <v>495</v>
      </c>
      <c r="D107" s="155">
        <v>675</v>
      </c>
      <c r="E107" s="155">
        <v>230.3</v>
      </c>
      <c r="F107" s="156">
        <v>267.89999999999998</v>
      </c>
      <c r="G107" s="155">
        <v>1100</v>
      </c>
      <c r="H107" s="155">
        <v>233.5</v>
      </c>
      <c r="I107" s="155">
        <v>1960</v>
      </c>
      <c r="J107" s="155">
        <v>328</v>
      </c>
      <c r="K107" s="156">
        <v>240</v>
      </c>
      <c r="L107" s="155">
        <v>38.130000000000003</v>
      </c>
      <c r="M107" s="155">
        <v>112.95</v>
      </c>
      <c r="N107" s="155">
        <v>2400</v>
      </c>
      <c r="O107" s="155">
        <v>4700</v>
      </c>
      <c r="P107" s="157">
        <v>1975</v>
      </c>
      <c r="Q107" s="158">
        <v>96</v>
      </c>
      <c r="R107" s="159">
        <v>775</v>
      </c>
      <c r="S107" s="160">
        <v>2400</v>
      </c>
      <c r="T107" s="158">
        <v>2770</v>
      </c>
      <c r="U107" s="161">
        <v>800</v>
      </c>
      <c r="V107" s="155">
        <f t="shared" ref="V107:AO107" si="104">(B107/B108)-1</f>
        <v>-1.6835016835016869E-2</v>
      </c>
      <c r="W107" s="155">
        <f t="shared" si="104"/>
        <v>1.8214936247722413E-3</v>
      </c>
      <c r="X107" s="155">
        <f t="shared" si="104"/>
        <v>-1.4792899408283544E-3</v>
      </c>
      <c r="Y107" s="155">
        <f t="shared" si="104"/>
        <v>-4.0219694676295603E-3</v>
      </c>
      <c r="Z107" s="155">
        <f t="shared" si="104"/>
        <v>1.8698578908002972E-3</v>
      </c>
      <c r="AA107" s="155">
        <f t="shared" si="104"/>
        <v>0</v>
      </c>
      <c r="AB107" s="155">
        <f t="shared" si="104"/>
        <v>-6.382978723404209E-3</v>
      </c>
      <c r="AC107" s="155">
        <f t="shared" si="104"/>
        <v>-9.6008084891359147E-3</v>
      </c>
      <c r="AD107" s="155">
        <f t="shared" si="104"/>
        <v>2.4999999999999911E-2</v>
      </c>
      <c r="AE107" s="155">
        <f t="shared" si="104"/>
        <v>-6.0053841375025119E-3</v>
      </c>
      <c r="AF107" s="155">
        <f t="shared" si="104"/>
        <v>-1.8324607329842646E-3</v>
      </c>
      <c r="AG107" s="155">
        <f t="shared" si="104"/>
        <v>8.4821428571428825E-3</v>
      </c>
      <c r="AH107" s="155">
        <f t="shared" si="104"/>
        <v>2.2582019599488801E-2</v>
      </c>
      <c r="AI107" s="155">
        <f t="shared" si="104"/>
        <v>2.1281123643324129E-4</v>
      </c>
      <c r="AJ107" s="155">
        <f t="shared" si="104"/>
        <v>5.6008146639510148E-3</v>
      </c>
      <c r="AK107" s="155">
        <f t="shared" si="104"/>
        <v>-4.8719809267129266E-3</v>
      </c>
      <c r="AL107" s="155">
        <f t="shared" si="104"/>
        <v>-3.856041131105381E-3</v>
      </c>
      <c r="AM107" s="155">
        <f t="shared" si="104"/>
        <v>-1.2345679012345734E-2</v>
      </c>
      <c r="AN107" s="155">
        <f t="shared" si="104"/>
        <v>6.9065794256633062E-3</v>
      </c>
      <c r="AO107" s="155">
        <f t="shared" si="104"/>
        <v>2.6319087604962377E-3</v>
      </c>
    </row>
    <row r="108" spans="1:41" ht="14.25" customHeight="1">
      <c r="A108" s="154">
        <v>45791</v>
      </c>
      <c r="B108" s="155">
        <v>1485</v>
      </c>
      <c r="C108" s="155">
        <v>494.1</v>
      </c>
      <c r="D108" s="155">
        <v>676</v>
      </c>
      <c r="E108" s="155">
        <v>231.23</v>
      </c>
      <c r="F108" s="156">
        <v>267.39999999999998</v>
      </c>
      <c r="G108" s="155">
        <v>1100</v>
      </c>
      <c r="H108" s="155">
        <v>235</v>
      </c>
      <c r="I108" s="155">
        <v>1979</v>
      </c>
      <c r="J108" s="155">
        <v>320</v>
      </c>
      <c r="K108" s="156">
        <v>241.45</v>
      </c>
      <c r="L108" s="155">
        <v>38.200000000000003</v>
      </c>
      <c r="M108" s="155">
        <v>112</v>
      </c>
      <c r="N108" s="155">
        <v>2347</v>
      </c>
      <c r="O108" s="155">
        <v>4699</v>
      </c>
      <c r="P108" s="157">
        <v>1964</v>
      </c>
      <c r="Q108" s="158">
        <v>96.47</v>
      </c>
      <c r="R108" s="159">
        <v>778</v>
      </c>
      <c r="S108" s="160">
        <v>2430</v>
      </c>
      <c r="T108" s="158">
        <v>2751</v>
      </c>
      <c r="U108" s="161">
        <v>797.9</v>
      </c>
      <c r="V108" s="155">
        <f t="shared" ref="V108:AO108" si="105">(B108/B109)-1</f>
        <v>-1.0000000000000009E-2</v>
      </c>
      <c r="W108" s="155">
        <f t="shared" si="105"/>
        <v>-1.1799999999999922E-2</v>
      </c>
      <c r="X108" s="155">
        <f t="shared" si="105"/>
        <v>1.6298710920137349E-3</v>
      </c>
      <c r="Y108" s="155">
        <f t="shared" si="105"/>
        <v>-1.6879251700680276E-2</v>
      </c>
      <c r="Z108" s="155">
        <f t="shared" si="105"/>
        <v>-2.2388059701493601E-3</v>
      </c>
      <c r="AA108" s="155">
        <f t="shared" si="105"/>
        <v>0</v>
      </c>
      <c r="AB108" s="155">
        <f t="shared" si="105"/>
        <v>4.2735042735042583E-3</v>
      </c>
      <c r="AC108" s="155">
        <f t="shared" si="105"/>
        <v>-2.52016129032262E-3</v>
      </c>
      <c r="AD108" s="155">
        <f t="shared" si="105"/>
        <v>1.5873015873015817E-2</v>
      </c>
      <c r="AE108" s="155">
        <f t="shared" si="105"/>
        <v>-1.4474772539289082E-3</v>
      </c>
      <c r="AF108" s="155">
        <f t="shared" si="105"/>
        <v>-1.2919896640826822E-2</v>
      </c>
      <c r="AG108" s="155">
        <f t="shared" si="105"/>
        <v>-1.5817223198594021E-2</v>
      </c>
      <c r="AH108" s="155">
        <f t="shared" si="105"/>
        <v>3.1648351648351669E-2</v>
      </c>
      <c r="AI108" s="155">
        <f t="shared" si="105"/>
        <v>-2.1041666666666625E-2</v>
      </c>
      <c r="AJ108" s="155">
        <f t="shared" si="105"/>
        <v>-5.5696202531645422E-3</v>
      </c>
      <c r="AK108" s="155">
        <f t="shared" si="105"/>
        <v>-3.4090909090909172E-3</v>
      </c>
      <c r="AL108" s="155">
        <f t="shared" si="105"/>
        <v>5.1679586563306845E-3</v>
      </c>
      <c r="AM108" s="155">
        <f t="shared" si="105"/>
        <v>4.7413793103448176E-2</v>
      </c>
      <c r="AN108" s="155">
        <f t="shared" si="105"/>
        <v>3.6363636363634377E-4</v>
      </c>
      <c r="AO108" s="155">
        <f t="shared" si="105"/>
        <v>-2.0981595092024574E-2</v>
      </c>
    </row>
    <row r="109" spans="1:41" ht="14.25" customHeight="1">
      <c r="A109" s="154">
        <v>45790</v>
      </c>
      <c r="B109" s="155">
        <v>1500</v>
      </c>
      <c r="C109" s="155">
        <v>500</v>
      </c>
      <c r="D109" s="155">
        <v>674.9</v>
      </c>
      <c r="E109" s="155">
        <v>235.2</v>
      </c>
      <c r="F109" s="156">
        <v>268</v>
      </c>
      <c r="G109" s="155">
        <v>1100</v>
      </c>
      <c r="H109" s="155">
        <v>234</v>
      </c>
      <c r="I109" s="155">
        <v>1984</v>
      </c>
      <c r="J109" s="155">
        <v>315</v>
      </c>
      <c r="K109" s="156">
        <v>241.8</v>
      </c>
      <c r="L109" s="155">
        <v>38.700000000000003</v>
      </c>
      <c r="M109" s="155">
        <v>113.8</v>
      </c>
      <c r="N109" s="155">
        <v>2275</v>
      </c>
      <c r="O109" s="155">
        <v>4800</v>
      </c>
      <c r="P109" s="157">
        <v>1975</v>
      </c>
      <c r="Q109" s="158">
        <v>96.8</v>
      </c>
      <c r="R109" s="159">
        <v>774</v>
      </c>
      <c r="S109" s="160">
        <v>2320</v>
      </c>
      <c r="T109" s="158">
        <v>2750</v>
      </c>
      <c r="U109" s="161">
        <v>815</v>
      </c>
      <c r="V109" s="155">
        <f t="shared" ref="V109:AO109" si="106">(B109/B110)-1</f>
        <v>-3.9840637450199168E-3</v>
      </c>
      <c r="W109" s="155">
        <f t="shared" si="106"/>
        <v>-1.7681728880157177E-2</v>
      </c>
      <c r="X109" s="155">
        <f t="shared" si="106"/>
        <v>-1.4814814814823052E-4</v>
      </c>
      <c r="Y109" s="155">
        <f t="shared" si="106"/>
        <v>2.1942211601129635E-2</v>
      </c>
      <c r="Z109" s="155">
        <f t="shared" si="106"/>
        <v>-3.7174721189591198E-3</v>
      </c>
      <c r="AA109" s="155">
        <f t="shared" si="106"/>
        <v>9.1743119266054496E-3</v>
      </c>
      <c r="AB109" s="155">
        <f t="shared" si="106"/>
        <v>3.8610038610038533E-3</v>
      </c>
      <c r="AC109" s="155">
        <f t="shared" si="106"/>
        <v>-7.5037518759379918E-3</v>
      </c>
      <c r="AD109" s="155">
        <f t="shared" si="106"/>
        <v>1.449275362318847E-2</v>
      </c>
      <c r="AE109" s="155">
        <f t="shared" si="106"/>
        <v>7.5000000000000622E-3</v>
      </c>
      <c r="AF109" s="155">
        <f t="shared" si="106"/>
        <v>-2.7638190954773711E-2</v>
      </c>
      <c r="AG109" s="155">
        <f t="shared" si="106"/>
        <v>-8.7108013937282625E-3</v>
      </c>
      <c r="AH109" s="155">
        <f t="shared" si="106"/>
        <v>5.32407407407407E-2</v>
      </c>
      <c r="AI109" s="155">
        <f t="shared" si="106"/>
        <v>0</v>
      </c>
      <c r="AJ109" s="155">
        <f t="shared" si="106"/>
        <v>-1.151151151151153E-2</v>
      </c>
      <c r="AK109" s="155">
        <f t="shared" si="106"/>
        <v>-2.2222222222222254E-2</v>
      </c>
      <c r="AL109" s="155">
        <f t="shared" si="106"/>
        <v>-1.290322580645209E-3</v>
      </c>
      <c r="AM109" s="155">
        <f t="shared" si="106"/>
        <v>3.2028469750889688E-2</v>
      </c>
      <c r="AN109" s="155">
        <f t="shared" si="106"/>
        <v>1.8518518518518601E-2</v>
      </c>
      <c r="AO109" s="155">
        <f t="shared" si="106"/>
        <v>4.9321824907522238E-3</v>
      </c>
    </row>
    <row r="110" spans="1:41" ht="14.25" customHeight="1">
      <c r="A110" s="154">
        <v>45789</v>
      </c>
      <c r="B110" s="155">
        <v>1506</v>
      </c>
      <c r="C110" s="155">
        <v>509</v>
      </c>
      <c r="D110" s="155">
        <v>675</v>
      </c>
      <c r="E110" s="155">
        <v>230.15</v>
      </c>
      <c r="F110" s="156">
        <v>269</v>
      </c>
      <c r="G110" s="155">
        <v>1090</v>
      </c>
      <c r="H110" s="155">
        <v>233.1</v>
      </c>
      <c r="I110" s="155">
        <v>1999</v>
      </c>
      <c r="J110" s="155">
        <v>310.5</v>
      </c>
      <c r="K110" s="156">
        <v>240</v>
      </c>
      <c r="L110" s="155">
        <v>39.799999999999997</v>
      </c>
      <c r="M110" s="155">
        <v>114.8</v>
      </c>
      <c r="N110" s="155">
        <v>2160</v>
      </c>
      <c r="O110" s="155">
        <v>4800</v>
      </c>
      <c r="P110" s="157">
        <v>1998</v>
      </c>
      <c r="Q110" s="158">
        <v>99</v>
      </c>
      <c r="R110" s="159">
        <v>775</v>
      </c>
      <c r="S110" s="160">
        <v>2248</v>
      </c>
      <c r="T110" s="158">
        <v>2700</v>
      </c>
      <c r="U110" s="161">
        <v>811</v>
      </c>
      <c r="V110" s="155">
        <f t="shared" ref="V110:AO110" si="107">(B110/B111)-1</f>
        <v>1.7567567567567499E-2</v>
      </c>
      <c r="W110" s="155">
        <f t="shared" si="107"/>
        <v>1.9685039370078705E-3</v>
      </c>
      <c r="X110" s="155">
        <f t="shared" si="107"/>
        <v>1.3513513513513598E-2</v>
      </c>
      <c r="Y110" s="155">
        <f t="shared" si="107"/>
        <v>2.5532483735852596E-2</v>
      </c>
      <c r="Z110" s="155">
        <f t="shared" si="107"/>
        <v>1.146832111299112E-2</v>
      </c>
      <c r="AA110" s="155">
        <f t="shared" si="107"/>
        <v>-9.0909090909090384E-3</v>
      </c>
      <c r="AB110" s="155">
        <f t="shared" si="107"/>
        <v>3.2278889606196515E-3</v>
      </c>
      <c r="AC110" s="155">
        <f t="shared" si="107"/>
        <v>1.989795918367343E-2</v>
      </c>
      <c r="AD110" s="155">
        <f t="shared" si="107"/>
        <v>-1.6782773907536463E-2</v>
      </c>
      <c r="AE110" s="155">
        <f t="shared" si="107"/>
        <v>-6.2111801242236142E-3</v>
      </c>
      <c r="AF110" s="155">
        <f t="shared" si="107"/>
        <v>8.1053698074975422E-3</v>
      </c>
      <c r="AG110" s="155">
        <f t="shared" si="107"/>
        <v>8.7873462214411724E-3</v>
      </c>
      <c r="AH110" s="155">
        <f t="shared" si="107"/>
        <v>-1.848428835489857E-3</v>
      </c>
      <c r="AI110" s="155">
        <f t="shared" si="107"/>
        <v>1.5013744977796506E-2</v>
      </c>
      <c r="AJ110" s="155">
        <f t="shared" si="107"/>
        <v>1.9387755102040716E-2</v>
      </c>
      <c r="AK110" s="155">
        <f t="shared" si="107"/>
        <v>4.2105263157894646E-2</v>
      </c>
      <c r="AL110" s="155">
        <f t="shared" si="107"/>
        <v>3.7483266398929072E-2</v>
      </c>
      <c r="AM110" s="155">
        <f t="shared" si="107"/>
        <v>2.2747952684258443E-2</v>
      </c>
      <c r="AN110" s="155">
        <f t="shared" si="107"/>
        <v>6.2992125984252079E-2</v>
      </c>
      <c r="AO110" s="155">
        <f t="shared" si="107"/>
        <v>5.324675324675332E-2</v>
      </c>
    </row>
    <row r="111" spans="1:41" ht="14.25" customHeight="1">
      <c r="A111" s="154">
        <v>45786</v>
      </c>
      <c r="B111" s="155">
        <v>1480</v>
      </c>
      <c r="C111" s="155">
        <v>508</v>
      </c>
      <c r="D111" s="155">
        <v>666</v>
      </c>
      <c r="E111" s="155">
        <v>224.42</v>
      </c>
      <c r="F111" s="156">
        <v>265.95</v>
      </c>
      <c r="G111" s="155">
        <v>1100</v>
      </c>
      <c r="H111" s="155">
        <v>232.35</v>
      </c>
      <c r="I111" s="155">
        <v>1960</v>
      </c>
      <c r="J111" s="155">
        <v>315.8</v>
      </c>
      <c r="K111" s="156">
        <v>241.5</v>
      </c>
      <c r="L111" s="155">
        <v>39.479999999999997</v>
      </c>
      <c r="M111" s="155">
        <v>113.8</v>
      </c>
      <c r="N111" s="155">
        <v>2164</v>
      </c>
      <c r="O111" s="155">
        <v>4729</v>
      </c>
      <c r="P111" s="157">
        <v>1960</v>
      </c>
      <c r="Q111" s="158">
        <v>95</v>
      </c>
      <c r="R111" s="159">
        <v>747</v>
      </c>
      <c r="S111" s="160">
        <v>2198</v>
      </c>
      <c r="T111" s="158">
        <v>2540</v>
      </c>
      <c r="U111" s="161">
        <v>770</v>
      </c>
      <c r="V111" s="155">
        <f t="shared" ref="V111:AO111" si="108">(B111/B112)-1</f>
        <v>0</v>
      </c>
      <c r="W111" s="155">
        <f t="shared" si="108"/>
        <v>3.9525691699604515E-3</v>
      </c>
      <c r="X111" s="155">
        <f t="shared" si="108"/>
        <v>-5.9701492537312939E-3</v>
      </c>
      <c r="Y111" s="155">
        <f t="shared" si="108"/>
        <v>2.6905829596412634E-2</v>
      </c>
      <c r="Z111" s="155">
        <f t="shared" si="108"/>
        <v>5.6433408577860611E-4</v>
      </c>
      <c r="AA111" s="155">
        <f t="shared" si="108"/>
        <v>0</v>
      </c>
      <c r="AB111" s="155">
        <f t="shared" si="108"/>
        <v>2.6507620941020438E-2</v>
      </c>
      <c r="AC111" s="155">
        <f t="shared" si="108"/>
        <v>1.5544041450777257E-2</v>
      </c>
      <c r="AD111" s="155">
        <f t="shared" si="108"/>
        <v>2.8664495114006483E-2</v>
      </c>
      <c r="AE111" s="155">
        <f t="shared" si="108"/>
        <v>6.2500000000000888E-3</v>
      </c>
      <c r="AF111" s="155">
        <f t="shared" si="108"/>
        <v>1.1788826242952188E-2</v>
      </c>
      <c r="AG111" s="155">
        <f t="shared" si="108"/>
        <v>7.0796460176991705E-3</v>
      </c>
      <c r="AH111" s="155">
        <f t="shared" si="108"/>
        <v>2.0754716981132182E-2</v>
      </c>
      <c r="AI111" s="155">
        <f t="shared" si="108"/>
        <v>2.8043478260869614E-2</v>
      </c>
      <c r="AJ111" s="155">
        <f t="shared" si="108"/>
        <v>7.7120822622107621E-3</v>
      </c>
      <c r="AK111" s="155">
        <f t="shared" si="108"/>
        <v>-1.9506657033749653E-2</v>
      </c>
      <c r="AL111" s="155">
        <f t="shared" si="108"/>
        <v>1.5635622025832685E-2</v>
      </c>
      <c r="AM111" s="155">
        <f t="shared" si="108"/>
        <v>1.7121702915317005E-2</v>
      </c>
      <c r="AN111" s="155">
        <f t="shared" si="108"/>
        <v>2.0900321543408262E-2</v>
      </c>
      <c r="AO111" s="155">
        <f t="shared" si="108"/>
        <v>4.6337817638266054E-2</v>
      </c>
    </row>
    <row r="112" spans="1:41" ht="14.25" customHeight="1">
      <c r="A112" s="154">
        <v>45785</v>
      </c>
      <c r="B112" s="155">
        <v>1480</v>
      </c>
      <c r="C112" s="155">
        <v>506</v>
      </c>
      <c r="D112" s="155">
        <v>670</v>
      </c>
      <c r="E112" s="155">
        <v>218.54</v>
      </c>
      <c r="F112" s="156">
        <v>265.8</v>
      </c>
      <c r="G112" s="155">
        <v>1100</v>
      </c>
      <c r="H112" s="155">
        <v>226.35</v>
      </c>
      <c r="I112" s="155">
        <v>1930</v>
      </c>
      <c r="J112" s="155">
        <v>307</v>
      </c>
      <c r="K112" s="156">
        <v>240</v>
      </c>
      <c r="L112" s="155">
        <v>39.020000000000003</v>
      </c>
      <c r="M112" s="155">
        <v>113</v>
      </c>
      <c r="N112" s="155">
        <v>2120</v>
      </c>
      <c r="O112" s="155">
        <v>4600</v>
      </c>
      <c r="P112" s="157">
        <v>1945</v>
      </c>
      <c r="Q112" s="158">
        <v>96.89</v>
      </c>
      <c r="R112" s="159">
        <v>735.5</v>
      </c>
      <c r="S112" s="160">
        <v>2161</v>
      </c>
      <c r="T112" s="158">
        <v>2488</v>
      </c>
      <c r="U112" s="161">
        <v>735.9</v>
      </c>
      <c r="V112" s="155">
        <f t="shared" ref="V112:AO112" si="109">(B112/B113)-1</f>
        <v>-1.3333333333333308E-2</v>
      </c>
      <c r="W112" s="155">
        <f t="shared" si="109"/>
        <v>-9.3970242756460376E-3</v>
      </c>
      <c r="X112" s="155">
        <f t="shared" si="109"/>
        <v>7.3673131859870455E-3</v>
      </c>
      <c r="Y112" s="155">
        <f t="shared" si="109"/>
        <v>4.5045045045044585E-3</v>
      </c>
      <c r="Z112" s="155">
        <f t="shared" si="109"/>
        <v>-1.5026296018030294E-3</v>
      </c>
      <c r="AA112" s="155">
        <f t="shared" si="109"/>
        <v>2.9962546816479474E-2</v>
      </c>
      <c r="AB112" s="155">
        <f t="shared" si="109"/>
        <v>-1.2434554973821954E-2</v>
      </c>
      <c r="AC112" s="155">
        <f t="shared" si="109"/>
        <v>5.2083333333332593E-3</v>
      </c>
      <c r="AD112" s="155">
        <f t="shared" si="109"/>
        <v>-2.8327266972622223E-2</v>
      </c>
      <c r="AE112" s="155">
        <f t="shared" si="109"/>
        <v>0</v>
      </c>
      <c r="AF112" s="155">
        <f t="shared" si="109"/>
        <v>-1.2151898734177102E-2</v>
      </c>
      <c r="AG112" s="155">
        <f t="shared" si="109"/>
        <v>0</v>
      </c>
      <c r="AH112" s="155">
        <f t="shared" si="109"/>
        <v>-7.0257611241217877E-3</v>
      </c>
      <c r="AI112" s="155">
        <f t="shared" si="109"/>
        <v>0</v>
      </c>
      <c r="AJ112" s="155">
        <f t="shared" si="109"/>
        <v>4.1300980898295592E-3</v>
      </c>
      <c r="AK112" s="155">
        <f t="shared" si="109"/>
        <v>-5.9320388349514586E-2</v>
      </c>
      <c r="AL112" s="155">
        <f t="shared" si="109"/>
        <v>-2.7118644067796183E-3</v>
      </c>
      <c r="AM112" s="155">
        <f t="shared" si="109"/>
        <v>1.9339622641509457E-2</v>
      </c>
      <c r="AN112" s="155">
        <f t="shared" si="109"/>
        <v>1.1793411956079636E-2</v>
      </c>
      <c r="AO112" s="155">
        <f t="shared" si="109"/>
        <v>3.9563437926328771E-3</v>
      </c>
    </row>
    <row r="113" spans="1:41" ht="14.25" customHeight="1">
      <c r="A113" s="154">
        <v>45784</v>
      </c>
      <c r="B113" s="155">
        <v>1500</v>
      </c>
      <c r="C113" s="155">
        <v>510.8</v>
      </c>
      <c r="D113" s="155">
        <v>665.1</v>
      </c>
      <c r="E113" s="155">
        <v>217.56</v>
      </c>
      <c r="F113" s="156">
        <v>266.2</v>
      </c>
      <c r="G113" s="155">
        <v>1068</v>
      </c>
      <c r="H113" s="155">
        <v>229.2</v>
      </c>
      <c r="I113" s="155">
        <v>1920</v>
      </c>
      <c r="J113" s="155">
        <v>315.95</v>
      </c>
      <c r="K113" s="156">
        <v>240</v>
      </c>
      <c r="L113" s="155">
        <v>39.5</v>
      </c>
      <c r="M113" s="155">
        <v>113</v>
      </c>
      <c r="N113" s="155">
        <v>2135</v>
      </c>
      <c r="O113" s="155">
        <v>4600</v>
      </c>
      <c r="P113" s="157">
        <v>1937</v>
      </c>
      <c r="Q113" s="158">
        <v>103</v>
      </c>
      <c r="R113" s="159">
        <v>737.5</v>
      </c>
      <c r="S113" s="160">
        <v>2120</v>
      </c>
      <c r="T113" s="158">
        <v>2459</v>
      </c>
      <c r="U113" s="161">
        <v>733</v>
      </c>
      <c r="V113" s="155">
        <f t="shared" ref="V113:AO113" si="110">(B113/B114)-1</f>
        <v>1.3513513513513598E-2</v>
      </c>
      <c r="W113" s="155">
        <f t="shared" si="110"/>
        <v>-6.225680933852118E-3</v>
      </c>
      <c r="X113" s="155">
        <f t="shared" si="110"/>
        <v>3.1674208144796268E-3</v>
      </c>
      <c r="Y113" s="155">
        <f t="shared" si="110"/>
        <v>1.3698630136986356E-2</v>
      </c>
      <c r="Z113" s="155">
        <f t="shared" si="110"/>
        <v>1.8786398647385738E-4</v>
      </c>
      <c r="AA113" s="155">
        <f t="shared" si="110"/>
        <v>-2.9090909090909056E-2</v>
      </c>
      <c r="AB113" s="155">
        <f t="shared" si="110"/>
        <v>-3.4782608695652639E-3</v>
      </c>
      <c r="AC113" s="155">
        <f t="shared" si="110"/>
        <v>2.1276595744680771E-2</v>
      </c>
      <c r="AD113" s="155">
        <f t="shared" si="110"/>
        <v>9.4249201277953887E-3</v>
      </c>
      <c r="AE113" s="155">
        <f t="shared" si="110"/>
        <v>2.1276595744680771E-2</v>
      </c>
      <c r="AF113" s="155">
        <f t="shared" si="110"/>
        <v>-1.6189290161892855E-2</v>
      </c>
      <c r="AG113" s="155">
        <f t="shared" si="110"/>
        <v>-7.0298769771528491E-3</v>
      </c>
      <c r="AH113" s="155">
        <f t="shared" si="110"/>
        <v>7.0754716981131782E-3</v>
      </c>
      <c r="AI113" s="155">
        <f t="shared" si="110"/>
        <v>4.8055919615552778E-3</v>
      </c>
      <c r="AJ113" s="155">
        <f t="shared" si="110"/>
        <v>8.8541666666666075E-3</v>
      </c>
      <c r="AK113" s="155">
        <f t="shared" si="110"/>
        <v>-9.6153846153845812E-3</v>
      </c>
      <c r="AL113" s="155">
        <f t="shared" si="110"/>
        <v>-3.3783783783783994E-3</v>
      </c>
      <c r="AM113" s="155">
        <f t="shared" si="110"/>
        <v>4.7393364928909332E-3</v>
      </c>
      <c r="AN113" s="155">
        <f t="shared" si="110"/>
        <v>-2.0292207792207417E-3</v>
      </c>
      <c r="AO113" s="155">
        <f t="shared" si="110"/>
        <v>8.1922446750404276E-4</v>
      </c>
    </row>
    <row r="114" spans="1:41" ht="14.25" customHeight="1">
      <c r="A114" s="154">
        <v>45783</v>
      </c>
      <c r="B114" s="155">
        <v>1480</v>
      </c>
      <c r="C114" s="155">
        <v>514</v>
      </c>
      <c r="D114" s="155">
        <v>663</v>
      </c>
      <c r="E114" s="155">
        <v>214.62</v>
      </c>
      <c r="F114" s="156">
        <v>266.14999999999998</v>
      </c>
      <c r="G114" s="155">
        <v>1100</v>
      </c>
      <c r="H114" s="155">
        <v>230</v>
      </c>
      <c r="I114" s="155">
        <v>1880</v>
      </c>
      <c r="J114" s="155">
        <v>313</v>
      </c>
      <c r="K114" s="156">
        <v>235</v>
      </c>
      <c r="L114" s="155">
        <v>40.15</v>
      </c>
      <c r="M114" s="155">
        <v>113.8</v>
      </c>
      <c r="N114" s="155">
        <v>2120</v>
      </c>
      <c r="O114" s="155">
        <v>4578</v>
      </c>
      <c r="P114" s="157">
        <v>1920</v>
      </c>
      <c r="Q114" s="158">
        <v>104</v>
      </c>
      <c r="R114" s="159">
        <v>740</v>
      </c>
      <c r="S114" s="160">
        <v>2110</v>
      </c>
      <c r="T114" s="158">
        <v>2464</v>
      </c>
      <c r="U114" s="161">
        <v>732.4</v>
      </c>
      <c r="V114" s="155">
        <f t="shared" ref="V114:AO114" si="111">(B114/B115)-1</f>
        <v>1.0238907849829282E-2</v>
      </c>
      <c r="W114" s="155">
        <f t="shared" si="111"/>
        <v>4.059115295070348E-2</v>
      </c>
      <c r="X114" s="155">
        <f t="shared" si="111"/>
        <v>0</v>
      </c>
      <c r="Y114" s="155">
        <f t="shared" si="111"/>
        <v>0</v>
      </c>
      <c r="Z114" s="155">
        <f t="shared" si="111"/>
        <v>1.8789928598250683E-4</v>
      </c>
      <c r="AA114" s="155">
        <f t="shared" si="111"/>
        <v>4.5627376425855459E-2</v>
      </c>
      <c r="AB114" s="155">
        <f t="shared" si="111"/>
        <v>1.6799292661361598E-2</v>
      </c>
      <c r="AC114" s="155">
        <f t="shared" si="111"/>
        <v>2.666666666666595E-3</v>
      </c>
      <c r="AD114" s="155">
        <f t="shared" si="111"/>
        <v>-1.2618296529968487E-2</v>
      </c>
      <c r="AE114" s="155">
        <f t="shared" si="111"/>
        <v>0</v>
      </c>
      <c r="AF114" s="155">
        <f t="shared" si="111"/>
        <v>4.123443983402475E-2</v>
      </c>
      <c r="AG114" s="155">
        <f t="shared" si="111"/>
        <v>0</v>
      </c>
      <c r="AH114" s="155">
        <f t="shared" si="111"/>
        <v>1.0004764173416003E-2</v>
      </c>
      <c r="AI114" s="155">
        <f t="shared" si="111"/>
        <v>6.4651162790697603E-2</v>
      </c>
      <c r="AJ114" s="155">
        <f t="shared" si="111"/>
        <v>1.0526315789473717E-2</v>
      </c>
      <c r="AK114" s="155">
        <f t="shared" si="111"/>
        <v>0</v>
      </c>
      <c r="AL114" s="155">
        <f t="shared" si="111"/>
        <v>5.2981931802744686E-3</v>
      </c>
      <c r="AM114" s="155">
        <f t="shared" si="111"/>
        <v>4.761904761904745E-3</v>
      </c>
      <c r="AN114" s="155">
        <f t="shared" si="111"/>
        <v>2.6666666666666616E-2</v>
      </c>
      <c r="AO114" s="155">
        <f t="shared" si="111"/>
        <v>-8.1855388813101282E-4</v>
      </c>
    </row>
    <row r="115" spans="1:41" ht="14.25" customHeight="1">
      <c r="A115" s="154">
        <v>45782</v>
      </c>
      <c r="B115" s="155">
        <v>1465</v>
      </c>
      <c r="C115" s="155">
        <v>493.95</v>
      </c>
      <c r="D115" s="155">
        <v>663</v>
      </c>
      <c r="E115" s="155">
        <v>214.62</v>
      </c>
      <c r="F115" s="156">
        <v>266.10000000000002</v>
      </c>
      <c r="G115" s="155">
        <v>1052</v>
      </c>
      <c r="H115" s="155">
        <v>226.2</v>
      </c>
      <c r="I115" s="155">
        <v>1875</v>
      </c>
      <c r="J115" s="155">
        <v>317</v>
      </c>
      <c r="K115" s="156">
        <v>235</v>
      </c>
      <c r="L115" s="155">
        <v>38.56</v>
      </c>
      <c r="M115" s="155">
        <v>113.8</v>
      </c>
      <c r="N115" s="155">
        <v>2099</v>
      </c>
      <c r="O115" s="155">
        <v>4300</v>
      </c>
      <c r="P115" s="157">
        <v>1900</v>
      </c>
      <c r="Q115" s="158">
        <v>104</v>
      </c>
      <c r="R115" s="159">
        <v>736.1</v>
      </c>
      <c r="S115" s="160">
        <v>2100</v>
      </c>
      <c r="T115" s="158">
        <v>2400</v>
      </c>
      <c r="U115" s="161">
        <v>733</v>
      </c>
      <c r="V115" s="155">
        <f t="shared" ref="V115:AO115" si="112">(B115/B116)-1</f>
        <v>3.424657534246478E-3</v>
      </c>
      <c r="W115" s="155">
        <f t="shared" si="112"/>
        <v>1.2192622950819576E-2</v>
      </c>
      <c r="X115" s="155">
        <f t="shared" si="112"/>
        <v>0</v>
      </c>
      <c r="Y115" s="155">
        <f t="shared" si="112"/>
        <v>-3.0973451327433565E-2</v>
      </c>
      <c r="Z115" s="155">
        <f t="shared" si="112"/>
        <v>0</v>
      </c>
      <c r="AA115" s="155">
        <f t="shared" si="112"/>
        <v>-2.5925925925925908E-2</v>
      </c>
      <c r="AB115" s="155">
        <f t="shared" si="112"/>
        <v>-1.1795543905635753E-2</v>
      </c>
      <c r="AC115" s="155">
        <f t="shared" si="112"/>
        <v>-7.9365079365079083E-3</v>
      </c>
      <c r="AD115" s="155">
        <f t="shared" si="112"/>
        <v>3.1645569620253333E-3</v>
      </c>
      <c r="AE115" s="155">
        <f t="shared" si="112"/>
        <v>-1.2605042016806678E-2</v>
      </c>
      <c r="AF115" s="155">
        <f t="shared" si="112"/>
        <v>2.0790020790022457E-3</v>
      </c>
      <c r="AG115" s="155">
        <f t="shared" si="112"/>
        <v>-3.0661410424880353E-3</v>
      </c>
      <c r="AH115" s="155">
        <f t="shared" si="112"/>
        <v>-3.271889400921657E-2</v>
      </c>
      <c r="AI115" s="155">
        <f t="shared" si="112"/>
        <v>0</v>
      </c>
      <c r="AJ115" s="155">
        <f t="shared" si="112"/>
        <v>-1.5764582238571023E-3</v>
      </c>
      <c r="AK115" s="155">
        <f t="shared" si="112"/>
        <v>1.9607843137254832E-2</v>
      </c>
      <c r="AL115" s="155">
        <f t="shared" si="112"/>
        <v>-9.2866756393000793E-3</v>
      </c>
      <c r="AM115" s="155">
        <f t="shared" si="112"/>
        <v>0</v>
      </c>
      <c r="AN115" s="155">
        <f t="shared" si="112"/>
        <v>0</v>
      </c>
      <c r="AO115" s="155">
        <f t="shared" si="112"/>
        <v>0</v>
      </c>
    </row>
    <row r="116" spans="1:41" ht="14.25" customHeight="1">
      <c r="A116" s="154">
        <v>45779</v>
      </c>
      <c r="B116" s="155">
        <v>1460</v>
      </c>
      <c r="C116" s="155">
        <v>488</v>
      </c>
      <c r="D116" s="155">
        <v>663</v>
      </c>
      <c r="E116" s="155">
        <v>221.48</v>
      </c>
      <c r="F116" s="156">
        <v>266.10000000000002</v>
      </c>
      <c r="G116" s="155">
        <v>1080</v>
      </c>
      <c r="H116" s="155">
        <v>228.9</v>
      </c>
      <c r="I116" s="155">
        <v>1890</v>
      </c>
      <c r="J116" s="155">
        <v>316</v>
      </c>
      <c r="K116" s="156">
        <v>238</v>
      </c>
      <c r="L116" s="155">
        <v>38.479999999999997</v>
      </c>
      <c r="M116" s="155">
        <v>114.15</v>
      </c>
      <c r="N116" s="155">
        <v>2170</v>
      </c>
      <c r="O116" s="155">
        <v>4300</v>
      </c>
      <c r="P116" s="157">
        <v>1903</v>
      </c>
      <c r="Q116" s="158">
        <v>102</v>
      </c>
      <c r="R116" s="159">
        <v>743</v>
      </c>
      <c r="S116" s="160">
        <v>2100</v>
      </c>
      <c r="T116" s="158">
        <v>2400</v>
      </c>
      <c r="U116" s="161">
        <v>733</v>
      </c>
      <c r="V116" s="155">
        <f t="shared" ref="V116:AO116" si="113">(B116/B117)-1</f>
        <v>7.5914423740510717E-3</v>
      </c>
      <c r="W116" s="155">
        <f t="shared" si="113"/>
        <v>1.6666666666666607E-2</v>
      </c>
      <c r="X116" s="155">
        <f t="shared" si="113"/>
        <v>4.5454545454546302E-3</v>
      </c>
      <c r="Y116" s="155">
        <f t="shared" si="113"/>
        <v>1.3452914798206317E-2</v>
      </c>
      <c r="Z116" s="155">
        <f t="shared" si="113"/>
        <v>3.772161448510003E-3</v>
      </c>
      <c r="AA116" s="155">
        <f t="shared" si="113"/>
        <v>9.3457943925232545E-3</v>
      </c>
      <c r="AB116" s="155">
        <f t="shared" si="113"/>
        <v>-4.3668122270734688E-4</v>
      </c>
      <c r="AC116" s="155">
        <f t="shared" si="113"/>
        <v>1.3404825737265424E-2</v>
      </c>
      <c r="AD116" s="155">
        <f t="shared" si="113"/>
        <v>1.9354838709677358E-2</v>
      </c>
      <c r="AE116" s="155">
        <f t="shared" si="113"/>
        <v>4.2194092827003704E-3</v>
      </c>
      <c r="AF116" s="155">
        <f t="shared" si="113"/>
        <v>9.9737532808397145E-3</v>
      </c>
      <c r="AG116" s="155">
        <f t="shared" si="113"/>
        <v>-2.6212319790300809E-3</v>
      </c>
      <c r="AH116" s="155">
        <f t="shared" si="113"/>
        <v>9.302325581395321E-3</v>
      </c>
      <c r="AI116" s="155">
        <f t="shared" si="113"/>
        <v>4.6533271288962119E-4</v>
      </c>
      <c r="AJ116" s="155">
        <f t="shared" si="113"/>
        <v>1.5789473684211242E-3</v>
      </c>
      <c r="AK116" s="155">
        <f t="shared" si="113"/>
        <v>0</v>
      </c>
      <c r="AL116" s="155">
        <f t="shared" si="113"/>
        <v>0</v>
      </c>
      <c r="AM116" s="155">
        <f t="shared" si="113"/>
        <v>0</v>
      </c>
      <c r="AN116" s="155">
        <f t="shared" si="113"/>
        <v>4.1684035014588616E-4</v>
      </c>
      <c r="AO116" s="155">
        <f t="shared" si="113"/>
        <v>1.366120218579292E-3</v>
      </c>
    </row>
    <row r="117" spans="1:41" ht="14.25" customHeight="1">
      <c r="A117" s="154">
        <v>45777</v>
      </c>
      <c r="B117" s="155">
        <v>1449</v>
      </c>
      <c r="C117" s="155">
        <v>480</v>
      </c>
      <c r="D117" s="155">
        <v>660</v>
      </c>
      <c r="E117" s="155">
        <v>218.54</v>
      </c>
      <c r="F117" s="156">
        <v>265.10000000000002</v>
      </c>
      <c r="G117" s="155">
        <v>1070</v>
      </c>
      <c r="H117" s="155">
        <v>229</v>
      </c>
      <c r="I117" s="155">
        <v>1865</v>
      </c>
      <c r="J117" s="155">
        <v>310</v>
      </c>
      <c r="K117" s="156">
        <v>237</v>
      </c>
      <c r="L117" s="155">
        <v>38.1</v>
      </c>
      <c r="M117" s="155">
        <v>114.45</v>
      </c>
      <c r="N117" s="155">
        <v>2150</v>
      </c>
      <c r="O117" s="155">
        <v>4298</v>
      </c>
      <c r="P117" s="157">
        <v>1900</v>
      </c>
      <c r="Q117" s="158">
        <v>102</v>
      </c>
      <c r="R117" s="159">
        <v>743</v>
      </c>
      <c r="S117" s="160">
        <v>2100</v>
      </c>
      <c r="T117" s="158">
        <v>2399</v>
      </c>
      <c r="U117" s="161">
        <v>732</v>
      </c>
      <c r="V117" s="155">
        <f t="shared" ref="V117:AO117" si="114">(B117/B118)-1</f>
        <v>4.8543689320388328E-3</v>
      </c>
      <c r="W117" s="155">
        <f t="shared" si="114"/>
        <v>-1.0513296227582014E-2</v>
      </c>
      <c r="X117" s="155">
        <f t="shared" si="114"/>
        <v>1.5174506828528056E-3</v>
      </c>
      <c r="Y117" s="155">
        <f t="shared" si="114"/>
        <v>1.3636363636363669E-2</v>
      </c>
      <c r="Z117" s="155">
        <f t="shared" si="114"/>
        <v>2.2684310018903364E-3</v>
      </c>
      <c r="AA117" s="155">
        <f t="shared" si="114"/>
        <v>4.6948356807512415E-3</v>
      </c>
      <c r="AB117" s="155">
        <f t="shared" si="114"/>
        <v>4.8266783677051173E-3</v>
      </c>
      <c r="AC117" s="155">
        <f t="shared" si="114"/>
        <v>4.8491379310344751E-3</v>
      </c>
      <c r="AD117" s="155">
        <f t="shared" si="114"/>
        <v>-4.8154093097912964E-3</v>
      </c>
      <c r="AE117" s="155">
        <f t="shared" si="114"/>
        <v>-1.2499999999999956E-2</v>
      </c>
      <c r="AF117" s="155">
        <f t="shared" si="114"/>
        <v>0</v>
      </c>
      <c r="AG117" s="155">
        <f t="shared" si="114"/>
        <v>1.0150044130626812E-2</v>
      </c>
      <c r="AH117" s="155">
        <f t="shared" si="114"/>
        <v>-1.3761467889908285E-2</v>
      </c>
      <c r="AI117" s="155">
        <f t="shared" si="114"/>
        <v>1.1294117647058899E-2</v>
      </c>
      <c r="AJ117" s="155">
        <f t="shared" si="114"/>
        <v>0</v>
      </c>
      <c r="AK117" s="155">
        <f t="shared" si="114"/>
        <v>-8.108108108108103E-2</v>
      </c>
      <c r="AL117" s="155">
        <f t="shared" si="114"/>
        <v>1.8878101402373115E-3</v>
      </c>
      <c r="AM117" s="155">
        <f t="shared" si="114"/>
        <v>-1.8691588785046731E-2</v>
      </c>
      <c r="AN117" s="155">
        <f t="shared" si="114"/>
        <v>2.0851063829787186E-2</v>
      </c>
      <c r="AO117" s="155">
        <f t="shared" si="114"/>
        <v>2.73972602739736E-3</v>
      </c>
    </row>
    <row r="118" spans="1:41" ht="14.25" customHeight="1">
      <c r="A118" s="154">
        <v>45776</v>
      </c>
      <c r="B118" s="155">
        <v>1442</v>
      </c>
      <c r="C118" s="155">
        <v>485.1</v>
      </c>
      <c r="D118" s="155">
        <v>659</v>
      </c>
      <c r="E118" s="155">
        <v>215.6</v>
      </c>
      <c r="F118" s="156">
        <v>264.5</v>
      </c>
      <c r="G118" s="155">
        <v>1065</v>
      </c>
      <c r="H118" s="155">
        <v>227.9</v>
      </c>
      <c r="I118" s="155">
        <v>1856</v>
      </c>
      <c r="J118" s="155">
        <v>311.5</v>
      </c>
      <c r="K118" s="156">
        <v>240</v>
      </c>
      <c r="L118" s="155">
        <v>38.1</v>
      </c>
      <c r="M118" s="155">
        <v>113.3</v>
      </c>
      <c r="N118" s="155">
        <v>2180</v>
      </c>
      <c r="O118" s="155">
        <v>4250</v>
      </c>
      <c r="P118" s="157">
        <v>1900</v>
      </c>
      <c r="Q118" s="158">
        <v>111</v>
      </c>
      <c r="R118" s="159">
        <v>741.6</v>
      </c>
      <c r="S118" s="160">
        <v>2140</v>
      </c>
      <c r="T118" s="158">
        <v>2350</v>
      </c>
      <c r="U118" s="161">
        <v>730</v>
      </c>
      <c r="V118" s="155">
        <f t="shared" ref="V118:AO118" si="115">(B118/B119)-1</f>
        <v>8.3916083916084627E-3</v>
      </c>
      <c r="W118" s="155">
        <f t="shared" si="115"/>
        <v>-1.5924535956993502E-2</v>
      </c>
      <c r="X118" s="155">
        <f t="shared" si="115"/>
        <v>-9.0225563909774875E-3</v>
      </c>
      <c r="Y118" s="155">
        <f t="shared" si="115"/>
        <v>1.8518518518518379E-2</v>
      </c>
      <c r="Z118" s="155">
        <f t="shared" si="115"/>
        <v>-9.7341819543242947E-3</v>
      </c>
      <c r="AA118" s="155">
        <f t="shared" si="115"/>
        <v>-1.8433179723502335E-2</v>
      </c>
      <c r="AB118" s="155">
        <f t="shared" si="115"/>
        <v>-8.7680841736070825E-4</v>
      </c>
      <c r="AC118" s="155">
        <f t="shared" si="115"/>
        <v>-1.0133333333333328E-2</v>
      </c>
      <c r="AD118" s="155">
        <f t="shared" si="115"/>
        <v>-1.1111111111111072E-2</v>
      </c>
      <c r="AE118" s="155">
        <f t="shared" si="115"/>
        <v>5.446166736489344E-3</v>
      </c>
      <c r="AF118" s="155">
        <f t="shared" si="115"/>
        <v>0</v>
      </c>
      <c r="AG118" s="155">
        <f t="shared" si="115"/>
        <v>-8.7489063867016714E-3</v>
      </c>
      <c r="AH118" s="155">
        <f t="shared" si="115"/>
        <v>-1.8018018018018056E-2</v>
      </c>
      <c r="AI118" s="155">
        <f t="shared" si="115"/>
        <v>-1.0937863625785416E-2</v>
      </c>
      <c r="AJ118" s="155">
        <f t="shared" si="115"/>
        <v>2.6385224274405594E-3</v>
      </c>
      <c r="AK118" s="155">
        <f t="shared" si="115"/>
        <v>-3.0144167758846652E-2</v>
      </c>
      <c r="AL118" s="155">
        <f t="shared" si="115"/>
        <v>-1.0540360240160029E-2</v>
      </c>
      <c r="AM118" s="155">
        <f t="shared" si="115"/>
        <v>-8.8003705419175127E-3</v>
      </c>
      <c r="AN118" s="155">
        <f t="shared" si="115"/>
        <v>2.1739130434782705E-2</v>
      </c>
      <c r="AO118" s="155">
        <f t="shared" si="115"/>
        <v>1.388888888888884E-2</v>
      </c>
    </row>
    <row r="119" spans="1:41" ht="14.25" customHeight="1">
      <c r="A119" s="154">
        <v>45775</v>
      </c>
      <c r="B119" s="155">
        <v>1430</v>
      </c>
      <c r="C119" s="155">
        <v>492.95</v>
      </c>
      <c r="D119" s="155">
        <v>665</v>
      </c>
      <c r="E119" s="155">
        <v>211.68</v>
      </c>
      <c r="F119" s="156">
        <v>267.10000000000002</v>
      </c>
      <c r="G119" s="155">
        <v>1085</v>
      </c>
      <c r="H119" s="155">
        <v>228.1</v>
      </c>
      <c r="I119" s="155">
        <v>1875</v>
      </c>
      <c r="J119" s="155">
        <v>315</v>
      </c>
      <c r="K119" s="156">
        <v>238.7</v>
      </c>
      <c r="L119" s="155">
        <v>38.1</v>
      </c>
      <c r="M119" s="155">
        <v>114.3</v>
      </c>
      <c r="N119" s="155">
        <v>2220</v>
      </c>
      <c r="O119" s="155">
        <v>4297</v>
      </c>
      <c r="P119" s="157">
        <v>1895</v>
      </c>
      <c r="Q119" s="158">
        <v>114.45</v>
      </c>
      <c r="R119" s="159">
        <v>749.5</v>
      </c>
      <c r="S119" s="160">
        <v>2159</v>
      </c>
      <c r="T119" s="158">
        <v>2300</v>
      </c>
      <c r="U119" s="161">
        <v>720</v>
      </c>
      <c r="V119" s="155">
        <f t="shared" ref="V119:AO119" si="116">(B119/B120)-1</f>
        <v>1.4184397163120588E-2</v>
      </c>
      <c r="W119" s="155">
        <f t="shared" si="116"/>
        <v>2.0600414078674856E-2</v>
      </c>
      <c r="X119" s="155">
        <f t="shared" si="116"/>
        <v>3.0165912518853588E-3</v>
      </c>
      <c r="Y119" s="155">
        <f t="shared" si="116"/>
        <v>6.9306930693069368E-2</v>
      </c>
      <c r="Z119" s="155">
        <f t="shared" si="116"/>
        <v>3.7453183520597122E-4</v>
      </c>
      <c r="AA119" s="155">
        <f t="shared" si="116"/>
        <v>4.6296296296295392E-3</v>
      </c>
      <c r="AB119" s="155">
        <f t="shared" si="116"/>
        <v>-8.2608695652174324E-3</v>
      </c>
      <c r="AC119" s="155">
        <f t="shared" si="116"/>
        <v>-2.6595744680850686E-3</v>
      </c>
      <c r="AD119" s="155">
        <f t="shared" si="116"/>
        <v>-1.5625E-2</v>
      </c>
      <c r="AE119" s="155">
        <f t="shared" si="116"/>
        <v>-1.255230125523088E-3</v>
      </c>
      <c r="AF119" s="155">
        <f t="shared" si="116"/>
        <v>0</v>
      </c>
      <c r="AG119" s="155">
        <f t="shared" si="116"/>
        <v>-6.0869565217391841E-3</v>
      </c>
      <c r="AH119" s="155">
        <f t="shared" si="116"/>
        <v>1.9751952227836433E-2</v>
      </c>
      <c r="AI119" s="155">
        <f t="shared" si="116"/>
        <v>3.1197504199663939E-2</v>
      </c>
      <c r="AJ119" s="155">
        <f t="shared" si="116"/>
        <v>2.6455026455025621E-3</v>
      </c>
      <c r="AK119" s="155">
        <f t="shared" si="116"/>
        <v>-1.3362068965517171E-2</v>
      </c>
      <c r="AL119" s="155">
        <f t="shared" si="116"/>
        <v>8.8841028402208977E-3</v>
      </c>
      <c r="AM119" s="155">
        <f t="shared" si="116"/>
        <v>4.1860465116279055E-3</v>
      </c>
      <c r="AN119" s="155">
        <f t="shared" si="116"/>
        <v>1.1433597185576128E-2</v>
      </c>
      <c r="AO119" s="155">
        <f t="shared" si="116"/>
        <v>1.1235955056179803E-2</v>
      </c>
    </row>
    <row r="120" spans="1:41" ht="14.25" customHeight="1">
      <c r="A120" s="154">
        <v>45772</v>
      </c>
      <c r="B120" s="155">
        <v>1410</v>
      </c>
      <c r="C120" s="155">
        <v>483</v>
      </c>
      <c r="D120" s="155">
        <v>663</v>
      </c>
      <c r="E120" s="155">
        <v>197.96</v>
      </c>
      <c r="F120" s="156">
        <v>267</v>
      </c>
      <c r="G120" s="155">
        <v>1080</v>
      </c>
      <c r="H120" s="155">
        <v>230</v>
      </c>
      <c r="I120" s="155">
        <v>1880</v>
      </c>
      <c r="J120" s="155">
        <v>320</v>
      </c>
      <c r="K120" s="156">
        <v>239</v>
      </c>
      <c r="L120" s="155">
        <v>38.1</v>
      </c>
      <c r="M120" s="155">
        <v>115</v>
      </c>
      <c r="N120" s="155">
        <v>2177</v>
      </c>
      <c r="O120" s="155">
        <v>4167</v>
      </c>
      <c r="P120" s="157">
        <v>1890</v>
      </c>
      <c r="Q120" s="158">
        <v>116</v>
      </c>
      <c r="R120" s="159">
        <v>742.9</v>
      </c>
      <c r="S120" s="160">
        <v>2150</v>
      </c>
      <c r="T120" s="158">
        <v>2274</v>
      </c>
      <c r="U120" s="161">
        <v>712</v>
      </c>
      <c r="V120" s="155">
        <f t="shared" ref="V120:AO120" si="117">(B120/B121)-1</f>
        <v>0</v>
      </c>
      <c r="W120" s="155">
        <f t="shared" si="117"/>
        <v>-1.3883217639853007E-2</v>
      </c>
      <c r="X120" s="155">
        <f t="shared" si="117"/>
        <v>1.5085231558309431E-4</v>
      </c>
      <c r="Y120" s="155">
        <f t="shared" si="117"/>
        <v>2.2784810126582178E-2</v>
      </c>
      <c r="Z120" s="155">
        <f t="shared" si="117"/>
        <v>-2.4285447412665251E-3</v>
      </c>
      <c r="AA120" s="155">
        <f t="shared" si="117"/>
        <v>0</v>
      </c>
      <c r="AB120" s="155">
        <f t="shared" si="117"/>
        <v>4.366812227074135E-3</v>
      </c>
      <c r="AC120" s="155">
        <f t="shared" si="117"/>
        <v>8.0428954423592547E-3</v>
      </c>
      <c r="AD120" s="155">
        <f t="shared" si="117"/>
        <v>2.564102564102555E-2</v>
      </c>
      <c r="AE120" s="155">
        <f t="shared" si="117"/>
        <v>0</v>
      </c>
      <c r="AF120" s="155">
        <f t="shared" si="117"/>
        <v>1.3140604467807293E-3</v>
      </c>
      <c r="AG120" s="155">
        <f t="shared" si="117"/>
        <v>-1.7094017094017144E-2</v>
      </c>
      <c r="AH120" s="155">
        <f t="shared" si="117"/>
        <v>2.4470588235294022E-2</v>
      </c>
      <c r="AI120" s="155">
        <f t="shared" si="117"/>
        <v>4.0963855421687345E-3</v>
      </c>
      <c r="AJ120" s="155">
        <f t="shared" si="117"/>
        <v>0</v>
      </c>
      <c r="AK120" s="155">
        <f t="shared" si="117"/>
        <v>0</v>
      </c>
      <c r="AL120" s="155">
        <f t="shared" si="117"/>
        <v>1.0748299319727872E-2</v>
      </c>
      <c r="AM120" s="155">
        <f t="shared" si="117"/>
        <v>-4.6296296296296502E-3</v>
      </c>
      <c r="AN120" s="155">
        <f t="shared" si="117"/>
        <v>2.2036139268399868E-3</v>
      </c>
      <c r="AO120" s="155">
        <f t="shared" si="117"/>
        <v>9.7858459792936614E-3</v>
      </c>
    </row>
    <row r="121" spans="1:41" ht="14.25" customHeight="1">
      <c r="A121" s="154">
        <v>45771</v>
      </c>
      <c r="B121" s="155">
        <v>1410</v>
      </c>
      <c r="C121" s="155">
        <v>489.8</v>
      </c>
      <c r="D121" s="155">
        <v>662.9</v>
      </c>
      <c r="E121" s="155">
        <v>193.55</v>
      </c>
      <c r="F121" s="156">
        <v>267.64999999999998</v>
      </c>
      <c r="G121" s="155">
        <v>1080</v>
      </c>
      <c r="H121" s="155">
        <v>229</v>
      </c>
      <c r="I121" s="155">
        <v>1865</v>
      </c>
      <c r="J121" s="155">
        <v>312</v>
      </c>
      <c r="K121" s="156">
        <v>239</v>
      </c>
      <c r="L121" s="155">
        <v>38.049999999999997</v>
      </c>
      <c r="M121" s="155">
        <v>117</v>
      </c>
      <c r="N121" s="155">
        <v>2125</v>
      </c>
      <c r="O121" s="155">
        <v>4150</v>
      </c>
      <c r="P121" s="157">
        <v>1890</v>
      </c>
      <c r="Q121" s="158">
        <v>116</v>
      </c>
      <c r="R121" s="159">
        <v>735</v>
      </c>
      <c r="S121" s="160">
        <v>2160</v>
      </c>
      <c r="T121" s="158">
        <v>2269</v>
      </c>
      <c r="U121" s="161">
        <v>705.1</v>
      </c>
      <c r="V121" s="155">
        <f t="shared" ref="V121:AO121" si="118">(B121/B122)-1</f>
        <v>4.9893086243764095E-3</v>
      </c>
      <c r="W121" s="155">
        <f t="shared" si="118"/>
        <v>-8.3012755618545597E-3</v>
      </c>
      <c r="X121" s="155">
        <f t="shared" si="118"/>
        <v>4.3939393939393945E-3</v>
      </c>
      <c r="Y121" s="155">
        <f t="shared" si="118"/>
        <v>2.5380710659899108E-3</v>
      </c>
      <c r="Z121" s="155">
        <f t="shared" si="118"/>
        <v>-1.3059701492538212E-3</v>
      </c>
      <c r="AA121" s="155">
        <f t="shared" si="118"/>
        <v>9.3457943925232545E-3</v>
      </c>
      <c r="AB121" s="155">
        <f t="shared" si="118"/>
        <v>1.327433628318575E-2</v>
      </c>
      <c r="AC121" s="155">
        <f t="shared" si="118"/>
        <v>0</v>
      </c>
      <c r="AD121" s="155">
        <f t="shared" si="118"/>
        <v>6.4516129032257119E-3</v>
      </c>
      <c r="AE121" s="155">
        <f t="shared" si="118"/>
        <v>1.2068600465805712E-2</v>
      </c>
      <c r="AF121" s="155">
        <f t="shared" si="118"/>
        <v>-2.31065468549424E-2</v>
      </c>
      <c r="AG121" s="155">
        <f t="shared" si="118"/>
        <v>4.2918454935623185E-3</v>
      </c>
      <c r="AH121" s="155">
        <f t="shared" si="118"/>
        <v>1.674641148325362E-2</v>
      </c>
      <c r="AI121" s="155">
        <f t="shared" si="118"/>
        <v>2.4154589371980784E-3</v>
      </c>
      <c r="AJ121" s="155">
        <f t="shared" si="118"/>
        <v>1.8318965517241326E-2</v>
      </c>
      <c r="AK121" s="155">
        <f t="shared" si="118"/>
        <v>3.3868092691622165E-2</v>
      </c>
      <c r="AL121" s="155">
        <f t="shared" si="118"/>
        <v>2.8653295128939771E-3</v>
      </c>
      <c r="AM121" s="155">
        <f t="shared" si="118"/>
        <v>-4.6082949308755561E-3</v>
      </c>
      <c r="AN121" s="155">
        <f t="shared" si="118"/>
        <v>8.8928412627835574E-3</v>
      </c>
      <c r="AO121" s="155">
        <f t="shared" si="118"/>
        <v>1.1621233859397506E-2</v>
      </c>
    </row>
    <row r="122" spans="1:41" ht="14.25" customHeight="1">
      <c r="A122" s="154">
        <v>45770</v>
      </c>
      <c r="B122" s="155">
        <v>1403</v>
      </c>
      <c r="C122" s="155">
        <v>493.9</v>
      </c>
      <c r="D122" s="155">
        <v>660</v>
      </c>
      <c r="E122" s="155">
        <v>193.06</v>
      </c>
      <c r="F122" s="156">
        <v>268</v>
      </c>
      <c r="G122" s="155">
        <v>1070</v>
      </c>
      <c r="H122" s="155">
        <v>226</v>
      </c>
      <c r="I122" s="155">
        <v>1865</v>
      </c>
      <c r="J122" s="155">
        <v>310</v>
      </c>
      <c r="K122" s="156">
        <v>236.15</v>
      </c>
      <c r="L122" s="155">
        <v>38.950000000000003</v>
      </c>
      <c r="M122" s="155">
        <v>116.5</v>
      </c>
      <c r="N122" s="155">
        <v>2090</v>
      </c>
      <c r="O122" s="155">
        <v>4140</v>
      </c>
      <c r="P122" s="157">
        <v>1856</v>
      </c>
      <c r="Q122" s="158">
        <v>112.2</v>
      </c>
      <c r="R122" s="159">
        <v>732.9</v>
      </c>
      <c r="S122" s="160">
        <v>2170</v>
      </c>
      <c r="T122" s="158">
        <v>2249</v>
      </c>
      <c r="U122" s="161">
        <v>697</v>
      </c>
      <c r="V122" s="155">
        <f t="shared" ref="V122:AO122" si="119">(B122/B123)-1</f>
        <v>1.7403915881073262E-2</v>
      </c>
      <c r="W122" s="155">
        <f t="shared" si="119"/>
        <v>-1.7700875099443181E-2</v>
      </c>
      <c r="X122" s="155">
        <f t="shared" si="119"/>
        <v>-7.5187969924812581E-3</v>
      </c>
      <c r="Y122" s="155">
        <f t="shared" si="119"/>
        <v>1.025641025641022E-2</v>
      </c>
      <c r="Z122" s="155">
        <f t="shared" si="119"/>
        <v>-1.8621973929237035E-3</v>
      </c>
      <c r="AA122" s="155">
        <f t="shared" si="119"/>
        <v>-5.5762081784386242E-3</v>
      </c>
      <c r="AB122" s="155">
        <f t="shared" si="119"/>
        <v>1.3452914798206317E-2</v>
      </c>
      <c r="AC122" s="155">
        <f t="shared" si="119"/>
        <v>0</v>
      </c>
      <c r="AD122" s="155">
        <f t="shared" si="119"/>
        <v>-6.4102564102563875E-3</v>
      </c>
      <c r="AE122" s="155">
        <f t="shared" si="119"/>
        <v>4.8623445825932476E-2</v>
      </c>
      <c r="AF122" s="155">
        <f t="shared" si="119"/>
        <v>2.3653088042050019E-2</v>
      </c>
      <c r="AG122" s="155">
        <f t="shared" si="119"/>
        <v>4.3103448275862988E-3</v>
      </c>
      <c r="AH122" s="155">
        <f t="shared" si="119"/>
        <v>-4.761904761904745E-3</v>
      </c>
      <c r="AI122" s="155">
        <f t="shared" si="119"/>
        <v>-1.1933174224343701E-2</v>
      </c>
      <c r="AJ122" s="155">
        <f t="shared" si="119"/>
        <v>-7.4866310160427441E-3</v>
      </c>
      <c r="AK122" s="155">
        <f t="shared" si="119"/>
        <v>1.8610985020426574E-2</v>
      </c>
      <c r="AL122" s="155">
        <f t="shared" si="119"/>
        <v>1.2295081967212962E-3</v>
      </c>
      <c r="AM122" s="155">
        <f t="shared" si="119"/>
        <v>9.302325581395321E-3</v>
      </c>
      <c r="AN122" s="155">
        <f t="shared" si="119"/>
        <v>-4.4444444444446951E-4</v>
      </c>
      <c r="AO122" s="155">
        <f t="shared" si="119"/>
        <v>-1.4345144168703694E-4</v>
      </c>
    </row>
    <row r="123" spans="1:41" ht="14.25" customHeight="1">
      <c r="A123" s="154">
        <v>45769</v>
      </c>
      <c r="B123" s="155">
        <v>1379</v>
      </c>
      <c r="C123" s="155">
        <v>502.8</v>
      </c>
      <c r="D123" s="155">
        <v>665</v>
      </c>
      <c r="E123" s="155">
        <v>191.1</v>
      </c>
      <c r="F123" s="156">
        <v>268.5</v>
      </c>
      <c r="G123" s="155">
        <v>1076</v>
      </c>
      <c r="H123" s="155">
        <v>223</v>
      </c>
      <c r="I123" s="155">
        <v>1865</v>
      </c>
      <c r="J123" s="155">
        <v>312</v>
      </c>
      <c r="K123" s="156">
        <v>225.2</v>
      </c>
      <c r="L123" s="155">
        <v>38.049999999999997</v>
      </c>
      <c r="M123" s="155">
        <v>116</v>
      </c>
      <c r="N123" s="155">
        <v>2100</v>
      </c>
      <c r="O123" s="155">
        <v>4190</v>
      </c>
      <c r="P123" s="157">
        <v>1870</v>
      </c>
      <c r="Q123" s="158">
        <v>110.15</v>
      </c>
      <c r="R123" s="159">
        <v>732</v>
      </c>
      <c r="S123" s="160">
        <v>2150</v>
      </c>
      <c r="T123" s="158">
        <v>2250</v>
      </c>
      <c r="U123" s="161">
        <v>697.1</v>
      </c>
      <c r="V123" s="155">
        <f t="shared" ref="V123:AO123" si="120">(B123/B124)-1</f>
        <v>-1.1469534050179253E-2</v>
      </c>
      <c r="W123" s="155">
        <f t="shared" si="120"/>
        <v>-7.3050345508390846E-3</v>
      </c>
      <c r="X123" s="155">
        <f t="shared" si="120"/>
        <v>-1.1887072808320909E-2</v>
      </c>
      <c r="Y123" s="155">
        <f t="shared" si="120"/>
        <v>1.0362694300518172E-2</v>
      </c>
      <c r="Z123" s="155">
        <f t="shared" si="120"/>
        <v>-4.8183839881393853E-3</v>
      </c>
      <c r="AA123" s="155">
        <f t="shared" si="120"/>
        <v>-4.6253469010175685E-3</v>
      </c>
      <c r="AB123" s="155">
        <f t="shared" si="120"/>
        <v>-4.4642857142856984E-3</v>
      </c>
      <c r="AC123" s="155">
        <f t="shared" si="120"/>
        <v>0</v>
      </c>
      <c r="AD123" s="155">
        <f t="shared" si="120"/>
        <v>-3.1948881789137795E-3</v>
      </c>
      <c r="AE123" s="155">
        <f t="shared" si="120"/>
        <v>-3.9805395842548164E-3</v>
      </c>
      <c r="AF123" s="155">
        <f t="shared" si="120"/>
        <v>-4.8750000000000071E-2</v>
      </c>
      <c r="AG123" s="155">
        <f t="shared" si="120"/>
        <v>0</v>
      </c>
      <c r="AH123" s="155">
        <f t="shared" si="120"/>
        <v>0</v>
      </c>
      <c r="AI123" s="155">
        <f t="shared" si="120"/>
        <v>-2.3809523809523725E-3</v>
      </c>
      <c r="AJ123" s="155">
        <f t="shared" si="120"/>
        <v>2.6809651474530849E-3</v>
      </c>
      <c r="AK123" s="155">
        <f t="shared" si="120"/>
        <v>-7.6576576576575794E-3</v>
      </c>
      <c r="AL123" s="155">
        <f t="shared" si="120"/>
        <v>-2.7314941272882365E-4</v>
      </c>
      <c r="AM123" s="155">
        <f t="shared" si="120"/>
        <v>-1.6018306636155555E-2</v>
      </c>
      <c r="AN123" s="155">
        <f t="shared" si="120"/>
        <v>8.8967971530240497E-4</v>
      </c>
      <c r="AO123" s="155">
        <f t="shared" si="120"/>
        <v>8.8277858176555313E-3</v>
      </c>
    </row>
    <row r="124" spans="1:41" ht="14.25" customHeight="1">
      <c r="A124" s="154">
        <v>45768</v>
      </c>
      <c r="B124" s="155">
        <v>1395</v>
      </c>
      <c r="C124" s="155">
        <v>506.5</v>
      </c>
      <c r="D124" s="155">
        <v>673</v>
      </c>
      <c r="E124" s="155">
        <v>189.14</v>
      </c>
      <c r="F124" s="156">
        <v>269.8</v>
      </c>
      <c r="G124" s="155">
        <v>1081</v>
      </c>
      <c r="H124" s="155">
        <v>224</v>
      </c>
      <c r="I124" s="155">
        <v>1865</v>
      </c>
      <c r="J124" s="155">
        <v>313</v>
      </c>
      <c r="K124" s="156">
        <v>226.1</v>
      </c>
      <c r="L124" s="155">
        <v>40</v>
      </c>
      <c r="M124" s="155">
        <v>116</v>
      </c>
      <c r="N124" s="155">
        <v>2100</v>
      </c>
      <c r="O124" s="155">
        <v>4200</v>
      </c>
      <c r="P124" s="157">
        <v>1865</v>
      </c>
      <c r="Q124" s="158">
        <v>111</v>
      </c>
      <c r="R124" s="159">
        <v>732.2</v>
      </c>
      <c r="S124" s="160">
        <v>2185</v>
      </c>
      <c r="T124" s="158">
        <v>2248</v>
      </c>
      <c r="U124" s="161">
        <v>691</v>
      </c>
      <c r="V124" s="155">
        <f t="shared" ref="V124:AO124" si="121">(B124/B125)-1</f>
        <v>-7.1633237822354978E-4</v>
      </c>
      <c r="W124" s="155">
        <f t="shared" si="121"/>
        <v>0</v>
      </c>
      <c r="X124" s="155">
        <f t="shared" si="121"/>
        <v>4.4776119402984982E-3</v>
      </c>
      <c r="Y124" s="155">
        <f t="shared" si="121"/>
        <v>0</v>
      </c>
      <c r="Z124" s="155">
        <f t="shared" si="121"/>
        <v>-7.407407407407085E-4</v>
      </c>
      <c r="AA124" s="155">
        <f t="shared" si="121"/>
        <v>-3.0493273542600896E-2</v>
      </c>
      <c r="AB124" s="155">
        <f t="shared" si="121"/>
        <v>1.5873015873015817E-2</v>
      </c>
      <c r="AC124" s="155">
        <f t="shared" si="121"/>
        <v>0</v>
      </c>
      <c r="AD124" s="155">
        <f t="shared" si="121"/>
        <v>3.2051282051281937E-3</v>
      </c>
      <c r="AE124" s="155">
        <f t="shared" si="121"/>
        <v>4.4247787610607325E-4</v>
      </c>
      <c r="AF124" s="155">
        <f t="shared" si="121"/>
        <v>-4.9975012493763682E-4</v>
      </c>
      <c r="AG124" s="155">
        <f t="shared" si="121"/>
        <v>8.6956521739129933E-3</v>
      </c>
      <c r="AH124" s="155">
        <f t="shared" si="121"/>
        <v>-1.4084507042253502E-2</v>
      </c>
      <c r="AI124" s="155">
        <f t="shared" si="121"/>
        <v>0</v>
      </c>
      <c r="AJ124" s="155">
        <f t="shared" si="121"/>
        <v>0</v>
      </c>
      <c r="AK124" s="155">
        <f t="shared" si="121"/>
        <v>0</v>
      </c>
      <c r="AL124" s="155">
        <f t="shared" si="121"/>
        <v>4.3895747599451695E-3</v>
      </c>
      <c r="AM124" s="155">
        <f t="shared" si="121"/>
        <v>0</v>
      </c>
      <c r="AN124" s="155">
        <f t="shared" si="121"/>
        <v>-4.4464206313921117E-4</v>
      </c>
      <c r="AO124" s="155">
        <f t="shared" si="121"/>
        <v>2.9027576197386828E-3</v>
      </c>
    </row>
    <row r="125" spans="1:41" ht="14.25" customHeight="1">
      <c r="A125" s="154">
        <v>45765</v>
      </c>
      <c r="B125" s="155">
        <v>1396</v>
      </c>
      <c r="C125" s="155">
        <v>506.5</v>
      </c>
      <c r="D125" s="155">
        <v>670</v>
      </c>
      <c r="E125" s="155">
        <v>189.14</v>
      </c>
      <c r="F125" s="156">
        <v>270</v>
      </c>
      <c r="G125" s="155">
        <v>1115</v>
      </c>
      <c r="H125" s="155">
        <v>220.5</v>
      </c>
      <c r="I125" s="155">
        <v>1865</v>
      </c>
      <c r="J125" s="155">
        <v>312</v>
      </c>
      <c r="K125" s="156">
        <v>226</v>
      </c>
      <c r="L125" s="155">
        <v>40.020000000000003</v>
      </c>
      <c r="M125" s="155">
        <v>115</v>
      </c>
      <c r="N125" s="155">
        <v>2130</v>
      </c>
      <c r="O125" s="155">
        <v>4200</v>
      </c>
      <c r="P125" s="157">
        <v>1865</v>
      </c>
      <c r="Q125" s="158">
        <v>111</v>
      </c>
      <c r="R125" s="159">
        <v>729</v>
      </c>
      <c r="S125" s="160">
        <v>2185</v>
      </c>
      <c r="T125" s="158">
        <v>2249</v>
      </c>
      <c r="U125" s="161">
        <v>689</v>
      </c>
      <c r="V125" s="155">
        <f t="shared" ref="V125:AO125" si="122">(B125/B126)-1</f>
        <v>-7.8180525941720092E-3</v>
      </c>
      <c r="W125" s="155">
        <f t="shared" si="122"/>
        <v>-1.1831985801618039E-3</v>
      </c>
      <c r="X125" s="155">
        <f t="shared" si="122"/>
        <v>9.0361445783131433E-3</v>
      </c>
      <c r="Y125" s="155">
        <f t="shared" si="122"/>
        <v>2.1164021164021163E-2</v>
      </c>
      <c r="Z125" s="155">
        <f t="shared" si="122"/>
        <v>0</v>
      </c>
      <c r="AA125" s="155">
        <f t="shared" si="122"/>
        <v>1.5482695810564717E-2</v>
      </c>
      <c r="AB125" s="155">
        <f t="shared" si="122"/>
        <v>-1.5625E-2</v>
      </c>
      <c r="AC125" s="155">
        <f t="shared" si="122"/>
        <v>-1.3227513227513255E-2</v>
      </c>
      <c r="AD125" s="155">
        <f t="shared" si="122"/>
        <v>-2.5000000000000022E-2</v>
      </c>
      <c r="AE125" s="155">
        <f t="shared" si="122"/>
        <v>4.0276179516685939E-2</v>
      </c>
      <c r="AF125" s="155">
        <f t="shared" si="122"/>
        <v>-2.8876486289735492E-2</v>
      </c>
      <c r="AG125" s="155">
        <f t="shared" si="122"/>
        <v>0</v>
      </c>
      <c r="AH125" s="155">
        <f t="shared" si="122"/>
        <v>4.6970408642565964E-4</v>
      </c>
      <c r="AI125" s="155">
        <f t="shared" si="122"/>
        <v>4.7846889952152249E-3</v>
      </c>
      <c r="AJ125" s="155">
        <f t="shared" si="122"/>
        <v>-5.3590568060024601E-4</v>
      </c>
      <c r="AK125" s="155">
        <f t="shared" si="122"/>
        <v>1.0009099181073733E-2</v>
      </c>
      <c r="AL125" s="155">
        <f t="shared" si="122"/>
        <v>1.5320334261838431E-2</v>
      </c>
      <c r="AM125" s="155">
        <f t="shared" si="122"/>
        <v>6.9124423963133896E-3</v>
      </c>
      <c r="AN125" s="155">
        <f t="shared" si="122"/>
        <v>-1.7045454545454586E-2</v>
      </c>
      <c r="AO125" s="155">
        <f t="shared" si="122"/>
        <v>2.9112081513829047E-3</v>
      </c>
    </row>
    <row r="126" spans="1:41" ht="14.25" customHeight="1">
      <c r="A126" s="154">
        <v>45764</v>
      </c>
      <c r="B126" s="155">
        <v>1407</v>
      </c>
      <c r="C126" s="155">
        <v>507.1</v>
      </c>
      <c r="D126" s="155">
        <v>664</v>
      </c>
      <c r="E126" s="155">
        <v>185.22</v>
      </c>
      <c r="F126" s="156">
        <v>270</v>
      </c>
      <c r="G126" s="155">
        <v>1098</v>
      </c>
      <c r="H126" s="155">
        <v>224</v>
      </c>
      <c r="I126" s="155">
        <v>1890</v>
      </c>
      <c r="J126" s="155">
        <v>320</v>
      </c>
      <c r="K126" s="156">
        <v>217.25</v>
      </c>
      <c r="L126" s="155">
        <v>41.21</v>
      </c>
      <c r="M126" s="155">
        <v>115</v>
      </c>
      <c r="N126" s="155">
        <v>2129</v>
      </c>
      <c r="O126" s="155">
        <v>4180</v>
      </c>
      <c r="P126" s="157">
        <v>1866</v>
      </c>
      <c r="Q126" s="158">
        <v>109.9</v>
      </c>
      <c r="R126" s="159">
        <v>718</v>
      </c>
      <c r="S126" s="160">
        <v>2170</v>
      </c>
      <c r="T126" s="158">
        <v>2288</v>
      </c>
      <c r="U126" s="161">
        <v>687</v>
      </c>
      <c r="V126" s="155">
        <f t="shared" ref="V126:AO126" si="123">(B126/B127)-1</f>
        <v>2.8508771929824483E-2</v>
      </c>
      <c r="W126" s="155">
        <f t="shared" si="123"/>
        <v>-3.732809430255335E-3</v>
      </c>
      <c r="X126" s="155">
        <f t="shared" si="123"/>
        <v>-1.5037593984962294E-3</v>
      </c>
      <c r="Y126" s="155">
        <f t="shared" si="123"/>
        <v>2.1621621621621623E-2</v>
      </c>
      <c r="Z126" s="155">
        <f t="shared" si="123"/>
        <v>0</v>
      </c>
      <c r="AA126" s="155">
        <f t="shared" si="123"/>
        <v>1.6666666666666607E-2</v>
      </c>
      <c r="AB126" s="155">
        <f t="shared" si="123"/>
        <v>0</v>
      </c>
      <c r="AC126" s="155">
        <f t="shared" si="123"/>
        <v>1.0593220338983578E-3</v>
      </c>
      <c r="AD126" s="155">
        <f t="shared" si="123"/>
        <v>8.1915563957153381E-3</v>
      </c>
      <c r="AE126" s="155">
        <f t="shared" si="123"/>
        <v>-7.9908675799086337E-3</v>
      </c>
      <c r="AF126" s="155">
        <f t="shared" si="123"/>
        <v>-9.3750000000000222E-3</v>
      </c>
      <c r="AG126" s="155">
        <f t="shared" si="123"/>
        <v>8.7032201914705176E-4</v>
      </c>
      <c r="AH126" s="155">
        <f t="shared" si="123"/>
        <v>7.0955534531693676E-3</v>
      </c>
      <c r="AI126" s="155">
        <f t="shared" si="123"/>
        <v>0</v>
      </c>
      <c r="AJ126" s="155">
        <f t="shared" si="123"/>
        <v>-7.4468085106382809E-3</v>
      </c>
      <c r="AK126" s="155">
        <f t="shared" si="123"/>
        <v>-1.2134831460674067E-2</v>
      </c>
      <c r="AL126" s="155">
        <f t="shared" si="123"/>
        <v>4.1958041958041203E-3</v>
      </c>
      <c r="AM126" s="155">
        <f t="shared" si="123"/>
        <v>1.1655011655011593E-2</v>
      </c>
      <c r="AN126" s="155">
        <f t="shared" si="123"/>
        <v>4.474885844748866E-2</v>
      </c>
      <c r="AO126" s="155">
        <f t="shared" si="123"/>
        <v>-4.3478260869564966E-3</v>
      </c>
    </row>
    <row r="127" spans="1:41" ht="14.25" customHeight="1">
      <c r="A127" s="154">
        <v>45763</v>
      </c>
      <c r="B127" s="155">
        <v>1368</v>
      </c>
      <c r="C127" s="155">
        <v>509</v>
      </c>
      <c r="D127" s="155">
        <v>665</v>
      </c>
      <c r="E127" s="155">
        <v>181.3</v>
      </c>
      <c r="F127" s="156">
        <v>270</v>
      </c>
      <c r="G127" s="155">
        <v>1080</v>
      </c>
      <c r="H127" s="155">
        <v>224</v>
      </c>
      <c r="I127" s="155">
        <v>1888</v>
      </c>
      <c r="J127" s="155">
        <v>317.39999999999998</v>
      </c>
      <c r="K127" s="156">
        <v>219</v>
      </c>
      <c r="L127" s="155">
        <v>41.6</v>
      </c>
      <c r="M127" s="155">
        <v>114.9</v>
      </c>
      <c r="N127" s="155">
        <v>2114</v>
      </c>
      <c r="O127" s="155">
        <v>4180</v>
      </c>
      <c r="P127" s="157">
        <v>1880</v>
      </c>
      <c r="Q127" s="158">
        <v>111.25</v>
      </c>
      <c r="R127" s="159">
        <v>715</v>
      </c>
      <c r="S127" s="160">
        <v>2145</v>
      </c>
      <c r="T127" s="158">
        <v>2190</v>
      </c>
      <c r="U127" s="161">
        <v>690</v>
      </c>
      <c r="V127" s="155">
        <f t="shared" ref="V127:AO127" si="124">(B127/B128)-1</f>
        <v>3.0896759608138646E-2</v>
      </c>
      <c r="W127" s="155">
        <f t="shared" si="124"/>
        <v>-1.9607843137254832E-3</v>
      </c>
      <c r="X127" s="155">
        <f t="shared" si="124"/>
        <v>1.5060240963855609E-3</v>
      </c>
      <c r="Y127" s="155">
        <f t="shared" si="124"/>
        <v>-1.1773683636760013E-2</v>
      </c>
      <c r="Z127" s="155">
        <f t="shared" si="124"/>
        <v>0</v>
      </c>
      <c r="AA127" s="155">
        <f t="shared" si="124"/>
        <v>-4.6082949308755561E-3</v>
      </c>
      <c r="AB127" s="155">
        <f t="shared" si="124"/>
        <v>1.7026106696935273E-2</v>
      </c>
      <c r="AC127" s="155">
        <f t="shared" si="124"/>
        <v>1.4508328855454167E-2</v>
      </c>
      <c r="AD127" s="155">
        <f t="shared" si="124"/>
        <v>-2.6380368098159579E-2</v>
      </c>
      <c r="AE127" s="155">
        <f t="shared" si="124"/>
        <v>4.5871559633028358E-3</v>
      </c>
      <c r="AF127" s="155">
        <f t="shared" si="124"/>
        <v>-5.7361376673040754E-3</v>
      </c>
      <c r="AG127" s="155">
        <f t="shared" si="124"/>
        <v>7.8947368421053987E-3</v>
      </c>
      <c r="AH127" s="155">
        <f t="shared" si="124"/>
        <v>6.6666666666665986E-3</v>
      </c>
      <c r="AI127" s="155">
        <f t="shared" si="124"/>
        <v>2.5766871165644245E-2</v>
      </c>
      <c r="AJ127" s="155">
        <f t="shared" si="124"/>
        <v>-5.2910052910053462E-3</v>
      </c>
      <c r="AK127" s="155">
        <f t="shared" si="124"/>
        <v>6.7873303167420573E-3</v>
      </c>
      <c r="AL127" s="155">
        <f t="shared" si="124"/>
        <v>-6.9444444444444198E-3</v>
      </c>
      <c r="AM127" s="155">
        <f t="shared" si="124"/>
        <v>2.4844720496894457E-2</v>
      </c>
      <c r="AN127" s="155">
        <f t="shared" si="124"/>
        <v>4.2857142857142927E-2</v>
      </c>
      <c r="AO127" s="155">
        <f t="shared" si="124"/>
        <v>-7.194244604316502E-3</v>
      </c>
    </row>
    <row r="128" spans="1:41" ht="14.25" customHeight="1">
      <c r="A128" s="154">
        <v>45762</v>
      </c>
      <c r="B128" s="155">
        <v>1327</v>
      </c>
      <c r="C128" s="155">
        <v>510</v>
      </c>
      <c r="D128" s="155">
        <v>664</v>
      </c>
      <c r="E128" s="155">
        <v>183.46</v>
      </c>
      <c r="F128" s="156">
        <v>270</v>
      </c>
      <c r="G128" s="155">
        <v>1085</v>
      </c>
      <c r="H128" s="155">
        <v>220.25</v>
      </c>
      <c r="I128" s="155">
        <v>1861</v>
      </c>
      <c r="J128" s="155">
        <v>326</v>
      </c>
      <c r="K128" s="156">
        <v>218</v>
      </c>
      <c r="L128" s="155">
        <v>41.84</v>
      </c>
      <c r="M128" s="155">
        <v>114</v>
      </c>
      <c r="N128" s="155">
        <v>2100</v>
      </c>
      <c r="O128" s="155">
        <v>4075</v>
      </c>
      <c r="P128" s="157">
        <v>1890</v>
      </c>
      <c r="Q128" s="158">
        <v>110.5</v>
      </c>
      <c r="R128" s="159">
        <v>720</v>
      </c>
      <c r="S128" s="160">
        <v>2093</v>
      </c>
      <c r="T128" s="158">
        <v>2100</v>
      </c>
      <c r="U128" s="161">
        <v>695</v>
      </c>
      <c r="V128" s="155">
        <f t="shared" ref="V128:AO128" si="125">(B128/B129)-1</f>
        <v>3.5909445745511359E-2</v>
      </c>
      <c r="W128" s="155">
        <f t="shared" si="125"/>
        <v>9.559613319011806E-2</v>
      </c>
      <c r="X128" s="155">
        <f t="shared" si="125"/>
        <v>2.4691358024691468E-2</v>
      </c>
      <c r="Y128" s="155">
        <f t="shared" si="125"/>
        <v>1.1913954771097579E-2</v>
      </c>
      <c r="Z128" s="155">
        <f t="shared" si="125"/>
        <v>0</v>
      </c>
      <c r="AA128" s="155">
        <f t="shared" si="125"/>
        <v>2.3584905660377409E-2</v>
      </c>
      <c r="AB128" s="155">
        <f t="shared" si="125"/>
        <v>2.4418604651162745E-2</v>
      </c>
      <c r="AC128" s="155">
        <f t="shared" si="125"/>
        <v>6.489994591671211E-3</v>
      </c>
      <c r="AD128" s="155">
        <f t="shared" si="125"/>
        <v>7.555262289673359E-2</v>
      </c>
      <c r="AE128" s="155">
        <f t="shared" si="125"/>
        <v>1.4189346359618549E-2</v>
      </c>
      <c r="AF128" s="155">
        <f t="shared" si="125"/>
        <v>6.5987261146496889E-2</v>
      </c>
      <c r="AG128" s="155">
        <f t="shared" si="125"/>
        <v>1.9677996422182487E-2</v>
      </c>
      <c r="AH128" s="155">
        <f t="shared" si="125"/>
        <v>9.6153846153845812E-3</v>
      </c>
      <c r="AI128" s="155">
        <f t="shared" si="125"/>
        <v>1.2285012285011554E-3</v>
      </c>
      <c r="AJ128" s="155">
        <f t="shared" si="125"/>
        <v>5.0000000000000044E-2</v>
      </c>
      <c r="AK128" s="155">
        <f t="shared" si="125"/>
        <v>5.2380952380952417E-2</v>
      </c>
      <c r="AL128" s="155">
        <f t="shared" si="125"/>
        <v>3.5971223021582732E-2</v>
      </c>
      <c r="AM128" s="155">
        <f t="shared" si="125"/>
        <v>9.0104166666666652E-2</v>
      </c>
      <c r="AN128" s="155">
        <f t="shared" si="125"/>
        <v>7.4718526100307159E-2</v>
      </c>
      <c r="AO128" s="155">
        <f t="shared" si="125"/>
        <v>4.9848942598187396E-2</v>
      </c>
    </row>
    <row r="129" spans="1:41" ht="14.25" customHeight="1">
      <c r="A129" s="154">
        <v>45761</v>
      </c>
      <c r="B129" s="155">
        <v>1281</v>
      </c>
      <c r="C129" s="155">
        <v>465.5</v>
      </c>
      <c r="D129" s="155">
        <v>648</v>
      </c>
      <c r="E129" s="155">
        <v>181.3</v>
      </c>
      <c r="F129" s="156">
        <v>270</v>
      </c>
      <c r="G129" s="155">
        <v>1060</v>
      </c>
      <c r="H129" s="155">
        <v>215</v>
      </c>
      <c r="I129" s="155">
        <v>1849</v>
      </c>
      <c r="J129" s="155">
        <v>303.10000000000002</v>
      </c>
      <c r="K129" s="156">
        <v>214.95</v>
      </c>
      <c r="L129" s="155">
        <v>39.25</v>
      </c>
      <c r="M129" s="155">
        <v>111.8</v>
      </c>
      <c r="N129" s="155">
        <v>2080</v>
      </c>
      <c r="O129" s="155">
        <v>4070</v>
      </c>
      <c r="P129" s="157">
        <v>1800</v>
      </c>
      <c r="Q129" s="158">
        <v>105</v>
      </c>
      <c r="R129" s="159">
        <v>695</v>
      </c>
      <c r="S129" s="160">
        <v>1920</v>
      </c>
      <c r="T129" s="158">
        <v>1954</v>
      </c>
      <c r="U129" s="161">
        <v>662</v>
      </c>
      <c r="V129" s="155">
        <f t="shared" ref="V129:AO129" si="126">(B129/B130)-1</f>
        <v>7.8124999999995559E-4</v>
      </c>
      <c r="W129" s="155">
        <f t="shared" si="126"/>
        <v>1.637554585152845E-2</v>
      </c>
      <c r="X129" s="155">
        <f t="shared" si="126"/>
        <v>2.8408189176321264E-2</v>
      </c>
      <c r="Y129" s="155">
        <f t="shared" si="126"/>
        <v>5.1136363636363757E-2</v>
      </c>
      <c r="Z129" s="155">
        <f t="shared" si="126"/>
        <v>7.4626865671640896E-3</v>
      </c>
      <c r="AA129" s="155">
        <f t="shared" si="126"/>
        <v>-2.822201317027262E-3</v>
      </c>
      <c r="AB129" s="155">
        <f t="shared" si="126"/>
        <v>2.3809523809523725E-2</v>
      </c>
      <c r="AC129" s="155">
        <f t="shared" si="126"/>
        <v>6.8786127167629996E-2</v>
      </c>
      <c r="AD129" s="155">
        <f t="shared" si="126"/>
        <v>2.0538720538720634E-2</v>
      </c>
      <c r="AE129" s="155">
        <f t="shared" si="126"/>
        <v>3.1925108017282655E-2</v>
      </c>
      <c r="AF129" s="155">
        <f t="shared" si="126"/>
        <v>3.8085162655382199E-2</v>
      </c>
      <c r="AG129" s="155">
        <f t="shared" si="126"/>
        <v>3.0414746543778737E-2</v>
      </c>
      <c r="AH129" s="155">
        <f t="shared" si="126"/>
        <v>9.7087378640776656E-3</v>
      </c>
      <c r="AI129" s="155">
        <f t="shared" si="126"/>
        <v>1.7500000000000071E-2</v>
      </c>
      <c r="AJ129" s="155">
        <f t="shared" si="126"/>
        <v>4.6511627906976827E-2</v>
      </c>
      <c r="AK129" s="155">
        <f t="shared" si="126"/>
        <v>7.4718526100306937E-2</v>
      </c>
      <c r="AL129" s="155">
        <f t="shared" si="126"/>
        <v>3.7313432835820892E-2</v>
      </c>
      <c r="AM129" s="155">
        <f t="shared" si="126"/>
        <v>6.6666666666666652E-2</v>
      </c>
      <c r="AN129" s="155">
        <f t="shared" si="126"/>
        <v>7.0098576122672451E-2</v>
      </c>
      <c r="AO129" s="155">
        <f t="shared" si="126"/>
        <v>4.2191435768261787E-2</v>
      </c>
    </row>
    <row r="130" spans="1:41" ht="14.25" customHeight="1">
      <c r="A130" s="154">
        <v>45758</v>
      </c>
      <c r="B130" s="155">
        <v>1280</v>
      </c>
      <c r="C130" s="155">
        <v>458</v>
      </c>
      <c r="D130" s="155">
        <v>630.1</v>
      </c>
      <c r="E130" s="155">
        <v>172.48</v>
      </c>
      <c r="F130" s="156">
        <v>268</v>
      </c>
      <c r="G130" s="155">
        <v>1063</v>
      </c>
      <c r="H130" s="155">
        <v>210</v>
      </c>
      <c r="I130" s="155">
        <v>1730</v>
      </c>
      <c r="J130" s="155">
        <v>297</v>
      </c>
      <c r="K130" s="156">
        <v>208.3</v>
      </c>
      <c r="L130" s="155">
        <v>37.81</v>
      </c>
      <c r="M130" s="155">
        <v>108.5</v>
      </c>
      <c r="N130" s="155">
        <v>2060</v>
      </c>
      <c r="O130" s="155">
        <v>4000</v>
      </c>
      <c r="P130" s="157">
        <v>1720</v>
      </c>
      <c r="Q130" s="158">
        <v>97.7</v>
      </c>
      <c r="R130" s="159">
        <v>670</v>
      </c>
      <c r="S130" s="160">
        <v>1800</v>
      </c>
      <c r="T130" s="158">
        <v>1826</v>
      </c>
      <c r="U130" s="161">
        <v>635.20000000000005</v>
      </c>
      <c r="V130" s="155">
        <f t="shared" ref="V130:AO130" si="127">(B130/B131)-1</f>
        <v>-6.9821567106284066E-3</v>
      </c>
      <c r="W130" s="155">
        <f t="shared" si="127"/>
        <v>-2.6464023806993309E-2</v>
      </c>
      <c r="X130" s="155">
        <f t="shared" si="127"/>
        <v>-1.546874999999992E-2</v>
      </c>
      <c r="Y130" s="155">
        <f t="shared" si="127"/>
        <v>3.5294117647058698E-2</v>
      </c>
      <c r="Z130" s="155">
        <f t="shared" si="127"/>
        <v>-7.4074074074074181E-3</v>
      </c>
      <c r="AA130" s="155">
        <f t="shared" si="127"/>
        <v>2.0153550863723613E-2</v>
      </c>
      <c r="AB130" s="155">
        <f t="shared" si="127"/>
        <v>-2.3255813953488413E-2</v>
      </c>
      <c r="AC130" s="155">
        <f t="shared" si="127"/>
        <v>-6.4864864864864868E-2</v>
      </c>
      <c r="AD130" s="155">
        <f t="shared" si="127"/>
        <v>3.3783783783782884E-3</v>
      </c>
      <c r="AE130" s="155">
        <f t="shared" si="127"/>
        <v>-2.6635514018691575E-2</v>
      </c>
      <c r="AF130" s="155">
        <f t="shared" si="127"/>
        <v>-2.4258064516128997E-2</v>
      </c>
      <c r="AG130" s="155">
        <f t="shared" si="127"/>
        <v>-2.2522522522522515E-2</v>
      </c>
      <c r="AH130" s="155">
        <f t="shared" si="127"/>
        <v>4.8567265662935455E-4</v>
      </c>
      <c r="AI130" s="155">
        <f t="shared" si="127"/>
        <v>-2.4390243902439046E-2</v>
      </c>
      <c r="AJ130" s="155">
        <f t="shared" si="127"/>
        <v>-1.7142857142857126E-2</v>
      </c>
      <c r="AK130" s="155">
        <f t="shared" si="127"/>
        <v>-8.6489013557737304E-2</v>
      </c>
      <c r="AL130" s="155">
        <f t="shared" si="127"/>
        <v>-1.6152716593245242E-2</v>
      </c>
      <c r="AM130" s="155">
        <f t="shared" si="127"/>
        <v>-2.0674646354733373E-2</v>
      </c>
      <c r="AN130" s="155">
        <f t="shared" si="127"/>
        <v>-7.2625698324022325E-2</v>
      </c>
      <c r="AO130" s="155">
        <f t="shared" si="127"/>
        <v>-9.0483619344773336E-3</v>
      </c>
    </row>
    <row r="131" spans="1:41" ht="14.25" customHeight="1">
      <c r="A131" s="154">
        <v>45757</v>
      </c>
      <c r="B131" s="155">
        <v>1289</v>
      </c>
      <c r="C131" s="155">
        <v>470.45</v>
      </c>
      <c r="D131" s="155">
        <v>640</v>
      </c>
      <c r="E131" s="155">
        <v>166.6</v>
      </c>
      <c r="F131" s="156">
        <v>270</v>
      </c>
      <c r="G131" s="155">
        <v>1042</v>
      </c>
      <c r="H131" s="155">
        <v>215</v>
      </c>
      <c r="I131" s="155">
        <v>1850</v>
      </c>
      <c r="J131" s="155">
        <v>296</v>
      </c>
      <c r="K131" s="156">
        <v>214</v>
      </c>
      <c r="L131" s="155">
        <v>38.75</v>
      </c>
      <c r="M131" s="155">
        <v>111</v>
      </c>
      <c r="N131" s="155">
        <v>2059</v>
      </c>
      <c r="O131" s="155">
        <v>4100</v>
      </c>
      <c r="P131" s="157">
        <v>1750</v>
      </c>
      <c r="Q131" s="158">
        <v>106.95</v>
      </c>
      <c r="R131" s="159">
        <v>681</v>
      </c>
      <c r="S131" s="160">
        <v>1838</v>
      </c>
      <c r="T131" s="158">
        <v>1969</v>
      </c>
      <c r="U131" s="161">
        <v>641</v>
      </c>
      <c r="V131" s="155">
        <f t="shared" ref="V131:AO131" si="128">(B131/B132)-1</f>
        <v>7.0598006644518208E-2</v>
      </c>
      <c r="W131" s="155">
        <f t="shared" si="128"/>
        <v>3.6233480176211419E-2</v>
      </c>
      <c r="X131" s="155">
        <f t="shared" si="128"/>
        <v>5.1829747133658177E-3</v>
      </c>
      <c r="Y131" s="155">
        <f t="shared" si="128"/>
        <v>-7.6086956521739135E-2</v>
      </c>
      <c r="Z131" s="155">
        <f t="shared" si="128"/>
        <v>9.1571668846943677E-3</v>
      </c>
      <c r="AA131" s="155">
        <f t="shared" si="128"/>
        <v>6.8717948717948785E-2</v>
      </c>
      <c r="AB131" s="155">
        <f t="shared" si="128"/>
        <v>9.3896713615022609E-3</v>
      </c>
      <c r="AC131" s="155">
        <f t="shared" si="128"/>
        <v>2.7777777777777679E-2</v>
      </c>
      <c r="AD131" s="155">
        <f t="shared" si="128"/>
        <v>2.0689655172413834E-2</v>
      </c>
      <c r="AE131" s="155">
        <f t="shared" si="128"/>
        <v>2.9836381135707413E-2</v>
      </c>
      <c r="AF131" s="155">
        <f t="shared" si="128"/>
        <v>2.7578891540705364E-2</v>
      </c>
      <c r="AG131" s="155">
        <f t="shared" si="128"/>
        <v>3.8353601496725842E-2</v>
      </c>
      <c r="AH131" s="155">
        <f t="shared" si="128"/>
        <v>6.6839378238342073E-2</v>
      </c>
      <c r="AI131" s="155">
        <f t="shared" si="128"/>
        <v>2.4999999999999911E-2</v>
      </c>
      <c r="AJ131" s="155">
        <f t="shared" si="128"/>
        <v>-3.3149171270718258E-2</v>
      </c>
      <c r="AK131" s="155">
        <f t="shared" si="128"/>
        <v>9.1326530612244827E-2</v>
      </c>
      <c r="AL131" s="155">
        <f t="shared" si="128"/>
        <v>5.5813953488372148E-2</v>
      </c>
      <c r="AM131" s="155">
        <f t="shared" si="128"/>
        <v>4.4318181818181923E-2</v>
      </c>
      <c r="AN131" s="155">
        <f t="shared" si="128"/>
        <v>6.4324324324324333E-2</v>
      </c>
      <c r="AO131" s="155">
        <f t="shared" si="128"/>
        <v>3.129890453834161E-3</v>
      </c>
    </row>
    <row r="132" spans="1:41" ht="14.25" customHeight="1">
      <c r="A132" s="154">
        <v>45756</v>
      </c>
      <c r="B132" s="155">
        <v>1204</v>
      </c>
      <c r="C132" s="155">
        <v>454</v>
      </c>
      <c r="D132" s="155">
        <v>636.70000000000005</v>
      </c>
      <c r="E132" s="155">
        <v>180.32</v>
      </c>
      <c r="F132" s="156">
        <v>267.55</v>
      </c>
      <c r="G132" s="155">
        <v>975</v>
      </c>
      <c r="H132" s="155">
        <v>213</v>
      </c>
      <c r="I132" s="155">
        <v>1800</v>
      </c>
      <c r="J132" s="155">
        <v>290</v>
      </c>
      <c r="K132" s="156">
        <v>207.8</v>
      </c>
      <c r="L132" s="155">
        <v>37.71</v>
      </c>
      <c r="M132" s="155">
        <v>106.9</v>
      </c>
      <c r="N132" s="155">
        <v>1930</v>
      </c>
      <c r="O132" s="155">
        <v>4000</v>
      </c>
      <c r="P132" s="157">
        <v>1810</v>
      </c>
      <c r="Q132" s="158">
        <v>98</v>
      </c>
      <c r="R132" s="159">
        <v>645</v>
      </c>
      <c r="S132" s="160">
        <v>1760</v>
      </c>
      <c r="T132" s="158">
        <v>1850</v>
      </c>
      <c r="U132" s="161">
        <v>639</v>
      </c>
      <c r="V132" s="155">
        <f t="shared" ref="V132:AO132" si="129">(B132/B133)-1</f>
        <v>-2.0341741253051215E-2</v>
      </c>
      <c r="W132" s="155">
        <f t="shared" si="129"/>
        <v>-5.4166666666666696E-2</v>
      </c>
      <c r="X132" s="155">
        <f t="shared" si="129"/>
        <v>-3.3692517832751401E-2</v>
      </c>
      <c r="Y132" s="155">
        <f t="shared" si="129"/>
        <v>-1.6042780748663055E-2</v>
      </c>
      <c r="Z132" s="155">
        <f t="shared" si="129"/>
        <v>-1.9963369963369892E-2</v>
      </c>
      <c r="AA132" s="155">
        <f t="shared" si="129"/>
        <v>-3.6561264822134398E-2</v>
      </c>
      <c r="AB132" s="155">
        <f t="shared" si="129"/>
        <v>1.4285714285714235E-2</v>
      </c>
      <c r="AC132" s="155">
        <f t="shared" si="129"/>
        <v>-1.5317286652078765E-2</v>
      </c>
      <c r="AD132" s="155">
        <f t="shared" si="129"/>
        <v>-4.2904290429042868E-2</v>
      </c>
      <c r="AE132" s="155">
        <f t="shared" si="129"/>
        <v>3.3800096571705573E-3</v>
      </c>
      <c r="AF132" s="155">
        <f t="shared" si="129"/>
        <v>-5.4887218045112762E-2</v>
      </c>
      <c r="AG132" s="155">
        <f t="shared" si="129"/>
        <v>-1.0185185185185186E-2</v>
      </c>
      <c r="AH132" s="155">
        <f t="shared" si="129"/>
        <v>-7.2115384615384581E-2</v>
      </c>
      <c r="AI132" s="155">
        <f t="shared" si="129"/>
        <v>-4.7619047619047672E-2</v>
      </c>
      <c r="AJ132" s="155">
        <f t="shared" si="129"/>
        <v>2.2598870056497189E-2</v>
      </c>
      <c r="AK132" s="155">
        <f t="shared" si="129"/>
        <v>-3.7328094302554016E-2</v>
      </c>
      <c r="AL132" s="155">
        <f t="shared" si="129"/>
        <v>-6.1135371179039333E-2</v>
      </c>
      <c r="AM132" s="155">
        <f t="shared" si="129"/>
        <v>-2.6009961261759806E-2</v>
      </c>
      <c r="AN132" s="155">
        <f t="shared" si="129"/>
        <v>-6.9884364002011035E-2</v>
      </c>
      <c r="AO132" s="155">
        <f t="shared" si="129"/>
        <v>-1.692307692307693E-2</v>
      </c>
    </row>
    <row r="133" spans="1:41" ht="14.25" customHeight="1">
      <c r="A133" s="154">
        <v>45755</v>
      </c>
      <c r="B133" s="155">
        <v>1229</v>
      </c>
      <c r="C133" s="155">
        <v>480</v>
      </c>
      <c r="D133" s="155">
        <v>658.9</v>
      </c>
      <c r="E133" s="155">
        <v>183.26</v>
      </c>
      <c r="F133" s="156">
        <v>273</v>
      </c>
      <c r="G133" s="155">
        <v>1012</v>
      </c>
      <c r="H133" s="155">
        <v>210</v>
      </c>
      <c r="I133" s="155">
        <v>1828</v>
      </c>
      <c r="J133" s="155">
        <v>303</v>
      </c>
      <c r="K133" s="156">
        <v>207.1</v>
      </c>
      <c r="L133" s="155">
        <v>39.9</v>
      </c>
      <c r="M133" s="155">
        <v>108</v>
      </c>
      <c r="N133" s="155">
        <v>2080</v>
      </c>
      <c r="O133" s="155">
        <v>4200</v>
      </c>
      <c r="P133" s="157">
        <v>1770</v>
      </c>
      <c r="Q133" s="158">
        <v>101.8</v>
      </c>
      <c r="R133" s="159">
        <v>687</v>
      </c>
      <c r="S133" s="160">
        <v>1807</v>
      </c>
      <c r="T133" s="158">
        <v>1989</v>
      </c>
      <c r="U133" s="161">
        <v>650</v>
      </c>
      <c r="V133" s="155">
        <f t="shared" ref="V133:AO133" si="130">(B133/B134)-1</f>
        <v>2.416666666666667E-2</v>
      </c>
      <c r="W133" s="155">
        <f t="shared" si="130"/>
        <v>5.2110474205324664E-4</v>
      </c>
      <c r="X133" s="155">
        <f t="shared" si="130"/>
        <v>1.9180201082753312E-2</v>
      </c>
      <c r="Y133" s="155">
        <f t="shared" si="130"/>
        <v>-1.5789473684210464E-2</v>
      </c>
      <c r="Z133" s="155">
        <f t="shared" si="130"/>
        <v>3.6764705882352811E-3</v>
      </c>
      <c r="AA133" s="155">
        <f t="shared" si="130"/>
        <v>7.9681274900398336E-3</v>
      </c>
      <c r="AB133" s="155">
        <f t="shared" si="130"/>
        <v>2.4390243902439046E-2</v>
      </c>
      <c r="AC133" s="155">
        <f t="shared" si="130"/>
        <v>6.9005847953216293E-2</v>
      </c>
      <c r="AD133" s="155">
        <f t="shared" si="130"/>
        <v>2.7118644067796627E-2</v>
      </c>
      <c r="AE133" s="155">
        <f t="shared" si="130"/>
        <v>4.8309178743966008E-4</v>
      </c>
      <c r="AF133" s="155">
        <f t="shared" si="130"/>
        <v>1.5267175572519109E-2</v>
      </c>
      <c r="AG133" s="155">
        <f t="shared" si="130"/>
        <v>9.3457943925232545E-3</v>
      </c>
      <c r="AH133" s="155">
        <f t="shared" si="130"/>
        <v>1.7612524461839474E-2</v>
      </c>
      <c r="AI133" s="155">
        <f t="shared" si="130"/>
        <v>0</v>
      </c>
      <c r="AJ133" s="155">
        <f t="shared" si="130"/>
        <v>3.5087719298245723E-2</v>
      </c>
      <c r="AK133" s="155">
        <f t="shared" si="130"/>
        <v>1.0923535253227312E-2</v>
      </c>
      <c r="AL133" s="155">
        <f t="shared" si="130"/>
        <v>-6.3638993346831763E-3</v>
      </c>
      <c r="AM133" s="155">
        <f t="shared" si="130"/>
        <v>2.0903954802259817E-2</v>
      </c>
      <c r="AN133" s="155">
        <f t="shared" si="130"/>
        <v>1.479591836734695E-2</v>
      </c>
      <c r="AO133" s="155">
        <f t="shared" si="130"/>
        <v>-1.8126888217522619E-2</v>
      </c>
    </row>
    <row r="134" spans="1:41" ht="14.25" customHeight="1">
      <c r="A134" s="154">
        <v>45754</v>
      </c>
      <c r="B134" s="155">
        <v>1200</v>
      </c>
      <c r="C134" s="155">
        <v>479.75</v>
      </c>
      <c r="D134" s="155">
        <v>646.5</v>
      </c>
      <c r="E134" s="155">
        <v>186.2</v>
      </c>
      <c r="F134" s="156">
        <v>272</v>
      </c>
      <c r="G134" s="155">
        <v>1004</v>
      </c>
      <c r="H134" s="155">
        <v>205</v>
      </c>
      <c r="I134" s="155">
        <v>1710</v>
      </c>
      <c r="J134" s="155">
        <v>295</v>
      </c>
      <c r="K134" s="156">
        <v>207</v>
      </c>
      <c r="L134" s="155">
        <v>39.299999999999997</v>
      </c>
      <c r="M134" s="155">
        <v>107</v>
      </c>
      <c r="N134" s="155">
        <v>2044</v>
      </c>
      <c r="O134" s="155">
        <v>4200</v>
      </c>
      <c r="P134" s="157">
        <v>1710</v>
      </c>
      <c r="Q134" s="158">
        <v>100.7</v>
      </c>
      <c r="R134" s="159">
        <v>691.4</v>
      </c>
      <c r="S134" s="160">
        <v>1770</v>
      </c>
      <c r="T134" s="158">
        <v>1960</v>
      </c>
      <c r="U134" s="161">
        <v>662</v>
      </c>
      <c r="V134" s="155">
        <f t="shared" ref="V134:AO134" si="131">(B134/B135)-1</f>
        <v>-4.0000000000000036E-2</v>
      </c>
      <c r="W134" s="155">
        <f t="shared" si="131"/>
        <v>-9.990619136960599E-2</v>
      </c>
      <c r="X134" s="155">
        <f t="shared" si="131"/>
        <v>-4.2222222222222272E-2</v>
      </c>
      <c r="Y134" s="155">
        <f t="shared" si="131"/>
        <v>-2.5641025641025661E-2</v>
      </c>
      <c r="Z134" s="155">
        <f t="shared" si="131"/>
        <v>-1.1268629589240353E-2</v>
      </c>
      <c r="AA134" s="155">
        <f t="shared" si="131"/>
        <v>-8.727272727272728E-2</v>
      </c>
      <c r="AB134" s="155">
        <f t="shared" si="131"/>
        <v>-7.6576576576576572E-2</v>
      </c>
      <c r="AC134" s="155">
        <f t="shared" si="131"/>
        <v>-9.5238095238095233E-2</v>
      </c>
      <c r="AD134" s="155">
        <f t="shared" si="131"/>
        <v>-7.8125E-2</v>
      </c>
      <c r="AE134" s="155">
        <f t="shared" si="131"/>
        <v>-5.0894085281980694E-2</v>
      </c>
      <c r="AF134" s="155">
        <f t="shared" si="131"/>
        <v>-8.6046511627906996E-2</v>
      </c>
      <c r="AG134" s="155">
        <f t="shared" si="131"/>
        <v>-7.3191857947163319E-2</v>
      </c>
      <c r="AH134" s="155">
        <f t="shared" si="131"/>
        <v>-9.9559471365638808E-2</v>
      </c>
      <c r="AI134" s="155">
        <f t="shared" si="131"/>
        <v>1.2048192771084265E-2</v>
      </c>
      <c r="AJ134" s="155">
        <f t="shared" si="131"/>
        <v>-9.9526066350710929E-2</v>
      </c>
      <c r="AK134" s="155">
        <f t="shared" si="131"/>
        <v>-9.9687080911935566E-2</v>
      </c>
      <c r="AL134" s="155">
        <f t="shared" si="131"/>
        <v>-5.9959211420802183E-2</v>
      </c>
      <c r="AM134" s="155">
        <f t="shared" si="131"/>
        <v>-8.2901554404145039E-2</v>
      </c>
      <c r="AN134" s="155">
        <f t="shared" si="131"/>
        <v>-6.7110899571632521E-2</v>
      </c>
      <c r="AO134" s="155">
        <f t="shared" si="131"/>
        <v>-6.0992907801418417E-2</v>
      </c>
    </row>
    <row r="135" spans="1:41" ht="14.25" customHeight="1">
      <c r="A135" s="154">
        <v>45751</v>
      </c>
      <c r="B135" s="155">
        <v>1250</v>
      </c>
      <c r="C135" s="155">
        <v>533</v>
      </c>
      <c r="D135" s="155">
        <v>675</v>
      </c>
      <c r="E135" s="155">
        <v>191.1</v>
      </c>
      <c r="F135" s="156">
        <v>275.10000000000002</v>
      </c>
      <c r="G135" s="155">
        <v>1100</v>
      </c>
      <c r="H135" s="155">
        <v>222</v>
      </c>
      <c r="I135" s="155">
        <v>1890</v>
      </c>
      <c r="J135" s="155">
        <v>320</v>
      </c>
      <c r="K135" s="156">
        <v>218.1</v>
      </c>
      <c r="L135" s="155">
        <v>43</v>
      </c>
      <c r="M135" s="155">
        <v>115.45</v>
      </c>
      <c r="N135" s="155">
        <v>2270</v>
      </c>
      <c r="O135" s="155">
        <v>4150</v>
      </c>
      <c r="P135" s="157">
        <v>1899</v>
      </c>
      <c r="Q135" s="158">
        <v>111.85</v>
      </c>
      <c r="R135" s="159">
        <v>735.5</v>
      </c>
      <c r="S135" s="160">
        <v>1930</v>
      </c>
      <c r="T135" s="158">
        <v>2101</v>
      </c>
      <c r="U135" s="161">
        <v>705</v>
      </c>
      <c r="V135" s="155">
        <f t="shared" ref="V135:AO135" si="132">(B135/B136)-1</f>
        <v>3.2204789430222869E-2</v>
      </c>
      <c r="W135" s="155">
        <f t="shared" si="132"/>
        <v>5.6603773584906758E-3</v>
      </c>
      <c r="X135" s="155">
        <f t="shared" si="132"/>
        <v>-7.3529411764705621E-3</v>
      </c>
      <c r="Y135" s="155">
        <f t="shared" si="132"/>
        <v>0</v>
      </c>
      <c r="Z135" s="155">
        <f t="shared" si="132"/>
        <v>-1.4331780723754961E-2</v>
      </c>
      <c r="AA135" s="155">
        <f t="shared" si="132"/>
        <v>-3.5933391761612588E-2</v>
      </c>
      <c r="AB135" s="155">
        <f t="shared" si="132"/>
        <v>0</v>
      </c>
      <c r="AC135" s="155">
        <f t="shared" si="132"/>
        <v>-5.2631578947368585E-3</v>
      </c>
      <c r="AD135" s="155">
        <f t="shared" si="132"/>
        <v>2.2364217252396124E-2</v>
      </c>
      <c r="AE135" s="155">
        <f t="shared" si="132"/>
        <v>-2.0215633423180557E-2</v>
      </c>
      <c r="AF135" s="155">
        <f t="shared" si="132"/>
        <v>2.3310023310023631E-3</v>
      </c>
      <c r="AG135" s="155">
        <f t="shared" si="132"/>
        <v>-7.7352814782981616E-3</v>
      </c>
      <c r="AH135" s="155">
        <f t="shared" si="132"/>
        <v>4.080696928014671E-2</v>
      </c>
      <c r="AI135" s="155">
        <f t="shared" si="132"/>
        <v>-1.1904761904761862E-2</v>
      </c>
      <c r="AJ135" s="155">
        <f t="shared" si="132"/>
        <v>4.761904761904745E-3</v>
      </c>
      <c r="AK135" s="155">
        <f t="shared" si="132"/>
        <v>-1.339285714285765E-3</v>
      </c>
      <c r="AL135" s="155">
        <f t="shared" si="132"/>
        <v>6.8027210884347156E-4</v>
      </c>
      <c r="AM135" s="155">
        <f t="shared" si="132"/>
        <v>1.2591815320041944E-2</v>
      </c>
      <c r="AN135" s="155">
        <f t="shared" si="132"/>
        <v>2.4878048780487827E-2</v>
      </c>
      <c r="AO135" s="155">
        <f t="shared" si="132"/>
        <v>2.1739130434782705E-2</v>
      </c>
    </row>
    <row r="136" spans="1:41" ht="14.25" customHeight="1">
      <c r="A136" s="154">
        <v>45750</v>
      </c>
      <c r="B136" s="155">
        <v>1211</v>
      </c>
      <c r="C136" s="155">
        <v>530</v>
      </c>
      <c r="D136" s="155">
        <v>680</v>
      </c>
      <c r="E136" s="155">
        <v>191.1</v>
      </c>
      <c r="F136" s="156">
        <v>279.10000000000002</v>
      </c>
      <c r="G136" s="155">
        <v>1141</v>
      </c>
      <c r="H136" s="155">
        <v>222</v>
      </c>
      <c r="I136" s="155">
        <v>1900</v>
      </c>
      <c r="J136" s="155">
        <v>313</v>
      </c>
      <c r="K136" s="156">
        <v>222.6</v>
      </c>
      <c r="L136" s="155">
        <v>42.9</v>
      </c>
      <c r="M136" s="155">
        <v>116.35</v>
      </c>
      <c r="N136" s="155">
        <v>2181</v>
      </c>
      <c r="O136" s="155">
        <v>4200</v>
      </c>
      <c r="P136" s="157">
        <v>1890</v>
      </c>
      <c r="Q136" s="158">
        <v>112</v>
      </c>
      <c r="R136" s="159">
        <v>735</v>
      </c>
      <c r="S136" s="160">
        <v>1906</v>
      </c>
      <c r="T136" s="158">
        <v>2050</v>
      </c>
      <c r="U136" s="161">
        <v>690</v>
      </c>
      <c r="V136" s="155">
        <f t="shared" ref="V136:AO136" si="133">(B136/B137)-1</f>
        <v>-4.6456692913385833E-2</v>
      </c>
      <c r="W136" s="155">
        <f t="shared" si="133"/>
        <v>-4.4872950081095708E-2</v>
      </c>
      <c r="X136" s="155">
        <f t="shared" si="133"/>
        <v>-1.4492753623188359E-2</v>
      </c>
      <c r="Y136" s="155">
        <f t="shared" si="133"/>
        <v>-2.9357984559122308E-2</v>
      </c>
      <c r="Z136" s="155">
        <f t="shared" si="133"/>
        <v>-3.5701535166011711E-3</v>
      </c>
      <c r="AA136" s="155">
        <f t="shared" si="133"/>
        <v>0</v>
      </c>
      <c r="AB136" s="155">
        <f t="shared" si="133"/>
        <v>-8.9285714285713969E-3</v>
      </c>
      <c r="AC136" s="155">
        <f t="shared" si="133"/>
        <v>-1.6563146997929601E-2</v>
      </c>
      <c r="AD136" s="155">
        <f t="shared" si="133"/>
        <v>-5.1227644740830525E-2</v>
      </c>
      <c r="AE136" s="155">
        <f t="shared" si="133"/>
        <v>-1.9383259911894268E-2</v>
      </c>
      <c r="AF136" s="155">
        <f t="shared" si="133"/>
        <v>-2.8312570781426905E-2</v>
      </c>
      <c r="AG136" s="155">
        <f t="shared" si="133"/>
        <v>-3.0416666666666758E-2</v>
      </c>
      <c r="AH136" s="155">
        <f t="shared" si="133"/>
        <v>-7.5847457627118642E-2</v>
      </c>
      <c r="AI136" s="155">
        <f t="shared" si="133"/>
        <v>-7.4889867841409719E-2</v>
      </c>
      <c r="AJ136" s="155">
        <f t="shared" si="133"/>
        <v>-1.5625E-2</v>
      </c>
      <c r="AK136" s="155">
        <f t="shared" si="133"/>
        <v>-2.6086956521739091E-2</v>
      </c>
      <c r="AL136" s="155">
        <f t="shared" si="133"/>
        <v>-2.0000000000000018E-2</v>
      </c>
      <c r="AM136" s="155">
        <f t="shared" si="133"/>
        <v>-7.8084331077563629E-3</v>
      </c>
      <c r="AN136" s="155">
        <f t="shared" si="133"/>
        <v>-3.7558685446009377E-2</v>
      </c>
      <c r="AO136" s="155">
        <f t="shared" si="133"/>
        <v>-2.2662889518413554E-2</v>
      </c>
    </row>
    <row r="137" spans="1:41" ht="14.25" customHeight="1">
      <c r="A137" s="154">
        <v>45749</v>
      </c>
      <c r="B137" s="155">
        <v>1270</v>
      </c>
      <c r="C137" s="155">
        <v>554.9</v>
      </c>
      <c r="D137" s="155">
        <v>690</v>
      </c>
      <c r="E137" s="155">
        <v>196.88</v>
      </c>
      <c r="F137" s="156">
        <v>280.10000000000002</v>
      </c>
      <c r="G137" s="155">
        <v>1141</v>
      </c>
      <c r="H137" s="155">
        <v>224</v>
      </c>
      <c r="I137" s="155">
        <v>1932</v>
      </c>
      <c r="J137" s="155">
        <v>329.9</v>
      </c>
      <c r="K137" s="156">
        <v>227</v>
      </c>
      <c r="L137" s="155">
        <v>44.15</v>
      </c>
      <c r="M137" s="155">
        <v>120</v>
      </c>
      <c r="N137" s="155">
        <v>2360</v>
      </c>
      <c r="O137" s="155">
        <v>4540</v>
      </c>
      <c r="P137" s="157">
        <v>1920</v>
      </c>
      <c r="Q137" s="158">
        <v>115</v>
      </c>
      <c r="R137" s="159">
        <v>750</v>
      </c>
      <c r="S137" s="160">
        <v>1921</v>
      </c>
      <c r="T137" s="158">
        <v>2130</v>
      </c>
      <c r="U137" s="161">
        <v>706</v>
      </c>
      <c r="V137" s="155">
        <f t="shared" ref="V137:AO137" si="134">(B137/B138)-1</f>
        <v>0</v>
      </c>
      <c r="W137" s="155">
        <f t="shared" si="134"/>
        <v>-1.8018018018017834E-4</v>
      </c>
      <c r="X137" s="155">
        <f t="shared" si="134"/>
        <v>-1.4004001143183675E-2</v>
      </c>
      <c r="Y137" s="155">
        <f t="shared" si="134"/>
        <v>2.5523492030419925E-2</v>
      </c>
      <c r="Z137" s="155">
        <f t="shared" si="134"/>
        <v>-1.1469913534498E-2</v>
      </c>
      <c r="AA137" s="155">
        <f t="shared" si="134"/>
        <v>-2.8936170212765955E-2</v>
      </c>
      <c r="AB137" s="155">
        <f t="shared" si="134"/>
        <v>-4.4444444444444731E-3</v>
      </c>
      <c r="AC137" s="155">
        <f t="shared" si="134"/>
        <v>-4.1237113402061709E-3</v>
      </c>
      <c r="AD137" s="155">
        <f t="shared" si="134"/>
        <v>0</v>
      </c>
      <c r="AE137" s="155">
        <f t="shared" si="134"/>
        <v>4.4247787610618428E-3</v>
      </c>
      <c r="AF137" s="155">
        <f t="shared" si="134"/>
        <v>-3.1373409390083373E-2</v>
      </c>
      <c r="AG137" s="155">
        <f t="shared" si="134"/>
        <v>-2.0408163265306145E-2</v>
      </c>
      <c r="AH137" s="155">
        <f t="shared" si="134"/>
        <v>-1.6666666666666718E-2</v>
      </c>
      <c r="AI137" s="155">
        <f t="shared" si="134"/>
        <v>2.5062090765409772E-2</v>
      </c>
      <c r="AJ137" s="155">
        <f t="shared" si="134"/>
        <v>8.9332632685232838E-3</v>
      </c>
      <c r="AK137" s="155">
        <f t="shared" si="134"/>
        <v>0</v>
      </c>
      <c r="AL137" s="155">
        <f t="shared" si="134"/>
        <v>0</v>
      </c>
      <c r="AM137" s="155">
        <f t="shared" si="134"/>
        <v>1.1052631578947425E-2</v>
      </c>
      <c r="AN137" s="155">
        <f t="shared" si="134"/>
        <v>-7.7922077922077948E-2</v>
      </c>
      <c r="AO137" s="155">
        <f t="shared" si="134"/>
        <v>8.5714285714286742E-3</v>
      </c>
    </row>
    <row r="138" spans="1:41" ht="14.25" customHeight="1">
      <c r="A138" s="154">
        <v>45744</v>
      </c>
      <c r="B138" s="155">
        <v>1270</v>
      </c>
      <c r="C138" s="155">
        <v>555</v>
      </c>
      <c r="D138" s="155">
        <v>699.8</v>
      </c>
      <c r="E138" s="155">
        <v>191.98</v>
      </c>
      <c r="F138" s="156">
        <v>283.35000000000002</v>
      </c>
      <c r="G138" s="155">
        <v>1175</v>
      </c>
      <c r="H138" s="155">
        <v>225</v>
      </c>
      <c r="I138" s="155">
        <v>1940</v>
      </c>
      <c r="J138" s="155">
        <v>329.9</v>
      </c>
      <c r="K138" s="156">
        <v>226</v>
      </c>
      <c r="L138" s="155">
        <v>45.58</v>
      </c>
      <c r="M138" s="155">
        <v>122.5</v>
      </c>
      <c r="N138" s="155">
        <v>2400</v>
      </c>
      <c r="O138" s="155">
        <v>4429</v>
      </c>
      <c r="P138" s="157">
        <v>1903</v>
      </c>
      <c r="Q138" s="158">
        <v>115</v>
      </c>
      <c r="R138" s="159">
        <v>750</v>
      </c>
      <c r="S138" s="160">
        <v>1900</v>
      </c>
      <c r="T138" s="158">
        <v>2310</v>
      </c>
      <c r="U138" s="161">
        <v>700</v>
      </c>
      <c r="V138" s="155">
        <f t="shared" ref="V138:AO138" si="135">(B138/B139)-1</f>
        <v>2.008032128514059E-2</v>
      </c>
      <c r="W138" s="155">
        <f t="shared" si="135"/>
        <v>2.5878003696857776E-2</v>
      </c>
      <c r="X138" s="155">
        <f t="shared" si="135"/>
        <v>1.4055933922619834E-2</v>
      </c>
      <c r="Y138" s="155">
        <f t="shared" si="135"/>
        <v>-1.0616367759224921E-2</v>
      </c>
      <c r="Z138" s="155">
        <f t="shared" si="135"/>
        <v>8.3629893238434949E-3</v>
      </c>
      <c r="AA138" s="155">
        <f t="shared" si="135"/>
        <v>4.2735042735042583E-3</v>
      </c>
      <c r="AB138" s="155">
        <f t="shared" si="135"/>
        <v>8.2903876316378078E-3</v>
      </c>
      <c r="AC138" s="155">
        <f t="shared" si="135"/>
        <v>1.0416666666666741E-2</v>
      </c>
      <c r="AD138" s="155">
        <f t="shared" si="135"/>
        <v>4.2617960426178936E-3</v>
      </c>
      <c r="AE138" s="155">
        <f t="shared" si="135"/>
        <v>5.6815524900631242E-2</v>
      </c>
      <c r="AF138" s="155">
        <f t="shared" si="135"/>
        <v>-1.8729817007535066E-2</v>
      </c>
      <c r="AG138" s="155">
        <f t="shared" si="135"/>
        <v>7.8819903126376101E-2</v>
      </c>
      <c r="AH138" s="155">
        <f t="shared" si="135"/>
        <v>2.1276595744680771E-2</v>
      </c>
      <c r="AI138" s="155">
        <f t="shared" si="135"/>
        <v>-1.5777777777777779E-2</v>
      </c>
      <c r="AJ138" s="155">
        <f t="shared" si="135"/>
        <v>-3.6649214659686402E-3</v>
      </c>
      <c r="AK138" s="155">
        <f t="shared" si="135"/>
        <v>9.6575943810359721E-3</v>
      </c>
      <c r="AL138" s="155">
        <f t="shared" si="135"/>
        <v>1.3513513513513598E-2</v>
      </c>
      <c r="AM138" s="155">
        <f t="shared" si="135"/>
        <v>3.6978341257263292E-3</v>
      </c>
      <c r="AN138" s="155">
        <f t="shared" si="135"/>
        <v>1.7621145374449254E-2</v>
      </c>
      <c r="AO138" s="155">
        <f t="shared" si="135"/>
        <v>-2.0979020979020935E-2</v>
      </c>
    </row>
    <row r="139" spans="1:41" ht="14.25" customHeight="1">
      <c r="A139" s="154">
        <v>45743</v>
      </c>
      <c r="B139" s="155">
        <v>1245</v>
      </c>
      <c r="C139" s="155">
        <v>541</v>
      </c>
      <c r="D139" s="155">
        <v>690.1</v>
      </c>
      <c r="E139" s="155">
        <v>194.04</v>
      </c>
      <c r="F139" s="156">
        <v>281</v>
      </c>
      <c r="G139" s="155">
        <v>1170</v>
      </c>
      <c r="H139" s="155">
        <v>223.15</v>
      </c>
      <c r="I139" s="155">
        <v>1920</v>
      </c>
      <c r="J139" s="155">
        <v>328.5</v>
      </c>
      <c r="K139" s="156">
        <v>213.85</v>
      </c>
      <c r="L139" s="155">
        <v>46.45</v>
      </c>
      <c r="M139" s="155">
        <v>113.55</v>
      </c>
      <c r="N139" s="155">
        <v>2350</v>
      </c>
      <c r="O139" s="155">
        <v>4500</v>
      </c>
      <c r="P139" s="157">
        <v>1910</v>
      </c>
      <c r="Q139" s="158">
        <v>113.9</v>
      </c>
      <c r="R139" s="159">
        <v>740</v>
      </c>
      <c r="S139" s="160">
        <v>1893</v>
      </c>
      <c r="T139" s="158">
        <v>2270</v>
      </c>
      <c r="U139" s="161">
        <v>715</v>
      </c>
      <c r="V139" s="155">
        <f t="shared" ref="V139:AO139" si="136">(B139/B140)-1</f>
        <v>4.0322580645162365E-3</v>
      </c>
      <c r="W139" s="155">
        <f t="shared" si="136"/>
        <v>-1.6363636363636358E-2</v>
      </c>
      <c r="X139" s="155">
        <f t="shared" si="136"/>
        <v>-2.745664739884357E-3</v>
      </c>
      <c r="Y139" s="155">
        <f t="shared" si="136"/>
        <v>-2.5188916876575096E-3</v>
      </c>
      <c r="Z139" s="155">
        <f t="shared" si="136"/>
        <v>-3.5460992907800915E-3</v>
      </c>
      <c r="AA139" s="155">
        <f t="shared" si="136"/>
        <v>4.8387096774193505E-2</v>
      </c>
      <c r="AB139" s="155">
        <f t="shared" si="136"/>
        <v>0</v>
      </c>
      <c r="AC139" s="155">
        <f t="shared" si="136"/>
        <v>5.7621791513882137E-3</v>
      </c>
      <c r="AD139" s="155">
        <f t="shared" si="136"/>
        <v>-3.2400589101620025E-2</v>
      </c>
      <c r="AE139" s="155">
        <f t="shared" si="136"/>
        <v>-3.0303030303030498E-3</v>
      </c>
      <c r="AF139" s="155">
        <f t="shared" si="136"/>
        <v>-2.3625429553264521E-3</v>
      </c>
      <c r="AG139" s="155">
        <f t="shared" si="136"/>
        <v>0</v>
      </c>
      <c r="AH139" s="155">
        <f t="shared" si="136"/>
        <v>-9.9616858237547845E-2</v>
      </c>
      <c r="AI139" s="155">
        <f t="shared" si="136"/>
        <v>-6.4031795098256072E-3</v>
      </c>
      <c r="AJ139" s="155">
        <f t="shared" si="136"/>
        <v>-5.2083333333333703E-3</v>
      </c>
      <c r="AK139" s="155">
        <f t="shared" si="136"/>
        <v>1.4247551202137165E-2</v>
      </c>
      <c r="AL139" s="155">
        <f t="shared" si="136"/>
        <v>5.2981931802744686E-3</v>
      </c>
      <c r="AM139" s="155">
        <f t="shared" si="136"/>
        <v>-2.0186335403726718E-2</v>
      </c>
      <c r="AN139" s="155">
        <f t="shared" si="136"/>
        <v>5.5813953488372148E-2</v>
      </c>
      <c r="AO139" s="155">
        <f t="shared" si="136"/>
        <v>-1.3966480446927498E-3</v>
      </c>
    </row>
    <row r="140" spans="1:41" ht="14.25" customHeight="1">
      <c r="A140" s="154">
        <v>45742</v>
      </c>
      <c r="B140" s="155">
        <v>1240</v>
      </c>
      <c r="C140" s="155">
        <v>550</v>
      </c>
      <c r="D140" s="155">
        <v>692</v>
      </c>
      <c r="E140" s="155">
        <v>194.53</v>
      </c>
      <c r="F140" s="156">
        <v>282</v>
      </c>
      <c r="G140" s="155">
        <v>1116</v>
      </c>
      <c r="H140" s="155">
        <v>223.15</v>
      </c>
      <c r="I140" s="155">
        <v>1909</v>
      </c>
      <c r="J140" s="155">
        <v>339.5</v>
      </c>
      <c r="K140" s="156">
        <v>214.5</v>
      </c>
      <c r="L140" s="155">
        <v>46.56</v>
      </c>
      <c r="M140" s="155">
        <v>113.55</v>
      </c>
      <c r="N140" s="155">
        <v>2610</v>
      </c>
      <c r="O140" s="155">
        <v>4529</v>
      </c>
      <c r="P140" s="157">
        <v>1920</v>
      </c>
      <c r="Q140" s="158">
        <v>112.3</v>
      </c>
      <c r="R140" s="159">
        <v>736.1</v>
      </c>
      <c r="S140" s="160">
        <v>1932</v>
      </c>
      <c r="T140" s="158">
        <v>2150</v>
      </c>
      <c r="U140" s="161">
        <v>716</v>
      </c>
      <c r="V140" s="155">
        <f t="shared" ref="V140:AO140" si="137">(B140/B141)-1</f>
        <v>-2.7450980392156876E-2</v>
      </c>
      <c r="W140" s="155">
        <f t="shared" si="137"/>
        <v>-1.6979445933869575E-2</v>
      </c>
      <c r="X140" s="155">
        <f t="shared" si="137"/>
        <v>-1.5870725725003476E-3</v>
      </c>
      <c r="Y140" s="155">
        <f t="shared" si="137"/>
        <v>-2.6960784313725394E-2</v>
      </c>
      <c r="Z140" s="155">
        <f t="shared" si="137"/>
        <v>1.7761989342806039E-3</v>
      </c>
      <c r="AA140" s="155">
        <f t="shared" si="137"/>
        <v>-1.4134275618374548E-2</v>
      </c>
      <c r="AB140" s="155">
        <f t="shared" si="137"/>
        <v>-2.1271929824561386E-2</v>
      </c>
      <c r="AC140" s="155">
        <f t="shared" si="137"/>
        <v>2.0997375328084544E-3</v>
      </c>
      <c r="AD140" s="155">
        <f t="shared" si="137"/>
        <v>1.0116036893781599E-2</v>
      </c>
      <c r="AE140" s="155">
        <f t="shared" si="137"/>
        <v>6.5696855936181464E-3</v>
      </c>
      <c r="AF140" s="155">
        <f t="shared" si="137"/>
        <v>1.2173913043478368E-2</v>
      </c>
      <c r="AG140" s="155">
        <f t="shared" si="137"/>
        <v>-2.1120689655172442E-2</v>
      </c>
      <c r="AH140" s="155">
        <f t="shared" si="137"/>
        <v>-1.1363636363636354E-2</v>
      </c>
      <c r="AI140" s="155">
        <f t="shared" si="137"/>
        <v>-1.1135371179039288E-2</v>
      </c>
      <c r="AJ140" s="155">
        <f t="shared" si="137"/>
        <v>-5.1813471502590858E-3</v>
      </c>
      <c r="AK140" s="155">
        <f t="shared" si="137"/>
        <v>-1.2313104661389684E-2</v>
      </c>
      <c r="AL140" s="155">
        <f t="shared" si="137"/>
        <v>-6.6126855600538992E-3</v>
      </c>
      <c r="AM140" s="155">
        <f t="shared" si="137"/>
        <v>-2.2761760242792084E-2</v>
      </c>
      <c r="AN140" s="155">
        <f t="shared" si="137"/>
        <v>-2.2727272727272707E-2</v>
      </c>
      <c r="AO140" s="155">
        <f t="shared" si="137"/>
        <v>8.4507042253521014E-3</v>
      </c>
    </row>
    <row r="141" spans="1:41" ht="14.25" customHeight="1">
      <c r="A141" s="154">
        <v>45741</v>
      </c>
      <c r="B141" s="155">
        <v>1275</v>
      </c>
      <c r="C141" s="155">
        <v>559.5</v>
      </c>
      <c r="D141" s="155">
        <v>693.1</v>
      </c>
      <c r="E141" s="155">
        <v>199.92</v>
      </c>
      <c r="F141" s="156">
        <v>281.5</v>
      </c>
      <c r="G141" s="155">
        <v>1132</v>
      </c>
      <c r="H141" s="155">
        <v>228</v>
      </c>
      <c r="I141" s="155">
        <v>1905</v>
      </c>
      <c r="J141" s="155">
        <v>336.1</v>
      </c>
      <c r="K141" s="156">
        <v>213.1</v>
      </c>
      <c r="L141" s="155">
        <v>46</v>
      </c>
      <c r="M141" s="155">
        <v>116</v>
      </c>
      <c r="N141" s="155">
        <v>2640</v>
      </c>
      <c r="O141" s="155">
        <v>4580</v>
      </c>
      <c r="P141" s="157">
        <v>1930</v>
      </c>
      <c r="Q141" s="158">
        <v>113.7</v>
      </c>
      <c r="R141" s="159">
        <v>741</v>
      </c>
      <c r="S141" s="160">
        <v>1977</v>
      </c>
      <c r="T141" s="158">
        <v>2200</v>
      </c>
      <c r="U141" s="161">
        <v>710</v>
      </c>
      <c r="V141" s="155">
        <f t="shared" ref="V141:AO141" si="138">(B141/B142)-1</f>
        <v>-1.1627906976744207E-2</v>
      </c>
      <c r="W141" s="155">
        <f t="shared" si="138"/>
        <v>1.7272727272727328E-2</v>
      </c>
      <c r="X141" s="155">
        <f t="shared" si="138"/>
        <v>-1.68794326241134E-2</v>
      </c>
      <c r="Y141" s="155">
        <f t="shared" si="138"/>
        <v>1.4925373134328401E-2</v>
      </c>
      <c r="Z141" s="155">
        <f t="shared" si="138"/>
        <v>-1.193401193401189E-2</v>
      </c>
      <c r="AA141" s="155">
        <f t="shared" si="138"/>
        <v>-2.4137931034482807E-2</v>
      </c>
      <c r="AB141" s="155">
        <f t="shared" si="138"/>
        <v>-4.366812227074246E-3</v>
      </c>
      <c r="AC141" s="155">
        <f t="shared" si="138"/>
        <v>-2.6178010471203939E-3</v>
      </c>
      <c r="AD141" s="155">
        <f t="shared" si="138"/>
        <v>-5.0028264556246427E-2</v>
      </c>
      <c r="AE141" s="155">
        <f t="shared" si="138"/>
        <v>-1.3654246702152317E-2</v>
      </c>
      <c r="AF141" s="155">
        <f t="shared" si="138"/>
        <v>-1.0965383788432592E-2</v>
      </c>
      <c r="AG141" s="155">
        <f t="shared" si="138"/>
        <v>-1.6949152542372836E-2</v>
      </c>
      <c r="AH141" s="155">
        <f t="shared" si="138"/>
        <v>-1.1235955056179803E-2</v>
      </c>
      <c r="AI141" s="155">
        <f t="shared" si="138"/>
        <v>2.9213483146067309E-2</v>
      </c>
      <c r="AJ141" s="155">
        <f t="shared" si="138"/>
        <v>-1.6309887869520923E-2</v>
      </c>
      <c r="AK141" s="155">
        <f t="shared" si="138"/>
        <v>-2.6315789473684292E-3</v>
      </c>
      <c r="AL141" s="155">
        <f t="shared" si="138"/>
        <v>-2.5000000000000022E-2</v>
      </c>
      <c r="AM141" s="155">
        <f t="shared" si="138"/>
        <v>8.6734693877550395E-3</v>
      </c>
      <c r="AN141" s="155">
        <f t="shared" si="138"/>
        <v>4.7619047619047672E-2</v>
      </c>
      <c r="AO141" s="155">
        <f t="shared" si="138"/>
        <v>-3.1377899045020419E-2</v>
      </c>
    </row>
    <row r="142" spans="1:41" ht="14.25" customHeight="1">
      <c r="A142" s="154">
        <v>45740</v>
      </c>
      <c r="B142" s="155">
        <v>1290</v>
      </c>
      <c r="C142" s="155">
        <v>550</v>
      </c>
      <c r="D142" s="155">
        <v>705</v>
      </c>
      <c r="E142" s="155">
        <v>196.98</v>
      </c>
      <c r="F142" s="156">
        <v>284.89999999999998</v>
      </c>
      <c r="G142" s="155">
        <v>1160</v>
      </c>
      <c r="H142" s="155">
        <v>229</v>
      </c>
      <c r="I142" s="155">
        <v>1910</v>
      </c>
      <c r="J142" s="155">
        <v>353.8</v>
      </c>
      <c r="K142" s="156">
        <v>216.05</v>
      </c>
      <c r="L142" s="155">
        <v>46.51</v>
      </c>
      <c r="M142" s="155">
        <v>118</v>
      </c>
      <c r="N142" s="155">
        <v>2670</v>
      </c>
      <c r="O142" s="155">
        <v>4450</v>
      </c>
      <c r="P142" s="157">
        <v>1962</v>
      </c>
      <c r="Q142" s="158">
        <v>114</v>
      </c>
      <c r="R142" s="159">
        <v>760</v>
      </c>
      <c r="S142" s="160">
        <v>1960</v>
      </c>
      <c r="T142" s="158">
        <v>2100</v>
      </c>
      <c r="U142" s="161">
        <v>733</v>
      </c>
      <c r="V142" s="155">
        <f t="shared" ref="V142:AO142" si="139">(B142/B143)-1</f>
        <v>2.7070063694267565E-2</v>
      </c>
      <c r="W142" s="155">
        <f t="shared" si="139"/>
        <v>0</v>
      </c>
      <c r="X142" s="155">
        <f t="shared" si="139"/>
        <v>2.6200873362445476E-2</v>
      </c>
      <c r="Y142" s="155">
        <f t="shared" si="139"/>
        <v>4.9999999999998934E-3</v>
      </c>
      <c r="Z142" s="155">
        <f t="shared" si="139"/>
        <v>1.0283687943262398E-2</v>
      </c>
      <c r="AA142" s="155">
        <f t="shared" si="139"/>
        <v>0</v>
      </c>
      <c r="AB142" s="155">
        <f t="shared" si="139"/>
        <v>-1.2931034482758674E-2</v>
      </c>
      <c r="AC142" s="155">
        <f t="shared" si="139"/>
        <v>-3.0456852791878153E-2</v>
      </c>
      <c r="AD142" s="155">
        <f t="shared" si="139"/>
        <v>4.1047520965131534E-2</v>
      </c>
      <c r="AE142" s="155">
        <f t="shared" si="139"/>
        <v>2.3148148148144365E-4</v>
      </c>
      <c r="AF142" s="155">
        <f t="shared" si="139"/>
        <v>1.2187159956474236E-2</v>
      </c>
      <c r="AG142" s="155">
        <f t="shared" si="139"/>
        <v>4.4247787610619538E-2</v>
      </c>
      <c r="AH142" s="155">
        <f t="shared" si="139"/>
        <v>-1.1111111111111072E-2</v>
      </c>
      <c r="AI142" s="155">
        <f t="shared" si="139"/>
        <v>0</v>
      </c>
      <c r="AJ142" s="155">
        <f t="shared" si="139"/>
        <v>5.0994390617042917E-4</v>
      </c>
      <c r="AK142" s="155">
        <f t="shared" si="139"/>
        <v>-6.9686411149825211E-3</v>
      </c>
      <c r="AL142" s="155">
        <f t="shared" si="139"/>
        <v>2.1505376344086002E-2</v>
      </c>
      <c r="AM142" s="155">
        <f t="shared" si="139"/>
        <v>-1.5570065293822211E-2</v>
      </c>
      <c r="AN142" s="155">
        <f t="shared" si="139"/>
        <v>5.1051051051051122E-2</v>
      </c>
      <c r="AO142" s="155">
        <f t="shared" si="139"/>
        <v>1.6502565524892487E-2</v>
      </c>
    </row>
    <row r="143" spans="1:41" ht="14.25" customHeight="1">
      <c r="A143" s="154">
        <v>45737</v>
      </c>
      <c r="B143" s="155">
        <v>1256</v>
      </c>
      <c r="C143" s="155">
        <v>550</v>
      </c>
      <c r="D143" s="155">
        <v>687</v>
      </c>
      <c r="E143" s="155">
        <v>196</v>
      </c>
      <c r="F143" s="156">
        <v>282</v>
      </c>
      <c r="G143" s="155">
        <v>1160</v>
      </c>
      <c r="H143" s="155">
        <v>232</v>
      </c>
      <c r="I143" s="155">
        <v>1970</v>
      </c>
      <c r="J143" s="155">
        <v>339.85</v>
      </c>
      <c r="K143" s="156">
        <v>216</v>
      </c>
      <c r="L143" s="155">
        <v>45.95</v>
      </c>
      <c r="M143" s="155">
        <v>113</v>
      </c>
      <c r="N143" s="155">
        <v>2700</v>
      </c>
      <c r="O143" s="155">
        <v>4450</v>
      </c>
      <c r="P143" s="157">
        <v>1961</v>
      </c>
      <c r="Q143" s="158">
        <v>114.8</v>
      </c>
      <c r="R143" s="159">
        <v>744</v>
      </c>
      <c r="S143" s="160">
        <v>1991</v>
      </c>
      <c r="T143" s="158">
        <v>1998</v>
      </c>
      <c r="U143" s="161">
        <v>721.1</v>
      </c>
      <c r="V143" s="155">
        <f t="shared" ref="V143:AO143" si="140">(B143/B144)-1</f>
        <v>2.8665028665028736E-2</v>
      </c>
      <c r="W143" s="155">
        <f t="shared" si="140"/>
        <v>-1.8148820326678861E-3</v>
      </c>
      <c r="X143" s="155">
        <f t="shared" si="140"/>
        <v>1.777777777777767E-2</v>
      </c>
      <c r="Y143" s="155">
        <f t="shared" si="140"/>
        <v>0</v>
      </c>
      <c r="Z143" s="155">
        <f t="shared" si="140"/>
        <v>7.1428571428571175E-3</v>
      </c>
      <c r="AA143" s="155">
        <f t="shared" si="140"/>
        <v>4.0358744394618729E-2</v>
      </c>
      <c r="AB143" s="155">
        <f t="shared" si="140"/>
        <v>0</v>
      </c>
      <c r="AC143" s="155">
        <f t="shared" si="140"/>
        <v>5.0666666666666638E-2</v>
      </c>
      <c r="AD143" s="155">
        <f t="shared" si="140"/>
        <v>3.4550989345510041E-2</v>
      </c>
      <c r="AE143" s="155">
        <f t="shared" si="140"/>
        <v>1.4084507042253502E-2</v>
      </c>
      <c r="AF143" s="155">
        <f t="shared" si="140"/>
        <v>1.5020985199911685E-2</v>
      </c>
      <c r="AG143" s="155">
        <f t="shared" si="140"/>
        <v>7.1301247771835552E-3</v>
      </c>
      <c r="AH143" s="155">
        <f t="shared" si="140"/>
        <v>0</v>
      </c>
      <c r="AI143" s="155">
        <f t="shared" si="140"/>
        <v>2.2476961114858973E-4</v>
      </c>
      <c r="AJ143" s="155">
        <f t="shared" si="140"/>
        <v>2.1354166666666563E-2</v>
      </c>
      <c r="AK143" s="155">
        <f t="shared" si="140"/>
        <v>-1.7391304347826875E-3</v>
      </c>
      <c r="AL143" s="155">
        <f t="shared" si="140"/>
        <v>-1.4763119044424178E-3</v>
      </c>
      <c r="AM143" s="155">
        <f t="shared" si="140"/>
        <v>7.971800433839471E-2</v>
      </c>
      <c r="AN143" s="155">
        <f t="shared" si="140"/>
        <v>5.2687038988408874E-2</v>
      </c>
      <c r="AO143" s="155">
        <f t="shared" si="140"/>
        <v>-4.00552486187844E-3</v>
      </c>
    </row>
    <row r="144" spans="1:41" ht="14.25" customHeight="1">
      <c r="A144" s="154">
        <v>45736</v>
      </c>
      <c r="B144" s="155">
        <v>1221</v>
      </c>
      <c r="C144" s="155">
        <v>551</v>
      </c>
      <c r="D144" s="155">
        <v>675</v>
      </c>
      <c r="E144" s="155">
        <v>196</v>
      </c>
      <c r="F144" s="156">
        <v>280</v>
      </c>
      <c r="G144" s="155">
        <v>1115</v>
      </c>
      <c r="H144" s="155">
        <v>232</v>
      </c>
      <c r="I144" s="155">
        <v>1875</v>
      </c>
      <c r="J144" s="155">
        <v>328.5</v>
      </c>
      <c r="K144" s="156">
        <v>213</v>
      </c>
      <c r="L144" s="155">
        <v>45.27</v>
      </c>
      <c r="M144" s="155">
        <v>112.2</v>
      </c>
      <c r="N144" s="155">
        <v>2700</v>
      </c>
      <c r="O144" s="155">
        <v>4449</v>
      </c>
      <c r="P144" s="157">
        <v>1920</v>
      </c>
      <c r="Q144" s="158">
        <v>115</v>
      </c>
      <c r="R144" s="159">
        <v>745.1</v>
      </c>
      <c r="S144" s="160">
        <v>1844</v>
      </c>
      <c r="T144" s="158">
        <v>1898</v>
      </c>
      <c r="U144" s="161">
        <v>724</v>
      </c>
      <c r="V144" s="155">
        <f t="shared" ref="V144:AO144" si="141">(B144/B145)-1</f>
        <v>7.4257425742574323E-3</v>
      </c>
      <c r="W144" s="155">
        <f t="shared" si="141"/>
        <v>-1.4311270125223596E-2</v>
      </c>
      <c r="X144" s="155">
        <f t="shared" si="141"/>
        <v>7.3123414415758869E-3</v>
      </c>
      <c r="Y144" s="155">
        <f t="shared" si="141"/>
        <v>1.5754560530679917E-2</v>
      </c>
      <c r="Z144" s="155">
        <f t="shared" si="141"/>
        <v>-1.0600706713780883E-2</v>
      </c>
      <c r="AA144" s="155">
        <f t="shared" si="141"/>
        <v>-4.2918454935622297E-2</v>
      </c>
      <c r="AB144" s="155">
        <f t="shared" si="141"/>
        <v>8.6956521739129933E-3</v>
      </c>
      <c r="AC144" s="155">
        <f t="shared" si="141"/>
        <v>-1.8324607329842979E-2</v>
      </c>
      <c r="AD144" s="155">
        <f t="shared" si="141"/>
        <v>4.2857142857142927E-2</v>
      </c>
      <c r="AE144" s="155">
        <f t="shared" si="141"/>
        <v>3.398058252427183E-2</v>
      </c>
      <c r="AF144" s="155">
        <f t="shared" si="141"/>
        <v>9.9854227405248075E-2</v>
      </c>
      <c r="AG144" s="155">
        <f t="shared" si="141"/>
        <v>0</v>
      </c>
      <c r="AH144" s="155">
        <f t="shared" si="141"/>
        <v>3.7174721189590088E-3</v>
      </c>
      <c r="AI144" s="155">
        <f t="shared" si="141"/>
        <v>1.1136363636363722E-2</v>
      </c>
      <c r="AJ144" s="155">
        <f t="shared" si="141"/>
        <v>7.8740157480314821E-3</v>
      </c>
      <c r="AK144" s="155">
        <f t="shared" si="141"/>
        <v>8.3296799649277276E-3</v>
      </c>
      <c r="AL144" s="155">
        <f t="shared" si="141"/>
        <v>-6.0032017075773991E-3</v>
      </c>
      <c r="AM144" s="155">
        <f t="shared" si="141"/>
        <v>7.7732320280537781E-2</v>
      </c>
      <c r="AN144" s="155">
        <f t="shared" si="141"/>
        <v>5.5617352614015569E-2</v>
      </c>
      <c r="AO144" s="155">
        <f t="shared" si="141"/>
        <v>-8.2191780821917471E-3</v>
      </c>
    </row>
    <row r="145" spans="1:41" ht="14.25" customHeight="1">
      <c r="A145" s="154">
        <v>45735</v>
      </c>
      <c r="B145" s="155">
        <v>1212</v>
      </c>
      <c r="C145" s="155">
        <v>559</v>
      </c>
      <c r="D145" s="155">
        <v>670.1</v>
      </c>
      <c r="E145" s="155">
        <v>192.96</v>
      </c>
      <c r="F145" s="156">
        <v>283</v>
      </c>
      <c r="G145" s="155">
        <v>1165</v>
      </c>
      <c r="H145" s="155">
        <v>230</v>
      </c>
      <c r="I145" s="155">
        <v>1910</v>
      </c>
      <c r="J145" s="155">
        <v>315</v>
      </c>
      <c r="K145" s="156">
        <v>206</v>
      </c>
      <c r="L145" s="155">
        <v>41.16</v>
      </c>
      <c r="M145" s="155">
        <v>112.2</v>
      </c>
      <c r="N145" s="155">
        <v>2690</v>
      </c>
      <c r="O145" s="155">
        <v>4400</v>
      </c>
      <c r="P145" s="157">
        <v>1905</v>
      </c>
      <c r="Q145" s="158">
        <v>114.05</v>
      </c>
      <c r="R145" s="159">
        <v>749.6</v>
      </c>
      <c r="S145" s="160">
        <v>1711</v>
      </c>
      <c r="T145" s="158">
        <v>1798</v>
      </c>
      <c r="U145" s="161">
        <v>730</v>
      </c>
      <c r="V145" s="155">
        <f t="shared" ref="V145:AO145" si="142">(B145/B146)-1</f>
        <v>1.4225941422594035E-2</v>
      </c>
      <c r="W145" s="155">
        <f t="shared" si="142"/>
        <v>1.6363636363636358E-2</v>
      </c>
      <c r="X145" s="155">
        <f t="shared" si="142"/>
        <v>3.0764497769574017E-2</v>
      </c>
      <c r="Y145" s="155">
        <f t="shared" si="142"/>
        <v>9.7331240188383017E-3</v>
      </c>
      <c r="Z145" s="155">
        <f t="shared" si="142"/>
        <v>3.1903580290675304E-3</v>
      </c>
      <c r="AA145" s="155">
        <f t="shared" si="142"/>
        <v>5.9090909090909083E-2</v>
      </c>
      <c r="AB145" s="155">
        <f t="shared" si="142"/>
        <v>4.366812227074135E-3</v>
      </c>
      <c r="AC145" s="155">
        <f t="shared" si="142"/>
        <v>5.2631578947368585E-3</v>
      </c>
      <c r="AD145" s="155">
        <f t="shared" si="142"/>
        <v>6.389776357827559E-3</v>
      </c>
      <c r="AE145" s="155">
        <f t="shared" si="142"/>
        <v>1.980198019801982E-2</v>
      </c>
      <c r="AF145" s="155">
        <f t="shared" si="142"/>
        <v>6.3569682151589646E-3</v>
      </c>
      <c r="AG145" s="155">
        <f t="shared" si="142"/>
        <v>1.6304347826086918E-2</v>
      </c>
      <c r="AH145" s="155">
        <f t="shared" si="142"/>
        <v>3.4615384615384714E-2</v>
      </c>
      <c r="AI145" s="155">
        <f t="shared" si="142"/>
        <v>4.7619047619047672E-2</v>
      </c>
      <c r="AJ145" s="155">
        <f t="shared" si="142"/>
        <v>2.6315789473683182E-3</v>
      </c>
      <c r="AK145" s="155">
        <f t="shared" si="142"/>
        <v>-6.5331010452961413E-3</v>
      </c>
      <c r="AL145" s="155">
        <f t="shared" si="142"/>
        <v>2.6849315068493196E-2</v>
      </c>
      <c r="AM145" s="155">
        <f t="shared" si="142"/>
        <v>3.6969696969696875E-2</v>
      </c>
      <c r="AN145" s="155">
        <f t="shared" si="142"/>
        <v>4.5348837209302273E-2</v>
      </c>
      <c r="AO145" s="155">
        <f t="shared" si="142"/>
        <v>2.8169014084507005E-2</v>
      </c>
    </row>
    <row r="146" spans="1:41" ht="14.25" customHeight="1">
      <c r="A146" s="154">
        <v>45734</v>
      </c>
      <c r="B146" s="155">
        <v>1195</v>
      </c>
      <c r="C146" s="155">
        <v>550</v>
      </c>
      <c r="D146" s="155">
        <v>650.1</v>
      </c>
      <c r="E146" s="155">
        <v>191.1</v>
      </c>
      <c r="F146" s="156">
        <v>282.10000000000002</v>
      </c>
      <c r="G146" s="155">
        <v>1100</v>
      </c>
      <c r="H146" s="155">
        <v>229</v>
      </c>
      <c r="I146" s="155">
        <v>1900</v>
      </c>
      <c r="J146" s="155">
        <v>313</v>
      </c>
      <c r="K146" s="156">
        <v>202</v>
      </c>
      <c r="L146" s="155">
        <v>40.9</v>
      </c>
      <c r="M146" s="155">
        <v>110.4</v>
      </c>
      <c r="N146" s="155">
        <v>2600</v>
      </c>
      <c r="O146" s="155">
        <v>4200</v>
      </c>
      <c r="P146" s="157">
        <v>1900</v>
      </c>
      <c r="Q146" s="158">
        <v>114.8</v>
      </c>
      <c r="R146" s="159">
        <v>730</v>
      </c>
      <c r="S146" s="160">
        <v>1650</v>
      </c>
      <c r="T146" s="158">
        <v>1720</v>
      </c>
      <c r="U146" s="161">
        <v>710</v>
      </c>
      <c r="V146" s="155">
        <f t="shared" ref="V146:AO146" si="143">(B146/B147)-1</f>
        <v>2.0495303159692613E-2</v>
      </c>
      <c r="W146" s="155">
        <f t="shared" si="143"/>
        <v>3.6496350364962904E-3</v>
      </c>
      <c r="X146" s="155">
        <f t="shared" si="143"/>
        <v>9.3153237074987683E-3</v>
      </c>
      <c r="Y146" s="155">
        <f t="shared" si="143"/>
        <v>1.5625E-2</v>
      </c>
      <c r="Z146" s="155">
        <f t="shared" si="143"/>
        <v>2.131438721136858E-3</v>
      </c>
      <c r="AA146" s="155">
        <f t="shared" si="143"/>
        <v>9.1743119266054496E-3</v>
      </c>
      <c r="AB146" s="155">
        <f t="shared" si="143"/>
        <v>-2.1786492374727962E-3</v>
      </c>
      <c r="AC146" s="155">
        <f t="shared" si="143"/>
        <v>0</v>
      </c>
      <c r="AD146" s="155">
        <f t="shared" si="143"/>
        <v>9.6774193548387899E-3</v>
      </c>
      <c r="AE146" s="155">
        <f t="shared" si="143"/>
        <v>6.9790628115653508E-3</v>
      </c>
      <c r="AF146" s="155">
        <f t="shared" si="143"/>
        <v>-2.4390243902439046E-3</v>
      </c>
      <c r="AG146" s="155">
        <f t="shared" si="143"/>
        <v>1.3308857273979013E-2</v>
      </c>
      <c r="AH146" s="155">
        <f t="shared" si="143"/>
        <v>2.3622047244094446E-2</v>
      </c>
      <c r="AI146" s="155">
        <f t="shared" si="143"/>
        <v>2.4390243902439046E-2</v>
      </c>
      <c r="AJ146" s="155">
        <f t="shared" si="143"/>
        <v>-2.624671916010457E-3</v>
      </c>
      <c r="AK146" s="155">
        <f t="shared" si="143"/>
        <v>-1.3745704467354014E-2</v>
      </c>
      <c r="AL146" s="155">
        <f t="shared" si="143"/>
        <v>1.8415178571428603E-2</v>
      </c>
      <c r="AM146" s="155">
        <f t="shared" si="143"/>
        <v>3.5131744040150625E-2</v>
      </c>
      <c r="AN146" s="155">
        <f t="shared" si="143"/>
        <v>1.4749262536873253E-2</v>
      </c>
      <c r="AO146" s="155">
        <f t="shared" si="143"/>
        <v>2.6011560693641522E-2</v>
      </c>
    </row>
    <row r="147" spans="1:41" ht="14.25" customHeight="1">
      <c r="A147" s="154">
        <v>45733</v>
      </c>
      <c r="B147" s="155">
        <v>1171</v>
      </c>
      <c r="C147" s="155">
        <v>548</v>
      </c>
      <c r="D147" s="155">
        <v>644.1</v>
      </c>
      <c r="E147" s="155">
        <v>188.16</v>
      </c>
      <c r="F147" s="156">
        <v>281.5</v>
      </c>
      <c r="G147" s="155">
        <v>1090</v>
      </c>
      <c r="H147" s="155">
        <v>229.5</v>
      </c>
      <c r="I147" s="155">
        <v>1900</v>
      </c>
      <c r="J147" s="155">
        <v>310</v>
      </c>
      <c r="K147" s="156">
        <v>200.6</v>
      </c>
      <c r="L147" s="155">
        <v>41</v>
      </c>
      <c r="M147" s="155">
        <v>108.95</v>
      </c>
      <c r="N147" s="155">
        <v>2540</v>
      </c>
      <c r="O147" s="155">
        <v>4100</v>
      </c>
      <c r="P147" s="157">
        <v>1905</v>
      </c>
      <c r="Q147" s="158">
        <v>116.4</v>
      </c>
      <c r="R147" s="159">
        <v>716.8</v>
      </c>
      <c r="S147" s="160">
        <v>1594</v>
      </c>
      <c r="T147" s="158">
        <v>1695</v>
      </c>
      <c r="U147" s="161">
        <v>692</v>
      </c>
      <c r="V147" s="155">
        <f t="shared" ref="V147:AO147" si="144">(B147/B148)-1</f>
        <v>8.5470085470085166E-4</v>
      </c>
      <c r="W147" s="155">
        <f t="shared" si="144"/>
        <v>3.2954961552544848E-3</v>
      </c>
      <c r="X147" s="155">
        <f t="shared" si="144"/>
        <v>-7.5500770416023766E-3</v>
      </c>
      <c r="Y147" s="155">
        <f t="shared" si="144"/>
        <v>0</v>
      </c>
      <c r="Z147" s="155">
        <f t="shared" si="144"/>
        <v>-8.8028169014084945E-3</v>
      </c>
      <c r="AA147" s="155">
        <f t="shared" si="144"/>
        <v>-9.0909090909090384E-3</v>
      </c>
      <c r="AB147" s="155">
        <f t="shared" si="144"/>
        <v>0</v>
      </c>
      <c r="AC147" s="155">
        <f t="shared" si="144"/>
        <v>-7.8328981723237989E-3</v>
      </c>
      <c r="AD147" s="155">
        <f t="shared" si="144"/>
        <v>-9.5846645367412275E-3</v>
      </c>
      <c r="AE147" s="155">
        <f t="shared" si="144"/>
        <v>-2.1463414634146361E-2</v>
      </c>
      <c r="AF147" s="155">
        <f t="shared" si="144"/>
        <v>0</v>
      </c>
      <c r="AG147" s="155">
        <f t="shared" si="144"/>
        <v>0</v>
      </c>
      <c r="AH147" s="155">
        <f t="shared" si="144"/>
        <v>2.8340080971659853E-2</v>
      </c>
      <c r="AI147" s="155">
        <f t="shared" si="144"/>
        <v>4.3256997455470847E-2</v>
      </c>
      <c r="AJ147" s="155">
        <f t="shared" si="144"/>
        <v>2.6315789473683182E-3</v>
      </c>
      <c r="AK147" s="155">
        <f t="shared" si="144"/>
        <v>2.1052631578947434E-2</v>
      </c>
      <c r="AL147" s="155">
        <f t="shared" si="144"/>
        <v>-1.6713091922005985E-3</v>
      </c>
      <c r="AM147" s="155">
        <f t="shared" si="144"/>
        <v>9.9310344827586272E-2</v>
      </c>
      <c r="AN147" s="155">
        <f t="shared" si="144"/>
        <v>3.3536585365853577E-2</v>
      </c>
      <c r="AO147" s="155">
        <f t="shared" si="144"/>
        <v>3.2835820895522394E-2</v>
      </c>
    </row>
    <row r="148" spans="1:41" ht="14.25" customHeight="1">
      <c r="A148" s="154">
        <v>45730</v>
      </c>
      <c r="B148" s="155">
        <v>1170</v>
      </c>
      <c r="C148" s="155">
        <v>546.20000000000005</v>
      </c>
      <c r="D148" s="155">
        <v>649</v>
      </c>
      <c r="E148" s="155">
        <v>188.16</v>
      </c>
      <c r="F148" s="156">
        <v>284</v>
      </c>
      <c r="G148" s="155">
        <v>1100</v>
      </c>
      <c r="H148" s="155">
        <v>229.5</v>
      </c>
      <c r="I148" s="155">
        <v>1915</v>
      </c>
      <c r="J148" s="155">
        <v>313</v>
      </c>
      <c r="K148" s="156">
        <v>205</v>
      </c>
      <c r="L148" s="155">
        <v>41</v>
      </c>
      <c r="M148" s="155">
        <v>108.95</v>
      </c>
      <c r="N148" s="155">
        <v>2470</v>
      </c>
      <c r="O148" s="155">
        <v>3930</v>
      </c>
      <c r="P148" s="157">
        <v>1900</v>
      </c>
      <c r="Q148" s="158">
        <v>114</v>
      </c>
      <c r="R148" s="159">
        <v>718</v>
      </c>
      <c r="S148" s="160">
        <v>1450</v>
      </c>
      <c r="T148" s="158">
        <v>1640</v>
      </c>
      <c r="U148" s="161">
        <v>670</v>
      </c>
      <c r="V148" s="155">
        <f t="shared" ref="V148:AO148" si="145">(B148/B149)-1</f>
        <v>8.6206896551723755E-3</v>
      </c>
      <c r="W148" s="155">
        <f t="shared" si="145"/>
        <v>-1.6450374702978721E-3</v>
      </c>
      <c r="X148" s="155">
        <f t="shared" si="145"/>
        <v>6.2015503875969546E-3</v>
      </c>
      <c r="Y148" s="155">
        <f t="shared" si="145"/>
        <v>1.0526315789473717E-2</v>
      </c>
      <c r="Z148" s="155">
        <f t="shared" si="145"/>
        <v>4.5985143261408901E-3</v>
      </c>
      <c r="AA148" s="155">
        <f t="shared" si="145"/>
        <v>1.1029411764705843E-2</v>
      </c>
      <c r="AB148" s="155">
        <f t="shared" si="145"/>
        <v>2.1834061135370675E-3</v>
      </c>
      <c r="AC148" s="155">
        <f t="shared" si="145"/>
        <v>1.3763896241397511E-2</v>
      </c>
      <c r="AD148" s="155">
        <f t="shared" si="145"/>
        <v>6.4308681672025081E-3</v>
      </c>
      <c r="AE148" s="155">
        <f t="shared" si="145"/>
        <v>1.990049751243772E-2</v>
      </c>
      <c r="AF148" s="155">
        <f t="shared" si="145"/>
        <v>0</v>
      </c>
      <c r="AG148" s="155">
        <f t="shared" si="145"/>
        <v>1.8224299065420668E-2</v>
      </c>
      <c r="AH148" s="155">
        <f t="shared" si="145"/>
        <v>1.8556701030927769E-2</v>
      </c>
      <c r="AI148" s="155">
        <f t="shared" si="145"/>
        <v>-5.0632911392405333E-3</v>
      </c>
      <c r="AJ148" s="155">
        <f t="shared" si="145"/>
        <v>0</v>
      </c>
      <c r="AK148" s="155">
        <f t="shared" si="145"/>
        <v>9.2961487383798058E-3</v>
      </c>
      <c r="AL148" s="155">
        <f t="shared" si="145"/>
        <v>9.8452883263009383E-3</v>
      </c>
      <c r="AM148" s="155">
        <f t="shared" si="145"/>
        <v>2.0408163265306145E-2</v>
      </c>
      <c r="AN148" s="155">
        <f t="shared" si="145"/>
        <v>4.2865890998162737E-3</v>
      </c>
      <c r="AO148" s="155">
        <f t="shared" si="145"/>
        <v>1.2084592145015005E-2</v>
      </c>
    </row>
    <row r="149" spans="1:41" ht="14.25" customHeight="1">
      <c r="A149" s="154">
        <v>45729</v>
      </c>
      <c r="B149" s="155">
        <v>1160</v>
      </c>
      <c r="C149" s="155">
        <v>547.1</v>
      </c>
      <c r="D149" s="155">
        <v>645</v>
      </c>
      <c r="E149" s="155">
        <v>186.2</v>
      </c>
      <c r="F149" s="156">
        <v>282.7</v>
      </c>
      <c r="G149" s="155">
        <v>1088</v>
      </c>
      <c r="H149" s="155">
        <v>229</v>
      </c>
      <c r="I149" s="155">
        <v>1889</v>
      </c>
      <c r="J149" s="155">
        <v>311</v>
      </c>
      <c r="K149" s="156">
        <v>201</v>
      </c>
      <c r="L149" s="155">
        <v>41</v>
      </c>
      <c r="M149" s="155">
        <v>107</v>
      </c>
      <c r="N149" s="155">
        <v>2425</v>
      </c>
      <c r="O149" s="155">
        <v>3950</v>
      </c>
      <c r="P149" s="157">
        <v>1900</v>
      </c>
      <c r="Q149" s="158">
        <v>112.95</v>
      </c>
      <c r="R149" s="159">
        <v>711</v>
      </c>
      <c r="S149" s="160">
        <v>1421</v>
      </c>
      <c r="T149" s="158">
        <v>1633</v>
      </c>
      <c r="U149" s="161">
        <v>662</v>
      </c>
      <c r="V149" s="155">
        <f t="shared" ref="V149:AO149" si="146">(B149/B150)-1</f>
        <v>4.3290043290042934E-3</v>
      </c>
      <c r="W149" s="155">
        <f t="shared" si="146"/>
        <v>2.4340011233851433E-2</v>
      </c>
      <c r="X149" s="155">
        <f t="shared" si="146"/>
        <v>1.8957345971563955E-2</v>
      </c>
      <c r="Y149" s="155">
        <f t="shared" si="146"/>
        <v>2.7027027027026973E-2</v>
      </c>
      <c r="Z149" s="155">
        <f t="shared" si="146"/>
        <v>2.4275362318840532E-2</v>
      </c>
      <c r="AA149" s="155">
        <f t="shared" si="146"/>
        <v>5.4263565891472965E-2</v>
      </c>
      <c r="AB149" s="155">
        <f t="shared" si="146"/>
        <v>2.2321428571428603E-2</v>
      </c>
      <c r="AC149" s="155">
        <f t="shared" si="146"/>
        <v>-5.26592943654558E-3</v>
      </c>
      <c r="AD149" s="155">
        <f t="shared" si="146"/>
        <v>-1.0814249363867656E-2</v>
      </c>
      <c r="AE149" s="155">
        <f t="shared" si="146"/>
        <v>-1.9512195121951237E-2</v>
      </c>
      <c r="AF149" s="155">
        <f t="shared" si="146"/>
        <v>2.4999999999999911E-2</v>
      </c>
      <c r="AG149" s="155">
        <f t="shared" si="146"/>
        <v>1.856258924321752E-2</v>
      </c>
      <c r="AH149" s="155">
        <f t="shared" si="146"/>
        <v>3.2354193273733456E-2</v>
      </c>
      <c r="AI149" s="155">
        <f t="shared" si="146"/>
        <v>0</v>
      </c>
      <c r="AJ149" s="155">
        <f t="shared" si="146"/>
        <v>3.6978341257263292E-3</v>
      </c>
      <c r="AK149" s="155">
        <f t="shared" si="146"/>
        <v>1.7738359201773246E-3</v>
      </c>
      <c r="AL149" s="155">
        <f t="shared" si="146"/>
        <v>2.5825999134323929E-2</v>
      </c>
      <c r="AM149" s="155">
        <f t="shared" si="146"/>
        <v>1.1387900355871894E-2</v>
      </c>
      <c r="AN149" s="155">
        <f t="shared" si="146"/>
        <v>-3.8280329799764479E-2</v>
      </c>
      <c r="AO149" s="155">
        <f t="shared" si="146"/>
        <v>3.4213404155600591E-2</v>
      </c>
    </row>
    <row r="150" spans="1:41" ht="14.25" customHeight="1">
      <c r="A150" s="154">
        <v>45728</v>
      </c>
      <c r="B150" s="155">
        <v>1155</v>
      </c>
      <c r="C150" s="155">
        <v>534.1</v>
      </c>
      <c r="D150" s="155">
        <v>633</v>
      </c>
      <c r="E150" s="155">
        <v>181.3</v>
      </c>
      <c r="F150" s="156">
        <v>276</v>
      </c>
      <c r="G150" s="155">
        <v>1032</v>
      </c>
      <c r="H150" s="155">
        <v>224</v>
      </c>
      <c r="I150" s="155">
        <v>1899</v>
      </c>
      <c r="J150" s="155">
        <v>314.39999999999998</v>
      </c>
      <c r="K150" s="156">
        <v>205</v>
      </c>
      <c r="L150" s="155">
        <v>40</v>
      </c>
      <c r="M150" s="155">
        <v>105.05</v>
      </c>
      <c r="N150" s="155">
        <v>2349</v>
      </c>
      <c r="O150" s="155">
        <v>3950</v>
      </c>
      <c r="P150" s="157">
        <v>1893</v>
      </c>
      <c r="Q150" s="158">
        <v>112.75</v>
      </c>
      <c r="R150" s="159">
        <v>693.1</v>
      </c>
      <c r="S150" s="160">
        <v>1405</v>
      </c>
      <c r="T150" s="158">
        <v>1698</v>
      </c>
      <c r="U150" s="161">
        <v>640.1</v>
      </c>
      <c r="V150" s="155">
        <f t="shared" ref="V150:AO150" si="147">(B150/B151)-1</f>
        <v>-1.3663535439795038E-2</v>
      </c>
      <c r="W150" s="155">
        <f t="shared" si="147"/>
        <v>-1.9999999999999907E-2</v>
      </c>
      <c r="X150" s="155">
        <f t="shared" si="147"/>
        <v>-1.0937500000000044E-2</v>
      </c>
      <c r="Y150" s="155">
        <f t="shared" si="147"/>
        <v>-5.3763440860215006E-3</v>
      </c>
      <c r="Z150" s="155">
        <f t="shared" si="147"/>
        <v>-1.4285714285714235E-2</v>
      </c>
      <c r="AA150" s="155">
        <f t="shared" si="147"/>
        <v>-3.7313432835820892E-2</v>
      </c>
      <c r="AB150" s="155">
        <f t="shared" si="147"/>
        <v>-1.8404907975460127E-2</v>
      </c>
      <c r="AC150" s="155">
        <f t="shared" si="147"/>
        <v>-3.1496062992125706E-3</v>
      </c>
      <c r="AD150" s="155">
        <f t="shared" si="147"/>
        <v>-1.7500000000000071E-2</v>
      </c>
      <c r="AE150" s="155">
        <f t="shared" si="147"/>
        <v>0</v>
      </c>
      <c r="AF150" s="155">
        <f t="shared" si="147"/>
        <v>-3.7767620880442609E-2</v>
      </c>
      <c r="AG150" s="155">
        <f t="shared" si="147"/>
        <v>-1.959869342043874E-2</v>
      </c>
      <c r="AH150" s="155">
        <f t="shared" si="147"/>
        <v>-3.7295081967213095E-2</v>
      </c>
      <c r="AI150" s="155">
        <f t="shared" si="147"/>
        <v>-1.4962593516209433E-2</v>
      </c>
      <c r="AJ150" s="155">
        <f t="shared" si="147"/>
        <v>-1.0554089709762238E-3</v>
      </c>
      <c r="AK150" s="155">
        <f t="shared" si="147"/>
        <v>-1.2697022767075294E-2</v>
      </c>
      <c r="AL150" s="155">
        <f t="shared" si="147"/>
        <v>-1.8271954674220936E-2</v>
      </c>
      <c r="AM150" s="155">
        <f t="shared" si="147"/>
        <v>-4.1609822646657579E-2</v>
      </c>
      <c r="AN150" s="155">
        <f t="shared" si="147"/>
        <v>4.4923076923076843E-2</v>
      </c>
      <c r="AO150" s="155">
        <f t="shared" si="147"/>
        <v>-3.903317820147123E-2</v>
      </c>
    </row>
    <row r="151" spans="1:41" ht="14.25" customHeight="1">
      <c r="A151" s="154">
        <v>45727</v>
      </c>
      <c r="B151" s="155">
        <v>1171</v>
      </c>
      <c r="C151" s="155">
        <v>545</v>
      </c>
      <c r="D151" s="155">
        <v>640</v>
      </c>
      <c r="E151" s="155">
        <v>182.28</v>
      </c>
      <c r="F151" s="156">
        <v>280</v>
      </c>
      <c r="G151" s="155">
        <v>1072</v>
      </c>
      <c r="H151" s="155">
        <v>228.2</v>
      </c>
      <c r="I151" s="155">
        <v>1905</v>
      </c>
      <c r="J151" s="155">
        <v>320</v>
      </c>
      <c r="K151" s="156">
        <v>205</v>
      </c>
      <c r="L151" s="155">
        <v>41.57</v>
      </c>
      <c r="M151" s="155">
        <v>107.15</v>
      </c>
      <c r="N151" s="155">
        <v>2440</v>
      </c>
      <c r="O151" s="155">
        <v>4010</v>
      </c>
      <c r="P151" s="157">
        <v>1895</v>
      </c>
      <c r="Q151" s="158">
        <v>114.2</v>
      </c>
      <c r="R151" s="159">
        <v>706</v>
      </c>
      <c r="S151" s="160">
        <v>1466</v>
      </c>
      <c r="T151" s="158">
        <v>1625</v>
      </c>
      <c r="U151" s="161">
        <v>666.1</v>
      </c>
      <c r="V151" s="155">
        <f t="shared" ref="V151:AO151" si="148">(B151/B152)-1</f>
        <v>-1.181434599156117E-2</v>
      </c>
      <c r="W151" s="155">
        <f t="shared" si="148"/>
        <v>-2.6785714285714302E-2</v>
      </c>
      <c r="X151" s="155">
        <f t="shared" si="148"/>
        <v>4.5518756867053423E-3</v>
      </c>
      <c r="Y151" s="155">
        <f t="shared" si="148"/>
        <v>-2.6809651474530849E-3</v>
      </c>
      <c r="Z151" s="155">
        <f t="shared" si="148"/>
        <v>-3.558718861209953E-3</v>
      </c>
      <c r="AA151" s="155">
        <f t="shared" si="148"/>
        <v>-2.8985507246376829E-2</v>
      </c>
      <c r="AB151" s="155">
        <f t="shared" si="148"/>
        <v>-7.8260869565217606E-3</v>
      </c>
      <c r="AC151" s="155">
        <f t="shared" si="148"/>
        <v>-3.1397174254317317E-3</v>
      </c>
      <c r="AD151" s="155">
        <f t="shared" si="148"/>
        <v>-2.6911965941918914E-2</v>
      </c>
      <c r="AE151" s="155">
        <f t="shared" si="148"/>
        <v>-4.8543689320388328E-3</v>
      </c>
      <c r="AF151" s="155">
        <f t="shared" si="148"/>
        <v>1.3902439024390256E-2</v>
      </c>
      <c r="AG151" s="155">
        <f t="shared" si="148"/>
        <v>-1.5617822691777583E-2</v>
      </c>
      <c r="AH151" s="155">
        <f t="shared" si="148"/>
        <v>-1.5732150060508321E-2</v>
      </c>
      <c r="AI151" s="155">
        <f t="shared" si="148"/>
        <v>2.4999999999999467E-3</v>
      </c>
      <c r="AJ151" s="155">
        <f t="shared" si="148"/>
        <v>-2.6315789473684292E-3</v>
      </c>
      <c r="AK151" s="155">
        <f t="shared" si="148"/>
        <v>-6.9565217391304168E-3</v>
      </c>
      <c r="AL151" s="155">
        <f t="shared" si="148"/>
        <v>-5.6338028169014009E-3</v>
      </c>
      <c r="AM151" s="155">
        <f t="shared" si="148"/>
        <v>-2.7210884353741083E-3</v>
      </c>
      <c r="AN151" s="155">
        <f t="shared" si="148"/>
        <v>-4.2991755005889254E-2</v>
      </c>
      <c r="AO151" s="155">
        <f t="shared" si="148"/>
        <v>1.5015015015018562E-4</v>
      </c>
    </row>
    <row r="152" spans="1:41" ht="14.25" customHeight="1">
      <c r="A152" s="154">
        <v>45726</v>
      </c>
      <c r="B152" s="155">
        <v>1185</v>
      </c>
      <c r="C152" s="155">
        <v>560</v>
      </c>
      <c r="D152" s="155">
        <v>637.1</v>
      </c>
      <c r="E152" s="155">
        <v>182.77</v>
      </c>
      <c r="F152" s="156">
        <v>281</v>
      </c>
      <c r="G152" s="155">
        <v>1104</v>
      </c>
      <c r="H152" s="155">
        <v>230</v>
      </c>
      <c r="I152" s="155">
        <v>1911</v>
      </c>
      <c r="J152" s="155">
        <v>328.85</v>
      </c>
      <c r="K152" s="156">
        <v>206</v>
      </c>
      <c r="L152" s="155">
        <v>41</v>
      </c>
      <c r="M152" s="155">
        <v>108.85</v>
      </c>
      <c r="N152" s="155">
        <v>2479</v>
      </c>
      <c r="O152" s="155">
        <v>4000</v>
      </c>
      <c r="P152" s="157">
        <v>1900</v>
      </c>
      <c r="Q152" s="158">
        <v>115</v>
      </c>
      <c r="R152" s="159">
        <v>710</v>
      </c>
      <c r="S152" s="160">
        <v>1470</v>
      </c>
      <c r="T152" s="158">
        <v>1698</v>
      </c>
      <c r="U152" s="161">
        <v>666</v>
      </c>
      <c r="V152" s="155">
        <f t="shared" ref="V152:AO152" si="149">(B152/B153)-1</f>
        <v>8.4459459459451658E-4</v>
      </c>
      <c r="W152" s="155">
        <f t="shared" si="149"/>
        <v>3.5842293906809264E-3</v>
      </c>
      <c r="X152" s="155">
        <f t="shared" si="149"/>
        <v>3.3070866141733379E-3</v>
      </c>
      <c r="Y152" s="155">
        <f t="shared" si="149"/>
        <v>-1.8421052631578783E-2</v>
      </c>
      <c r="Z152" s="155">
        <f t="shared" si="149"/>
        <v>0</v>
      </c>
      <c r="AA152" s="155">
        <f t="shared" si="149"/>
        <v>-1.4285714285714235E-2</v>
      </c>
      <c r="AB152" s="155">
        <f t="shared" si="149"/>
        <v>-1.2875536480686733E-2</v>
      </c>
      <c r="AC152" s="155">
        <f t="shared" si="149"/>
        <v>5.2603892688058984E-3</v>
      </c>
      <c r="AD152" s="155">
        <f t="shared" si="149"/>
        <v>-3.484848484848424E-3</v>
      </c>
      <c r="AE152" s="155">
        <f t="shared" si="149"/>
        <v>4.8780487804878092E-3</v>
      </c>
      <c r="AF152" s="155">
        <f t="shared" si="149"/>
        <v>0</v>
      </c>
      <c r="AG152" s="155">
        <f t="shared" si="149"/>
        <v>-1.1802088061734106E-2</v>
      </c>
      <c r="AH152" s="155">
        <f t="shared" si="149"/>
        <v>-4.6171604463255078E-2</v>
      </c>
      <c r="AI152" s="155">
        <f t="shared" si="149"/>
        <v>0</v>
      </c>
      <c r="AJ152" s="155">
        <f t="shared" si="149"/>
        <v>-6.2761506276151069E-3</v>
      </c>
      <c r="AK152" s="155">
        <f t="shared" si="149"/>
        <v>3.4904013961605251E-3</v>
      </c>
      <c r="AL152" s="155">
        <f t="shared" si="149"/>
        <v>1.2694337469690398E-2</v>
      </c>
      <c r="AM152" s="155">
        <f t="shared" si="149"/>
        <v>-1.8036072144288595E-2</v>
      </c>
      <c r="AN152" s="155">
        <f t="shared" si="149"/>
        <v>-5.8858151854035423E-4</v>
      </c>
      <c r="AO152" s="155">
        <f t="shared" si="149"/>
        <v>-3.4782608695652195E-2</v>
      </c>
    </row>
    <row r="153" spans="1:41" ht="14.25" customHeight="1">
      <c r="A153" s="154">
        <v>45723</v>
      </c>
      <c r="B153" s="155">
        <v>1184</v>
      </c>
      <c r="C153" s="155">
        <v>558</v>
      </c>
      <c r="D153" s="155">
        <v>635</v>
      </c>
      <c r="E153" s="155">
        <v>186.2</v>
      </c>
      <c r="F153" s="156">
        <v>281</v>
      </c>
      <c r="G153" s="155">
        <v>1120</v>
      </c>
      <c r="H153" s="155">
        <v>233</v>
      </c>
      <c r="I153" s="155">
        <v>1901</v>
      </c>
      <c r="J153" s="155">
        <v>330</v>
      </c>
      <c r="K153" s="156">
        <v>205</v>
      </c>
      <c r="L153" s="155">
        <v>41</v>
      </c>
      <c r="M153" s="155">
        <v>110.15</v>
      </c>
      <c r="N153" s="155">
        <v>2599</v>
      </c>
      <c r="O153" s="155">
        <v>4000</v>
      </c>
      <c r="P153" s="157">
        <v>1912</v>
      </c>
      <c r="Q153" s="158">
        <v>114.6</v>
      </c>
      <c r="R153" s="159">
        <v>701.1</v>
      </c>
      <c r="S153" s="160">
        <v>1497</v>
      </c>
      <c r="T153" s="158">
        <v>1699</v>
      </c>
      <c r="U153" s="161">
        <v>690</v>
      </c>
      <c r="V153" s="155">
        <f t="shared" ref="V153:AO153" si="150">(B153/B154)-1</f>
        <v>1.1101622544833489E-2</v>
      </c>
      <c r="W153" s="155">
        <f t="shared" si="150"/>
        <v>1.4545454545454639E-2</v>
      </c>
      <c r="X153" s="155">
        <f t="shared" si="150"/>
        <v>1.577287066246047E-3</v>
      </c>
      <c r="Y153" s="155">
        <f t="shared" si="150"/>
        <v>0</v>
      </c>
      <c r="Z153" s="155">
        <f t="shared" si="150"/>
        <v>-3.557452863750532E-4</v>
      </c>
      <c r="AA153" s="155">
        <f t="shared" si="150"/>
        <v>1.6333938294010864E-2</v>
      </c>
      <c r="AB153" s="155">
        <f t="shared" si="150"/>
        <v>-1.2711864406779627E-2</v>
      </c>
      <c r="AC153" s="155">
        <f t="shared" si="150"/>
        <v>-3.8928210313447953E-2</v>
      </c>
      <c r="AD153" s="155">
        <f t="shared" si="150"/>
        <v>6.7114093959730337E-3</v>
      </c>
      <c r="AE153" s="155">
        <f t="shared" si="150"/>
        <v>-8.704061895551285E-3</v>
      </c>
      <c r="AF153" s="155">
        <f t="shared" si="150"/>
        <v>0</v>
      </c>
      <c r="AG153" s="155">
        <f t="shared" si="150"/>
        <v>1.3636363636364557E-3</v>
      </c>
      <c r="AH153" s="155">
        <f t="shared" si="150"/>
        <v>6.0816326530612308E-2</v>
      </c>
      <c r="AI153" s="155">
        <f t="shared" si="150"/>
        <v>-4.9751243781094301E-3</v>
      </c>
      <c r="AJ153" s="155">
        <f t="shared" si="150"/>
        <v>6.3157894736842746E-3</v>
      </c>
      <c r="AK153" s="155">
        <f t="shared" si="150"/>
        <v>-3.4782608695652639E-3</v>
      </c>
      <c r="AL153" s="155">
        <f t="shared" si="150"/>
        <v>-1.8067226890756238E-2</v>
      </c>
      <c r="AM153" s="155">
        <f t="shared" si="150"/>
        <v>3.9583333333333304E-2</v>
      </c>
      <c r="AN153" s="155">
        <f t="shared" si="150"/>
        <v>8.1476766390833788E-2</v>
      </c>
      <c r="AO153" s="155">
        <f t="shared" si="150"/>
        <v>0</v>
      </c>
    </row>
    <row r="154" spans="1:41" ht="14.25" customHeight="1">
      <c r="A154" s="154">
        <v>45722</v>
      </c>
      <c r="B154" s="155">
        <v>1171</v>
      </c>
      <c r="C154" s="155">
        <v>550</v>
      </c>
      <c r="D154" s="155">
        <v>634</v>
      </c>
      <c r="E154" s="155">
        <v>186.2</v>
      </c>
      <c r="F154" s="156">
        <v>281.10000000000002</v>
      </c>
      <c r="G154" s="155">
        <v>1102</v>
      </c>
      <c r="H154" s="155">
        <v>236</v>
      </c>
      <c r="I154" s="155">
        <v>1978</v>
      </c>
      <c r="J154" s="155">
        <v>327.8</v>
      </c>
      <c r="K154" s="156">
        <v>206.8</v>
      </c>
      <c r="L154" s="155">
        <v>41</v>
      </c>
      <c r="M154" s="155">
        <v>110</v>
      </c>
      <c r="N154" s="155">
        <v>2450</v>
      </c>
      <c r="O154" s="155">
        <v>4020</v>
      </c>
      <c r="P154" s="157">
        <v>1900</v>
      </c>
      <c r="Q154" s="158">
        <v>115</v>
      </c>
      <c r="R154" s="159">
        <v>714</v>
      </c>
      <c r="S154" s="160">
        <v>1440</v>
      </c>
      <c r="T154" s="158">
        <v>1571</v>
      </c>
      <c r="U154" s="161">
        <v>690</v>
      </c>
      <c r="V154" s="155">
        <f t="shared" ref="V154:AO154" si="151">(B154/B155)-1</f>
        <v>-7.6271186440678429E-3</v>
      </c>
      <c r="W154" s="155">
        <f t="shared" si="151"/>
        <v>-1.610017889087656E-2</v>
      </c>
      <c r="X154" s="155">
        <f t="shared" si="151"/>
        <v>-1.5748031496063408E-3</v>
      </c>
      <c r="Y154" s="155">
        <f t="shared" si="151"/>
        <v>-3.0612244897959329E-2</v>
      </c>
      <c r="Z154" s="155">
        <f t="shared" si="151"/>
        <v>-9.3392070484580314E-3</v>
      </c>
      <c r="AA154" s="155">
        <f t="shared" si="151"/>
        <v>9.0826521344222755E-4</v>
      </c>
      <c r="AB154" s="155">
        <f t="shared" si="151"/>
        <v>2.1231422505307851E-3</v>
      </c>
      <c r="AC154" s="155">
        <f t="shared" si="151"/>
        <v>7.641365257259336E-3</v>
      </c>
      <c r="AD154" s="155">
        <f t="shared" si="151"/>
        <v>1.4860681114551078E-2</v>
      </c>
      <c r="AE154" s="155">
        <f t="shared" si="151"/>
        <v>3.400000000000003E-2</v>
      </c>
      <c r="AF154" s="155">
        <f t="shared" si="151"/>
        <v>3.4263338228095463E-3</v>
      </c>
      <c r="AG154" s="155">
        <f t="shared" si="151"/>
        <v>-1.2567324955116699E-2</v>
      </c>
      <c r="AH154" s="155">
        <f t="shared" si="151"/>
        <v>-1.2096774193548376E-2</v>
      </c>
      <c r="AI154" s="155">
        <f t="shared" si="151"/>
        <v>0</v>
      </c>
      <c r="AJ154" s="155">
        <f t="shared" si="151"/>
        <v>-1.605385810460902E-2</v>
      </c>
      <c r="AK154" s="155">
        <f t="shared" si="151"/>
        <v>1.7699115044247815E-2</v>
      </c>
      <c r="AL154" s="155">
        <f t="shared" si="151"/>
        <v>-6.1247216035634766E-3</v>
      </c>
      <c r="AM154" s="155">
        <f t="shared" si="151"/>
        <v>2.4911032028469782E-2</v>
      </c>
      <c r="AN154" s="155">
        <f t="shared" si="151"/>
        <v>-1.9962570180910744E-2</v>
      </c>
      <c r="AO154" s="155">
        <f t="shared" si="151"/>
        <v>0</v>
      </c>
    </row>
    <row r="155" spans="1:41" ht="14.25" customHeight="1">
      <c r="A155" s="154">
        <v>45721</v>
      </c>
      <c r="B155" s="155">
        <v>1180</v>
      </c>
      <c r="C155" s="155">
        <v>559</v>
      </c>
      <c r="D155" s="155">
        <v>635</v>
      </c>
      <c r="E155" s="155">
        <v>192.08</v>
      </c>
      <c r="F155" s="156">
        <v>283.75</v>
      </c>
      <c r="G155" s="155">
        <v>1101</v>
      </c>
      <c r="H155" s="155">
        <v>235.5</v>
      </c>
      <c r="I155" s="155">
        <v>1963</v>
      </c>
      <c r="J155" s="155">
        <v>323</v>
      </c>
      <c r="K155" s="156">
        <v>200</v>
      </c>
      <c r="L155" s="155">
        <v>40.86</v>
      </c>
      <c r="M155" s="155">
        <v>111.4</v>
      </c>
      <c r="N155" s="155">
        <v>2480</v>
      </c>
      <c r="O155" s="155">
        <v>4020</v>
      </c>
      <c r="P155" s="157">
        <v>1931</v>
      </c>
      <c r="Q155" s="158">
        <v>113</v>
      </c>
      <c r="R155" s="159">
        <v>718.4</v>
      </c>
      <c r="S155" s="160">
        <v>1405</v>
      </c>
      <c r="T155" s="158">
        <v>1603</v>
      </c>
      <c r="U155" s="161">
        <v>690</v>
      </c>
      <c r="V155" s="155">
        <f t="shared" ref="V155:AO155" si="152">(B155/B156)-1</f>
        <v>-2.5359256128486551E-3</v>
      </c>
      <c r="W155" s="155">
        <f t="shared" si="152"/>
        <v>-1.4109347442680775E-2</v>
      </c>
      <c r="X155" s="155">
        <f t="shared" si="152"/>
        <v>-4.7021943573667402E-3</v>
      </c>
      <c r="Y155" s="155">
        <f t="shared" si="152"/>
        <v>-1.0101010101009944E-2</v>
      </c>
      <c r="Z155" s="155">
        <f t="shared" si="152"/>
        <v>1.3031060335594313E-2</v>
      </c>
      <c r="AA155" s="155">
        <f t="shared" si="152"/>
        <v>-2.1333333333333315E-2</v>
      </c>
      <c r="AB155" s="155">
        <f t="shared" si="152"/>
        <v>-2.5412960609910717E-3</v>
      </c>
      <c r="AC155" s="155">
        <f t="shared" si="152"/>
        <v>-2.2410358565737032E-2</v>
      </c>
      <c r="AD155" s="155">
        <f t="shared" si="152"/>
        <v>9.3749999999999112E-3</v>
      </c>
      <c r="AE155" s="155">
        <f t="shared" si="152"/>
        <v>-1.4778325123152691E-2</v>
      </c>
      <c r="AF155" s="155">
        <f t="shared" si="152"/>
        <v>-2.248803827751189E-2</v>
      </c>
      <c r="AG155" s="155">
        <f t="shared" si="152"/>
        <v>-1.3286093888396855E-2</v>
      </c>
      <c r="AH155" s="155">
        <f t="shared" si="152"/>
        <v>-8.0000000000000071E-3</v>
      </c>
      <c r="AI155" s="155">
        <f t="shared" si="152"/>
        <v>0</v>
      </c>
      <c r="AJ155" s="155">
        <f t="shared" si="152"/>
        <v>1.364829396325451E-2</v>
      </c>
      <c r="AK155" s="155">
        <f t="shared" si="152"/>
        <v>0</v>
      </c>
      <c r="AL155" s="155">
        <f t="shared" si="152"/>
        <v>0</v>
      </c>
      <c r="AM155" s="155">
        <f t="shared" si="152"/>
        <v>1.0791366906474753E-2</v>
      </c>
      <c r="AN155" s="155">
        <f t="shared" si="152"/>
        <v>-4.0119760479041866E-2</v>
      </c>
      <c r="AO155" s="155">
        <f t="shared" si="152"/>
        <v>-4.4726590679555756E-3</v>
      </c>
    </row>
    <row r="156" spans="1:41" ht="14.25" customHeight="1">
      <c r="A156" s="154">
        <v>45720</v>
      </c>
      <c r="B156" s="155">
        <v>1183</v>
      </c>
      <c r="C156" s="155">
        <v>567</v>
      </c>
      <c r="D156" s="155">
        <v>638</v>
      </c>
      <c r="E156" s="155">
        <v>194.04</v>
      </c>
      <c r="F156" s="156">
        <v>280.10000000000002</v>
      </c>
      <c r="G156" s="155">
        <v>1125</v>
      </c>
      <c r="H156" s="155">
        <v>236.1</v>
      </c>
      <c r="I156" s="155">
        <v>2008</v>
      </c>
      <c r="J156" s="155">
        <v>320</v>
      </c>
      <c r="K156" s="156">
        <v>203</v>
      </c>
      <c r="L156" s="155">
        <v>41.8</v>
      </c>
      <c r="M156" s="155">
        <v>112.9</v>
      </c>
      <c r="N156" s="155">
        <v>2500</v>
      </c>
      <c r="O156" s="155">
        <v>4020</v>
      </c>
      <c r="P156" s="157">
        <v>1905</v>
      </c>
      <c r="Q156" s="158">
        <v>113</v>
      </c>
      <c r="R156" s="159">
        <v>718.4</v>
      </c>
      <c r="S156" s="160">
        <v>1390</v>
      </c>
      <c r="T156" s="158">
        <v>1670</v>
      </c>
      <c r="U156" s="161">
        <v>693.1</v>
      </c>
      <c r="V156" s="155">
        <f t="shared" ref="V156:AO156" si="153">(B156/B157)-1</f>
        <v>8.4602368866337763E-4</v>
      </c>
      <c r="W156" s="155">
        <f t="shared" si="153"/>
        <v>-1.3913043478260834E-2</v>
      </c>
      <c r="X156" s="155">
        <f t="shared" si="153"/>
        <v>-1.0852713178294615E-2</v>
      </c>
      <c r="Y156" s="155">
        <f t="shared" si="153"/>
        <v>-1.0000000000000009E-2</v>
      </c>
      <c r="Z156" s="155">
        <f t="shared" si="153"/>
        <v>-2.2338568935427516E-2</v>
      </c>
      <c r="AA156" s="155">
        <f t="shared" si="153"/>
        <v>1.8099547511312153E-2</v>
      </c>
      <c r="AB156" s="155">
        <f t="shared" si="153"/>
        <v>-1.6045009376953523E-2</v>
      </c>
      <c r="AC156" s="155">
        <f t="shared" si="153"/>
        <v>5.1308900523560297E-2</v>
      </c>
      <c r="AD156" s="155">
        <f t="shared" si="153"/>
        <v>-2.2900763358778664E-2</v>
      </c>
      <c r="AE156" s="155">
        <f t="shared" si="153"/>
        <v>-2.4038461538461564E-2</v>
      </c>
      <c r="AF156" s="155">
        <f t="shared" si="153"/>
        <v>-1.6470588235294237E-2</v>
      </c>
      <c r="AG156" s="155">
        <f t="shared" si="153"/>
        <v>-8.8495575221236855E-4</v>
      </c>
      <c r="AH156" s="155">
        <f t="shared" si="153"/>
        <v>0</v>
      </c>
      <c r="AI156" s="155">
        <f t="shared" si="153"/>
        <v>-1.9512195121951237E-2</v>
      </c>
      <c r="AJ156" s="155">
        <f t="shared" si="153"/>
        <v>0</v>
      </c>
      <c r="AK156" s="155">
        <f t="shared" si="153"/>
        <v>-2.4600776866637863E-2</v>
      </c>
      <c r="AL156" s="155">
        <f t="shared" si="153"/>
        <v>-2.2222222222222365E-3</v>
      </c>
      <c r="AM156" s="155">
        <f t="shared" si="153"/>
        <v>-1.4184397163120588E-2</v>
      </c>
      <c r="AN156" s="155">
        <f t="shared" si="153"/>
        <v>-2.9850746268657025E-3</v>
      </c>
      <c r="AO156" s="155">
        <f t="shared" si="153"/>
        <v>1.1824817518248265E-2</v>
      </c>
    </row>
    <row r="157" spans="1:41" ht="14.25" customHeight="1">
      <c r="A157" s="154">
        <v>45719</v>
      </c>
      <c r="B157" s="155">
        <v>1182</v>
      </c>
      <c r="C157" s="155">
        <v>575</v>
      </c>
      <c r="D157" s="155">
        <v>645</v>
      </c>
      <c r="E157" s="155">
        <v>196</v>
      </c>
      <c r="F157" s="156">
        <v>286.5</v>
      </c>
      <c r="G157" s="155">
        <v>1105</v>
      </c>
      <c r="H157" s="155">
        <v>239.95</v>
      </c>
      <c r="I157" s="155">
        <v>1910</v>
      </c>
      <c r="J157" s="155">
        <v>327.5</v>
      </c>
      <c r="K157" s="156">
        <v>208</v>
      </c>
      <c r="L157" s="155">
        <v>42.5</v>
      </c>
      <c r="M157" s="155">
        <v>113</v>
      </c>
      <c r="N157" s="155">
        <v>2500</v>
      </c>
      <c r="O157" s="155">
        <v>4100</v>
      </c>
      <c r="P157" s="157">
        <v>1905</v>
      </c>
      <c r="Q157" s="158">
        <v>115.85</v>
      </c>
      <c r="R157" s="159">
        <v>720</v>
      </c>
      <c r="S157" s="160">
        <v>1410</v>
      </c>
      <c r="T157" s="158">
        <v>1675</v>
      </c>
      <c r="U157" s="161">
        <v>685</v>
      </c>
      <c r="V157" s="155">
        <f t="shared" ref="V157:AO157" si="154">(B157/B158)-1</f>
        <v>8.4674005080431769E-4</v>
      </c>
      <c r="W157" s="155">
        <f t="shared" si="154"/>
        <v>8.7719298245614308E-3</v>
      </c>
      <c r="X157" s="155">
        <f t="shared" si="154"/>
        <v>7.65505389782839E-3</v>
      </c>
      <c r="Y157" s="155">
        <f t="shared" si="154"/>
        <v>1.0101010101010166E-2</v>
      </c>
      <c r="Z157" s="155">
        <f t="shared" si="154"/>
        <v>2.2848982506247673E-2</v>
      </c>
      <c r="AA157" s="155">
        <f t="shared" si="154"/>
        <v>3.6330608537693543E-3</v>
      </c>
      <c r="AB157" s="155">
        <f t="shared" si="154"/>
        <v>1.2447257383966237E-2</v>
      </c>
      <c r="AC157" s="155">
        <f t="shared" si="154"/>
        <v>-2.6109660574412663E-3</v>
      </c>
      <c r="AD157" s="155">
        <f t="shared" si="154"/>
        <v>-2.2388059701492491E-2</v>
      </c>
      <c r="AE157" s="155">
        <f t="shared" si="154"/>
        <v>0</v>
      </c>
      <c r="AF157" s="155">
        <f t="shared" si="154"/>
        <v>1.7476657888436664E-2</v>
      </c>
      <c r="AG157" s="155">
        <f t="shared" si="154"/>
        <v>-8.7719298245614308E-3</v>
      </c>
      <c r="AH157" s="155">
        <f t="shared" si="154"/>
        <v>0</v>
      </c>
      <c r="AI157" s="155">
        <f t="shared" si="154"/>
        <v>2.4396194193698761E-4</v>
      </c>
      <c r="AJ157" s="155">
        <f t="shared" si="154"/>
        <v>2.6315789473683182E-3</v>
      </c>
      <c r="AK157" s="155">
        <f t="shared" si="154"/>
        <v>5.6423611111109384E-3</v>
      </c>
      <c r="AL157" s="155">
        <f t="shared" si="154"/>
        <v>-1.2345679012345734E-2</v>
      </c>
      <c r="AM157" s="155">
        <f t="shared" si="154"/>
        <v>0</v>
      </c>
      <c r="AN157" s="155">
        <f t="shared" si="154"/>
        <v>2.8238182934315459E-2</v>
      </c>
      <c r="AO157" s="155">
        <f t="shared" si="154"/>
        <v>3.9453717754172946E-2</v>
      </c>
    </row>
    <row r="158" spans="1:41" ht="14.25" customHeight="1">
      <c r="A158" s="154">
        <v>45716</v>
      </c>
      <c r="B158" s="155">
        <v>1181</v>
      </c>
      <c r="C158" s="155">
        <v>570</v>
      </c>
      <c r="D158" s="155">
        <v>640.1</v>
      </c>
      <c r="E158" s="155">
        <v>194.04</v>
      </c>
      <c r="F158" s="156">
        <v>280.10000000000002</v>
      </c>
      <c r="G158" s="155">
        <v>1101</v>
      </c>
      <c r="H158" s="155">
        <v>237</v>
      </c>
      <c r="I158" s="155">
        <v>1915</v>
      </c>
      <c r="J158" s="155">
        <v>335</v>
      </c>
      <c r="K158" s="156">
        <v>208</v>
      </c>
      <c r="L158" s="155">
        <v>41.77</v>
      </c>
      <c r="M158" s="155">
        <v>114</v>
      </c>
      <c r="N158" s="155">
        <v>2500</v>
      </c>
      <c r="O158" s="155">
        <v>4099</v>
      </c>
      <c r="P158" s="157">
        <v>1900</v>
      </c>
      <c r="Q158" s="158">
        <v>115.2</v>
      </c>
      <c r="R158" s="159">
        <v>729</v>
      </c>
      <c r="S158" s="160">
        <v>1410</v>
      </c>
      <c r="T158" s="158">
        <v>1629</v>
      </c>
      <c r="U158" s="161">
        <v>659</v>
      </c>
      <c r="V158" s="155">
        <f t="shared" ref="V158:AO158" si="155">(B158/B159)-1</f>
        <v>-2.3966942148760384E-2</v>
      </c>
      <c r="W158" s="155">
        <f t="shared" si="155"/>
        <v>-3.3898305084745783E-2</v>
      </c>
      <c r="X158" s="155">
        <f t="shared" si="155"/>
        <v>-2.2748091603053355E-2</v>
      </c>
      <c r="Y158" s="155">
        <f t="shared" si="155"/>
        <v>-1.0000000000000009E-2</v>
      </c>
      <c r="Z158" s="155">
        <f t="shared" si="155"/>
        <v>-1.0247349823321428E-2</v>
      </c>
      <c r="AA158" s="155">
        <f t="shared" si="155"/>
        <v>-5.086206896551726E-2</v>
      </c>
      <c r="AB158" s="155">
        <f t="shared" si="155"/>
        <v>4.237288135593209E-3</v>
      </c>
      <c r="AC158" s="155">
        <f t="shared" si="155"/>
        <v>7.8947368421051767E-3</v>
      </c>
      <c r="AD158" s="155">
        <f t="shared" si="155"/>
        <v>2.2744619142115674E-2</v>
      </c>
      <c r="AE158" s="155">
        <f t="shared" si="155"/>
        <v>1.4634146341463428E-2</v>
      </c>
      <c r="AF158" s="155">
        <f t="shared" si="155"/>
        <v>-3.9770114942528689E-2</v>
      </c>
      <c r="AG158" s="155">
        <f t="shared" si="155"/>
        <v>1.3333333333333419E-2</v>
      </c>
      <c r="AH158" s="155">
        <f t="shared" si="155"/>
        <v>-1.9607843137254943E-2</v>
      </c>
      <c r="AI158" s="155">
        <f t="shared" si="155"/>
        <v>-2.4047619047619095E-2</v>
      </c>
      <c r="AJ158" s="155">
        <f t="shared" si="155"/>
        <v>-1.349948078920038E-2</v>
      </c>
      <c r="AK158" s="155">
        <f t="shared" si="155"/>
        <v>-7.096774193548383E-2</v>
      </c>
      <c r="AL158" s="155">
        <f t="shared" si="155"/>
        <v>-1.4731720502770607E-2</v>
      </c>
      <c r="AM158" s="155">
        <f t="shared" si="155"/>
        <v>-3.9509536784741117E-2</v>
      </c>
      <c r="AN158" s="155">
        <f t="shared" si="155"/>
        <v>-6.7073170731707377E-3</v>
      </c>
      <c r="AO158" s="155">
        <f t="shared" si="155"/>
        <v>-5.179856115107917E-2</v>
      </c>
    </row>
    <row r="159" spans="1:41" ht="14.25" customHeight="1">
      <c r="A159" s="154">
        <v>45715</v>
      </c>
      <c r="B159" s="155">
        <v>1210</v>
      </c>
      <c r="C159" s="155">
        <v>590</v>
      </c>
      <c r="D159" s="155">
        <v>655</v>
      </c>
      <c r="E159" s="155">
        <v>196</v>
      </c>
      <c r="F159" s="156">
        <v>283</v>
      </c>
      <c r="G159" s="155">
        <v>1160</v>
      </c>
      <c r="H159" s="155">
        <v>236</v>
      </c>
      <c r="I159" s="155">
        <v>1900</v>
      </c>
      <c r="J159" s="155">
        <v>327.55</v>
      </c>
      <c r="K159" s="156">
        <v>205</v>
      </c>
      <c r="L159" s="155">
        <v>43.5</v>
      </c>
      <c r="M159" s="155">
        <v>112.5</v>
      </c>
      <c r="N159" s="155">
        <v>2550</v>
      </c>
      <c r="O159" s="155">
        <v>4200</v>
      </c>
      <c r="P159" s="157">
        <v>1926</v>
      </c>
      <c r="Q159" s="158">
        <v>124</v>
      </c>
      <c r="R159" s="159">
        <v>739.9</v>
      </c>
      <c r="S159" s="160">
        <v>1468</v>
      </c>
      <c r="T159" s="158">
        <v>1640</v>
      </c>
      <c r="U159" s="161">
        <v>695</v>
      </c>
      <c r="V159" s="155">
        <f t="shared" ref="V159:AO159" si="156">(B159/B160)-1</f>
        <v>-1.3050570962479635E-2</v>
      </c>
      <c r="W159" s="155">
        <f t="shared" si="156"/>
        <v>-2.4793388429752095E-2</v>
      </c>
      <c r="X159" s="155">
        <f t="shared" si="156"/>
        <v>-7.575757575757569E-3</v>
      </c>
      <c r="Y159" s="155">
        <f t="shared" si="156"/>
        <v>0</v>
      </c>
      <c r="Z159" s="155">
        <f t="shared" si="156"/>
        <v>-3.5211267605633756E-3</v>
      </c>
      <c r="AA159" s="155">
        <f t="shared" si="156"/>
        <v>-1.6115351993214566E-2</v>
      </c>
      <c r="AB159" s="155">
        <f t="shared" si="156"/>
        <v>-1.2138970280452077E-2</v>
      </c>
      <c r="AC159" s="155">
        <f t="shared" si="156"/>
        <v>-5.2356020942407877E-3</v>
      </c>
      <c r="AD159" s="155">
        <f t="shared" si="156"/>
        <v>-2.804154302670625E-2</v>
      </c>
      <c r="AE159" s="155">
        <f t="shared" si="156"/>
        <v>-1.1810074716799179E-2</v>
      </c>
      <c r="AF159" s="155">
        <f t="shared" si="156"/>
        <v>-1.8058690744920947E-2</v>
      </c>
      <c r="AG159" s="155">
        <f t="shared" si="156"/>
        <v>-3.0172413793103425E-2</v>
      </c>
      <c r="AH159" s="155">
        <f t="shared" si="156"/>
        <v>-5.485544848035584E-2</v>
      </c>
      <c r="AI159" s="155">
        <f t="shared" si="156"/>
        <v>1.6210984756835245E-2</v>
      </c>
      <c r="AJ159" s="155">
        <f t="shared" si="156"/>
        <v>5.2192066805845094E-3</v>
      </c>
      <c r="AK159" s="155">
        <f t="shared" si="156"/>
        <v>-1.82106096595408E-2</v>
      </c>
      <c r="AL159" s="155">
        <f t="shared" si="156"/>
        <v>-3.5016835016835612E-3</v>
      </c>
      <c r="AM159" s="155">
        <f t="shared" si="156"/>
        <v>-3.9895356442119057E-2</v>
      </c>
      <c r="AN159" s="155">
        <f t="shared" si="156"/>
        <v>-7.8644888082274322E-3</v>
      </c>
      <c r="AO159" s="155">
        <f t="shared" si="156"/>
        <v>-7.1428571428571175E-3</v>
      </c>
    </row>
    <row r="160" spans="1:41" ht="14.25" customHeight="1">
      <c r="A160" s="154">
        <v>45714</v>
      </c>
      <c r="B160" s="155">
        <v>1226</v>
      </c>
      <c r="C160" s="155">
        <v>605</v>
      </c>
      <c r="D160" s="155">
        <v>660</v>
      </c>
      <c r="E160" s="155">
        <v>196</v>
      </c>
      <c r="F160" s="156">
        <v>284</v>
      </c>
      <c r="G160" s="155">
        <v>1179</v>
      </c>
      <c r="H160" s="155">
        <v>238.9</v>
      </c>
      <c r="I160" s="155">
        <v>1910</v>
      </c>
      <c r="J160" s="155">
        <v>337</v>
      </c>
      <c r="K160" s="156">
        <v>207.45</v>
      </c>
      <c r="L160" s="155">
        <v>44.3</v>
      </c>
      <c r="M160" s="155">
        <v>116</v>
      </c>
      <c r="N160" s="155">
        <v>2698</v>
      </c>
      <c r="O160" s="155">
        <v>4133</v>
      </c>
      <c r="P160" s="157">
        <v>1916</v>
      </c>
      <c r="Q160" s="158">
        <v>126.3</v>
      </c>
      <c r="R160" s="159">
        <v>742.5</v>
      </c>
      <c r="S160" s="160">
        <v>1529</v>
      </c>
      <c r="T160" s="158">
        <v>1653</v>
      </c>
      <c r="U160" s="161">
        <v>700</v>
      </c>
      <c r="V160" s="155">
        <f t="shared" ref="V160:AO160" si="157">(B160/B161)-1</f>
        <v>3.111858704793935E-2</v>
      </c>
      <c r="W160" s="155">
        <f t="shared" si="157"/>
        <v>5.0164901926748717E-2</v>
      </c>
      <c r="X160" s="155">
        <f t="shared" si="157"/>
        <v>-9.009009009009028E-3</v>
      </c>
      <c r="Y160" s="155">
        <f t="shared" si="157"/>
        <v>0</v>
      </c>
      <c r="Z160" s="155">
        <f t="shared" si="157"/>
        <v>1.4285714285714235E-2</v>
      </c>
      <c r="AA160" s="155">
        <f t="shared" si="157"/>
        <v>1.7256255392579911E-2</v>
      </c>
      <c r="AB160" s="155">
        <f t="shared" si="157"/>
        <v>-4.5833333333332726E-3</v>
      </c>
      <c r="AC160" s="155">
        <f t="shared" si="157"/>
        <v>5.2631578947368585E-3</v>
      </c>
      <c r="AD160" s="155">
        <f t="shared" si="157"/>
        <v>-8.2401412595645152E-3</v>
      </c>
      <c r="AE160" s="155">
        <f t="shared" si="157"/>
        <v>6.7944673622906127E-3</v>
      </c>
      <c r="AF160" s="155">
        <f t="shared" si="157"/>
        <v>6.8181818181818343E-3</v>
      </c>
      <c r="AG160" s="155">
        <f t="shared" si="157"/>
        <v>5.8877225011410239E-2</v>
      </c>
      <c r="AH160" s="155">
        <f t="shared" si="157"/>
        <v>2.4686669198632716E-2</v>
      </c>
      <c r="AI160" s="155">
        <f t="shared" si="157"/>
        <v>-1.595238095238094E-2</v>
      </c>
      <c r="AJ160" s="155">
        <f t="shared" si="157"/>
        <v>7.3606729758148859E-3</v>
      </c>
      <c r="AK160" s="155">
        <f t="shared" si="157"/>
        <v>-2.8461538461538538E-2</v>
      </c>
      <c r="AL160" s="155">
        <f t="shared" si="157"/>
        <v>5.8446186742694195E-2</v>
      </c>
      <c r="AM160" s="155">
        <f t="shared" si="157"/>
        <v>1.2582781456953684E-2</v>
      </c>
      <c r="AN160" s="155">
        <f t="shared" si="157"/>
        <v>1.8181818181817189E-3</v>
      </c>
      <c r="AO160" s="155">
        <f t="shared" si="157"/>
        <v>0</v>
      </c>
    </row>
    <row r="161" spans="1:41" ht="14.25" customHeight="1">
      <c r="A161" s="154">
        <v>45713</v>
      </c>
      <c r="B161" s="155">
        <v>1189</v>
      </c>
      <c r="C161" s="155">
        <v>576.1</v>
      </c>
      <c r="D161" s="155">
        <v>666</v>
      </c>
      <c r="E161" s="155">
        <v>196</v>
      </c>
      <c r="F161" s="156">
        <v>280</v>
      </c>
      <c r="G161" s="155">
        <v>1159</v>
      </c>
      <c r="H161" s="155">
        <v>240</v>
      </c>
      <c r="I161" s="155">
        <v>1900</v>
      </c>
      <c r="J161" s="155">
        <v>339.8</v>
      </c>
      <c r="K161" s="156">
        <v>206.05</v>
      </c>
      <c r="L161" s="155">
        <v>44</v>
      </c>
      <c r="M161" s="155">
        <v>109.55</v>
      </c>
      <c r="N161" s="155">
        <v>2633</v>
      </c>
      <c r="O161" s="155">
        <v>4200</v>
      </c>
      <c r="P161" s="157">
        <v>1902</v>
      </c>
      <c r="Q161" s="158">
        <v>130</v>
      </c>
      <c r="R161" s="159">
        <v>701.5</v>
      </c>
      <c r="S161" s="160">
        <v>1510</v>
      </c>
      <c r="T161" s="158">
        <v>1650</v>
      </c>
      <c r="U161" s="161">
        <v>700</v>
      </c>
      <c r="V161" s="155">
        <f t="shared" ref="V161:AO161" si="158">(B161/B162)-1</f>
        <v>7.6271186440677319E-3</v>
      </c>
      <c r="W161" s="155">
        <f t="shared" si="158"/>
        <v>1.913043478260823E-3</v>
      </c>
      <c r="X161" s="155">
        <f t="shared" si="158"/>
        <v>0</v>
      </c>
      <c r="Y161" s="155">
        <f t="shared" si="158"/>
        <v>-9.6508513970996468E-3</v>
      </c>
      <c r="Z161" s="155">
        <f t="shared" si="158"/>
        <v>1.43090019923926E-2</v>
      </c>
      <c r="AA161" s="155">
        <f t="shared" si="158"/>
        <v>-9.4017094017093683E-3</v>
      </c>
      <c r="AB161" s="155">
        <f t="shared" si="158"/>
        <v>0</v>
      </c>
      <c r="AC161" s="155">
        <f t="shared" si="158"/>
        <v>0</v>
      </c>
      <c r="AD161" s="155">
        <f t="shared" si="158"/>
        <v>8.8365243004417948E-4</v>
      </c>
      <c r="AE161" s="155">
        <f t="shared" si="158"/>
        <v>-6.748614123885166E-3</v>
      </c>
      <c r="AF161" s="155">
        <f t="shared" si="158"/>
        <v>1.2192316540142745E-2</v>
      </c>
      <c r="AG161" s="155">
        <f t="shared" si="158"/>
        <v>2.4310425432445104E-2</v>
      </c>
      <c r="AH161" s="155">
        <f t="shared" si="158"/>
        <v>1.0748560460652534E-2</v>
      </c>
      <c r="AI161" s="155">
        <f t="shared" si="158"/>
        <v>2.38151940938236E-4</v>
      </c>
      <c r="AJ161" s="155">
        <f t="shared" si="158"/>
        <v>-1.194805194805193E-2</v>
      </c>
      <c r="AK161" s="155">
        <f t="shared" si="158"/>
        <v>1.5625E-2</v>
      </c>
      <c r="AL161" s="155">
        <f t="shared" si="158"/>
        <v>-3.5511363636363535E-3</v>
      </c>
      <c r="AM161" s="155">
        <f t="shared" si="158"/>
        <v>2.0270270270270174E-2</v>
      </c>
      <c r="AN161" s="155">
        <f t="shared" si="158"/>
        <v>0</v>
      </c>
      <c r="AO161" s="155">
        <f t="shared" si="158"/>
        <v>-3.4482758620689613E-2</v>
      </c>
    </row>
    <row r="162" spans="1:41" ht="14.25" customHeight="1">
      <c r="A162" s="154">
        <v>45712</v>
      </c>
      <c r="B162" s="155">
        <v>1180</v>
      </c>
      <c r="C162" s="155">
        <v>575</v>
      </c>
      <c r="D162" s="155">
        <v>666</v>
      </c>
      <c r="E162" s="155">
        <v>197.91</v>
      </c>
      <c r="F162" s="156">
        <v>276.05</v>
      </c>
      <c r="G162" s="155">
        <v>1170</v>
      </c>
      <c r="H162" s="155">
        <v>240</v>
      </c>
      <c r="I162" s="155">
        <v>1900</v>
      </c>
      <c r="J162" s="155">
        <v>339.5</v>
      </c>
      <c r="K162" s="156">
        <v>207.45</v>
      </c>
      <c r="L162" s="155">
        <v>43.47</v>
      </c>
      <c r="M162" s="155">
        <v>106.95</v>
      </c>
      <c r="N162" s="155">
        <v>2605</v>
      </c>
      <c r="O162" s="155">
        <v>4199</v>
      </c>
      <c r="P162" s="157">
        <v>1925</v>
      </c>
      <c r="Q162" s="158">
        <v>128</v>
      </c>
      <c r="R162" s="159">
        <v>704</v>
      </c>
      <c r="S162" s="160">
        <v>1480</v>
      </c>
      <c r="T162" s="158">
        <v>1650</v>
      </c>
      <c r="U162" s="161">
        <v>725</v>
      </c>
      <c r="V162" s="155">
        <f t="shared" ref="V162:AO162" si="159">(B162/B163)-1</f>
        <v>-8.4033613445377853E-3</v>
      </c>
      <c r="W162" s="155">
        <f t="shared" si="159"/>
        <v>-1.03270223752151E-2</v>
      </c>
      <c r="X162" s="155">
        <f t="shared" si="159"/>
        <v>0</v>
      </c>
      <c r="Y162" s="155">
        <f t="shared" si="159"/>
        <v>9.7448979591836515E-3</v>
      </c>
      <c r="Z162" s="155">
        <f t="shared" si="159"/>
        <v>0</v>
      </c>
      <c r="AA162" s="155">
        <f t="shared" si="159"/>
        <v>8.554319931566301E-4</v>
      </c>
      <c r="AB162" s="155">
        <f t="shared" si="159"/>
        <v>-4.1493775933609811E-3</v>
      </c>
      <c r="AC162" s="155">
        <f t="shared" si="159"/>
        <v>5.2659294365464682E-4</v>
      </c>
      <c r="AD162" s="155">
        <f t="shared" si="159"/>
        <v>4.4615384615384723E-2</v>
      </c>
      <c r="AE162" s="155">
        <f t="shared" si="159"/>
        <v>1.1951219512195133E-2</v>
      </c>
      <c r="AF162" s="155">
        <f t="shared" si="159"/>
        <v>-1.2045454545454581E-2</v>
      </c>
      <c r="AG162" s="155">
        <f t="shared" si="159"/>
        <v>4.8529411764705932E-2</v>
      </c>
      <c r="AH162" s="155">
        <f t="shared" si="159"/>
        <v>-7.6190476190476364E-3</v>
      </c>
      <c r="AI162" s="155">
        <f t="shared" si="159"/>
        <v>7.6666666666666661E-2</v>
      </c>
      <c r="AJ162" s="155">
        <f t="shared" si="159"/>
        <v>1.049868766404205E-2</v>
      </c>
      <c r="AK162" s="155">
        <f t="shared" si="159"/>
        <v>4.9180327868852514E-2</v>
      </c>
      <c r="AL162" s="155">
        <f t="shared" si="159"/>
        <v>-3.0169444827111147E-2</v>
      </c>
      <c r="AM162" s="155">
        <f t="shared" si="159"/>
        <v>-1.5302727877578137E-2</v>
      </c>
      <c r="AN162" s="155">
        <f t="shared" si="159"/>
        <v>0</v>
      </c>
      <c r="AO162" s="155">
        <f t="shared" si="159"/>
        <v>-1.1022320198401658E-3</v>
      </c>
    </row>
    <row r="163" spans="1:41" ht="14.25" customHeight="1">
      <c r="A163" s="154">
        <v>45709</v>
      </c>
      <c r="B163" s="155">
        <v>1190</v>
      </c>
      <c r="C163" s="155">
        <v>581</v>
      </c>
      <c r="D163" s="155">
        <v>666</v>
      </c>
      <c r="E163" s="155">
        <v>196</v>
      </c>
      <c r="F163" s="156">
        <v>276.05</v>
      </c>
      <c r="G163" s="155">
        <v>1169</v>
      </c>
      <c r="H163" s="155">
        <v>241</v>
      </c>
      <c r="I163" s="155">
        <v>1899</v>
      </c>
      <c r="J163" s="155">
        <v>325</v>
      </c>
      <c r="K163" s="156">
        <v>205</v>
      </c>
      <c r="L163" s="155">
        <v>44</v>
      </c>
      <c r="M163" s="155">
        <v>102</v>
      </c>
      <c r="N163" s="155">
        <v>2625</v>
      </c>
      <c r="O163" s="155">
        <v>3900</v>
      </c>
      <c r="P163" s="157">
        <v>1905</v>
      </c>
      <c r="Q163" s="158">
        <v>122</v>
      </c>
      <c r="R163" s="159">
        <v>725.9</v>
      </c>
      <c r="S163" s="160">
        <v>1503</v>
      </c>
      <c r="T163" s="158">
        <v>1650</v>
      </c>
      <c r="U163" s="161">
        <v>725.8</v>
      </c>
      <c r="V163" s="155">
        <f t="shared" ref="V163:AO163" si="160">(B163/B164)-1</f>
        <v>-3.3500837520937798E-3</v>
      </c>
      <c r="W163" s="155">
        <f t="shared" si="160"/>
        <v>-3.1666666666666621E-2</v>
      </c>
      <c r="X163" s="155">
        <f t="shared" si="160"/>
        <v>-2.2471910112359383E-3</v>
      </c>
      <c r="Y163" s="155">
        <f t="shared" si="160"/>
        <v>0</v>
      </c>
      <c r="Z163" s="155">
        <f t="shared" si="160"/>
        <v>-3.4296028880865803E-3</v>
      </c>
      <c r="AA163" s="155">
        <f t="shared" si="160"/>
        <v>1.7137960582691569E-3</v>
      </c>
      <c r="AB163" s="155">
        <f t="shared" si="160"/>
        <v>-3.2128514056224855E-2</v>
      </c>
      <c r="AC163" s="155">
        <f t="shared" si="160"/>
        <v>4.761904761904745E-3</v>
      </c>
      <c r="AD163" s="155">
        <f t="shared" si="160"/>
        <v>-1.5151515151515138E-2</v>
      </c>
      <c r="AE163" s="155">
        <f t="shared" si="160"/>
        <v>0</v>
      </c>
      <c r="AF163" s="155">
        <f t="shared" si="160"/>
        <v>-2.2004889975550168E-2</v>
      </c>
      <c r="AG163" s="155">
        <f t="shared" si="160"/>
        <v>-1.9230769230769273E-2</v>
      </c>
      <c r="AH163" s="155">
        <f t="shared" si="160"/>
        <v>-2.4163568773234223E-2</v>
      </c>
      <c r="AI163" s="155">
        <f t="shared" si="160"/>
        <v>-9.8057354301572586E-2</v>
      </c>
      <c r="AJ163" s="155">
        <f t="shared" si="160"/>
        <v>-2.8061224489795866E-2</v>
      </c>
      <c r="AK163" s="155">
        <f t="shared" si="160"/>
        <v>4.2735042735042805E-2</v>
      </c>
      <c r="AL163" s="155">
        <f t="shared" si="160"/>
        <v>3.6999999999999922E-2</v>
      </c>
      <c r="AM163" s="155">
        <f t="shared" si="160"/>
        <v>-4.6319796954314763E-2</v>
      </c>
      <c r="AN163" s="155">
        <f t="shared" si="160"/>
        <v>-1.19760479041916E-2</v>
      </c>
      <c r="AO163" s="155">
        <f t="shared" si="160"/>
        <v>9.9863615699348429E-2</v>
      </c>
    </row>
    <row r="164" spans="1:41" ht="14.25" customHeight="1">
      <c r="A164" s="154">
        <v>45708</v>
      </c>
      <c r="B164" s="155">
        <v>1194</v>
      </c>
      <c r="C164" s="155">
        <v>600</v>
      </c>
      <c r="D164" s="155">
        <v>667.5</v>
      </c>
      <c r="E164" s="155">
        <v>196</v>
      </c>
      <c r="F164" s="156">
        <v>277</v>
      </c>
      <c r="G164" s="155">
        <v>1167</v>
      </c>
      <c r="H164" s="155">
        <v>249</v>
      </c>
      <c r="I164" s="155">
        <v>1890</v>
      </c>
      <c r="J164" s="155">
        <v>330</v>
      </c>
      <c r="K164" s="156">
        <v>205</v>
      </c>
      <c r="L164" s="155">
        <v>44.99</v>
      </c>
      <c r="M164" s="155">
        <v>104</v>
      </c>
      <c r="N164" s="155">
        <v>2690</v>
      </c>
      <c r="O164" s="155">
        <v>4324</v>
      </c>
      <c r="P164" s="157">
        <v>1960</v>
      </c>
      <c r="Q164" s="158">
        <v>117</v>
      </c>
      <c r="R164" s="159">
        <v>700</v>
      </c>
      <c r="S164" s="160">
        <v>1576</v>
      </c>
      <c r="T164" s="158">
        <v>1670</v>
      </c>
      <c r="U164" s="161">
        <v>659.9</v>
      </c>
      <c r="V164" s="155">
        <f t="shared" ref="V164:AO164" si="161">(B164/B165)-1</f>
        <v>-5.0000000000000044E-3</v>
      </c>
      <c r="W164" s="155">
        <f t="shared" si="161"/>
        <v>-1.7199017199017175E-2</v>
      </c>
      <c r="X164" s="155">
        <f t="shared" si="161"/>
        <v>-3.7313432835820448E-3</v>
      </c>
      <c r="Y164" s="155">
        <f t="shared" si="161"/>
        <v>-9.9009900990099098E-3</v>
      </c>
      <c r="Z164" s="155">
        <f t="shared" si="161"/>
        <v>-1.0714285714285676E-2</v>
      </c>
      <c r="AA164" s="155">
        <f t="shared" si="161"/>
        <v>-2.564102564102555E-3</v>
      </c>
      <c r="AB164" s="155">
        <f t="shared" si="161"/>
        <v>-1.1904761904761862E-2</v>
      </c>
      <c r="AC164" s="155">
        <f t="shared" si="161"/>
        <v>-2.6385224274406704E-3</v>
      </c>
      <c r="AD164" s="155">
        <f t="shared" si="161"/>
        <v>-2.3668639053254448E-2</v>
      </c>
      <c r="AE164" s="155">
        <f t="shared" si="161"/>
        <v>4.9019607843137081E-3</v>
      </c>
      <c r="AF164" s="155">
        <f t="shared" si="161"/>
        <v>2.004454342984463E-3</v>
      </c>
      <c r="AG164" s="155">
        <f t="shared" si="161"/>
        <v>-4.8053820278703974E-4</v>
      </c>
      <c r="AH164" s="155">
        <f t="shared" si="161"/>
        <v>2.9828486204324101E-3</v>
      </c>
      <c r="AI164" s="155">
        <f t="shared" si="161"/>
        <v>2.9523809523809508E-2</v>
      </c>
      <c r="AJ164" s="155">
        <f t="shared" si="161"/>
        <v>-1.0101010101010055E-2</v>
      </c>
      <c r="AK164" s="155">
        <f t="shared" si="161"/>
        <v>-8.4745762711864181E-3</v>
      </c>
      <c r="AL164" s="155">
        <f t="shared" si="161"/>
        <v>7.8416268679710299E-2</v>
      </c>
      <c r="AM164" s="155">
        <f t="shared" si="161"/>
        <v>2.3376623376623273E-2</v>
      </c>
      <c r="AN164" s="155">
        <f t="shared" si="161"/>
        <v>6.0240963855422436E-3</v>
      </c>
      <c r="AO164" s="155">
        <f t="shared" si="161"/>
        <v>9.9833333333333218E-2</v>
      </c>
    </row>
    <row r="165" spans="1:41" ht="14.25" customHeight="1">
      <c r="A165" s="154">
        <v>45707</v>
      </c>
      <c r="B165" s="155">
        <v>1200</v>
      </c>
      <c r="C165" s="155">
        <v>610.5</v>
      </c>
      <c r="D165" s="155">
        <v>670</v>
      </c>
      <c r="E165" s="155">
        <v>197.96</v>
      </c>
      <c r="F165" s="156">
        <v>280</v>
      </c>
      <c r="G165" s="155">
        <v>1170</v>
      </c>
      <c r="H165" s="155">
        <v>252</v>
      </c>
      <c r="I165" s="155">
        <v>1895</v>
      </c>
      <c r="J165" s="155">
        <v>338</v>
      </c>
      <c r="K165" s="156">
        <v>204</v>
      </c>
      <c r="L165" s="155">
        <v>44.9</v>
      </c>
      <c r="M165" s="155">
        <v>104.05</v>
      </c>
      <c r="N165" s="155">
        <v>2682</v>
      </c>
      <c r="O165" s="155">
        <v>4200</v>
      </c>
      <c r="P165" s="157">
        <v>1980</v>
      </c>
      <c r="Q165" s="158">
        <v>118</v>
      </c>
      <c r="R165" s="159">
        <v>649.1</v>
      </c>
      <c r="S165" s="160">
        <v>1540</v>
      </c>
      <c r="T165" s="158">
        <v>1660</v>
      </c>
      <c r="U165" s="161">
        <v>600</v>
      </c>
      <c r="V165" s="155">
        <f t="shared" ref="V165:AO165" si="162">(B165/B166)-1</f>
        <v>7.5566750629723067E-3</v>
      </c>
      <c r="W165" s="155">
        <f t="shared" si="162"/>
        <v>3.6502546689303861E-2</v>
      </c>
      <c r="X165" s="155">
        <f t="shared" si="162"/>
        <v>1.9786910197869156E-2</v>
      </c>
      <c r="Y165" s="155">
        <f t="shared" si="162"/>
        <v>4.9751243781095411E-3</v>
      </c>
      <c r="Z165" s="155">
        <f t="shared" si="162"/>
        <v>-3.558718861209953E-3</v>
      </c>
      <c r="AA165" s="155">
        <f t="shared" si="162"/>
        <v>-8.4745762711864181E-3</v>
      </c>
      <c r="AB165" s="155">
        <f t="shared" si="162"/>
        <v>2.8991425071457799E-2</v>
      </c>
      <c r="AC165" s="155">
        <f t="shared" si="162"/>
        <v>5.2798310454060804E-4</v>
      </c>
      <c r="AD165" s="155">
        <f t="shared" si="162"/>
        <v>-1.0248901903367469E-2</v>
      </c>
      <c r="AE165" s="155">
        <f t="shared" si="162"/>
        <v>-4.8780487804878092E-3</v>
      </c>
      <c r="AF165" s="155">
        <f t="shared" si="162"/>
        <v>-2.000444543231894E-3</v>
      </c>
      <c r="AG165" s="155">
        <f t="shared" si="162"/>
        <v>4.8076923076911804E-4</v>
      </c>
      <c r="AH165" s="155">
        <f t="shared" si="162"/>
        <v>6.5131056393963549E-2</v>
      </c>
      <c r="AI165" s="155">
        <f t="shared" si="162"/>
        <v>-1.1764705882352899E-2</v>
      </c>
      <c r="AJ165" s="155">
        <f t="shared" si="162"/>
        <v>0</v>
      </c>
      <c r="AK165" s="155">
        <f t="shared" si="162"/>
        <v>1.7680034497628228E-2</v>
      </c>
      <c r="AL165" s="155">
        <f t="shared" si="162"/>
        <v>3.3598726114649757E-2</v>
      </c>
      <c r="AM165" s="155">
        <f t="shared" si="162"/>
        <v>7.2423398328690824E-2</v>
      </c>
      <c r="AN165" s="155">
        <f t="shared" si="162"/>
        <v>2.4691358024691468E-2</v>
      </c>
      <c r="AO165" s="155">
        <f t="shared" si="162"/>
        <v>0</v>
      </c>
    </row>
    <row r="166" spans="1:41" ht="14.25" customHeight="1">
      <c r="A166" s="154">
        <v>45706</v>
      </c>
      <c r="B166" s="155">
        <v>1191</v>
      </c>
      <c r="C166" s="155">
        <v>589</v>
      </c>
      <c r="D166" s="155">
        <v>657</v>
      </c>
      <c r="E166" s="155">
        <v>196.98</v>
      </c>
      <c r="F166" s="156">
        <v>281</v>
      </c>
      <c r="G166" s="155">
        <v>1180</v>
      </c>
      <c r="H166" s="155">
        <v>244.9</v>
      </c>
      <c r="I166" s="155">
        <v>1894</v>
      </c>
      <c r="J166" s="155">
        <v>341.5</v>
      </c>
      <c r="K166" s="156">
        <v>205</v>
      </c>
      <c r="L166" s="155">
        <v>44.99</v>
      </c>
      <c r="M166" s="155">
        <v>104</v>
      </c>
      <c r="N166" s="155">
        <v>2518</v>
      </c>
      <c r="O166" s="155">
        <v>4250</v>
      </c>
      <c r="P166" s="157">
        <v>1980</v>
      </c>
      <c r="Q166" s="158">
        <v>115.95</v>
      </c>
      <c r="R166" s="159">
        <v>628</v>
      </c>
      <c r="S166" s="160">
        <v>1436</v>
      </c>
      <c r="T166" s="158">
        <v>1620</v>
      </c>
      <c r="U166" s="161">
        <v>600</v>
      </c>
      <c r="V166" s="155">
        <f t="shared" ref="V166:AO166" si="163">(B166/B167)-1</f>
        <v>-1.7326732673267342E-2</v>
      </c>
      <c r="W166" s="155">
        <f t="shared" si="163"/>
        <v>1.5867540531217639E-2</v>
      </c>
      <c r="X166" s="155">
        <f t="shared" si="163"/>
        <v>1.3732448696188726E-2</v>
      </c>
      <c r="Y166" s="155">
        <f t="shared" si="163"/>
        <v>-1.4459398609095953E-2</v>
      </c>
      <c r="Z166" s="155">
        <f t="shared" si="163"/>
        <v>-3.5460992907800915E-3</v>
      </c>
      <c r="AA166" s="155">
        <f t="shared" si="163"/>
        <v>1.7241379310344751E-2</v>
      </c>
      <c r="AB166" s="155">
        <f t="shared" si="163"/>
        <v>3.8942406230786375E-3</v>
      </c>
      <c r="AC166" s="155">
        <f t="shared" si="163"/>
        <v>-5.2770448548811189E-4</v>
      </c>
      <c r="AD166" s="155">
        <f t="shared" si="163"/>
        <v>-1.0718424101969881E-2</v>
      </c>
      <c r="AE166" s="155">
        <f t="shared" si="163"/>
        <v>0</v>
      </c>
      <c r="AF166" s="155">
        <f t="shared" si="163"/>
        <v>-7.9382579933847675E-3</v>
      </c>
      <c r="AG166" s="155">
        <f t="shared" si="163"/>
        <v>3.8610038610038533E-3</v>
      </c>
      <c r="AH166" s="155">
        <f t="shared" si="163"/>
        <v>3.1967213114754145E-2</v>
      </c>
      <c r="AI166" s="155">
        <f t="shared" si="163"/>
        <v>-1.6886421466574153E-2</v>
      </c>
      <c r="AJ166" s="155">
        <f t="shared" si="163"/>
        <v>-1.0000000000000009E-2</v>
      </c>
      <c r="AK166" s="155">
        <f t="shared" si="163"/>
        <v>-1.7372881355932179E-2</v>
      </c>
      <c r="AL166" s="155">
        <f t="shared" si="163"/>
        <v>1.2903225806451646E-2</v>
      </c>
      <c r="AM166" s="155">
        <f t="shared" si="163"/>
        <v>4.8940832724616579E-2</v>
      </c>
      <c r="AN166" s="155">
        <f t="shared" si="163"/>
        <v>2.5316455696202445E-2</v>
      </c>
      <c r="AO166" s="155">
        <f t="shared" si="163"/>
        <v>2.0408163265306145E-2</v>
      </c>
    </row>
    <row r="167" spans="1:41" ht="14.25" customHeight="1">
      <c r="A167" s="154">
        <v>45705</v>
      </c>
      <c r="B167" s="155">
        <v>1212</v>
      </c>
      <c r="C167" s="155">
        <v>579.79999999999995</v>
      </c>
      <c r="D167" s="155">
        <v>648.1</v>
      </c>
      <c r="E167" s="155">
        <v>199.87</v>
      </c>
      <c r="F167" s="156">
        <v>282</v>
      </c>
      <c r="G167" s="155">
        <v>1160</v>
      </c>
      <c r="H167" s="155">
        <v>243.95</v>
      </c>
      <c r="I167" s="155">
        <v>1895</v>
      </c>
      <c r="J167" s="155">
        <v>345.2</v>
      </c>
      <c r="K167" s="156">
        <v>205</v>
      </c>
      <c r="L167" s="155">
        <v>45.35</v>
      </c>
      <c r="M167" s="155">
        <v>103.6</v>
      </c>
      <c r="N167" s="155">
        <v>2440</v>
      </c>
      <c r="O167" s="155">
        <v>4323</v>
      </c>
      <c r="P167" s="157">
        <v>2000</v>
      </c>
      <c r="Q167" s="158">
        <v>118</v>
      </c>
      <c r="R167" s="159">
        <v>620</v>
      </c>
      <c r="S167" s="160">
        <v>1369</v>
      </c>
      <c r="T167" s="158">
        <v>1580</v>
      </c>
      <c r="U167" s="161">
        <v>588</v>
      </c>
      <c r="V167" s="155">
        <f t="shared" ref="V167:AO167" si="164">(B167/B168)-1</f>
        <v>1.3377926421404673E-2</v>
      </c>
      <c r="W167" s="155">
        <f t="shared" si="164"/>
        <v>1.8264840182648401E-2</v>
      </c>
      <c r="X167" s="155">
        <f t="shared" si="164"/>
        <v>4.8062015503875788E-3</v>
      </c>
      <c r="Y167" s="155">
        <f t="shared" si="164"/>
        <v>1.974489795918366E-2</v>
      </c>
      <c r="Z167" s="155">
        <f t="shared" si="164"/>
        <v>-3.5448422545203417E-4</v>
      </c>
      <c r="AA167" s="155">
        <f t="shared" si="164"/>
        <v>8.6956521739129933E-3</v>
      </c>
      <c r="AB167" s="155">
        <f t="shared" si="164"/>
        <v>1.2240663900414894E-2</v>
      </c>
      <c r="AC167" s="155">
        <f t="shared" si="164"/>
        <v>5.3050397877985045E-3</v>
      </c>
      <c r="AD167" s="155">
        <f t="shared" si="164"/>
        <v>3.4883720930232176E-3</v>
      </c>
      <c r="AE167" s="155">
        <f t="shared" si="164"/>
        <v>7.3710073710073765E-3</v>
      </c>
      <c r="AF167" s="155">
        <f t="shared" si="164"/>
        <v>3.0681818181818254E-2</v>
      </c>
      <c r="AG167" s="155">
        <f t="shared" si="164"/>
        <v>-9.5602294455067183E-3</v>
      </c>
      <c r="AH167" s="155">
        <f t="shared" si="164"/>
        <v>6.0869565217391397E-2</v>
      </c>
      <c r="AI167" s="155">
        <f t="shared" si="164"/>
        <v>1.2412177985948514E-2</v>
      </c>
      <c r="AJ167" s="155">
        <f t="shared" si="164"/>
        <v>2.406554019457241E-2</v>
      </c>
      <c r="AK167" s="155">
        <f t="shared" si="164"/>
        <v>8.5470085470085166E-3</v>
      </c>
      <c r="AL167" s="155">
        <f t="shared" si="164"/>
        <v>2.1416803953871577E-2</v>
      </c>
      <c r="AM167" s="155">
        <f t="shared" si="164"/>
        <v>4.5038167938931339E-2</v>
      </c>
      <c r="AN167" s="155">
        <f t="shared" si="164"/>
        <v>3.2679738562091609E-2</v>
      </c>
      <c r="AO167" s="155">
        <f t="shared" si="164"/>
        <v>2.2430881585811191E-2</v>
      </c>
    </row>
    <row r="168" spans="1:41" ht="14.25" customHeight="1">
      <c r="A168" s="154">
        <v>45702</v>
      </c>
      <c r="B168" s="155">
        <v>1196</v>
      </c>
      <c r="C168" s="155">
        <v>569.4</v>
      </c>
      <c r="D168" s="155">
        <v>645</v>
      </c>
      <c r="E168" s="155">
        <v>196</v>
      </c>
      <c r="F168" s="156">
        <v>282.10000000000002</v>
      </c>
      <c r="G168" s="155">
        <v>1150</v>
      </c>
      <c r="H168" s="155">
        <v>241</v>
      </c>
      <c r="I168" s="155">
        <v>1885</v>
      </c>
      <c r="J168" s="155">
        <v>344</v>
      </c>
      <c r="K168" s="156">
        <v>203.5</v>
      </c>
      <c r="L168" s="155">
        <v>44</v>
      </c>
      <c r="M168" s="155">
        <v>104.6</v>
      </c>
      <c r="N168" s="155">
        <v>2300</v>
      </c>
      <c r="O168" s="155">
        <v>4270</v>
      </c>
      <c r="P168" s="157">
        <v>1953</v>
      </c>
      <c r="Q168" s="158">
        <v>117</v>
      </c>
      <c r="R168" s="159">
        <v>607</v>
      </c>
      <c r="S168" s="160">
        <v>1310</v>
      </c>
      <c r="T168" s="158">
        <v>1530</v>
      </c>
      <c r="U168" s="161">
        <v>575.1</v>
      </c>
      <c r="V168" s="155">
        <f t="shared" ref="V168:AO168" si="165">(B168/B169)-1</f>
        <v>-3.3333333333332993E-3</v>
      </c>
      <c r="W168" s="155">
        <f t="shared" si="165"/>
        <v>3.5272727272727122E-2</v>
      </c>
      <c r="X168" s="155">
        <f t="shared" si="165"/>
        <v>1.097178683385569E-2</v>
      </c>
      <c r="Y168" s="155">
        <f t="shared" si="165"/>
        <v>5.104645227156368E-4</v>
      </c>
      <c r="Z168" s="155">
        <f t="shared" si="165"/>
        <v>3.5460992907809796E-4</v>
      </c>
      <c r="AA168" s="155">
        <f t="shared" si="165"/>
        <v>1.6799292661361598E-2</v>
      </c>
      <c r="AB168" s="155">
        <f t="shared" si="165"/>
        <v>4.1666666666666519E-3</v>
      </c>
      <c r="AC168" s="155">
        <f t="shared" si="165"/>
        <v>-7.8947368421052877E-3</v>
      </c>
      <c r="AD168" s="155">
        <f t="shared" si="165"/>
        <v>1.3254786450662692E-2</v>
      </c>
      <c r="AE168" s="155">
        <f t="shared" si="165"/>
        <v>-7.3170731707317138E-3</v>
      </c>
      <c r="AF168" s="155">
        <f t="shared" si="165"/>
        <v>2.3255813953488413E-2</v>
      </c>
      <c r="AG168" s="155">
        <f t="shared" si="165"/>
        <v>-2.1972884525479297E-2</v>
      </c>
      <c r="AH168" s="155">
        <f t="shared" si="165"/>
        <v>8.7719298245614308E-3</v>
      </c>
      <c r="AI168" s="155">
        <f t="shared" si="165"/>
        <v>-6.9767441860465462E-3</v>
      </c>
      <c r="AJ168" s="155">
        <f t="shared" si="165"/>
        <v>-8.6294416243655192E-3</v>
      </c>
      <c r="AK168" s="155">
        <f t="shared" si="165"/>
        <v>8.6206896551723755E-3</v>
      </c>
      <c r="AL168" s="155">
        <f t="shared" si="165"/>
        <v>-3.284072249589487E-3</v>
      </c>
      <c r="AM168" s="155">
        <f t="shared" si="165"/>
        <v>7.692307692307665E-3</v>
      </c>
      <c r="AN168" s="155">
        <f t="shared" si="165"/>
        <v>2.0000000000000018E-2</v>
      </c>
      <c r="AO168" s="155">
        <f t="shared" si="165"/>
        <v>8.9473684210525928E-3</v>
      </c>
    </row>
    <row r="169" spans="1:41" ht="14.25" customHeight="1">
      <c r="A169" s="154">
        <v>45701</v>
      </c>
      <c r="B169" s="155">
        <v>1200</v>
      </c>
      <c r="C169" s="155">
        <v>550</v>
      </c>
      <c r="D169" s="155">
        <v>638</v>
      </c>
      <c r="E169" s="155">
        <v>195.9</v>
      </c>
      <c r="F169" s="156">
        <v>282</v>
      </c>
      <c r="G169" s="155">
        <v>1131</v>
      </c>
      <c r="H169" s="155">
        <v>240</v>
      </c>
      <c r="I169" s="155">
        <v>1900</v>
      </c>
      <c r="J169" s="155">
        <v>339.5</v>
      </c>
      <c r="K169" s="156">
        <v>205</v>
      </c>
      <c r="L169" s="155">
        <v>43</v>
      </c>
      <c r="M169" s="155">
        <v>106.95</v>
      </c>
      <c r="N169" s="155">
        <v>2280</v>
      </c>
      <c r="O169" s="155">
        <v>4300</v>
      </c>
      <c r="P169" s="157">
        <v>1970</v>
      </c>
      <c r="Q169" s="158">
        <v>116</v>
      </c>
      <c r="R169" s="159">
        <v>609</v>
      </c>
      <c r="S169" s="160">
        <v>1300</v>
      </c>
      <c r="T169" s="158">
        <v>1500</v>
      </c>
      <c r="U169" s="161">
        <v>570</v>
      </c>
      <c r="V169" s="155">
        <f t="shared" ref="V169:AO169" si="166">(B169/B170)-1</f>
        <v>0</v>
      </c>
      <c r="W169" s="155">
        <f t="shared" si="166"/>
        <v>1.6635859519408491E-2</v>
      </c>
      <c r="X169" s="155">
        <f t="shared" si="166"/>
        <v>-3.1250000000000444E-3</v>
      </c>
      <c r="Y169" s="155">
        <f t="shared" si="166"/>
        <v>4.1135204081632626E-2</v>
      </c>
      <c r="Z169" s="155">
        <f t="shared" si="166"/>
        <v>-5.2910052910053462E-3</v>
      </c>
      <c r="AA169" s="155">
        <f t="shared" si="166"/>
        <v>8.8495575221236855E-4</v>
      </c>
      <c r="AB169" s="155">
        <f t="shared" si="166"/>
        <v>-2.0790020790020236E-3</v>
      </c>
      <c r="AC169" s="155">
        <f t="shared" si="166"/>
        <v>0</v>
      </c>
      <c r="AD169" s="155">
        <f t="shared" si="166"/>
        <v>-7.309941520467822E-3</v>
      </c>
      <c r="AE169" s="155">
        <f t="shared" si="166"/>
        <v>-2.4330900243308973E-3</v>
      </c>
      <c r="AF169" s="155">
        <f t="shared" si="166"/>
        <v>-2.2727272727272707E-2</v>
      </c>
      <c r="AG169" s="155">
        <f t="shared" si="166"/>
        <v>4.6772684752105498E-4</v>
      </c>
      <c r="AH169" s="155">
        <f t="shared" si="166"/>
        <v>-1.7513134851138146E-3</v>
      </c>
      <c r="AI169" s="155">
        <f t="shared" si="166"/>
        <v>-1.5567765567765512E-2</v>
      </c>
      <c r="AJ169" s="155">
        <f t="shared" si="166"/>
        <v>-9.5525389643036362E-3</v>
      </c>
      <c r="AK169" s="155">
        <f t="shared" si="166"/>
        <v>5.4545454545454453E-2</v>
      </c>
      <c r="AL169" s="155">
        <f t="shared" si="166"/>
        <v>-4.5766590389014761E-3</v>
      </c>
      <c r="AM169" s="155">
        <f t="shared" si="166"/>
        <v>0</v>
      </c>
      <c r="AN169" s="155">
        <f t="shared" si="166"/>
        <v>0</v>
      </c>
      <c r="AO169" s="155">
        <f t="shared" si="166"/>
        <v>1.243339253996445E-2</v>
      </c>
    </row>
    <row r="170" spans="1:41" ht="14.25" customHeight="1">
      <c r="A170" s="154">
        <v>45700</v>
      </c>
      <c r="B170" s="155">
        <v>1200</v>
      </c>
      <c r="C170" s="155">
        <v>541</v>
      </c>
      <c r="D170" s="155">
        <v>640</v>
      </c>
      <c r="E170" s="155">
        <v>188.16</v>
      </c>
      <c r="F170" s="156">
        <v>283.5</v>
      </c>
      <c r="G170" s="155">
        <v>1130</v>
      </c>
      <c r="H170" s="155">
        <v>240.5</v>
      </c>
      <c r="I170" s="155">
        <v>1900</v>
      </c>
      <c r="J170" s="155">
        <v>342</v>
      </c>
      <c r="K170" s="156">
        <v>205.5</v>
      </c>
      <c r="L170" s="155">
        <v>44</v>
      </c>
      <c r="M170" s="155">
        <v>106.9</v>
      </c>
      <c r="N170" s="155">
        <v>2284</v>
      </c>
      <c r="O170" s="155">
        <v>4368</v>
      </c>
      <c r="P170" s="157">
        <v>1989</v>
      </c>
      <c r="Q170" s="158">
        <v>110</v>
      </c>
      <c r="R170" s="159">
        <v>611.79999999999995</v>
      </c>
      <c r="S170" s="160">
        <v>1300</v>
      </c>
      <c r="T170" s="158">
        <v>1500</v>
      </c>
      <c r="U170" s="161">
        <v>563</v>
      </c>
      <c r="V170" s="155">
        <f t="shared" ref="V170:AO170" si="167">(B170/B171)-1</f>
        <v>1.0951979780960297E-2</v>
      </c>
      <c r="W170" s="155">
        <f t="shared" si="167"/>
        <v>1.6535137166478586E-2</v>
      </c>
      <c r="X170" s="155">
        <f t="shared" si="167"/>
        <v>2.2364217252396124E-2</v>
      </c>
      <c r="Y170" s="155">
        <f t="shared" si="167"/>
        <v>-5.8823529411764719E-2</v>
      </c>
      <c r="Z170" s="155">
        <f t="shared" si="167"/>
        <v>-1.0570824524313016E-3</v>
      </c>
      <c r="AA170" s="155">
        <f t="shared" si="167"/>
        <v>8.0285459411240101E-3</v>
      </c>
      <c r="AB170" s="155">
        <f t="shared" si="167"/>
        <v>1.0504201680672232E-2</v>
      </c>
      <c r="AC170" s="155">
        <f t="shared" si="167"/>
        <v>1.6042780748663166E-2</v>
      </c>
      <c r="AD170" s="155">
        <f t="shared" si="167"/>
        <v>5.1984004921562521E-2</v>
      </c>
      <c r="AE170" s="155">
        <f t="shared" si="167"/>
        <v>-2.4271844660194164E-3</v>
      </c>
      <c r="AF170" s="155">
        <f t="shared" si="167"/>
        <v>0</v>
      </c>
      <c r="AG170" s="155">
        <f t="shared" si="167"/>
        <v>3.9377734564900457E-2</v>
      </c>
      <c r="AH170" s="155">
        <f t="shared" si="167"/>
        <v>1.0619469026548645E-2</v>
      </c>
      <c r="AI170" s="155">
        <f t="shared" si="167"/>
        <v>2.7764705882352914E-2</v>
      </c>
      <c r="AJ170" s="155">
        <f t="shared" si="167"/>
        <v>-5.0251256281408363E-4</v>
      </c>
      <c r="AK170" s="155">
        <f t="shared" si="167"/>
        <v>-1.7857142857142905E-2</v>
      </c>
      <c r="AL170" s="155">
        <f t="shared" si="167"/>
        <v>2.4790619765494126E-2</v>
      </c>
      <c r="AM170" s="155">
        <f t="shared" si="167"/>
        <v>-2.3023791250958991E-3</v>
      </c>
      <c r="AN170" s="155">
        <f t="shared" si="167"/>
        <v>-3.350515463917525E-2</v>
      </c>
      <c r="AO170" s="155">
        <f t="shared" si="167"/>
        <v>8.960573476702427E-3</v>
      </c>
    </row>
    <row r="171" spans="1:41" ht="14.25" customHeight="1">
      <c r="A171" s="154">
        <v>45699</v>
      </c>
      <c r="B171" s="155">
        <v>1187</v>
      </c>
      <c r="C171" s="155">
        <v>532.20000000000005</v>
      </c>
      <c r="D171" s="155">
        <v>626</v>
      </c>
      <c r="E171" s="155">
        <v>199.92</v>
      </c>
      <c r="F171" s="156">
        <v>283.8</v>
      </c>
      <c r="G171" s="155">
        <v>1121</v>
      </c>
      <c r="H171" s="155">
        <v>238</v>
      </c>
      <c r="I171" s="155">
        <v>1870</v>
      </c>
      <c r="J171" s="155">
        <v>325.10000000000002</v>
      </c>
      <c r="K171" s="156">
        <v>206</v>
      </c>
      <c r="L171" s="155">
        <v>44</v>
      </c>
      <c r="M171" s="155">
        <v>102.85</v>
      </c>
      <c r="N171" s="155">
        <v>2260</v>
      </c>
      <c r="O171" s="155">
        <v>4250</v>
      </c>
      <c r="P171" s="157">
        <v>1990</v>
      </c>
      <c r="Q171" s="158">
        <v>112</v>
      </c>
      <c r="R171" s="159">
        <v>597</v>
      </c>
      <c r="S171" s="160">
        <v>1303</v>
      </c>
      <c r="T171" s="158">
        <v>1552</v>
      </c>
      <c r="U171" s="161">
        <v>558</v>
      </c>
      <c r="V171" s="155">
        <f t="shared" ref="V171:AO171" si="168">(B171/B172)-1</f>
        <v>5.9322033898305815E-3</v>
      </c>
      <c r="W171" s="155">
        <f t="shared" si="168"/>
        <v>-1.8786398647363534E-4</v>
      </c>
      <c r="X171" s="155">
        <f t="shared" si="168"/>
        <v>-6.3492063492063266E-3</v>
      </c>
      <c r="Y171" s="155">
        <f t="shared" si="168"/>
        <v>-2.3923444976076569E-2</v>
      </c>
      <c r="Z171" s="155">
        <f t="shared" si="168"/>
        <v>6.382978723404209E-3</v>
      </c>
      <c r="AA171" s="155">
        <f t="shared" si="168"/>
        <v>-1.6666666666666718E-2</v>
      </c>
      <c r="AB171" s="155">
        <f t="shared" si="168"/>
        <v>-1.2448132780082943E-2</v>
      </c>
      <c r="AC171" s="155">
        <f t="shared" si="168"/>
        <v>-1.5271195365982093E-2</v>
      </c>
      <c r="AD171" s="155">
        <f t="shared" si="168"/>
        <v>-5.6176513282043761E-2</v>
      </c>
      <c r="AE171" s="155">
        <f t="shared" si="168"/>
        <v>-1.3882240306366755E-2</v>
      </c>
      <c r="AF171" s="155">
        <f t="shared" si="168"/>
        <v>-1.3452914798206317E-2</v>
      </c>
      <c r="AG171" s="155">
        <f t="shared" si="168"/>
        <v>-1.4563106796117165E-3</v>
      </c>
      <c r="AH171" s="155">
        <f t="shared" si="168"/>
        <v>9.8302055406613853E-3</v>
      </c>
      <c r="AI171" s="155">
        <f t="shared" si="168"/>
        <v>-2.8571428571428581E-2</v>
      </c>
      <c r="AJ171" s="155">
        <f t="shared" si="168"/>
        <v>2.0140986908359082E-3</v>
      </c>
      <c r="AK171" s="155">
        <f t="shared" si="168"/>
        <v>-2.4390243902439046E-2</v>
      </c>
      <c r="AL171" s="155">
        <f t="shared" si="168"/>
        <v>-6.6555740432612254E-3</v>
      </c>
      <c r="AM171" s="155">
        <f t="shared" si="168"/>
        <v>-1.6603773584905612E-2</v>
      </c>
      <c r="AN171" s="155">
        <f t="shared" si="168"/>
        <v>5.5782312925169997E-2</v>
      </c>
      <c r="AO171" s="155">
        <f t="shared" si="168"/>
        <v>-1.5178256265443002E-2</v>
      </c>
    </row>
    <row r="172" spans="1:41" ht="14.25" customHeight="1">
      <c r="A172" s="154">
        <v>45698</v>
      </c>
      <c r="B172" s="155">
        <v>1180</v>
      </c>
      <c r="C172" s="155">
        <v>532.29999999999995</v>
      </c>
      <c r="D172" s="155">
        <v>630</v>
      </c>
      <c r="E172" s="155">
        <v>204.82</v>
      </c>
      <c r="F172" s="156">
        <v>282</v>
      </c>
      <c r="G172" s="155">
        <v>1140</v>
      </c>
      <c r="H172" s="155">
        <v>241</v>
      </c>
      <c r="I172" s="155">
        <v>1899</v>
      </c>
      <c r="J172" s="155">
        <v>344.45</v>
      </c>
      <c r="K172" s="156">
        <v>208.9</v>
      </c>
      <c r="L172" s="155">
        <v>44.6</v>
      </c>
      <c r="M172" s="155">
        <v>103</v>
      </c>
      <c r="N172" s="155">
        <v>2238</v>
      </c>
      <c r="O172" s="155">
        <v>4375</v>
      </c>
      <c r="P172" s="157">
        <v>1986</v>
      </c>
      <c r="Q172" s="158">
        <v>114.8</v>
      </c>
      <c r="R172" s="159">
        <v>601</v>
      </c>
      <c r="S172" s="160">
        <v>1325</v>
      </c>
      <c r="T172" s="158">
        <v>1470</v>
      </c>
      <c r="U172" s="161">
        <v>566.6</v>
      </c>
      <c r="V172" s="155">
        <f t="shared" ref="V172:AO172" si="169">(B172/B173)-1</f>
        <v>2.5488530161428269E-3</v>
      </c>
      <c r="W172" s="155">
        <f t="shared" si="169"/>
        <v>-1.4259259259259305E-2</v>
      </c>
      <c r="X172" s="155">
        <f t="shared" si="169"/>
        <v>2.3866348448686736E-3</v>
      </c>
      <c r="Y172" s="155">
        <f t="shared" si="169"/>
        <v>4.8847205939828164E-4</v>
      </c>
      <c r="Z172" s="155">
        <f t="shared" si="169"/>
        <v>-1.0179010179010128E-2</v>
      </c>
      <c r="AA172" s="155">
        <f t="shared" si="169"/>
        <v>8.8495575221239076E-3</v>
      </c>
      <c r="AB172" s="155">
        <f t="shared" si="169"/>
        <v>-8.2304526748970819E-3</v>
      </c>
      <c r="AC172" s="155">
        <f t="shared" si="169"/>
        <v>0</v>
      </c>
      <c r="AD172" s="155">
        <f t="shared" si="169"/>
        <v>-1.5857142857142903E-2</v>
      </c>
      <c r="AE172" s="155">
        <f t="shared" si="169"/>
        <v>-4.2897998093422984E-3</v>
      </c>
      <c r="AF172" s="155">
        <f t="shared" si="169"/>
        <v>3.3745781777276829E-3</v>
      </c>
      <c r="AG172" s="155">
        <f t="shared" si="169"/>
        <v>-7.7071290944122905E-3</v>
      </c>
      <c r="AH172" s="155">
        <f t="shared" si="169"/>
        <v>-1.192052980132452E-2</v>
      </c>
      <c r="AI172" s="155">
        <f t="shared" si="169"/>
        <v>2.9411764705882248E-2</v>
      </c>
      <c r="AJ172" s="155">
        <f t="shared" si="169"/>
        <v>5.0377833753145751E-4</v>
      </c>
      <c r="AK172" s="155">
        <f t="shared" si="169"/>
        <v>-1.7391304347826875E-3</v>
      </c>
      <c r="AL172" s="155">
        <f t="shared" si="169"/>
        <v>-1.4952649941850638E-3</v>
      </c>
      <c r="AM172" s="155">
        <f t="shared" si="169"/>
        <v>0</v>
      </c>
      <c r="AN172" s="155">
        <f t="shared" si="169"/>
        <v>-1.4084507042253502E-2</v>
      </c>
      <c r="AO172" s="155">
        <f t="shared" si="169"/>
        <v>-7.0546737213394994E-4</v>
      </c>
    </row>
    <row r="173" spans="1:41" ht="14.25" customHeight="1">
      <c r="A173" s="154">
        <v>45695</v>
      </c>
      <c r="B173" s="155">
        <v>1177</v>
      </c>
      <c r="C173" s="155">
        <v>540</v>
      </c>
      <c r="D173" s="155">
        <v>628.5</v>
      </c>
      <c r="E173" s="155">
        <v>204.72</v>
      </c>
      <c r="F173" s="156">
        <v>284.89999999999998</v>
      </c>
      <c r="G173" s="155">
        <v>1130</v>
      </c>
      <c r="H173" s="155">
        <v>243</v>
      </c>
      <c r="I173" s="155">
        <v>1899</v>
      </c>
      <c r="J173" s="155">
        <v>350</v>
      </c>
      <c r="K173" s="156">
        <v>209.8</v>
      </c>
      <c r="L173" s="155">
        <v>44.45</v>
      </c>
      <c r="M173" s="155">
        <v>103.8</v>
      </c>
      <c r="N173" s="155">
        <v>2265</v>
      </c>
      <c r="O173" s="155">
        <v>4250</v>
      </c>
      <c r="P173" s="157">
        <v>1985</v>
      </c>
      <c r="Q173" s="158">
        <v>115</v>
      </c>
      <c r="R173" s="159">
        <v>601.9</v>
      </c>
      <c r="S173" s="160">
        <v>1325</v>
      </c>
      <c r="T173" s="158">
        <v>1491</v>
      </c>
      <c r="U173" s="161">
        <v>567</v>
      </c>
      <c r="V173" s="155">
        <f t="shared" ref="V173:AO173" si="170">(B173/B174)-1</f>
        <v>-1.0092514718250678E-2</v>
      </c>
      <c r="W173" s="155">
        <f t="shared" si="170"/>
        <v>1.0668163952835652E-2</v>
      </c>
      <c r="X173" s="155">
        <f t="shared" si="170"/>
        <v>-2.5392794794477647E-3</v>
      </c>
      <c r="Y173" s="155">
        <f t="shared" si="170"/>
        <v>4.3171114599684923E-3</v>
      </c>
      <c r="Z173" s="155">
        <f t="shared" si="170"/>
        <v>0</v>
      </c>
      <c r="AA173" s="155">
        <f t="shared" si="170"/>
        <v>3.5523978685612079E-3</v>
      </c>
      <c r="AB173" s="155">
        <f t="shared" si="170"/>
        <v>0</v>
      </c>
      <c r="AC173" s="155">
        <f t="shared" si="170"/>
        <v>-2.1019442984760994E-3</v>
      </c>
      <c r="AD173" s="155">
        <f t="shared" si="170"/>
        <v>-5.5405597385992378E-3</v>
      </c>
      <c r="AE173" s="155">
        <f t="shared" si="170"/>
        <v>-4.7641734159120652E-4</v>
      </c>
      <c r="AF173" s="155">
        <f t="shared" si="170"/>
        <v>-1.1235955056179137E-3</v>
      </c>
      <c r="AG173" s="155">
        <f t="shared" si="170"/>
        <v>-1.9230769230769162E-3</v>
      </c>
      <c r="AH173" s="155">
        <f t="shared" si="170"/>
        <v>1.1160714285714191E-2</v>
      </c>
      <c r="AI173" s="155">
        <f t="shared" si="170"/>
        <v>7.1090047393365108E-3</v>
      </c>
      <c r="AJ173" s="155">
        <f t="shared" si="170"/>
        <v>-7.9960019990005238E-3</v>
      </c>
      <c r="AK173" s="155">
        <f t="shared" si="170"/>
        <v>8.7719298245614308E-3</v>
      </c>
      <c r="AL173" s="155">
        <f t="shared" si="170"/>
        <v>1.4975041597338201E-3</v>
      </c>
      <c r="AM173" s="155">
        <f t="shared" si="170"/>
        <v>-3.0097817908201208E-3</v>
      </c>
      <c r="AN173" s="155">
        <f t="shared" si="170"/>
        <v>2.8275862068965596E-2</v>
      </c>
      <c r="AO173" s="155">
        <f t="shared" si="170"/>
        <v>-4.389815627743654E-3</v>
      </c>
    </row>
    <row r="174" spans="1:41" ht="14.25" customHeight="1">
      <c r="A174" s="154">
        <v>45694</v>
      </c>
      <c r="B174" s="155">
        <v>1189</v>
      </c>
      <c r="C174" s="155">
        <v>534.29999999999995</v>
      </c>
      <c r="D174" s="155">
        <v>630.1</v>
      </c>
      <c r="E174" s="155">
        <v>203.84</v>
      </c>
      <c r="F174" s="156">
        <v>284.89999999999998</v>
      </c>
      <c r="G174" s="155">
        <v>1126</v>
      </c>
      <c r="H174" s="155">
        <v>243</v>
      </c>
      <c r="I174" s="155">
        <v>1903</v>
      </c>
      <c r="J174" s="155">
        <v>351.95</v>
      </c>
      <c r="K174" s="156">
        <v>209.9</v>
      </c>
      <c r="L174" s="155">
        <v>44.5</v>
      </c>
      <c r="M174" s="155">
        <v>104</v>
      </c>
      <c r="N174" s="155">
        <v>2240</v>
      </c>
      <c r="O174" s="155">
        <v>4220</v>
      </c>
      <c r="P174" s="157">
        <v>2001</v>
      </c>
      <c r="Q174" s="158">
        <v>114</v>
      </c>
      <c r="R174" s="159">
        <v>601</v>
      </c>
      <c r="S174" s="160">
        <v>1329</v>
      </c>
      <c r="T174" s="158">
        <v>1450</v>
      </c>
      <c r="U174" s="161">
        <v>569.5</v>
      </c>
      <c r="V174" s="155">
        <f t="shared" ref="V174:AO174" si="171">(B174/B175)-1</f>
        <v>1.6239316239316182E-2</v>
      </c>
      <c r="W174" s="155">
        <f t="shared" si="171"/>
        <v>-6.8773234200744104E-3</v>
      </c>
      <c r="X174" s="155">
        <f t="shared" si="171"/>
        <v>8.1599999999999451E-3</v>
      </c>
      <c r="Y174" s="155">
        <f t="shared" si="171"/>
        <v>1.4634146341463428E-2</v>
      </c>
      <c r="Z174" s="155">
        <f t="shared" si="171"/>
        <v>-1.7519271198318531E-3</v>
      </c>
      <c r="AA174" s="155">
        <f t="shared" si="171"/>
        <v>1.4414414414414489E-2</v>
      </c>
      <c r="AB174" s="155">
        <f t="shared" si="171"/>
        <v>4.5473336089292271E-3</v>
      </c>
      <c r="AC174" s="155">
        <f t="shared" si="171"/>
        <v>0</v>
      </c>
      <c r="AD174" s="155">
        <f t="shared" si="171"/>
        <v>-4.2601533655217683E-4</v>
      </c>
      <c r="AE174" s="155">
        <f t="shared" si="171"/>
        <v>2.3403217942467247E-2</v>
      </c>
      <c r="AF174" s="155">
        <f t="shared" si="171"/>
        <v>-6.6964285714284921E-3</v>
      </c>
      <c r="AG174" s="155">
        <f t="shared" si="171"/>
        <v>2.0608439646712329E-2</v>
      </c>
      <c r="AH174" s="155">
        <f t="shared" si="171"/>
        <v>0</v>
      </c>
      <c r="AI174" s="155">
        <f t="shared" si="171"/>
        <v>-2.9885057471264354E-2</v>
      </c>
      <c r="AJ174" s="155">
        <f t="shared" si="171"/>
        <v>-1.9950124688279391E-3</v>
      </c>
      <c r="AK174" s="155">
        <f t="shared" si="171"/>
        <v>-8.6956521739129933E-3</v>
      </c>
      <c r="AL174" s="155">
        <f t="shared" si="171"/>
        <v>-2.9860650298605407E-3</v>
      </c>
      <c r="AM174" s="155">
        <f t="shared" si="171"/>
        <v>4.6456692913385833E-2</v>
      </c>
      <c r="AN174" s="155">
        <f t="shared" si="171"/>
        <v>2.1126760563380254E-2</v>
      </c>
      <c r="AO174" s="155">
        <f t="shared" si="171"/>
        <v>7.964601769911539E-3</v>
      </c>
    </row>
    <row r="175" spans="1:41" ht="14.25" customHeight="1">
      <c r="A175" s="154">
        <v>45693</v>
      </c>
      <c r="B175" s="155">
        <v>1170</v>
      </c>
      <c r="C175" s="155">
        <v>538</v>
      </c>
      <c r="D175" s="155">
        <v>625</v>
      </c>
      <c r="E175" s="155">
        <v>200.9</v>
      </c>
      <c r="F175" s="156">
        <v>285.39999999999998</v>
      </c>
      <c r="G175" s="155">
        <v>1110</v>
      </c>
      <c r="H175" s="155">
        <v>241.9</v>
      </c>
      <c r="I175" s="155">
        <v>1903</v>
      </c>
      <c r="J175" s="155">
        <v>352.1</v>
      </c>
      <c r="K175" s="156">
        <v>205.1</v>
      </c>
      <c r="L175" s="155">
        <v>44.8</v>
      </c>
      <c r="M175" s="155">
        <v>101.9</v>
      </c>
      <c r="N175" s="155">
        <v>2240</v>
      </c>
      <c r="O175" s="155">
        <v>4350</v>
      </c>
      <c r="P175" s="157">
        <v>2005</v>
      </c>
      <c r="Q175" s="158">
        <v>115</v>
      </c>
      <c r="R175" s="159">
        <v>602.79999999999995</v>
      </c>
      <c r="S175" s="160">
        <v>1270</v>
      </c>
      <c r="T175" s="158">
        <v>1420</v>
      </c>
      <c r="U175" s="161">
        <v>565</v>
      </c>
      <c r="V175" s="155">
        <f t="shared" ref="V175:AO175" si="172">(B175/B176)-1</f>
        <v>0</v>
      </c>
      <c r="W175" s="155">
        <f t="shared" si="172"/>
        <v>-1.2994245405606453E-3</v>
      </c>
      <c r="X175" s="155">
        <f t="shared" si="172"/>
        <v>4.6616299630284352E-3</v>
      </c>
      <c r="Y175" s="155">
        <f t="shared" si="172"/>
        <v>2.4449877750611915E-3</v>
      </c>
      <c r="Z175" s="155">
        <f t="shared" si="172"/>
        <v>1.0522623640825124E-3</v>
      </c>
      <c r="AA175" s="155">
        <f t="shared" si="172"/>
        <v>0</v>
      </c>
      <c r="AB175" s="155">
        <f t="shared" si="172"/>
        <v>7.916666666666794E-3</v>
      </c>
      <c r="AC175" s="155">
        <f t="shared" si="172"/>
        <v>0</v>
      </c>
      <c r="AD175" s="155">
        <f t="shared" si="172"/>
        <v>-5.086182537439865E-3</v>
      </c>
      <c r="AE175" s="155">
        <f t="shared" si="172"/>
        <v>-2.3333333333333317E-2</v>
      </c>
      <c r="AF175" s="155">
        <f t="shared" si="172"/>
        <v>-4.4444444444444731E-3</v>
      </c>
      <c r="AG175" s="155">
        <f t="shared" si="172"/>
        <v>-1.2596899224806224E-2</v>
      </c>
      <c r="AH175" s="155">
        <f t="shared" si="172"/>
        <v>-4.0017785682525675E-3</v>
      </c>
      <c r="AI175" s="155">
        <f t="shared" si="172"/>
        <v>-1.1363636363636354E-2</v>
      </c>
      <c r="AJ175" s="155">
        <f t="shared" si="172"/>
        <v>-7.4257425742574323E-3</v>
      </c>
      <c r="AK175" s="155">
        <f t="shared" si="172"/>
        <v>1.6799292661361598E-2</v>
      </c>
      <c r="AL175" s="155">
        <f t="shared" si="172"/>
        <v>-3.6363636363636598E-3</v>
      </c>
      <c r="AM175" s="155">
        <f t="shared" si="172"/>
        <v>-1.4740108611326574E-2</v>
      </c>
      <c r="AN175" s="155">
        <f t="shared" si="172"/>
        <v>0</v>
      </c>
      <c r="AO175" s="155">
        <f t="shared" si="172"/>
        <v>6.2333036509349959E-3</v>
      </c>
    </row>
    <row r="176" spans="1:41" ht="14.25" customHeight="1">
      <c r="A176" s="154">
        <v>45692</v>
      </c>
      <c r="B176" s="155">
        <v>1170</v>
      </c>
      <c r="C176" s="155">
        <v>538.70000000000005</v>
      </c>
      <c r="D176" s="155">
        <v>622.1</v>
      </c>
      <c r="E176" s="155">
        <v>200.41</v>
      </c>
      <c r="F176" s="156">
        <v>285.10000000000002</v>
      </c>
      <c r="G176" s="155">
        <v>1110</v>
      </c>
      <c r="H176" s="155">
        <v>240</v>
      </c>
      <c r="I176" s="155">
        <v>1903</v>
      </c>
      <c r="J176" s="155">
        <v>353.9</v>
      </c>
      <c r="K176" s="156">
        <v>210</v>
      </c>
      <c r="L176" s="155">
        <v>45</v>
      </c>
      <c r="M176" s="155">
        <v>103.2</v>
      </c>
      <c r="N176" s="155">
        <v>2249</v>
      </c>
      <c r="O176" s="155">
        <v>4400</v>
      </c>
      <c r="P176" s="157">
        <v>2020</v>
      </c>
      <c r="Q176" s="158">
        <v>113.1</v>
      </c>
      <c r="R176" s="159">
        <v>605</v>
      </c>
      <c r="S176" s="160">
        <v>1289</v>
      </c>
      <c r="T176" s="158">
        <v>1420</v>
      </c>
      <c r="U176" s="161">
        <v>561.5</v>
      </c>
      <c r="V176" s="155">
        <f t="shared" ref="V176:AO176" si="173">(B176/B177)-1</f>
        <v>4.2918454935623185E-3</v>
      </c>
      <c r="W176" s="155">
        <f t="shared" si="173"/>
        <v>1.1643192488262954E-2</v>
      </c>
      <c r="X176" s="155">
        <f t="shared" si="173"/>
        <v>-2.7252324462967437E-3</v>
      </c>
      <c r="Y176" s="155">
        <f t="shared" si="173"/>
        <v>-2.3390672969153647E-2</v>
      </c>
      <c r="Z176" s="155">
        <f t="shared" si="173"/>
        <v>3.5087719298254605E-4</v>
      </c>
      <c r="AA176" s="155">
        <f t="shared" si="173"/>
        <v>0</v>
      </c>
      <c r="AB176" s="155">
        <f t="shared" si="173"/>
        <v>-8.2644628099173278E-3</v>
      </c>
      <c r="AC176" s="155">
        <f t="shared" si="173"/>
        <v>-1.2966804979253066E-2</v>
      </c>
      <c r="AD176" s="155">
        <f t="shared" si="173"/>
        <v>-2.9581631215664927E-3</v>
      </c>
      <c r="AE176" s="155">
        <f t="shared" si="173"/>
        <v>0</v>
      </c>
      <c r="AF176" s="155">
        <f t="shared" si="173"/>
        <v>4.4642857142858094E-3</v>
      </c>
      <c r="AG176" s="155">
        <f t="shared" si="173"/>
        <v>-9.6805421103574041E-4</v>
      </c>
      <c r="AH176" s="155">
        <f t="shared" si="173"/>
        <v>6.7144136078782779E-3</v>
      </c>
      <c r="AI176" s="155">
        <f t="shared" si="173"/>
        <v>2.4447031431897637E-2</v>
      </c>
      <c r="AJ176" s="155">
        <f t="shared" si="173"/>
        <v>9.4952523738129901E-3</v>
      </c>
      <c r="AK176" s="155">
        <f t="shared" si="173"/>
        <v>2.1218961625282029E-2</v>
      </c>
      <c r="AL176" s="155">
        <f t="shared" si="173"/>
        <v>7.4937552039966437E-3</v>
      </c>
      <c r="AM176" s="155">
        <f t="shared" si="173"/>
        <v>6.440957886044596E-2</v>
      </c>
      <c r="AN176" s="155">
        <f t="shared" si="173"/>
        <v>1.4285714285714235E-2</v>
      </c>
      <c r="AO176" s="155">
        <f t="shared" si="173"/>
        <v>6.2724014336916767E-3</v>
      </c>
    </row>
    <row r="177" spans="1:41" ht="14.25" customHeight="1">
      <c r="A177" s="154">
        <v>45691</v>
      </c>
      <c r="B177" s="155">
        <v>1165</v>
      </c>
      <c r="C177" s="155">
        <v>532.5</v>
      </c>
      <c r="D177" s="155">
        <v>623.79999999999995</v>
      </c>
      <c r="E177" s="155">
        <v>205.21</v>
      </c>
      <c r="F177" s="156">
        <v>285</v>
      </c>
      <c r="G177" s="155">
        <v>1110</v>
      </c>
      <c r="H177" s="155">
        <v>242</v>
      </c>
      <c r="I177" s="155">
        <v>1928</v>
      </c>
      <c r="J177" s="155">
        <v>354.95</v>
      </c>
      <c r="K177" s="156">
        <v>210</v>
      </c>
      <c r="L177" s="155">
        <v>44.8</v>
      </c>
      <c r="M177" s="155">
        <v>103.3</v>
      </c>
      <c r="N177" s="155">
        <v>2234</v>
      </c>
      <c r="O177" s="155">
        <v>4295</v>
      </c>
      <c r="P177" s="157">
        <v>2001</v>
      </c>
      <c r="Q177" s="158">
        <v>110.75</v>
      </c>
      <c r="R177" s="159">
        <v>600.5</v>
      </c>
      <c r="S177" s="160">
        <v>1211</v>
      </c>
      <c r="T177" s="158">
        <v>1400</v>
      </c>
      <c r="U177" s="161">
        <v>558</v>
      </c>
      <c r="V177" s="155">
        <f t="shared" ref="V177:AO177" si="174">(B177/B178)-1</f>
        <v>-1.3547840812870415E-2</v>
      </c>
      <c r="W177" s="155">
        <f t="shared" si="174"/>
        <v>-1.7527675276752808E-2</v>
      </c>
      <c r="X177" s="155">
        <f t="shared" si="174"/>
        <v>-1.1410459587955724E-2</v>
      </c>
      <c r="Y177" s="155">
        <f t="shared" si="174"/>
        <v>1.158434388248053E-2</v>
      </c>
      <c r="Z177" s="155">
        <f t="shared" si="174"/>
        <v>0</v>
      </c>
      <c r="AA177" s="155">
        <f t="shared" si="174"/>
        <v>0</v>
      </c>
      <c r="AB177" s="155">
        <f t="shared" si="174"/>
        <v>-4.1152263374485409E-3</v>
      </c>
      <c r="AC177" s="155">
        <f t="shared" si="174"/>
        <v>1.4736842105263159E-2</v>
      </c>
      <c r="AD177" s="155">
        <f t="shared" si="174"/>
        <v>-1.4084507042255723E-4</v>
      </c>
      <c r="AE177" s="155">
        <f t="shared" si="174"/>
        <v>2.4390243902439046E-2</v>
      </c>
      <c r="AF177" s="155">
        <f t="shared" si="174"/>
        <v>0</v>
      </c>
      <c r="AG177" s="155">
        <f t="shared" si="174"/>
        <v>-2.8222013170272842E-2</v>
      </c>
      <c r="AH177" s="155">
        <f t="shared" si="174"/>
        <v>-3.5682426404995971E-3</v>
      </c>
      <c r="AI177" s="155">
        <f t="shared" si="174"/>
        <v>1.632749645054421E-2</v>
      </c>
      <c r="AJ177" s="155">
        <f t="shared" si="174"/>
        <v>-4.4776119402984982E-3</v>
      </c>
      <c r="AK177" s="155">
        <f t="shared" si="174"/>
        <v>-1.9911504424778736E-2</v>
      </c>
      <c r="AL177" s="155">
        <f t="shared" si="174"/>
        <v>-8.7487619676460682E-3</v>
      </c>
      <c r="AM177" s="155">
        <f t="shared" si="174"/>
        <v>4.7577854671280173E-2</v>
      </c>
      <c r="AN177" s="155">
        <f t="shared" si="174"/>
        <v>1.0830324909747224E-2</v>
      </c>
      <c r="AO177" s="155">
        <f t="shared" si="174"/>
        <v>0</v>
      </c>
    </row>
    <row r="178" spans="1:41" ht="14.25" customHeight="1">
      <c r="A178" s="154">
        <v>45688</v>
      </c>
      <c r="B178" s="155">
        <v>1181</v>
      </c>
      <c r="C178" s="155">
        <v>542</v>
      </c>
      <c r="D178" s="155">
        <v>631</v>
      </c>
      <c r="E178" s="155">
        <v>202.86</v>
      </c>
      <c r="F178" s="156">
        <v>285</v>
      </c>
      <c r="G178" s="155">
        <v>1110</v>
      </c>
      <c r="H178" s="155">
        <v>243</v>
      </c>
      <c r="I178" s="155">
        <v>1900</v>
      </c>
      <c r="J178" s="155">
        <v>355</v>
      </c>
      <c r="K178" s="156">
        <v>205</v>
      </c>
      <c r="L178" s="155">
        <v>44.8</v>
      </c>
      <c r="M178" s="155">
        <v>106.3</v>
      </c>
      <c r="N178" s="155">
        <v>2242</v>
      </c>
      <c r="O178" s="155">
        <v>4226</v>
      </c>
      <c r="P178" s="157">
        <v>2010</v>
      </c>
      <c r="Q178" s="158">
        <v>113</v>
      </c>
      <c r="R178" s="159">
        <v>605.79999999999995</v>
      </c>
      <c r="S178" s="160">
        <v>1156</v>
      </c>
      <c r="T178" s="158">
        <v>1385</v>
      </c>
      <c r="U178" s="161">
        <v>558</v>
      </c>
      <c r="V178" s="155">
        <f t="shared" ref="V178:AO178" si="175">(B178/B179)-1</f>
        <v>8.4745762711868622E-4</v>
      </c>
      <c r="W178" s="155">
        <f t="shared" si="175"/>
        <v>3.7037037037037646E-3</v>
      </c>
      <c r="X178" s="155">
        <f t="shared" si="175"/>
        <v>-7.8616352201258399E-3</v>
      </c>
      <c r="Y178" s="155">
        <f t="shared" si="175"/>
        <v>-1.9188191881918115E-3</v>
      </c>
      <c r="Z178" s="155">
        <f t="shared" si="175"/>
        <v>0</v>
      </c>
      <c r="AA178" s="155">
        <f t="shared" si="175"/>
        <v>-8.9285714285713969E-3</v>
      </c>
      <c r="AB178" s="155">
        <f t="shared" si="175"/>
        <v>1.2499999999999956E-2</v>
      </c>
      <c r="AC178" s="155">
        <f t="shared" si="175"/>
        <v>-1.041666666666663E-2</v>
      </c>
      <c r="AD178" s="155">
        <f t="shared" si="175"/>
        <v>-8.379888268156388E-3</v>
      </c>
      <c r="AE178" s="155">
        <f t="shared" si="175"/>
        <v>-1.9138755980861233E-2</v>
      </c>
      <c r="AF178" s="155">
        <f t="shared" si="175"/>
        <v>-2.502720348204579E-2</v>
      </c>
      <c r="AG178" s="155">
        <f t="shared" si="175"/>
        <v>0</v>
      </c>
      <c r="AH178" s="155">
        <f t="shared" si="175"/>
        <v>5.3811659192826156E-3</v>
      </c>
      <c r="AI178" s="155">
        <f t="shared" si="175"/>
        <v>-1.7209302325581377E-2</v>
      </c>
      <c r="AJ178" s="155">
        <f t="shared" si="175"/>
        <v>-7.8973346495557761E-3</v>
      </c>
      <c r="AK178" s="155">
        <f t="shared" si="175"/>
        <v>-2.837489251934644E-2</v>
      </c>
      <c r="AL178" s="155">
        <f t="shared" si="175"/>
        <v>-5.2545155993433124E-3</v>
      </c>
      <c r="AM178" s="155">
        <f t="shared" si="175"/>
        <v>5.2173913043478404E-3</v>
      </c>
      <c r="AN178" s="155">
        <f t="shared" si="175"/>
        <v>-1.0714285714285676E-2</v>
      </c>
      <c r="AO178" s="155">
        <f t="shared" si="175"/>
        <v>1.9364267446108974E-2</v>
      </c>
    </row>
    <row r="179" spans="1:41" ht="14.25" customHeight="1">
      <c r="A179" s="154">
        <v>45687</v>
      </c>
      <c r="B179" s="155">
        <v>1180</v>
      </c>
      <c r="C179" s="155">
        <v>540</v>
      </c>
      <c r="D179" s="155">
        <v>636</v>
      </c>
      <c r="E179" s="155">
        <v>203.25</v>
      </c>
      <c r="F179" s="156">
        <v>285</v>
      </c>
      <c r="G179" s="155">
        <v>1120</v>
      </c>
      <c r="H179" s="155">
        <v>240</v>
      </c>
      <c r="I179" s="155">
        <v>1920</v>
      </c>
      <c r="J179" s="155">
        <v>358</v>
      </c>
      <c r="K179" s="156">
        <v>209</v>
      </c>
      <c r="L179" s="155">
        <v>45.95</v>
      </c>
      <c r="M179" s="155">
        <v>106.3</v>
      </c>
      <c r="N179" s="155">
        <v>2230</v>
      </c>
      <c r="O179" s="155">
        <v>4300</v>
      </c>
      <c r="P179" s="157">
        <v>2026</v>
      </c>
      <c r="Q179" s="158">
        <v>116.3</v>
      </c>
      <c r="R179" s="159">
        <v>609</v>
      </c>
      <c r="S179" s="160">
        <v>1150</v>
      </c>
      <c r="T179" s="158">
        <v>1400</v>
      </c>
      <c r="U179" s="161">
        <v>547.4</v>
      </c>
      <c r="V179" s="155">
        <f t="shared" ref="V179:AO179" si="176">(B179/B180)-1</f>
        <v>1.7241379310344751E-2</v>
      </c>
      <c r="W179" s="155">
        <f t="shared" si="176"/>
        <v>1.9830028328611915E-2</v>
      </c>
      <c r="X179" s="155">
        <f t="shared" si="176"/>
        <v>9.6840768375932029E-3</v>
      </c>
      <c r="Y179" s="155">
        <f t="shared" si="176"/>
        <v>-1.9151443724219064E-3</v>
      </c>
      <c r="Z179" s="155">
        <f t="shared" si="176"/>
        <v>6.7114093959730337E-3</v>
      </c>
      <c r="AA179" s="155">
        <f t="shared" si="176"/>
        <v>1.6333938294010864E-2</v>
      </c>
      <c r="AB179" s="155">
        <f t="shared" si="176"/>
        <v>4.1841004184099972E-3</v>
      </c>
      <c r="AC179" s="155">
        <f t="shared" si="176"/>
        <v>9.9947396107311626E-3</v>
      </c>
      <c r="AD179" s="155">
        <f t="shared" si="176"/>
        <v>-5.5555555555555358E-3</v>
      </c>
      <c r="AE179" s="155">
        <f t="shared" si="176"/>
        <v>1.2351658997336035E-2</v>
      </c>
      <c r="AF179" s="155">
        <f t="shared" si="176"/>
        <v>-6.5245759025645E-4</v>
      </c>
      <c r="AG179" s="155">
        <f t="shared" si="176"/>
        <v>9.5763323368724729E-2</v>
      </c>
      <c r="AH179" s="155">
        <f t="shared" si="176"/>
        <v>3.6003600360035026E-3</v>
      </c>
      <c r="AI179" s="155">
        <f t="shared" si="176"/>
        <v>-5.7803468208093012E-3</v>
      </c>
      <c r="AJ179" s="155">
        <f t="shared" si="176"/>
        <v>0</v>
      </c>
      <c r="AK179" s="155">
        <f t="shared" si="176"/>
        <v>-2.1867115222876432E-2</v>
      </c>
      <c r="AL179" s="155">
        <f t="shared" si="176"/>
        <v>4.7846889952152249E-3</v>
      </c>
      <c r="AM179" s="155">
        <f t="shared" si="176"/>
        <v>2.6785714285714191E-2</v>
      </c>
      <c r="AN179" s="155">
        <f t="shared" si="176"/>
        <v>2.1897810218978186E-2</v>
      </c>
      <c r="AO179" s="155">
        <f t="shared" si="176"/>
        <v>8.1031307550645248E-3</v>
      </c>
    </row>
    <row r="180" spans="1:41" ht="14.25" customHeight="1">
      <c r="A180" s="154">
        <v>45686</v>
      </c>
      <c r="B180" s="155">
        <v>1160</v>
      </c>
      <c r="C180" s="155">
        <v>529.5</v>
      </c>
      <c r="D180" s="155">
        <v>629.9</v>
      </c>
      <c r="E180" s="155">
        <v>203.64</v>
      </c>
      <c r="F180" s="156">
        <v>283.10000000000002</v>
      </c>
      <c r="G180" s="155">
        <v>1102</v>
      </c>
      <c r="H180" s="155">
        <v>239</v>
      </c>
      <c r="I180" s="155">
        <v>1901</v>
      </c>
      <c r="J180" s="155">
        <v>360</v>
      </c>
      <c r="K180" s="156">
        <v>206.45</v>
      </c>
      <c r="L180" s="155">
        <v>45.98</v>
      </c>
      <c r="M180" s="155">
        <v>97.01</v>
      </c>
      <c r="N180" s="155">
        <v>2222</v>
      </c>
      <c r="O180" s="155">
        <v>4325</v>
      </c>
      <c r="P180" s="157">
        <v>2026</v>
      </c>
      <c r="Q180" s="158">
        <v>118.9</v>
      </c>
      <c r="R180" s="159">
        <v>606.1</v>
      </c>
      <c r="S180" s="160">
        <v>1120</v>
      </c>
      <c r="T180" s="158">
        <v>1370</v>
      </c>
      <c r="U180" s="161">
        <v>543</v>
      </c>
      <c r="V180" s="155">
        <f t="shared" ref="V180:AO180" si="177">(B180/B181)-1</f>
        <v>2.383053839364524E-2</v>
      </c>
      <c r="W180" s="155">
        <f t="shared" si="177"/>
        <v>2.2200772200772212E-2</v>
      </c>
      <c r="X180" s="155">
        <f t="shared" si="177"/>
        <v>2.0742181169988605E-2</v>
      </c>
      <c r="Y180" s="155">
        <f t="shared" si="177"/>
        <v>1.4261126137200542E-3</v>
      </c>
      <c r="Z180" s="155">
        <f t="shared" si="177"/>
        <v>0</v>
      </c>
      <c r="AA180" s="155">
        <f t="shared" si="177"/>
        <v>5.4744525547445466E-3</v>
      </c>
      <c r="AB180" s="155">
        <f t="shared" si="177"/>
        <v>1.7021276595744705E-2</v>
      </c>
      <c r="AC180" s="155">
        <f t="shared" si="177"/>
        <v>1.0531858873090716E-3</v>
      </c>
      <c r="AD180" s="155">
        <f t="shared" si="177"/>
        <v>2.7855153203342198E-3</v>
      </c>
      <c r="AE180" s="155">
        <f t="shared" si="177"/>
        <v>-7.2604065827686082E-4</v>
      </c>
      <c r="AF180" s="155">
        <f t="shared" si="177"/>
        <v>2.405345211581289E-2</v>
      </c>
      <c r="AG180" s="155">
        <f t="shared" si="177"/>
        <v>4.1997851772287875E-2</v>
      </c>
      <c r="AH180" s="155">
        <f t="shared" si="177"/>
        <v>9.0826521344231637E-3</v>
      </c>
      <c r="AI180" s="155">
        <f t="shared" si="177"/>
        <v>6.9848661233993248E-3</v>
      </c>
      <c r="AJ180" s="155">
        <f t="shared" si="177"/>
        <v>1.9782393669633969E-3</v>
      </c>
      <c r="AK180" s="155">
        <f t="shared" si="177"/>
        <v>2.8546712802768326E-2</v>
      </c>
      <c r="AL180" s="155">
        <f t="shared" si="177"/>
        <v>6.810631229235975E-3</v>
      </c>
      <c r="AM180" s="155">
        <f t="shared" si="177"/>
        <v>1.8181818181818077E-2</v>
      </c>
      <c r="AN180" s="155">
        <f t="shared" si="177"/>
        <v>-2.2127052105638811E-2</v>
      </c>
      <c r="AO180" s="155">
        <f t="shared" si="177"/>
        <v>2.4528301886792558E-2</v>
      </c>
    </row>
    <row r="181" spans="1:41" ht="14.25" customHeight="1">
      <c r="A181" s="154">
        <v>45685</v>
      </c>
      <c r="B181" s="155">
        <v>1133</v>
      </c>
      <c r="C181" s="155">
        <v>518</v>
      </c>
      <c r="D181" s="155">
        <v>617.1</v>
      </c>
      <c r="E181" s="155">
        <v>203.35</v>
      </c>
      <c r="F181" s="156">
        <v>283.10000000000002</v>
      </c>
      <c r="G181" s="155">
        <v>1096</v>
      </c>
      <c r="H181" s="155">
        <v>235</v>
      </c>
      <c r="I181" s="155">
        <v>1899</v>
      </c>
      <c r="J181" s="155">
        <v>359</v>
      </c>
      <c r="K181" s="156">
        <v>206.6</v>
      </c>
      <c r="L181" s="155">
        <v>44.9</v>
      </c>
      <c r="M181" s="155">
        <v>93.1</v>
      </c>
      <c r="N181" s="155">
        <v>2202</v>
      </c>
      <c r="O181" s="155">
        <v>4295</v>
      </c>
      <c r="P181" s="157">
        <v>2022</v>
      </c>
      <c r="Q181" s="158">
        <v>115.6</v>
      </c>
      <c r="R181" s="159">
        <v>602</v>
      </c>
      <c r="S181" s="160">
        <v>1100</v>
      </c>
      <c r="T181" s="158">
        <v>1401</v>
      </c>
      <c r="U181" s="161">
        <v>530</v>
      </c>
      <c r="V181" s="155">
        <f t="shared" ref="V181:AO181" si="178">(B181/B182)-1</f>
        <v>-1.7621145374449032E-3</v>
      </c>
      <c r="W181" s="155">
        <f t="shared" si="178"/>
        <v>7.7821011673151474E-3</v>
      </c>
      <c r="X181" s="155">
        <f t="shared" si="178"/>
        <v>3.5778175313059268E-3</v>
      </c>
      <c r="Y181" s="155">
        <f t="shared" si="178"/>
        <v>-2.4038461538461453E-3</v>
      </c>
      <c r="Z181" s="155">
        <f t="shared" si="178"/>
        <v>3.5335689045945529E-4</v>
      </c>
      <c r="AA181" s="155">
        <f t="shared" si="178"/>
        <v>2.5257249766136525E-2</v>
      </c>
      <c r="AB181" s="155">
        <f t="shared" si="178"/>
        <v>-2.1272069772393376E-4</v>
      </c>
      <c r="AC181" s="155">
        <f t="shared" si="178"/>
        <v>-7.3183481442760101E-3</v>
      </c>
      <c r="AD181" s="155">
        <f t="shared" si="178"/>
        <v>-2.7777777777777679E-3</v>
      </c>
      <c r="AE181" s="155">
        <f t="shared" si="178"/>
        <v>-6.4919451791295435E-3</v>
      </c>
      <c r="AF181" s="155">
        <f t="shared" si="178"/>
        <v>-2.2222222222222365E-3</v>
      </c>
      <c r="AG181" s="155">
        <f t="shared" si="178"/>
        <v>1.2066528970540169E-2</v>
      </c>
      <c r="AH181" s="155">
        <f t="shared" si="178"/>
        <v>-1.1669658886894085E-2</v>
      </c>
      <c r="AI181" s="155">
        <f t="shared" si="178"/>
        <v>0</v>
      </c>
      <c r="AJ181" s="155">
        <f t="shared" si="178"/>
        <v>9.9009900990099098E-4</v>
      </c>
      <c r="AK181" s="155">
        <f t="shared" si="178"/>
        <v>8.658008658009031E-4</v>
      </c>
      <c r="AL181" s="155">
        <f t="shared" si="178"/>
        <v>5.008347245408995E-3</v>
      </c>
      <c r="AM181" s="155">
        <f t="shared" si="178"/>
        <v>-4.5248868778280382E-3</v>
      </c>
      <c r="AN181" s="155">
        <f t="shared" si="178"/>
        <v>7.1428571428566734E-4</v>
      </c>
      <c r="AO181" s="155">
        <f t="shared" si="178"/>
        <v>0</v>
      </c>
    </row>
    <row r="182" spans="1:41" ht="14.25" customHeight="1">
      <c r="A182" s="154">
        <v>45684</v>
      </c>
      <c r="B182" s="155">
        <v>1135</v>
      </c>
      <c r="C182" s="155">
        <v>514</v>
      </c>
      <c r="D182" s="155">
        <v>614.9</v>
      </c>
      <c r="E182" s="155">
        <v>203.84</v>
      </c>
      <c r="F182" s="156">
        <v>283</v>
      </c>
      <c r="G182" s="155">
        <v>1069</v>
      </c>
      <c r="H182" s="155">
        <v>235.05</v>
      </c>
      <c r="I182" s="155">
        <v>1913</v>
      </c>
      <c r="J182" s="155">
        <v>360</v>
      </c>
      <c r="K182" s="156">
        <v>207.95</v>
      </c>
      <c r="L182" s="155">
        <v>45</v>
      </c>
      <c r="M182" s="155">
        <v>91.99</v>
      </c>
      <c r="N182" s="155">
        <v>2228</v>
      </c>
      <c r="O182" s="155">
        <v>4295</v>
      </c>
      <c r="P182" s="157">
        <v>2020</v>
      </c>
      <c r="Q182" s="158">
        <v>115.5</v>
      </c>
      <c r="R182" s="159">
        <v>599</v>
      </c>
      <c r="S182" s="160">
        <v>1105</v>
      </c>
      <c r="T182" s="158">
        <v>1400</v>
      </c>
      <c r="U182" s="161">
        <v>530</v>
      </c>
      <c r="V182" s="155">
        <f t="shared" ref="V182:AO182" si="179">(B182/B183)-1</f>
        <v>0</v>
      </c>
      <c r="W182" s="155">
        <f t="shared" si="179"/>
        <v>-7.7220077220077066E-3</v>
      </c>
      <c r="X182" s="155">
        <f t="shared" si="179"/>
        <v>-1.6260162601633432E-4</v>
      </c>
      <c r="Y182" s="155">
        <f t="shared" si="179"/>
        <v>1.4634146341463428E-2</v>
      </c>
      <c r="Z182" s="155">
        <f t="shared" si="179"/>
        <v>-1.0489510489510523E-2</v>
      </c>
      <c r="AA182" s="155">
        <f t="shared" si="179"/>
        <v>1.8095238095238164E-2</v>
      </c>
      <c r="AB182" s="155">
        <f t="shared" si="179"/>
        <v>4.4871794871794712E-3</v>
      </c>
      <c r="AC182" s="155">
        <f t="shared" si="179"/>
        <v>9.498680738786236E-3</v>
      </c>
      <c r="AD182" s="155">
        <f t="shared" si="179"/>
        <v>-1.098901098901095E-2</v>
      </c>
      <c r="AE182" s="155">
        <f t="shared" si="179"/>
        <v>-2.4038461538467004E-4</v>
      </c>
      <c r="AF182" s="155">
        <f t="shared" si="179"/>
        <v>-2.386117136659438E-2</v>
      </c>
      <c r="AG182" s="155">
        <f t="shared" si="179"/>
        <v>-1.0869565217397348E-4</v>
      </c>
      <c r="AH182" s="155">
        <f t="shared" si="179"/>
        <v>-8.9686098654706559E-4</v>
      </c>
      <c r="AI182" s="155">
        <f t="shared" si="179"/>
        <v>0</v>
      </c>
      <c r="AJ182" s="155">
        <f t="shared" si="179"/>
        <v>-3.9447731755424265E-3</v>
      </c>
      <c r="AK182" s="155">
        <f t="shared" si="179"/>
        <v>-1.2820512820512775E-2</v>
      </c>
      <c r="AL182" s="155">
        <f t="shared" si="179"/>
        <v>-8.2781456953642252E-3</v>
      </c>
      <c r="AM182" s="155">
        <f t="shared" si="179"/>
        <v>4.5454545454546302E-3</v>
      </c>
      <c r="AN182" s="155">
        <f t="shared" si="179"/>
        <v>-1.0600706713780883E-2</v>
      </c>
      <c r="AO182" s="155">
        <f t="shared" si="179"/>
        <v>0</v>
      </c>
    </row>
    <row r="183" spans="1:41" ht="14.25" customHeight="1">
      <c r="A183" s="154">
        <v>45681</v>
      </c>
      <c r="B183" s="155">
        <v>1135</v>
      </c>
      <c r="C183" s="155">
        <v>518</v>
      </c>
      <c r="D183" s="155">
        <v>615</v>
      </c>
      <c r="E183" s="155">
        <v>200.9</v>
      </c>
      <c r="F183" s="156">
        <v>286</v>
      </c>
      <c r="G183" s="155">
        <v>1050</v>
      </c>
      <c r="H183" s="155">
        <v>234</v>
      </c>
      <c r="I183" s="155">
        <v>1895</v>
      </c>
      <c r="J183" s="155">
        <v>364</v>
      </c>
      <c r="K183" s="156">
        <v>208</v>
      </c>
      <c r="L183" s="155">
        <v>46.1</v>
      </c>
      <c r="M183" s="155">
        <v>92</v>
      </c>
      <c r="N183" s="155">
        <v>2230</v>
      </c>
      <c r="O183" s="155">
        <v>4295</v>
      </c>
      <c r="P183" s="157">
        <v>2028</v>
      </c>
      <c r="Q183" s="158">
        <v>117</v>
      </c>
      <c r="R183" s="159">
        <v>604</v>
      </c>
      <c r="S183" s="160">
        <v>1100</v>
      </c>
      <c r="T183" s="158">
        <v>1415</v>
      </c>
      <c r="U183" s="161">
        <v>530</v>
      </c>
      <c r="V183" s="155">
        <f t="shared" ref="V183:AO183" si="180">(B183/B184)-1</f>
        <v>2.6501766784452485E-3</v>
      </c>
      <c r="W183" s="155">
        <f t="shared" si="180"/>
        <v>5.8252427184466438E-3</v>
      </c>
      <c r="X183" s="155">
        <f t="shared" si="180"/>
        <v>3.9177277179236469E-3</v>
      </c>
      <c r="Y183" s="155">
        <f t="shared" si="180"/>
        <v>-2.1241352431062954E-2</v>
      </c>
      <c r="Z183" s="155">
        <f t="shared" si="180"/>
        <v>2.1428571428571352E-2</v>
      </c>
      <c r="AA183" s="155">
        <f t="shared" si="180"/>
        <v>9.5328884652046142E-4</v>
      </c>
      <c r="AB183" s="155">
        <f t="shared" si="180"/>
        <v>8.5543199315640805E-4</v>
      </c>
      <c r="AC183" s="155">
        <f t="shared" si="180"/>
        <v>-1.302083333333337E-2</v>
      </c>
      <c r="AD183" s="155">
        <f t="shared" si="180"/>
        <v>1.0830324909747224E-2</v>
      </c>
      <c r="AE183" s="155">
        <f t="shared" si="180"/>
        <v>4.8309178743961567E-3</v>
      </c>
      <c r="AF183" s="155">
        <f t="shared" si="180"/>
        <v>4.3572984749455923E-3</v>
      </c>
      <c r="AG183" s="155">
        <f t="shared" si="180"/>
        <v>1.2101210121012063E-2</v>
      </c>
      <c r="AH183" s="155">
        <f t="shared" si="180"/>
        <v>1.8264840182648401E-2</v>
      </c>
      <c r="AI183" s="155">
        <f t="shared" si="180"/>
        <v>0</v>
      </c>
      <c r="AJ183" s="155">
        <f t="shared" si="180"/>
        <v>-9.8522167487680168E-4</v>
      </c>
      <c r="AK183" s="155">
        <f t="shared" si="180"/>
        <v>-4.8780487804878092E-2</v>
      </c>
      <c r="AL183" s="155">
        <f t="shared" si="180"/>
        <v>-1.4878492312778713E-3</v>
      </c>
      <c r="AM183" s="155">
        <f t="shared" si="180"/>
        <v>0</v>
      </c>
      <c r="AN183" s="155">
        <f t="shared" si="180"/>
        <v>0</v>
      </c>
      <c r="AO183" s="155">
        <f t="shared" si="180"/>
        <v>2.7131782945736482E-2</v>
      </c>
    </row>
    <row r="184" spans="1:41" ht="14.25" customHeight="1">
      <c r="A184" s="154">
        <v>45680</v>
      </c>
      <c r="B184" s="155">
        <v>1132</v>
      </c>
      <c r="C184" s="155">
        <v>515</v>
      </c>
      <c r="D184" s="155">
        <v>612.6</v>
      </c>
      <c r="E184" s="155">
        <v>205.26</v>
      </c>
      <c r="F184" s="156">
        <v>280</v>
      </c>
      <c r="G184" s="155">
        <v>1049</v>
      </c>
      <c r="H184" s="155">
        <v>233.8</v>
      </c>
      <c r="I184" s="155">
        <v>1920</v>
      </c>
      <c r="J184" s="155">
        <v>360.1</v>
      </c>
      <c r="K184" s="156">
        <v>207</v>
      </c>
      <c r="L184" s="155">
        <v>45.9</v>
      </c>
      <c r="M184" s="155">
        <v>90.9</v>
      </c>
      <c r="N184" s="155">
        <v>2190</v>
      </c>
      <c r="O184" s="155">
        <v>4295</v>
      </c>
      <c r="P184" s="157">
        <v>2030</v>
      </c>
      <c r="Q184" s="158">
        <v>123</v>
      </c>
      <c r="R184" s="159">
        <v>604.9</v>
      </c>
      <c r="S184" s="160">
        <v>1100</v>
      </c>
      <c r="T184" s="158">
        <v>1415</v>
      </c>
      <c r="U184" s="161">
        <v>516</v>
      </c>
      <c r="V184" s="155">
        <f t="shared" ref="V184:AO184" si="181">(B184/B185)-1</f>
        <v>-1.7636684303351524E-3</v>
      </c>
      <c r="W184" s="155">
        <f t="shared" si="181"/>
        <v>1.1787819253438192E-2</v>
      </c>
      <c r="X184" s="155">
        <f t="shared" si="181"/>
        <v>-6.5252854812392069E-4</v>
      </c>
      <c r="Y184" s="155">
        <f t="shared" si="181"/>
        <v>-2.1390374331550221E-3</v>
      </c>
      <c r="Z184" s="155">
        <f t="shared" si="181"/>
        <v>-2.7608959888869578E-2</v>
      </c>
      <c r="AA184" s="155">
        <f t="shared" si="181"/>
        <v>8.6538461538461231E-3</v>
      </c>
      <c r="AB184" s="155">
        <f t="shared" si="181"/>
        <v>-8.5470085470085166E-4</v>
      </c>
      <c r="AC184" s="155">
        <f t="shared" si="181"/>
        <v>1.0526315789473717E-2</v>
      </c>
      <c r="AD184" s="155">
        <f t="shared" si="181"/>
        <v>5.8659217877095049E-3</v>
      </c>
      <c r="AE184" s="155">
        <f t="shared" si="181"/>
        <v>2.7295285359801413E-2</v>
      </c>
      <c r="AF184" s="155">
        <f t="shared" si="181"/>
        <v>3.8461538461538325E-2</v>
      </c>
      <c r="AG184" s="155">
        <f t="shared" si="181"/>
        <v>1.9058295964125671E-2</v>
      </c>
      <c r="AH184" s="155">
        <f t="shared" si="181"/>
        <v>2.0979020979021046E-2</v>
      </c>
      <c r="AI184" s="155">
        <f t="shared" si="181"/>
        <v>-1.6937514305333079E-2</v>
      </c>
      <c r="AJ184" s="155">
        <f t="shared" si="181"/>
        <v>9.9502487562188602E-3</v>
      </c>
      <c r="AK184" s="155">
        <f t="shared" si="181"/>
        <v>2.4146544546211457E-2</v>
      </c>
      <c r="AL184" s="155">
        <f t="shared" si="181"/>
        <v>1.3232830820770536E-2</v>
      </c>
      <c r="AM184" s="155">
        <f t="shared" si="181"/>
        <v>4.4634377967711192E-2</v>
      </c>
      <c r="AN184" s="155">
        <f t="shared" si="181"/>
        <v>-2.1156558533145242E-3</v>
      </c>
      <c r="AO184" s="155">
        <f t="shared" si="181"/>
        <v>3.6957790313167926E-3</v>
      </c>
    </row>
    <row r="185" spans="1:41" ht="14.25" customHeight="1">
      <c r="A185" s="154">
        <v>45679</v>
      </c>
      <c r="B185" s="155">
        <v>1134</v>
      </c>
      <c r="C185" s="155">
        <v>509</v>
      </c>
      <c r="D185" s="155">
        <v>613</v>
      </c>
      <c r="E185" s="155">
        <v>205.7</v>
      </c>
      <c r="F185" s="156">
        <v>287.95</v>
      </c>
      <c r="G185" s="155">
        <v>1040</v>
      </c>
      <c r="H185" s="155">
        <v>234</v>
      </c>
      <c r="I185" s="155">
        <v>1900</v>
      </c>
      <c r="J185" s="155">
        <v>358</v>
      </c>
      <c r="K185" s="156">
        <v>201.5</v>
      </c>
      <c r="L185" s="155">
        <v>44.2</v>
      </c>
      <c r="M185" s="155">
        <v>89.2</v>
      </c>
      <c r="N185" s="155">
        <v>2145</v>
      </c>
      <c r="O185" s="155">
        <v>4369</v>
      </c>
      <c r="P185" s="157">
        <v>2010</v>
      </c>
      <c r="Q185" s="158">
        <v>120.1</v>
      </c>
      <c r="R185" s="159">
        <v>597</v>
      </c>
      <c r="S185" s="160">
        <v>1053</v>
      </c>
      <c r="T185" s="158">
        <v>1418</v>
      </c>
      <c r="U185" s="161">
        <v>514.1</v>
      </c>
      <c r="V185" s="155">
        <f t="shared" ref="V185:AO185" si="182">(B185/B186)-1</f>
        <v>0</v>
      </c>
      <c r="W185" s="155">
        <f t="shared" si="182"/>
        <v>5.9288537549406772E-3</v>
      </c>
      <c r="X185" s="155">
        <f t="shared" si="182"/>
        <v>-1.3033561420657813E-3</v>
      </c>
      <c r="Y185" s="155">
        <f t="shared" si="182"/>
        <v>3.9098807839967664E-2</v>
      </c>
      <c r="Z185" s="155">
        <f t="shared" si="182"/>
        <v>1.7491166077738374E-2</v>
      </c>
      <c r="AA185" s="155">
        <f t="shared" si="182"/>
        <v>-3.8314176245211051E-3</v>
      </c>
      <c r="AB185" s="155">
        <f t="shared" si="182"/>
        <v>4.2918454935623185E-3</v>
      </c>
      <c r="AC185" s="155">
        <f t="shared" si="182"/>
        <v>-2.624671916010457E-3</v>
      </c>
      <c r="AD185" s="155">
        <f t="shared" si="182"/>
        <v>-5.5555555555555358E-3</v>
      </c>
      <c r="AE185" s="155">
        <f t="shared" si="182"/>
        <v>6.2421972534332237E-3</v>
      </c>
      <c r="AF185" s="155">
        <f t="shared" si="182"/>
        <v>-1.777777777777767E-2</v>
      </c>
      <c r="AG185" s="155">
        <f t="shared" si="182"/>
        <v>-3.3519553072625108E-3</v>
      </c>
      <c r="AH185" s="155">
        <f t="shared" si="182"/>
        <v>1.4005602240896309E-3</v>
      </c>
      <c r="AI185" s="155">
        <f t="shared" si="182"/>
        <v>-9.1470386462377817E-4</v>
      </c>
      <c r="AJ185" s="155">
        <f t="shared" si="182"/>
        <v>-1.4705882352941124E-2</v>
      </c>
      <c r="AK185" s="155">
        <f t="shared" si="182"/>
        <v>6.2831858407079499E-2</v>
      </c>
      <c r="AL185" s="155">
        <f t="shared" si="182"/>
        <v>0</v>
      </c>
      <c r="AM185" s="155">
        <f t="shared" si="182"/>
        <v>-1.5887850467289688E-2</v>
      </c>
      <c r="AN185" s="155">
        <f t="shared" si="182"/>
        <v>5.6737588652482351E-3</v>
      </c>
      <c r="AO185" s="155">
        <f t="shared" si="182"/>
        <v>-1.1346153846153784E-2</v>
      </c>
    </row>
    <row r="186" spans="1:41" ht="14.25" customHeight="1">
      <c r="A186" s="154">
        <v>45678</v>
      </c>
      <c r="B186" s="155">
        <v>1134</v>
      </c>
      <c r="C186" s="155">
        <v>506</v>
      </c>
      <c r="D186" s="155">
        <v>613.79999999999995</v>
      </c>
      <c r="E186" s="155">
        <v>197.96</v>
      </c>
      <c r="F186" s="156">
        <v>283</v>
      </c>
      <c r="G186" s="155">
        <v>1044</v>
      </c>
      <c r="H186" s="155">
        <v>233</v>
      </c>
      <c r="I186" s="155">
        <v>1905</v>
      </c>
      <c r="J186" s="155">
        <v>360</v>
      </c>
      <c r="K186" s="156">
        <v>200.25</v>
      </c>
      <c r="L186" s="155">
        <v>45</v>
      </c>
      <c r="M186" s="155">
        <v>89.5</v>
      </c>
      <c r="N186" s="155">
        <v>2142</v>
      </c>
      <c r="O186" s="155">
        <v>4373</v>
      </c>
      <c r="P186" s="157">
        <v>2040</v>
      </c>
      <c r="Q186" s="158">
        <v>113</v>
      </c>
      <c r="R186" s="159">
        <v>597</v>
      </c>
      <c r="S186" s="160">
        <v>1070</v>
      </c>
      <c r="T186" s="158">
        <v>1410</v>
      </c>
      <c r="U186" s="161">
        <v>520</v>
      </c>
      <c r="V186" s="155">
        <f t="shared" ref="V186:AO186" si="183">(B186/B187)-1</f>
        <v>-8.7412587412587506E-3</v>
      </c>
      <c r="W186" s="155">
        <f t="shared" si="183"/>
        <v>-3.7107516650808803E-2</v>
      </c>
      <c r="X186" s="155">
        <f t="shared" si="183"/>
        <v>-1.3341906445909157E-2</v>
      </c>
      <c r="Y186" s="155">
        <f t="shared" si="183"/>
        <v>-4.6067848882035523E-2</v>
      </c>
      <c r="Z186" s="155">
        <f t="shared" si="183"/>
        <v>-1.9064124783362169E-2</v>
      </c>
      <c r="AA186" s="155">
        <f t="shared" si="183"/>
        <v>-5.7142857142856718E-3</v>
      </c>
      <c r="AB186" s="155">
        <f t="shared" si="183"/>
        <v>-2.1008403361344574E-2</v>
      </c>
      <c r="AC186" s="155">
        <f t="shared" si="183"/>
        <v>-5.2219321148825326E-3</v>
      </c>
      <c r="AD186" s="155">
        <f t="shared" si="183"/>
        <v>-1.6393442622950838E-2</v>
      </c>
      <c r="AE186" s="155">
        <f t="shared" si="183"/>
        <v>-2.0542920029346989E-2</v>
      </c>
      <c r="AF186" s="155">
        <f t="shared" si="183"/>
        <v>-2.6395499783643417E-2</v>
      </c>
      <c r="AG186" s="155">
        <f t="shared" si="183"/>
        <v>-1.6483516483516536E-2</v>
      </c>
      <c r="AH186" s="155">
        <f t="shared" si="183"/>
        <v>-3.2957110609480811E-2</v>
      </c>
      <c r="AI186" s="155">
        <f t="shared" si="183"/>
        <v>2.981651376146699E-3</v>
      </c>
      <c r="AJ186" s="155">
        <f t="shared" si="183"/>
        <v>4.9261083743843415E-3</v>
      </c>
      <c r="AK186" s="155">
        <f t="shared" si="183"/>
        <v>-5.4393305439330519E-2</v>
      </c>
      <c r="AL186" s="155">
        <f t="shared" si="183"/>
        <v>-1.1589403973509937E-2</v>
      </c>
      <c r="AM186" s="155">
        <f t="shared" si="183"/>
        <v>-2.7272727272727226E-2</v>
      </c>
      <c r="AN186" s="155">
        <f t="shared" si="183"/>
        <v>2.0999275887038316E-2</v>
      </c>
      <c r="AO186" s="155">
        <f t="shared" si="183"/>
        <v>-1.9792648444863281E-2</v>
      </c>
    </row>
    <row r="187" spans="1:41" ht="14.25" customHeight="1">
      <c r="A187" s="154">
        <v>45677</v>
      </c>
      <c r="B187" s="155">
        <v>1144</v>
      </c>
      <c r="C187" s="155">
        <v>525.5</v>
      </c>
      <c r="D187" s="155">
        <v>622.1</v>
      </c>
      <c r="E187" s="155">
        <v>207.52</v>
      </c>
      <c r="F187" s="156">
        <v>288.5</v>
      </c>
      <c r="G187" s="155">
        <v>1050</v>
      </c>
      <c r="H187" s="155">
        <v>238</v>
      </c>
      <c r="I187" s="155">
        <v>1915</v>
      </c>
      <c r="J187" s="155">
        <v>366</v>
      </c>
      <c r="K187" s="156">
        <v>204.45</v>
      </c>
      <c r="L187" s="155">
        <v>46.22</v>
      </c>
      <c r="M187" s="155">
        <v>91</v>
      </c>
      <c r="N187" s="155">
        <v>2215</v>
      </c>
      <c r="O187" s="155">
        <v>4360</v>
      </c>
      <c r="P187" s="157">
        <v>2030</v>
      </c>
      <c r="Q187" s="158">
        <v>119.5</v>
      </c>
      <c r="R187" s="159">
        <v>604</v>
      </c>
      <c r="S187" s="160">
        <v>1100</v>
      </c>
      <c r="T187" s="158">
        <v>1381</v>
      </c>
      <c r="U187" s="161">
        <v>530.5</v>
      </c>
      <c r="V187" s="155">
        <f t="shared" ref="V187:AO187" si="184">(B187/B188)-1</f>
        <v>-5.2173913043478404E-3</v>
      </c>
      <c r="W187" s="155">
        <f t="shared" si="184"/>
        <v>-2.8462998102466441E-3</v>
      </c>
      <c r="X187" s="155">
        <f t="shared" si="184"/>
        <v>1.7713365539453463E-3</v>
      </c>
      <c r="Y187" s="155">
        <f t="shared" si="184"/>
        <v>1.2061562213538934E-3</v>
      </c>
      <c r="Z187" s="155">
        <f t="shared" si="184"/>
        <v>-1.7301038062284002E-3</v>
      </c>
      <c r="AA187" s="155">
        <f t="shared" si="184"/>
        <v>0</v>
      </c>
      <c r="AB187" s="155">
        <f t="shared" si="184"/>
        <v>8.4745762711864181E-3</v>
      </c>
      <c r="AC187" s="155">
        <f t="shared" si="184"/>
        <v>0</v>
      </c>
      <c r="AD187" s="155">
        <f t="shared" si="184"/>
        <v>5.494505494505475E-3</v>
      </c>
      <c r="AE187" s="155">
        <f t="shared" si="184"/>
        <v>-2.223816355810615E-2</v>
      </c>
      <c r="AF187" s="155">
        <f t="shared" si="184"/>
        <v>-7.302405498281872E-3</v>
      </c>
      <c r="AG187" s="155">
        <f t="shared" si="184"/>
        <v>-1.6109849713482505E-2</v>
      </c>
      <c r="AH187" s="155">
        <f t="shared" si="184"/>
        <v>-7.1716718960107562E-3</v>
      </c>
      <c r="AI187" s="155">
        <f t="shared" si="184"/>
        <v>1.4189346359618549E-2</v>
      </c>
      <c r="AJ187" s="155">
        <f t="shared" si="184"/>
        <v>-7.3349633251833524E-3</v>
      </c>
      <c r="AK187" s="155">
        <f t="shared" si="184"/>
        <v>4.2757417102966988E-2</v>
      </c>
      <c r="AL187" s="155">
        <f t="shared" si="184"/>
        <v>-1.6528925619834212E-3</v>
      </c>
      <c r="AM187" s="155">
        <f t="shared" si="184"/>
        <v>2.6119402985074647E-2</v>
      </c>
      <c r="AN187" s="155">
        <f t="shared" si="184"/>
        <v>-2.746478873239433E-2</v>
      </c>
      <c r="AO187" s="155">
        <f t="shared" si="184"/>
        <v>-8.4112149532710179E-3</v>
      </c>
    </row>
    <row r="188" spans="1:41" ht="14.25" customHeight="1">
      <c r="A188" s="154">
        <v>45674</v>
      </c>
      <c r="B188" s="155">
        <v>1150</v>
      </c>
      <c r="C188" s="155">
        <v>527</v>
      </c>
      <c r="D188" s="155">
        <v>621</v>
      </c>
      <c r="E188" s="155">
        <v>207.27</v>
      </c>
      <c r="F188" s="156">
        <v>289</v>
      </c>
      <c r="G188" s="155">
        <v>1050</v>
      </c>
      <c r="H188" s="155">
        <v>236</v>
      </c>
      <c r="I188" s="155">
        <v>1915</v>
      </c>
      <c r="J188" s="155">
        <v>364</v>
      </c>
      <c r="K188" s="156">
        <v>209.1</v>
      </c>
      <c r="L188" s="155">
        <v>46.56</v>
      </c>
      <c r="M188" s="155">
        <v>92.49</v>
      </c>
      <c r="N188" s="155">
        <v>2231</v>
      </c>
      <c r="O188" s="155">
        <v>4299</v>
      </c>
      <c r="P188" s="157">
        <v>2045</v>
      </c>
      <c r="Q188" s="158">
        <v>114.6</v>
      </c>
      <c r="R188" s="159">
        <v>605</v>
      </c>
      <c r="S188" s="160">
        <v>1072</v>
      </c>
      <c r="T188" s="158">
        <v>1420</v>
      </c>
      <c r="U188" s="161">
        <v>535</v>
      </c>
      <c r="V188" s="155">
        <f t="shared" ref="V188:AO188" si="185">(B188/B189)-1</f>
        <v>0</v>
      </c>
      <c r="W188" s="155">
        <f t="shared" si="185"/>
        <v>0</v>
      </c>
      <c r="X188" s="155">
        <f t="shared" si="185"/>
        <v>-5.9228429646230873E-3</v>
      </c>
      <c r="Y188" s="155">
        <f t="shared" si="185"/>
        <v>-1.6045573225729859E-2</v>
      </c>
      <c r="Z188" s="155">
        <f t="shared" si="185"/>
        <v>0</v>
      </c>
      <c r="AA188" s="155">
        <f t="shared" si="185"/>
        <v>9.6153846153845812E-3</v>
      </c>
      <c r="AB188" s="155">
        <f t="shared" si="185"/>
        <v>-8.4033613445377853E-3</v>
      </c>
      <c r="AC188" s="155">
        <f t="shared" si="185"/>
        <v>-6.7427385892115943E-3</v>
      </c>
      <c r="AD188" s="155">
        <f t="shared" si="185"/>
        <v>1.1111111111111072E-2</v>
      </c>
      <c r="AE188" s="155">
        <f t="shared" si="185"/>
        <v>-1.8309859154929553E-2</v>
      </c>
      <c r="AF188" s="155">
        <f t="shared" si="185"/>
        <v>1.29032258064532E-3</v>
      </c>
      <c r="AG188" s="155">
        <f t="shared" si="185"/>
        <v>-1.4035845389765989E-3</v>
      </c>
      <c r="AH188" s="155">
        <f t="shared" si="185"/>
        <v>-2.149122807017545E-2</v>
      </c>
      <c r="AI188" s="155">
        <f t="shared" si="185"/>
        <v>9.3131548311986556E-4</v>
      </c>
      <c r="AJ188" s="155">
        <f t="shared" si="185"/>
        <v>-2.4390243902439046E-3</v>
      </c>
      <c r="AK188" s="155">
        <f t="shared" si="185"/>
        <v>9.9808061420345373E-2</v>
      </c>
      <c r="AL188" s="155">
        <f t="shared" si="185"/>
        <v>0</v>
      </c>
      <c r="AM188" s="155">
        <f t="shared" si="185"/>
        <v>-1.5610651974288348E-2</v>
      </c>
      <c r="AN188" s="155">
        <f t="shared" si="185"/>
        <v>-3.5087719298245723E-3</v>
      </c>
      <c r="AO188" s="155">
        <f t="shared" si="185"/>
        <v>-9.2592592592593004E-3</v>
      </c>
    </row>
    <row r="189" spans="1:41" ht="14.25" customHeight="1">
      <c r="A189" s="154">
        <v>45673</v>
      </c>
      <c r="B189" s="155">
        <v>1150</v>
      </c>
      <c r="C189" s="155">
        <v>527</v>
      </c>
      <c r="D189" s="155">
        <v>624.70000000000005</v>
      </c>
      <c r="E189" s="155">
        <v>210.65</v>
      </c>
      <c r="F189" s="156">
        <v>289</v>
      </c>
      <c r="G189" s="155">
        <v>1040</v>
      </c>
      <c r="H189" s="155">
        <v>238</v>
      </c>
      <c r="I189" s="155">
        <v>1928</v>
      </c>
      <c r="J189" s="155">
        <v>360</v>
      </c>
      <c r="K189" s="156">
        <v>213</v>
      </c>
      <c r="L189" s="155">
        <v>46.5</v>
      </c>
      <c r="M189" s="155">
        <v>92.62</v>
      </c>
      <c r="N189" s="155">
        <v>2280</v>
      </c>
      <c r="O189" s="155">
        <v>4295</v>
      </c>
      <c r="P189" s="157">
        <v>2050</v>
      </c>
      <c r="Q189" s="158">
        <v>104.2</v>
      </c>
      <c r="R189" s="159">
        <v>605</v>
      </c>
      <c r="S189" s="160">
        <v>1089</v>
      </c>
      <c r="T189" s="158">
        <v>1425</v>
      </c>
      <c r="U189" s="161">
        <v>540</v>
      </c>
      <c r="V189" s="155">
        <f t="shared" ref="V189:AO189" si="186">(B189/B190)-1</f>
        <v>-1.1177987962166847E-2</v>
      </c>
      <c r="W189" s="155">
        <f t="shared" si="186"/>
        <v>1.3461538461538414E-2</v>
      </c>
      <c r="X189" s="155">
        <f t="shared" si="186"/>
        <v>-4.4621513944221869E-3</v>
      </c>
      <c r="Y189" s="155">
        <f t="shared" si="186"/>
        <v>-7.1157495256168879E-4</v>
      </c>
      <c r="Z189" s="155">
        <f t="shared" si="186"/>
        <v>0</v>
      </c>
      <c r="AA189" s="155">
        <f t="shared" si="186"/>
        <v>-4.784688995215336E-3</v>
      </c>
      <c r="AB189" s="155">
        <f t="shared" si="186"/>
        <v>0</v>
      </c>
      <c r="AC189" s="155">
        <f t="shared" si="186"/>
        <v>-1.0362694300518616E-3</v>
      </c>
      <c r="AD189" s="155">
        <f t="shared" si="186"/>
        <v>2.9251984956122357E-3</v>
      </c>
      <c r="AE189" s="155">
        <f t="shared" si="186"/>
        <v>-9.302325581395321E-3</v>
      </c>
      <c r="AF189" s="155">
        <f t="shared" si="186"/>
        <v>1.108936725375087E-2</v>
      </c>
      <c r="AG189" s="155">
        <f t="shared" si="186"/>
        <v>6.7391304347825809E-3</v>
      </c>
      <c r="AH189" s="155">
        <f t="shared" si="186"/>
        <v>2.7027027027026973E-2</v>
      </c>
      <c r="AI189" s="155">
        <f t="shared" si="186"/>
        <v>-9.3044894161431468E-4</v>
      </c>
      <c r="AJ189" s="155">
        <f t="shared" si="186"/>
        <v>2.4449877750611915E-3</v>
      </c>
      <c r="AK189" s="155">
        <f t="shared" si="186"/>
        <v>9.9504062467025589E-2</v>
      </c>
      <c r="AL189" s="155">
        <f t="shared" si="186"/>
        <v>-1.6260162601625994E-2</v>
      </c>
      <c r="AM189" s="155">
        <f t="shared" si="186"/>
        <v>-4.4736842105263186E-2</v>
      </c>
      <c r="AN189" s="155">
        <f t="shared" si="186"/>
        <v>1.3513513513513598E-2</v>
      </c>
      <c r="AO189" s="155">
        <f t="shared" si="186"/>
        <v>0</v>
      </c>
    </row>
    <row r="190" spans="1:41" ht="14.25" customHeight="1">
      <c r="A190" s="154">
        <v>45672</v>
      </c>
      <c r="B190" s="155">
        <v>1163</v>
      </c>
      <c r="C190" s="155">
        <v>520</v>
      </c>
      <c r="D190" s="155">
        <v>627.5</v>
      </c>
      <c r="E190" s="155">
        <v>210.8</v>
      </c>
      <c r="F190" s="156">
        <v>289</v>
      </c>
      <c r="G190" s="155">
        <v>1045</v>
      </c>
      <c r="H190" s="155">
        <v>238</v>
      </c>
      <c r="I190" s="155">
        <v>1930</v>
      </c>
      <c r="J190" s="155">
        <v>358.95</v>
      </c>
      <c r="K190" s="156">
        <v>215</v>
      </c>
      <c r="L190" s="155">
        <v>45.99</v>
      </c>
      <c r="M190" s="155">
        <v>92</v>
      </c>
      <c r="N190" s="155">
        <v>2220</v>
      </c>
      <c r="O190" s="155">
        <v>4299</v>
      </c>
      <c r="P190" s="157">
        <v>2045</v>
      </c>
      <c r="Q190" s="158">
        <v>94.77</v>
      </c>
      <c r="R190" s="159">
        <v>615</v>
      </c>
      <c r="S190" s="160">
        <v>1140</v>
      </c>
      <c r="T190" s="158">
        <v>1406</v>
      </c>
      <c r="U190" s="161">
        <v>540</v>
      </c>
      <c r="V190" s="155">
        <f t="shared" ref="V190:AO190" si="187">(B190/B191)-1</f>
        <v>6.0553633217992342E-3</v>
      </c>
      <c r="W190" s="155">
        <f t="shared" si="187"/>
        <v>1.9267822736031004E-3</v>
      </c>
      <c r="X190" s="155">
        <f t="shared" si="187"/>
        <v>1.2096774193548487E-2</v>
      </c>
      <c r="Y190" s="155">
        <f t="shared" si="187"/>
        <v>1.1873664212775914E-3</v>
      </c>
      <c r="Z190" s="155">
        <f t="shared" si="187"/>
        <v>3.4722222222223209E-3</v>
      </c>
      <c r="AA190" s="155">
        <f t="shared" si="187"/>
        <v>-4.761904761904745E-3</v>
      </c>
      <c r="AB190" s="155">
        <f t="shared" si="187"/>
        <v>1.2765957446808418E-2</v>
      </c>
      <c r="AC190" s="155">
        <f t="shared" si="187"/>
        <v>-2.0304568527918732E-2</v>
      </c>
      <c r="AD190" s="155">
        <f t="shared" si="187"/>
        <v>2.250391682096553E-2</v>
      </c>
      <c r="AE190" s="155">
        <f t="shared" si="187"/>
        <v>3.3653846153846256E-2</v>
      </c>
      <c r="AF190" s="155">
        <f t="shared" si="187"/>
        <v>2.200000000000002E-2</v>
      </c>
      <c r="AG190" s="155">
        <f t="shared" si="187"/>
        <v>2.965864577504207E-2</v>
      </c>
      <c r="AH190" s="155">
        <f t="shared" si="187"/>
        <v>9.0909090909090384E-3</v>
      </c>
      <c r="AI190" s="155">
        <f t="shared" si="187"/>
        <v>1.5112160566705946E-2</v>
      </c>
      <c r="AJ190" s="155">
        <f t="shared" si="187"/>
        <v>1.9598236158746563E-3</v>
      </c>
      <c r="AK190" s="155">
        <f t="shared" si="187"/>
        <v>6.4831460674157348E-2</v>
      </c>
      <c r="AL190" s="155">
        <f t="shared" si="187"/>
        <v>1.9562334217506638E-2</v>
      </c>
      <c r="AM190" s="155">
        <f t="shared" si="187"/>
        <v>-4.366812227074246E-3</v>
      </c>
      <c r="AN190" s="155">
        <f t="shared" si="187"/>
        <v>-1.6783216783216814E-2</v>
      </c>
      <c r="AO190" s="155">
        <f t="shared" si="187"/>
        <v>1.8867924528301883E-2</v>
      </c>
    </row>
    <row r="191" spans="1:41" ht="14.25" customHeight="1">
      <c r="A191" s="154">
        <v>45670</v>
      </c>
      <c r="B191" s="155">
        <v>1156</v>
      </c>
      <c r="C191" s="155">
        <v>519</v>
      </c>
      <c r="D191" s="155">
        <v>620</v>
      </c>
      <c r="E191" s="155">
        <v>210.55</v>
      </c>
      <c r="F191" s="156">
        <v>288</v>
      </c>
      <c r="G191" s="155">
        <v>1050</v>
      </c>
      <c r="H191" s="155">
        <v>235</v>
      </c>
      <c r="I191" s="155">
        <v>1970</v>
      </c>
      <c r="J191" s="155">
        <v>351.05</v>
      </c>
      <c r="K191" s="156">
        <v>208</v>
      </c>
      <c r="L191" s="155">
        <v>45</v>
      </c>
      <c r="M191" s="155">
        <v>89.35</v>
      </c>
      <c r="N191" s="155">
        <v>2200</v>
      </c>
      <c r="O191" s="155">
        <v>4235</v>
      </c>
      <c r="P191" s="157">
        <v>2041</v>
      </c>
      <c r="Q191" s="158">
        <v>89</v>
      </c>
      <c r="R191" s="159">
        <v>603.20000000000005</v>
      </c>
      <c r="S191" s="160">
        <v>1145</v>
      </c>
      <c r="T191" s="158">
        <v>1430</v>
      </c>
      <c r="U191" s="161">
        <v>530</v>
      </c>
      <c r="V191" s="155">
        <f t="shared" ref="V191:AO191" si="188">(B191/B192)-1</f>
        <v>1.4925373134328401E-2</v>
      </c>
      <c r="W191" s="155">
        <f t="shared" si="188"/>
        <v>1.9305019305020377E-3</v>
      </c>
      <c r="X191" s="155">
        <f t="shared" si="188"/>
        <v>0</v>
      </c>
      <c r="Y191" s="155">
        <f t="shared" si="188"/>
        <v>5.5879262584774825E-3</v>
      </c>
      <c r="Z191" s="155">
        <f t="shared" si="188"/>
        <v>-6.7252974650801045E-3</v>
      </c>
      <c r="AA191" s="155">
        <f t="shared" si="188"/>
        <v>5.7471264367816577E-3</v>
      </c>
      <c r="AB191" s="155">
        <f t="shared" si="188"/>
        <v>1.952277657266821E-2</v>
      </c>
      <c r="AC191" s="155">
        <f t="shared" si="188"/>
        <v>1.7561983471074294E-2</v>
      </c>
      <c r="AD191" s="155">
        <f t="shared" si="188"/>
        <v>1.4595375722543436E-2</v>
      </c>
      <c r="AE191" s="155">
        <f t="shared" si="188"/>
        <v>4.5226130653266416E-2</v>
      </c>
      <c r="AF191" s="155">
        <f t="shared" si="188"/>
        <v>-1.1206328279498967E-2</v>
      </c>
      <c r="AG191" s="155">
        <f t="shared" si="188"/>
        <v>-2.2333891680625939E-3</v>
      </c>
      <c r="AH191" s="155">
        <f t="shared" si="188"/>
        <v>0</v>
      </c>
      <c r="AI191" s="155">
        <f t="shared" si="188"/>
        <v>-3.2948929159802853E-3</v>
      </c>
      <c r="AJ191" s="155">
        <f t="shared" si="188"/>
        <v>1.4720314033365156E-3</v>
      </c>
      <c r="AK191" s="155">
        <f t="shared" si="188"/>
        <v>1.5865768747859832E-2</v>
      </c>
      <c r="AL191" s="155">
        <f t="shared" si="188"/>
        <v>-1.1147540983606485E-2</v>
      </c>
      <c r="AM191" s="155">
        <f t="shared" si="188"/>
        <v>1.327433628318575E-2</v>
      </c>
      <c r="AN191" s="155">
        <f t="shared" si="188"/>
        <v>-6.2543432939541344E-3</v>
      </c>
      <c r="AO191" s="155">
        <f t="shared" si="188"/>
        <v>0</v>
      </c>
    </row>
    <row r="192" spans="1:41" ht="14.25" customHeight="1">
      <c r="A192" s="154">
        <v>45667</v>
      </c>
      <c r="B192" s="155">
        <v>1139</v>
      </c>
      <c r="C192" s="155">
        <v>518</v>
      </c>
      <c r="D192" s="155">
        <v>620</v>
      </c>
      <c r="E192" s="155">
        <v>209.38</v>
      </c>
      <c r="F192" s="156">
        <v>289.95</v>
      </c>
      <c r="G192" s="155">
        <v>1044</v>
      </c>
      <c r="H192" s="155">
        <v>230.5</v>
      </c>
      <c r="I192" s="155">
        <v>1936</v>
      </c>
      <c r="J192" s="155">
        <v>346</v>
      </c>
      <c r="K192" s="156">
        <v>199</v>
      </c>
      <c r="L192" s="155">
        <v>45.51</v>
      </c>
      <c r="M192" s="155">
        <v>89.55</v>
      </c>
      <c r="N192" s="155">
        <v>2200</v>
      </c>
      <c r="O192" s="155">
        <v>4249</v>
      </c>
      <c r="P192" s="157">
        <v>2038</v>
      </c>
      <c r="Q192" s="158">
        <v>87.61</v>
      </c>
      <c r="R192" s="159">
        <v>610</v>
      </c>
      <c r="S192" s="160">
        <v>1130</v>
      </c>
      <c r="T192" s="158">
        <v>1439</v>
      </c>
      <c r="U192" s="161">
        <v>530</v>
      </c>
      <c r="V192" s="155">
        <f t="shared" ref="V192:AO192" si="189">(B192/B193)-1</f>
        <v>-1.8949181739879362E-2</v>
      </c>
      <c r="W192" s="155">
        <f t="shared" si="189"/>
        <v>-2.6315789473684181E-2</v>
      </c>
      <c r="X192" s="155">
        <f t="shared" si="189"/>
        <v>-2.894821486008281E-3</v>
      </c>
      <c r="Y192" s="155">
        <f t="shared" si="189"/>
        <v>1.7395529640427565E-2</v>
      </c>
      <c r="Z192" s="155">
        <f t="shared" si="189"/>
        <v>6.7708333333333925E-3</v>
      </c>
      <c r="AA192" s="155">
        <f t="shared" si="189"/>
        <v>2.9585798816567976E-2</v>
      </c>
      <c r="AB192" s="155">
        <f t="shared" si="189"/>
        <v>-3.556485355648531E-2</v>
      </c>
      <c r="AC192" s="155">
        <f t="shared" si="189"/>
        <v>-2.0618556701030855E-3</v>
      </c>
      <c r="AD192" s="155">
        <f t="shared" si="189"/>
        <v>-4.4198895027624308E-2</v>
      </c>
      <c r="AE192" s="155">
        <f t="shared" si="189"/>
        <v>1.9206145966709443E-2</v>
      </c>
      <c r="AF192" s="155">
        <f t="shared" si="189"/>
        <v>-1.7062634989200798E-2</v>
      </c>
      <c r="AG192" s="155">
        <f t="shared" si="189"/>
        <v>2.6949541284403633E-2</v>
      </c>
      <c r="AH192" s="155">
        <f t="shared" si="189"/>
        <v>0</v>
      </c>
      <c r="AI192" s="155">
        <f t="shared" si="189"/>
        <v>-1.16306117701791E-2</v>
      </c>
      <c r="AJ192" s="155">
        <f t="shared" si="189"/>
        <v>0</v>
      </c>
      <c r="AK192" s="155">
        <f t="shared" si="189"/>
        <v>-3.7252747252747298E-2</v>
      </c>
      <c r="AL192" s="155">
        <f t="shared" si="189"/>
        <v>1.6420361247948545E-3</v>
      </c>
      <c r="AM192" s="155">
        <f t="shared" si="189"/>
        <v>1.7730496453900457E-3</v>
      </c>
      <c r="AN192" s="155">
        <f t="shared" si="189"/>
        <v>-6.9444444444444198E-4</v>
      </c>
      <c r="AO192" s="155">
        <f t="shared" si="189"/>
        <v>-9.3457943925233655E-3</v>
      </c>
    </row>
    <row r="193" spans="1:41" ht="14.25" customHeight="1">
      <c r="A193" s="154">
        <v>45666</v>
      </c>
      <c r="B193" s="155">
        <v>1161</v>
      </c>
      <c r="C193" s="155">
        <v>532</v>
      </c>
      <c r="D193" s="155">
        <v>621.79999999999995</v>
      </c>
      <c r="E193" s="155">
        <v>205.8</v>
      </c>
      <c r="F193" s="156">
        <v>288</v>
      </c>
      <c r="G193" s="155">
        <v>1014</v>
      </c>
      <c r="H193" s="155">
        <v>239</v>
      </c>
      <c r="I193" s="155">
        <v>1940</v>
      </c>
      <c r="J193" s="155">
        <v>362</v>
      </c>
      <c r="K193" s="156">
        <v>195.25</v>
      </c>
      <c r="L193" s="155">
        <v>46.3</v>
      </c>
      <c r="M193" s="155">
        <v>87.2</v>
      </c>
      <c r="N193" s="155">
        <v>2200</v>
      </c>
      <c r="O193" s="155">
        <v>4299</v>
      </c>
      <c r="P193" s="157">
        <v>2038</v>
      </c>
      <c r="Q193" s="158">
        <v>91</v>
      </c>
      <c r="R193" s="159">
        <v>609</v>
      </c>
      <c r="S193" s="160">
        <v>1128</v>
      </c>
      <c r="T193" s="158">
        <v>1440</v>
      </c>
      <c r="U193" s="161">
        <v>535</v>
      </c>
      <c r="V193" s="155">
        <f t="shared" ref="V193:AO193" si="190">(B193/B194)-1</f>
        <v>8.6206896551721535E-4</v>
      </c>
      <c r="W193" s="155">
        <f t="shared" si="190"/>
        <v>-2.3853211009174258E-2</v>
      </c>
      <c r="X193" s="155">
        <f t="shared" si="190"/>
        <v>1.2373819602735203E-2</v>
      </c>
      <c r="Y193" s="155">
        <f t="shared" si="190"/>
        <v>2.2913663700979248E-2</v>
      </c>
      <c r="Z193" s="155">
        <f t="shared" si="190"/>
        <v>-4.8375950241879018E-3</v>
      </c>
      <c r="AA193" s="155">
        <f t="shared" si="190"/>
        <v>1.501501501501501E-2</v>
      </c>
      <c r="AB193" s="155">
        <f t="shared" si="190"/>
        <v>2.0931225971806855E-2</v>
      </c>
      <c r="AC193" s="155">
        <f t="shared" si="190"/>
        <v>-5.12820512820511E-3</v>
      </c>
      <c r="AD193" s="155">
        <f t="shared" si="190"/>
        <v>-1.929969671905174E-3</v>
      </c>
      <c r="AE193" s="155">
        <f t="shared" si="190"/>
        <v>1.6927083333333259E-2</v>
      </c>
      <c r="AF193" s="155">
        <f t="shared" si="190"/>
        <v>1.08108108108107E-3</v>
      </c>
      <c r="AG193" s="155">
        <f t="shared" si="190"/>
        <v>2.2988505747125743E-3</v>
      </c>
      <c r="AH193" s="155">
        <f t="shared" si="190"/>
        <v>9.1743119266054496E-3</v>
      </c>
      <c r="AI193" s="155">
        <f t="shared" si="190"/>
        <v>5.3676470588235325E-2</v>
      </c>
      <c r="AJ193" s="155">
        <f t="shared" si="190"/>
        <v>1.9665683382497079E-3</v>
      </c>
      <c r="AK193" s="155">
        <f t="shared" si="190"/>
        <v>1.5171798304328465E-2</v>
      </c>
      <c r="AL193" s="155">
        <f t="shared" si="190"/>
        <v>-1.8029831175218058E-3</v>
      </c>
      <c r="AM193" s="155">
        <f t="shared" si="190"/>
        <v>-5.6066945606694563E-2</v>
      </c>
      <c r="AN193" s="155">
        <f t="shared" si="190"/>
        <v>2.857142857142847E-2</v>
      </c>
      <c r="AO193" s="155">
        <f t="shared" si="190"/>
        <v>7.1536144578312477E-3</v>
      </c>
    </row>
    <row r="194" spans="1:41" ht="14.25" customHeight="1">
      <c r="A194" s="154">
        <v>45665</v>
      </c>
      <c r="B194" s="155">
        <v>1160</v>
      </c>
      <c r="C194" s="155">
        <v>545</v>
      </c>
      <c r="D194" s="155">
        <v>614.20000000000005</v>
      </c>
      <c r="E194" s="155">
        <v>201.19</v>
      </c>
      <c r="F194" s="156">
        <v>289.39999999999998</v>
      </c>
      <c r="G194" s="155">
        <v>999</v>
      </c>
      <c r="H194" s="155">
        <v>234.1</v>
      </c>
      <c r="I194" s="155">
        <v>1950</v>
      </c>
      <c r="J194" s="155">
        <v>362.7</v>
      </c>
      <c r="K194" s="156">
        <v>192</v>
      </c>
      <c r="L194" s="155">
        <v>46.25</v>
      </c>
      <c r="M194" s="155">
        <v>87</v>
      </c>
      <c r="N194" s="155">
        <v>2180</v>
      </c>
      <c r="O194" s="155">
        <v>4080</v>
      </c>
      <c r="P194" s="157">
        <v>2034</v>
      </c>
      <c r="Q194" s="158">
        <v>89.64</v>
      </c>
      <c r="R194" s="159">
        <v>610.1</v>
      </c>
      <c r="S194" s="160">
        <v>1195</v>
      </c>
      <c r="T194" s="158">
        <v>1400</v>
      </c>
      <c r="U194" s="161">
        <v>531.20000000000005</v>
      </c>
      <c r="V194" s="155">
        <f t="shared" ref="V194:AO194" si="191">(B194/B195)-1</f>
        <v>3.5714285714285809E-2</v>
      </c>
      <c r="W194" s="155">
        <f t="shared" si="191"/>
        <v>2.8301886792452935E-2</v>
      </c>
      <c r="X194" s="155">
        <f t="shared" si="191"/>
        <v>1.3364131331463414E-2</v>
      </c>
      <c r="Y194" s="155">
        <f t="shared" si="191"/>
        <v>1.0801848874598008E-2</v>
      </c>
      <c r="Z194" s="155">
        <f t="shared" si="191"/>
        <v>1.9014084507042117E-2</v>
      </c>
      <c r="AA194" s="155">
        <f t="shared" si="191"/>
        <v>2.7777777777777679E-2</v>
      </c>
      <c r="AB194" s="155">
        <f t="shared" si="191"/>
        <v>8.1826012058570097E-3</v>
      </c>
      <c r="AC194" s="155">
        <f t="shared" si="191"/>
        <v>9.3167701863354768E-3</v>
      </c>
      <c r="AD194" s="155">
        <f t="shared" si="191"/>
        <v>5.4360465116279011E-2</v>
      </c>
      <c r="AE194" s="155">
        <f t="shared" si="191"/>
        <v>1.8027571580063739E-2</v>
      </c>
      <c r="AF194" s="155">
        <f t="shared" si="191"/>
        <v>2.0295609971321404E-2</v>
      </c>
      <c r="AG194" s="155">
        <f t="shared" si="191"/>
        <v>-1.0238907849829393E-2</v>
      </c>
      <c r="AH194" s="155">
        <f t="shared" si="191"/>
        <v>9.182736455464191E-4</v>
      </c>
      <c r="AI194" s="155">
        <f t="shared" si="191"/>
        <v>-1.2584704743465625E-2</v>
      </c>
      <c r="AJ194" s="155">
        <f t="shared" si="191"/>
        <v>-4.9140049140050657E-4</v>
      </c>
      <c r="AK194" s="155">
        <f t="shared" si="191"/>
        <v>9.9877300613496978E-2</v>
      </c>
      <c r="AL194" s="155">
        <f t="shared" si="191"/>
        <v>1.6663889351774763E-2</v>
      </c>
      <c r="AM194" s="155">
        <f t="shared" si="191"/>
        <v>1.2711864406779627E-2</v>
      </c>
      <c r="AN194" s="155">
        <f t="shared" si="191"/>
        <v>0</v>
      </c>
      <c r="AO194" s="155">
        <f t="shared" si="191"/>
        <v>1.5484610973045321E-2</v>
      </c>
    </row>
    <row r="195" spans="1:41" ht="14.25" customHeight="1">
      <c r="A195" s="154">
        <v>45664</v>
      </c>
      <c r="B195" s="155">
        <v>1120</v>
      </c>
      <c r="C195" s="155">
        <v>530</v>
      </c>
      <c r="D195" s="155">
        <v>606.1</v>
      </c>
      <c r="E195" s="155">
        <v>199.04</v>
      </c>
      <c r="F195" s="156">
        <v>284</v>
      </c>
      <c r="G195" s="155">
        <v>972</v>
      </c>
      <c r="H195" s="155">
        <v>232.2</v>
      </c>
      <c r="I195" s="155">
        <v>1932</v>
      </c>
      <c r="J195" s="155">
        <v>344</v>
      </c>
      <c r="K195" s="156">
        <v>188.6</v>
      </c>
      <c r="L195" s="155">
        <v>45.33</v>
      </c>
      <c r="M195" s="155">
        <v>87.9</v>
      </c>
      <c r="N195" s="155">
        <v>2178</v>
      </c>
      <c r="O195" s="155">
        <v>4132</v>
      </c>
      <c r="P195" s="157">
        <v>2035</v>
      </c>
      <c r="Q195" s="158">
        <v>81.5</v>
      </c>
      <c r="R195" s="159">
        <v>600.1</v>
      </c>
      <c r="S195" s="160">
        <v>1180</v>
      </c>
      <c r="T195" s="158">
        <v>1400</v>
      </c>
      <c r="U195" s="161">
        <v>523.1</v>
      </c>
      <c r="V195" s="155">
        <f t="shared" ref="V195:AO195" si="192">(B195/B196)-1</f>
        <v>0</v>
      </c>
      <c r="W195" s="155">
        <f t="shared" si="192"/>
        <v>1.8251681075888593E-2</v>
      </c>
      <c r="X195" s="155">
        <f t="shared" si="192"/>
        <v>1.8181818181819409E-3</v>
      </c>
      <c r="Y195" s="155">
        <f t="shared" si="192"/>
        <v>-3.0066760879099541E-2</v>
      </c>
      <c r="Z195" s="155">
        <f t="shared" si="192"/>
        <v>-3.159003159003082E-3</v>
      </c>
      <c r="AA195" s="155">
        <f t="shared" si="192"/>
        <v>-7.9608083282302067E-3</v>
      </c>
      <c r="AB195" s="155">
        <f t="shared" si="192"/>
        <v>-1.191489361702136E-2</v>
      </c>
      <c r="AC195" s="155">
        <f t="shared" si="192"/>
        <v>-6.1728395061728669E-3</v>
      </c>
      <c r="AD195" s="155">
        <f t="shared" si="192"/>
        <v>8.2101289713746528E-2</v>
      </c>
      <c r="AE195" s="155">
        <f t="shared" si="192"/>
        <v>-1.5143603133159322E-2</v>
      </c>
      <c r="AF195" s="155">
        <f t="shared" si="192"/>
        <v>3.257403189066066E-2</v>
      </c>
      <c r="AG195" s="155">
        <f t="shared" si="192"/>
        <v>-7.900677200902817E-3</v>
      </c>
      <c r="AH195" s="155">
        <f t="shared" si="192"/>
        <v>2.4941176470588244E-2</v>
      </c>
      <c r="AI195" s="155">
        <f t="shared" si="192"/>
        <v>-2.7764705882352914E-2</v>
      </c>
      <c r="AJ195" s="155">
        <f t="shared" si="192"/>
        <v>-2.450980392156854E-3</v>
      </c>
      <c r="AK195" s="155">
        <f t="shared" si="192"/>
        <v>4.5139779430623195E-2</v>
      </c>
      <c r="AL195" s="155">
        <f t="shared" si="192"/>
        <v>1.5397631133671874E-2</v>
      </c>
      <c r="AM195" s="155">
        <f t="shared" si="192"/>
        <v>1.6977928692698541E-3</v>
      </c>
      <c r="AN195" s="155">
        <f t="shared" si="192"/>
        <v>7.1479628305937126E-4</v>
      </c>
      <c r="AO195" s="155">
        <f t="shared" si="192"/>
        <v>4.0307101727448114E-3</v>
      </c>
    </row>
    <row r="196" spans="1:41" ht="14.25" customHeight="1">
      <c r="A196" s="154">
        <v>45663</v>
      </c>
      <c r="B196" s="155">
        <v>1120</v>
      </c>
      <c r="C196" s="155">
        <v>520.5</v>
      </c>
      <c r="D196" s="155">
        <v>605</v>
      </c>
      <c r="E196" s="155">
        <v>205.21</v>
      </c>
      <c r="F196" s="156">
        <v>284.89999999999998</v>
      </c>
      <c r="G196" s="155">
        <v>979.8</v>
      </c>
      <c r="H196" s="155">
        <v>235</v>
      </c>
      <c r="I196" s="155">
        <v>1944</v>
      </c>
      <c r="J196" s="155">
        <v>317.89999999999998</v>
      </c>
      <c r="K196" s="156">
        <v>191.5</v>
      </c>
      <c r="L196" s="155">
        <v>43.9</v>
      </c>
      <c r="M196" s="155">
        <v>88.6</v>
      </c>
      <c r="N196" s="155">
        <v>2125</v>
      </c>
      <c r="O196" s="155">
        <v>4250</v>
      </c>
      <c r="P196" s="157">
        <v>2040</v>
      </c>
      <c r="Q196" s="158">
        <v>77.98</v>
      </c>
      <c r="R196" s="159">
        <v>591</v>
      </c>
      <c r="S196" s="160">
        <v>1178</v>
      </c>
      <c r="T196" s="158">
        <v>1399</v>
      </c>
      <c r="U196" s="161">
        <v>521</v>
      </c>
      <c r="V196" s="155">
        <f t="shared" ref="V196:AO196" si="193">(B196/B197)-1</f>
        <v>-8.8495575221239076E-3</v>
      </c>
      <c r="W196" s="155">
        <f t="shared" si="193"/>
        <v>-8.5714285714285632E-3</v>
      </c>
      <c r="X196" s="155">
        <f t="shared" si="193"/>
        <v>-6.4049926096239052E-3</v>
      </c>
      <c r="Y196" s="155">
        <f t="shared" si="193"/>
        <v>-4.8706833568745722E-4</v>
      </c>
      <c r="Z196" s="155">
        <f t="shared" si="193"/>
        <v>6.0028248587569166E-3</v>
      </c>
      <c r="AA196" s="155">
        <f t="shared" si="193"/>
        <v>9.0628218331616495E-3</v>
      </c>
      <c r="AB196" s="155">
        <f t="shared" si="193"/>
        <v>4.2735042735042583E-3</v>
      </c>
      <c r="AC196" s="155">
        <f t="shared" si="193"/>
        <v>7.2538860103625868E-3</v>
      </c>
      <c r="AD196" s="155">
        <f t="shared" si="193"/>
        <v>9.2063492063492181E-3</v>
      </c>
      <c r="AE196" s="155">
        <f t="shared" si="193"/>
        <v>-1.2886597938144284E-2</v>
      </c>
      <c r="AF196" s="155">
        <f t="shared" si="193"/>
        <v>-9.2529902956444143E-3</v>
      </c>
      <c r="AG196" s="155">
        <f t="shared" si="193"/>
        <v>2.4277456647398887E-2</v>
      </c>
      <c r="AH196" s="155">
        <f t="shared" si="193"/>
        <v>-1.620370370370372E-2</v>
      </c>
      <c r="AI196" s="155">
        <f t="shared" si="193"/>
        <v>0</v>
      </c>
      <c r="AJ196" s="155">
        <f t="shared" si="193"/>
        <v>0</v>
      </c>
      <c r="AK196" s="155">
        <f t="shared" si="193"/>
        <v>1.2727272727272698E-2</v>
      </c>
      <c r="AL196" s="155">
        <f t="shared" si="193"/>
        <v>2.1078092605390619E-2</v>
      </c>
      <c r="AM196" s="155">
        <f t="shared" si="193"/>
        <v>5.1785714285714324E-2</v>
      </c>
      <c r="AN196" s="155">
        <f t="shared" si="193"/>
        <v>-4.270462633451988E-3</v>
      </c>
      <c r="AO196" s="155">
        <f t="shared" si="193"/>
        <v>-1.6981132075471694E-2</v>
      </c>
    </row>
    <row r="197" spans="1:41" ht="14.25" customHeight="1">
      <c r="A197" s="154">
        <v>45660</v>
      </c>
      <c r="B197" s="155">
        <v>1130</v>
      </c>
      <c r="C197" s="155">
        <v>525</v>
      </c>
      <c r="D197" s="155">
        <v>608.9</v>
      </c>
      <c r="E197" s="155">
        <v>205.31</v>
      </c>
      <c r="F197" s="156">
        <v>283.2</v>
      </c>
      <c r="G197" s="155">
        <v>971</v>
      </c>
      <c r="H197" s="155">
        <v>234</v>
      </c>
      <c r="I197" s="155">
        <v>1930</v>
      </c>
      <c r="J197" s="155">
        <v>315</v>
      </c>
      <c r="K197" s="156">
        <v>194</v>
      </c>
      <c r="L197" s="155">
        <v>44.31</v>
      </c>
      <c r="M197" s="155">
        <v>86.5</v>
      </c>
      <c r="N197" s="155">
        <v>2160</v>
      </c>
      <c r="O197" s="155">
        <v>4250</v>
      </c>
      <c r="P197" s="157">
        <v>2040</v>
      </c>
      <c r="Q197" s="158">
        <v>77</v>
      </c>
      <c r="R197" s="159">
        <v>578.79999999999995</v>
      </c>
      <c r="S197" s="160">
        <v>1120</v>
      </c>
      <c r="T197" s="158">
        <v>1405</v>
      </c>
      <c r="U197" s="161">
        <v>530</v>
      </c>
      <c r="V197" s="155">
        <f t="shared" ref="V197:AO197" si="194">(B197/B198)-1</f>
        <v>2.7272727272727337E-2</v>
      </c>
      <c r="W197" s="155">
        <f t="shared" si="194"/>
        <v>9.6153846153845812E-3</v>
      </c>
      <c r="X197" s="155">
        <f t="shared" si="194"/>
        <v>4.4425385934819817E-2</v>
      </c>
      <c r="Y197" s="155">
        <f t="shared" si="194"/>
        <v>2.6960784313725616E-2</v>
      </c>
      <c r="Z197" s="155">
        <f t="shared" si="194"/>
        <v>1.1428571428571344E-2</v>
      </c>
      <c r="AA197" s="155">
        <f t="shared" si="194"/>
        <v>2.2105263157894628E-2</v>
      </c>
      <c r="AB197" s="155">
        <f t="shared" si="194"/>
        <v>3.4940291906236265E-2</v>
      </c>
      <c r="AC197" s="155">
        <f t="shared" si="194"/>
        <v>2.3329798515376421E-2</v>
      </c>
      <c r="AD197" s="155">
        <f t="shared" si="194"/>
        <v>3.1096563011456579E-2</v>
      </c>
      <c r="AE197" s="155">
        <f t="shared" si="194"/>
        <v>3.7433155080213831E-2</v>
      </c>
      <c r="AF197" s="155">
        <f t="shared" si="194"/>
        <v>4.2588235294117593E-2</v>
      </c>
      <c r="AG197" s="155">
        <f t="shared" si="194"/>
        <v>4.3425814234016924E-2</v>
      </c>
      <c r="AH197" s="155">
        <f t="shared" si="194"/>
        <v>3.9461020211742026E-2</v>
      </c>
      <c r="AI197" s="155">
        <f t="shared" si="194"/>
        <v>0</v>
      </c>
      <c r="AJ197" s="155">
        <f t="shared" si="194"/>
        <v>3.6585365853658569E-2</v>
      </c>
      <c r="AK197" s="155">
        <f t="shared" si="194"/>
        <v>-2.1476680645571178E-2</v>
      </c>
      <c r="AL197" s="155">
        <f t="shared" si="194"/>
        <v>3.3756027862118287E-2</v>
      </c>
      <c r="AM197" s="155">
        <f t="shared" si="194"/>
        <v>6.6666666666666652E-2</v>
      </c>
      <c r="AN197" s="155">
        <f t="shared" si="194"/>
        <v>3.5714285714285587E-3</v>
      </c>
      <c r="AO197" s="155">
        <f t="shared" si="194"/>
        <v>3.9215686274509887E-2</v>
      </c>
    </row>
    <row r="198" spans="1:41" ht="14.25" customHeight="1">
      <c r="A198" s="154">
        <v>45659</v>
      </c>
      <c r="B198" s="155">
        <v>1100</v>
      </c>
      <c r="C198" s="155">
        <v>520</v>
      </c>
      <c r="D198" s="155">
        <v>583</v>
      </c>
      <c r="E198" s="155">
        <v>199.92</v>
      </c>
      <c r="F198" s="156">
        <v>280</v>
      </c>
      <c r="G198" s="155">
        <v>950</v>
      </c>
      <c r="H198" s="155">
        <v>226.1</v>
      </c>
      <c r="I198" s="155">
        <v>1886</v>
      </c>
      <c r="J198" s="155">
        <v>305.5</v>
      </c>
      <c r="K198" s="156">
        <v>187</v>
      </c>
      <c r="L198" s="155">
        <v>42.5</v>
      </c>
      <c r="M198" s="155">
        <v>82.9</v>
      </c>
      <c r="N198" s="155">
        <v>2078</v>
      </c>
      <c r="O198" s="155">
        <v>4250</v>
      </c>
      <c r="P198" s="157">
        <v>1968</v>
      </c>
      <c r="Q198" s="158">
        <v>78.69</v>
      </c>
      <c r="R198" s="159">
        <v>559.9</v>
      </c>
      <c r="S198" s="160">
        <v>1050</v>
      </c>
      <c r="T198" s="158">
        <v>1400</v>
      </c>
      <c r="U198" s="161">
        <v>510</v>
      </c>
      <c r="V198" s="155">
        <f t="shared" ref="V198:AO198" si="195">(B198/B199)-1</f>
        <v>4.5627376425855459E-2</v>
      </c>
      <c r="W198" s="155">
        <f t="shared" si="195"/>
        <v>8.3333333333333259E-2</v>
      </c>
      <c r="X198" s="155">
        <f t="shared" si="195"/>
        <v>2.4604569420035194E-2</v>
      </c>
      <c r="Y198" s="155">
        <f t="shared" si="195"/>
        <v>-4.8780487804879202E-3</v>
      </c>
      <c r="Z198" s="155">
        <f t="shared" si="195"/>
        <v>1.8181818181818077E-2</v>
      </c>
      <c r="AA198" s="155">
        <f t="shared" si="195"/>
        <v>2.1505376344086002E-2</v>
      </c>
      <c r="AB198" s="155">
        <f t="shared" si="195"/>
        <v>1.8468468468468391E-2</v>
      </c>
      <c r="AC198" s="155">
        <f t="shared" si="195"/>
        <v>3.1914893617022155E-3</v>
      </c>
      <c r="AD198" s="155">
        <f t="shared" si="195"/>
        <v>5.3448275862068906E-2</v>
      </c>
      <c r="AE198" s="155">
        <f t="shared" si="195"/>
        <v>-1.5789473684210575E-2</v>
      </c>
      <c r="AF198" s="155">
        <f t="shared" si="195"/>
        <v>8.1424936386768509E-2</v>
      </c>
      <c r="AG198" s="155">
        <f t="shared" si="195"/>
        <v>1.0852335081087627E-2</v>
      </c>
      <c r="AH198" s="155">
        <f t="shared" si="195"/>
        <v>9.9470899470899488E-2</v>
      </c>
      <c r="AI198" s="155">
        <f t="shared" si="195"/>
        <v>1.1904761904761862E-2</v>
      </c>
      <c r="AJ198" s="155">
        <f t="shared" si="195"/>
        <v>1.7054263565891459E-2</v>
      </c>
      <c r="AK198" s="155">
        <f t="shared" si="195"/>
        <v>4.6409574468085024E-2</v>
      </c>
      <c r="AL198" s="155">
        <f t="shared" si="195"/>
        <v>4.4589552238806007E-2</v>
      </c>
      <c r="AM198" s="155">
        <f t="shared" si="195"/>
        <v>6.7181624148795693E-2</v>
      </c>
      <c r="AN198" s="155">
        <f t="shared" si="195"/>
        <v>4.4776119402984982E-2</v>
      </c>
      <c r="AO198" s="155">
        <f t="shared" si="195"/>
        <v>7.1428571428571397E-2</v>
      </c>
    </row>
    <row r="199" spans="1:41" ht="14.25" customHeight="1">
      <c r="A199" s="154">
        <v>45657</v>
      </c>
      <c r="B199" s="155">
        <v>1052</v>
      </c>
      <c r="C199" s="155">
        <v>480</v>
      </c>
      <c r="D199" s="155">
        <v>569</v>
      </c>
      <c r="E199" s="155">
        <v>200.9</v>
      </c>
      <c r="F199" s="156">
        <v>275</v>
      </c>
      <c r="G199" s="155">
        <v>930</v>
      </c>
      <c r="H199" s="155">
        <v>222</v>
      </c>
      <c r="I199" s="155">
        <v>1880</v>
      </c>
      <c r="J199" s="155">
        <v>290</v>
      </c>
      <c r="K199" s="156">
        <v>190</v>
      </c>
      <c r="L199" s="155">
        <v>39.299999999999997</v>
      </c>
      <c r="M199" s="155">
        <v>82.01</v>
      </c>
      <c r="N199" s="155">
        <v>1890</v>
      </c>
      <c r="O199" s="155">
        <v>4200</v>
      </c>
      <c r="P199" s="157">
        <v>1935</v>
      </c>
      <c r="Q199" s="158">
        <v>75.2</v>
      </c>
      <c r="R199" s="159">
        <v>536</v>
      </c>
      <c r="S199" s="160">
        <v>983.9</v>
      </c>
      <c r="T199" s="158">
        <v>1340</v>
      </c>
      <c r="U199" s="161">
        <v>476</v>
      </c>
      <c r="V199" s="155">
        <f t="shared" ref="V199:AO199" si="196">(B199/B200)-1</f>
        <v>1.1538461538461497E-2</v>
      </c>
      <c r="W199" s="155">
        <f t="shared" si="196"/>
        <v>4.3478260869565188E-2</v>
      </c>
      <c r="X199" s="155">
        <f t="shared" si="196"/>
        <v>5.300353356890497E-3</v>
      </c>
      <c r="Y199" s="155">
        <f t="shared" si="196"/>
        <v>9.8522167487684609E-3</v>
      </c>
      <c r="Z199" s="155">
        <f t="shared" si="196"/>
        <v>-1.7857142857142905E-2</v>
      </c>
      <c r="AA199" s="155">
        <f t="shared" si="196"/>
        <v>-8.5287846481876262E-3</v>
      </c>
      <c r="AB199" s="155">
        <f t="shared" si="196"/>
        <v>1.8348623853210899E-2</v>
      </c>
      <c r="AC199" s="155">
        <f t="shared" si="196"/>
        <v>-2.083333333333337E-2</v>
      </c>
      <c r="AD199" s="155">
        <f t="shared" si="196"/>
        <v>4.3916486681065514E-2</v>
      </c>
      <c r="AE199" s="155">
        <f t="shared" si="196"/>
        <v>-5.2356020942407877E-3</v>
      </c>
      <c r="AF199" s="155">
        <f t="shared" si="196"/>
        <v>8.9858793324772979E-3</v>
      </c>
      <c r="AG199" s="155">
        <f t="shared" si="196"/>
        <v>-1.1927710843373407E-2</v>
      </c>
      <c r="AH199" s="155">
        <f t="shared" si="196"/>
        <v>4.4198895027624419E-2</v>
      </c>
      <c r="AI199" s="155">
        <f t="shared" si="196"/>
        <v>2.6142193989738605E-2</v>
      </c>
      <c r="AJ199" s="155">
        <f t="shared" si="196"/>
        <v>5.1948051948051965E-3</v>
      </c>
      <c r="AK199" s="155">
        <f t="shared" si="196"/>
        <v>-2.0195439739413623E-2</v>
      </c>
      <c r="AL199" s="155">
        <f t="shared" si="196"/>
        <v>0</v>
      </c>
      <c r="AM199" s="155">
        <f t="shared" si="196"/>
        <v>-1.116751269035543E-3</v>
      </c>
      <c r="AN199" s="155">
        <f t="shared" si="196"/>
        <v>-1.9751280175566932E-2</v>
      </c>
      <c r="AO199" s="155">
        <f t="shared" si="196"/>
        <v>1.0615711252653925E-2</v>
      </c>
    </row>
    <row r="200" spans="1:41" ht="14.25" customHeight="1">
      <c r="A200" s="154">
        <v>45656</v>
      </c>
      <c r="B200" s="155">
        <v>1040</v>
      </c>
      <c r="C200" s="155">
        <v>460</v>
      </c>
      <c r="D200" s="155">
        <v>566</v>
      </c>
      <c r="E200" s="155">
        <v>198.94</v>
      </c>
      <c r="F200" s="156">
        <v>280</v>
      </c>
      <c r="G200" s="155">
        <v>938</v>
      </c>
      <c r="H200" s="155">
        <v>218</v>
      </c>
      <c r="I200" s="155">
        <v>1920</v>
      </c>
      <c r="J200" s="155">
        <v>277.8</v>
      </c>
      <c r="K200" s="156">
        <v>191</v>
      </c>
      <c r="L200" s="155">
        <v>38.950000000000003</v>
      </c>
      <c r="M200" s="155">
        <v>83</v>
      </c>
      <c r="N200" s="155">
        <v>1810</v>
      </c>
      <c r="O200" s="155">
        <v>4093</v>
      </c>
      <c r="P200" s="157">
        <v>1925</v>
      </c>
      <c r="Q200" s="158">
        <v>76.75</v>
      </c>
      <c r="R200" s="159">
        <v>536</v>
      </c>
      <c r="S200" s="160">
        <v>985</v>
      </c>
      <c r="T200" s="158">
        <v>1367</v>
      </c>
      <c r="U200" s="161">
        <v>471</v>
      </c>
      <c r="V200" s="155">
        <f t="shared" ref="V200:AO200" si="197">(B200/B201)-1</f>
        <v>0</v>
      </c>
      <c r="W200" s="155">
        <f t="shared" si="197"/>
        <v>3.6036036036036112E-2</v>
      </c>
      <c r="X200" s="155">
        <f t="shared" si="197"/>
        <v>0</v>
      </c>
      <c r="Y200" s="155">
        <f t="shared" si="197"/>
        <v>1.2468827930174564E-2</v>
      </c>
      <c r="Z200" s="155">
        <f t="shared" si="197"/>
        <v>-3.558718861209953E-3</v>
      </c>
      <c r="AA200" s="155">
        <f t="shared" si="197"/>
        <v>-2.1276595744680327E-3</v>
      </c>
      <c r="AB200" s="155">
        <f t="shared" si="197"/>
        <v>1.3953488372093092E-2</v>
      </c>
      <c r="AC200" s="155">
        <f t="shared" si="197"/>
        <v>0</v>
      </c>
      <c r="AD200" s="155">
        <f t="shared" si="197"/>
        <v>1.4419610670513006E-3</v>
      </c>
      <c r="AE200" s="155">
        <f t="shared" si="197"/>
        <v>2.6605751142166012E-2</v>
      </c>
      <c r="AF200" s="155">
        <f t="shared" si="197"/>
        <v>1.1688311688311748E-2</v>
      </c>
      <c r="AG200" s="155">
        <f t="shared" si="197"/>
        <v>-7.1770334928229484E-3</v>
      </c>
      <c r="AH200" s="155">
        <f t="shared" si="197"/>
        <v>1.1173184357541999E-2</v>
      </c>
      <c r="AI200" s="155">
        <f t="shared" si="197"/>
        <v>7.3349633251829083E-4</v>
      </c>
      <c r="AJ200" s="155">
        <f t="shared" si="197"/>
        <v>-1.2314007183170883E-2</v>
      </c>
      <c r="AK200" s="155">
        <f t="shared" si="197"/>
        <v>9.8684210526316374E-3</v>
      </c>
      <c r="AL200" s="155">
        <f t="shared" si="197"/>
        <v>1.3232514177693666E-2</v>
      </c>
      <c r="AM200" s="155">
        <f t="shared" si="197"/>
        <v>5.1020408163264808E-3</v>
      </c>
      <c r="AN200" s="155">
        <f t="shared" si="197"/>
        <v>3.5606060606060641E-2</v>
      </c>
      <c r="AO200" s="155">
        <f t="shared" si="197"/>
        <v>6.4102564102563875E-3</v>
      </c>
    </row>
    <row r="201" spans="1:41" ht="14.25" customHeight="1">
      <c r="A201" s="154">
        <v>45653</v>
      </c>
      <c r="B201" s="155">
        <v>1040</v>
      </c>
      <c r="C201" s="155">
        <v>444</v>
      </c>
      <c r="D201" s="155">
        <v>566</v>
      </c>
      <c r="E201" s="155">
        <v>196.49</v>
      </c>
      <c r="F201" s="156">
        <v>281</v>
      </c>
      <c r="G201" s="155">
        <v>940</v>
      </c>
      <c r="H201" s="155">
        <v>215</v>
      </c>
      <c r="I201" s="155">
        <v>1920</v>
      </c>
      <c r="J201" s="155">
        <v>277.39999999999998</v>
      </c>
      <c r="K201" s="156">
        <v>186.05</v>
      </c>
      <c r="L201" s="155">
        <v>38.5</v>
      </c>
      <c r="M201" s="155">
        <v>83.6</v>
      </c>
      <c r="N201" s="155">
        <v>1790</v>
      </c>
      <c r="O201" s="155">
        <v>4090</v>
      </c>
      <c r="P201" s="157">
        <v>1949</v>
      </c>
      <c r="Q201" s="158">
        <v>76</v>
      </c>
      <c r="R201" s="159">
        <v>529</v>
      </c>
      <c r="S201" s="160">
        <v>980</v>
      </c>
      <c r="T201" s="158">
        <v>1320</v>
      </c>
      <c r="U201" s="161">
        <v>468</v>
      </c>
      <c r="V201" s="155">
        <f t="shared" ref="V201:AO201" si="198">(B201/B202)-1</f>
        <v>0</v>
      </c>
      <c r="W201" s="155">
        <f t="shared" si="198"/>
        <v>6.8027210884353817E-3</v>
      </c>
      <c r="X201" s="155">
        <f t="shared" si="198"/>
        <v>-7.0175438596491446E-3</v>
      </c>
      <c r="Y201" s="155">
        <f t="shared" si="198"/>
        <v>1.0075566750629816E-2</v>
      </c>
      <c r="Z201" s="155">
        <f t="shared" si="198"/>
        <v>0</v>
      </c>
      <c r="AA201" s="155">
        <f t="shared" si="198"/>
        <v>1.0752688172043001E-2</v>
      </c>
      <c r="AB201" s="155">
        <f t="shared" si="198"/>
        <v>0</v>
      </c>
      <c r="AC201" s="155">
        <f t="shared" si="198"/>
        <v>5.7621791513882137E-3</v>
      </c>
      <c r="AD201" s="155">
        <f t="shared" si="198"/>
        <v>1.4440433212996595E-3</v>
      </c>
      <c r="AE201" s="155">
        <f t="shared" si="198"/>
        <v>2.6881720430105283E-4</v>
      </c>
      <c r="AF201" s="155">
        <f t="shared" si="198"/>
        <v>1.3157894736842035E-2</v>
      </c>
      <c r="AG201" s="155">
        <f t="shared" si="198"/>
        <v>-2.3866348448687846E-3</v>
      </c>
      <c r="AH201" s="155">
        <f t="shared" si="198"/>
        <v>2.1689497716894879E-2</v>
      </c>
      <c r="AI201" s="155">
        <f t="shared" si="198"/>
        <v>2.1223470661672961E-2</v>
      </c>
      <c r="AJ201" s="155">
        <f t="shared" si="198"/>
        <v>-1.025115325474113E-3</v>
      </c>
      <c r="AK201" s="155">
        <f t="shared" si="198"/>
        <v>0</v>
      </c>
      <c r="AL201" s="155">
        <f t="shared" si="198"/>
        <v>0</v>
      </c>
      <c r="AM201" s="155">
        <f t="shared" si="198"/>
        <v>-2.0403999183848942E-4</v>
      </c>
      <c r="AN201" s="155">
        <f t="shared" si="198"/>
        <v>-1.4925373134328401E-2</v>
      </c>
      <c r="AO201" s="155">
        <f t="shared" si="198"/>
        <v>1.9267822736031004E-3</v>
      </c>
    </row>
    <row r="202" spans="1:41" ht="14.25" customHeight="1">
      <c r="A202" s="154">
        <v>45652</v>
      </c>
      <c r="B202" s="155">
        <v>1040</v>
      </c>
      <c r="C202" s="155">
        <v>441</v>
      </c>
      <c r="D202" s="155">
        <v>570</v>
      </c>
      <c r="E202" s="155">
        <v>194.53</v>
      </c>
      <c r="F202" s="156">
        <v>281</v>
      </c>
      <c r="G202" s="155">
        <v>930</v>
      </c>
      <c r="H202" s="155">
        <v>215</v>
      </c>
      <c r="I202" s="155">
        <v>1909</v>
      </c>
      <c r="J202" s="155">
        <v>277</v>
      </c>
      <c r="K202" s="156">
        <v>186</v>
      </c>
      <c r="L202" s="155">
        <v>38</v>
      </c>
      <c r="M202" s="155">
        <v>83.8</v>
      </c>
      <c r="N202" s="155">
        <v>1752</v>
      </c>
      <c r="O202" s="155">
        <v>4005</v>
      </c>
      <c r="P202" s="157">
        <v>1951</v>
      </c>
      <c r="Q202" s="158">
        <v>76</v>
      </c>
      <c r="R202" s="159">
        <v>529</v>
      </c>
      <c r="S202" s="160">
        <v>980.2</v>
      </c>
      <c r="T202" s="158">
        <v>1340</v>
      </c>
      <c r="U202" s="161">
        <v>467.1</v>
      </c>
      <c r="V202" s="155">
        <f t="shared" ref="V202:AO202" si="199">(B202/B203)-1</f>
        <v>1.2658227848101333E-2</v>
      </c>
      <c r="W202" s="155">
        <f t="shared" si="199"/>
        <v>4.784688995215447E-3</v>
      </c>
      <c r="X202" s="155">
        <f t="shared" si="199"/>
        <v>8.7796312554866418E-4</v>
      </c>
      <c r="Y202" s="155">
        <f t="shared" si="199"/>
        <v>3.559636813867062E-3</v>
      </c>
      <c r="Z202" s="155">
        <f t="shared" si="199"/>
        <v>3.5714285714285587E-3</v>
      </c>
      <c r="AA202" s="155">
        <f t="shared" si="199"/>
        <v>-4.282655246252709E-3</v>
      </c>
      <c r="AB202" s="155">
        <f t="shared" si="199"/>
        <v>8.9160018770531035E-3</v>
      </c>
      <c r="AC202" s="155">
        <f t="shared" si="199"/>
        <v>-5.2356020942412318E-4</v>
      </c>
      <c r="AD202" s="155">
        <f t="shared" si="199"/>
        <v>1.2241914854741465E-2</v>
      </c>
      <c r="AE202" s="155">
        <f t="shared" si="199"/>
        <v>1.615508885298933E-3</v>
      </c>
      <c r="AF202" s="155">
        <f t="shared" si="199"/>
        <v>5.555555555555558E-2</v>
      </c>
      <c r="AG202" s="155">
        <f t="shared" si="199"/>
        <v>-1.0625737898465215E-2</v>
      </c>
      <c r="AH202" s="155">
        <f t="shared" si="199"/>
        <v>1.2716763005780285E-2</v>
      </c>
      <c r="AI202" s="155">
        <f t="shared" si="199"/>
        <v>-1.8382352941176516E-2</v>
      </c>
      <c r="AJ202" s="155">
        <f t="shared" si="199"/>
        <v>2.1465968586387385E-2</v>
      </c>
      <c r="AK202" s="155">
        <f t="shared" si="199"/>
        <v>9.2961487383798058E-3</v>
      </c>
      <c r="AL202" s="155">
        <f t="shared" si="199"/>
        <v>7.6190476190476364E-3</v>
      </c>
      <c r="AM202" s="155">
        <f t="shared" si="199"/>
        <v>1.5751295336787541E-2</v>
      </c>
      <c r="AN202" s="155">
        <f t="shared" si="199"/>
        <v>-1.3980868285504044E-2</v>
      </c>
      <c r="AO202" s="155">
        <f t="shared" si="199"/>
        <v>3.6527718091965422E-3</v>
      </c>
    </row>
    <row r="203" spans="1:41" ht="14.25" customHeight="1">
      <c r="A203" s="154">
        <v>45651</v>
      </c>
      <c r="B203" s="155">
        <v>1027</v>
      </c>
      <c r="C203" s="155">
        <v>438.9</v>
      </c>
      <c r="D203" s="155">
        <v>569.5</v>
      </c>
      <c r="E203" s="155">
        <v>193.84</v>
      </c>
      <c r="F203" s="156">
        <v>280</v>
      </c>
      <c r="G203" s="155">
        <v>934</v>
      </c>
      <c r="H203" s="155">
        <v>213.1</v>
      </c>
      <c r="I203" s="155">
        <v>1910</v>
      </c>
      <c r="J203" s="155">
        <v>273.64999999999998</v>
      </c>
      <c r="K203" s="156">
        <v>185.7</v>
      </c>
      <c r="L203" s="155">
        <v>36</v>
      </c>
      <c r="M203" s="155">
        <v>84.7</v>
      </c>
      <c r="N203" s="155">
        <v>1730</v>
      </c>
      <c r="O203" s="155">
        <v>4080</v>
      </c>
      <c r="P203" s="157">
        <v>1910</v>
      </c>
      <c r="Q203" s="158">
        <v>75.3</v>
      </c>
      <c r="R203" s="159">
        <v>525</v>
      </c>
      <c r="S203" s="160">
        <v>965</v>
      </c>
      <c r="T203" s="158">
        <v>1359</v>
      </c>
      <c r="U203" s="161">
        <v>465.4</v>
      </c>
      <c r="V203" s="155">
        <f t="shared" ref="V203:AO203" si="200">(B203/B204)-1</f>
        <v>-2.9126213592233219E-3</v>
      </c>
      <c r="W203" s="155">
        <f t="shared" si="200"/>
        <v>2.054794520547798E-3</v>
      </c>
      <c r="X203" s="155">
        <f t="shared" si="200"/>
        <v>-8.7719298245614308E-4</v>
      </c>
      <c r="Y203" s="155">
        <f t="shared" si="200"/>
        <v>4.0401947581063524E-3</v>
      </c>
      <c r="Z203" s="155">
        <f t="shared" si="200"/>
        <v>0</v>
      </c>
      <c r="AA203" s="155">
        <f t="shared" si="200"/>
        <v>-2.7083333333333348E-2</v>
      </c>
      <c r="AB203" s="155">
        <f t="shared" si="200"/>
        <v>-8.837209302325566E-3</v>
      </c>
      <c r="AC203" s="155">
        <f t="shared" si="200"/>
        <v>-7.2765072765073047E-3</v>
      </c>
      <c r="AD203" s="155">
        <f t="shared" si="200"/>
        <v>2.4906367041198418E-2</v>
      </c>
      <c r="AE203" s="155">
        <f t="shared" si="200"/>
        <v>-1.612903225806539E-3</v>
      </c>
      <c r="AF203" s="155">
        <f t="shared" si="200"/>
        <v>0</v>
      </c>
      <c r="AG203" s="155">
        <f t="shared" si="200"/>
        <v>-3.529411764705892E-3</v>
      </c>
      <c r="AH203" s="155">
        <f t="shared" si="200"/>
        <v>-1.7045454545454586E-2</v>
      </c>
      <c r="AI203" s="155">
        <f t="shared" si="200"/>
        <v>-1.4492753623188359E-2</v>
      </c>
      <c r="AJ203" s="155">
        <f t="shared" si="200"/>
        <v>0</v>
      </c>
      <c r="AK203" s="155">
        <f t="shared" si="200"/>
        <v>-8.5582620144832866E-3</v>
      </c>
      <c r="AL203" s="155">
        <f t="shared" si="200"/>
        <v>-5.6818181818182323E-3</v>
      </c>
      <c r="AM203" s="155">
        <f t="shared" si="200"/>
        <v>1.5575668280362054E-2</v>
      </c>
      <c r="AN203" s="155">
        <f t="shared" si="200"/>
        <v>-7.3046018991964612E-3</v>
      </c>
      <c r="AO203" s="155">
        <f t="shared" si="200"/>
        <v>-5.5555555555556468E-3</v>
      </c>
    </row>
    <row r="204" spans="1:41" ht="14.25" customHeight="1">
      <c r="A204" s="154">
        <v>45650</v>
      </c>
      <c r="B204" s="155">
        <v>1030</v>
      </c>
      <c r="C204" s="155">
        <v>438</v>
      </c>
      <c r="D204" s="155">
        <v>570</v>
      </c>
      <c r="E204" s="155">
        <v>193.06</v>
      </c>
      <c r="F204" s="156">
        <v>280</v>
      </c>
      <c r="G204" s="155">
        <v>960</v>
      </c>
      <c r="H204" s="155">
        <v>215</v>
      </c>
      <c r="I204" s="155">
        <v>1924</v>
      </c>
      <c r="J204" s="155">
        <v>267</v>
      </c>
      <c r="K204" s="156">
        <v>186</v>
      </c>
      <c r="L204" s="155">
        <v>36</v>
      </c>
      <c r="M204" s="155">
        <v>85</v>
      </c>
      <c r="N204" s="155">
        <v>1760</v>
      </c>
      <c r="O204" s="155">
        <v>4140</v>
      </c>
      <c r="P204" s="157">
        <v>1910</v>
      </c>
      <c r="Q204" s="158">
        <v>75.95</v>
      </c>
      <c r="R204" s="159">
        <v>528</v>
      </c>
      <c r="S204" s="160">
        <v>950.2</v>
      </c>
      <c r="T204" s="158">
        <v>1369</v>
      </c>
      <c r="U204" s="161">
        <v>468</v>
      </c>
      <c r="V204" s="155">
        <f t="shared" ref="V204:AO204" si="201">(B204/B205)-1</f>
        <v>-3.8684719535783119E-3</v>
      </c>
      <c r="W204" s="155">
        <f t="shared" si="201"/>
        <v>-7.4779061862678686E-3</v>
      </c>
      <c r="X204" s="155">
        <f t="shared" si="201"/>
        <v>-6.9686411149826322E-3</v>
      </c>
      <c r="Y204" s="155">
        <f t="shared" si="201"/>
        <v>-7.5566750629723067E-3</v>
      </c>
      <c r="Z204" s="155">
        <f t="shared" si="201"/>
        <v>-1.7543859649122862E-2</v>
      </c>
      <c r="AA204" s="155">
        <f t="shared" si="201"/>
        <v>5.3408733898838712E-3</v>
      </c>
      <c r="AB204" s="155">
        <f t="shared" si="201"/>
        <v>-1.3761467889908285E-2</v>
      </c>
      <c r="AC204" s="155">
        <f t="shared" si="201"/>
        <v>-5.1948051948047524E-4</v>
      </c>
      <c r="AD204" s="155">
        <f t="shared" si="201"/>
        <v>-2.1440351841671368E-2</v>
      </c>
      <c r="AE204" s="155">
        <f t="shared" si="201"/>
        <v>-2.1052631578947323E-2</v>
      </c>
      <c r="AF204" s="155">
        <f t="shared" si="201"/>
        <v>-1.9073569482288888E-2</v>
      </c>
      <c r="AG204" s="155">
        <f t="shared" si="201"/>
        <v>-8.168028004667427E-3</v>
      </c>
      <c r="AH204" s="155">
        <f t="shared" si="201"/>
        <v>-5.3763440860215006E-2</v>
      </c>
      <c r="AI204" s="155">
        <f t="shared" si="201"/>
        <v>-2.1691973969630851E-3</v>
      </c>
      <c r="AJ204" s="155">
        <f t="shared" si="201"/>
        <v>1.5731515469323831E-3</v>
      </c>
      <c r="AK204" s="155">
        <f t="shared" si="201"/>
        <v>-1.3380098726942125E-2</v>
      </c>
      <c r="AL204" s="155">
        <f t="shared" si="201"/>
        <v>3.8022813688212143E-3</v>
      </c>
      <c r="AM204" s="155">
        <f t="shared" si="201"/>
        <v>-3.238289205702638E-2</v>
      </c>
      <c r="AN204" s="155">
        <f t="shared" si="201"/>
        <v>2.0879940343027537E-2</v>
      </c>
      <c r="AO204" s="155">
        <f t="shared" si="201"/>
        <v>-3.0887208435402824E-3</v>
      </c>
    </row>
    <row r="205" spans="1:41" ht="14.25" customHeight="1">
      <c r="A205" s="154">
        <v>45649</v>
      </c>
      <c r="B205" s="155">
        <v>1034</v>
      </c>
      <c r="C205" s="155">
        <v>441.3</v>
      </c>
      <c r="D205" s="155">
        <v>574</v>
      </c>
      <c r="E205" s="155">
        <v>194.53</v>
      </c>
      <c r="F205" s="156">
        <v>285</v>
      </c>
      <c r="G205" s="155">
        <v>954.9</v>
      </c>
      <c r="H205" s="155">
        <v>218</v>
      </c>
      <c r="I205" s="155">
        <v>1925</v>
      </c>
      <c r="J205" s="155">
        <v>272.85000000000002</v>
      </c>
      <c r="K205" s="156">
        <v>190</v>
      </c>
      <c r="L205" s="155">
        <v>36.700000000000003</v>
      </c>
      <c r="M205" s="155">
        <v>85.7</v>
      </c>
      <c r="N205" s="155">
        <v>1860</v>
      </c>
      <c r="O205" s="155">
        <v>4149</v>
      </c>
      <c r="P205" s="157">
        <v>1907</v>
      </c>
      <c r="Q205" s="158">
        <v>76.98</v>
      </c>
      <c r="R205" s="159">
        <v>526</v>
      </c>
      <c r="S205" s="160">
        <v>982</v>
      </c>
      <c r="T205" s="158">
        <v>1341</v>
      </c>
      <c r="U205" s="161">
        <v>469.45</v>
      </c>
      <c r="V205" s="155">
        <f t="shared" ref="V205:AO205" si="202">(B205/B206)-1</f>
        <v>-1.0526315789473717E-2</v>
      </c>
      <c r="W205" s="155">
        <f t="shared" si="202"/>
        <v>-3.8374717832956318E-3</v>
      </c>
      <c r="X205" s="155">
        <f t="shared" si="202"/>
        <v>0</v>
      </c>
      <c r="Y205" s="155">
        <f t="shared" si="202"/>
        <v>2.525252525252597E-3</v>
      </c>
      <c r="Z205" s="155">
        <f t="shared" si="202"/>
        <v>-1.7071908949818915E-2</v>
      </c>
      <c r="AA205" s="155">
        <f t="shared" si="202"/>
        <v>6.2170706006321463E-3</v>
      </c>
      <c r="AB205" s="155">
        <f t="shared" si="202"/>
        <v>-8.6402910413824197E-3</v>
      </c>
      <c r="AC205" s="155">
        <f t="shared" si="202"/>
        <v>0</v>
      </c>
      <c r="AD205" s="155">
        <f t="shared" si="202"/>
        <v>-1.6402307137707073E-2</v>
      </c>
      <c r="AE205" s="155">
        <f t="shared" si="202"/>
        <v>0</v>
      </c>
      <c r="AF205" s="155">
        <f t="shared" si="202"/>
        <v>0</v>
      </c>
      <c r="AG205" s="155">
        <f t="shared" si="202"/>
        <v>5.8685446009389963E-3</v>
      </c>
      <c r="AH205" s="155">
        <f t="shared" si="202"/>
        <v>3.3333333333333437E-2</v>
      </c>
      <c r="AI205" s="155">
        <f t="shared" si="202"/>
        <v>3.4663341645885248E-2</v>
      </c>
      <c r="AJ205" s="155">
        <f t="shared" si="202"/>
        <v>-1.5706806282722585E-3</v>
      </c>
      <c r="AK205" s="155">
        <f t="shared" si="202"/>
        <v>4.1742760240022214E-3</v>
      </c>
      <c r="AL205" s="155">
        <f t="shared" si="202"/>
        <v>1.9047619047618536E-3</v>
      </c>
      <c r="AM205" s="155">
        <f t="shared" si="202"/>
        <v>8.2135523613962036E-3</v>
      </c>
      <c r="AN205" s="155">
        <f t="shared" si="202"/>
        <v>-4.2142857142857149E-2</v>
      </c>
      <c r="AO205" s="155">
        <f t="shared" si="202"/>
        <v>-1.1702127659575234E-3</v>
      </c>
    </row>
    <row r="206" spans="1:41" ht="14.25" customHeight="1">
      <c r="A206" s="154">
        <v>45646</v>
      </c>
      <c r="B206" s="155">
        <v>1045</v>
      </c>
      <c r="C206" s="155">
        <v>443</v>
      </c>
      <c r="D206" s="155">
        <v>574</v>
      </c>
      <c r="E206" s="155">
        <v>194.04</v>
      </c>
      <c r="F206" s="156">
        <v>289.95</v>
      </c>
      <c r="G206" s="155">
        <v>949</v>
      </c>
      <c r="H206" s="162">
        <v>219.9</v>
      </c>
      <c r="I206" s="155">
        <v>1925</v>
      </c>
      <c r="J206" s="155">
        <v>277.39999999999998</v>
      </c>
      <c r="K206" s="163">
        <v>190</v>
      </c>
      <c r="L206" s="155">
        <v>36.700000000000003</v>
      </c>
      <c r="M206" s="155">
        <v>85.2</v>
      </c>
      <c r="N206" s="155">
        <v>1800</v>
      </c>
      <c r="O206" s="155">
        <v>4010</v>
      </c>
      <c r="P206" s="157">
        <v>1910</v>
      </c>
      <c r="Q206" s="158">
        <v>76.66</v>
      </c>
      <c r="R206" s="159">
        <v>525</v>
      </c>
      <c r="S206" s="160">
        <v>974</v>
      </c>
      <c r="T206" s="158">
        <v>1400</v>
      </c>
      <c r="U206" s="161">
        <v>470</v>
      </c>
      <c r="V206" s="155">
        <f t="shared" ref="V206:AO206" si="203">(B206/B207)-1</f>
        <v>-9.4786729857819774E-3</v>
      </c>
      <c r="W206" s="155">
        <f t="shared" si="203"/>
        <v>-3.3745781777277939E-3</v>
      </c>
      <c r="X206" s="155">
        <f t="shared" si="203"/>
        <v>4.3744531933507247E-3</v>
      </c>
      <c r="Y206" s="155">
        <f t="shared" si="203"/>
        <v>5.0761421319795996E-3</v>
      </c>
      <c r="Z206" s="155">
        <f t="shared" si="203"/>
        <v>-1.7241379310350968E-4</v>
      </c>
      <c r="AA206" s="155">
        <f t="shared" si="203"/>
        <v>-1.0526315789474161E-3</v>
      </c>
      <c r="AB206" s="155">
        <f t="shared" si="203"/>
        <v>-4.5454545454537421E-4</v>
      </c>
      <c r="AC206" s="155">
        <f t="shared" si="203"/>
        <v>7.3260073260073E-3</v>
      </c>
      <c r="AD206" s="155">
        <f t="shared" si="203"/>
        <v>8.3605961468555812E-3</v>
      </c>
      <c r="AE206" s="155">
        <f t="shared" si="203"/>
        <v>0</v>
      </c>
      <c r="AF206" s="155">
        <f t="shared" si="203"/>
        <v>-5.4200542005419239E-3</v>
      </c>
      <c r="AG206" s="155">
        <f t="shared" si="203"/>
        <v>2.3529411764706687E-3</v>
      </c>
      <c r="AH206" s="155">
        <f t="shared" si="203"/>
        <v>4.0462427745664664E-2</v>
      </c>
      <c r="AI206" s="155">
        <f t="shared" si="203"/>
        <v>-3.7267080745341241E-3</v>
      </c>
      <c r="AJ206" s="155">
        <f t="shared" si="203"/>
        <v>-1.5971148892323539E-2</v>
      </c>
      <c r="AK206" s="155">
        <f t="shared" si="203"/>
        <v>-1.7053468393383731E-2</v>
      </c>
      <c r="AL206" s="155">
        <f t="shared" si="203"/>
        <v>-5.6818181818182323E-3</v>
      </c>
      <c r="AM206" s="155">
        <f t="shared" si="203"/>
        <v>1.0373443983402453E-2</v>
      </c>
      <c r="AN206" s="155">
        <f t="shared" si="203"/>
        <v>0</v>
      </c>
      <c r="AO206" s="155">
        <f t="shared" si="203"/>
        <v>-6.3424947145876986E-3</v>
      </c>
    </row>
    <row r="207" spans="1:41" ht="14.25" customHeight="1">
      <c r="A207" s="154">
        <v>45645</v>
      </c>
      <c r="B207" s="155">
        <v>1055</v>
      </c>
      <c r="C207" s="155">
        <v>444.5</v>
      </c>
      <c r="D207" s="155">
        <v>571.5</v>
      </c>
      <c r="E207" s="155">
        <v>193.06</v>
      </c>
      <c r="F207" s="156">
        <v>290</v>
      </c>
      <c r="G207" s="155">
        <v>950</v>
      </c>
      <c r="H207" s="162">
        <v>220</v>
      </c>
      <c r="I207" s="155">
        <v>1911</v>
      </c>
      <c r="J207" s="155">
        <v>275.10000000000002</v>
      </c>
      <c r="K207" s="163">
        <v>190</v>
      </c>
      <c r="L207" s="155">
        <v>36.9</v>
      </c>
      <c r="M207" s="155">
        <v>85</v>
      </c>
      <c r="N207" s="155">
        <v>1730</v>
      </c>
      <c r="O207" s="155">
        <v>4025</v>
      </c>
      <c r="P207" s="157">
        <v>1941</v>
      </c>
      <c r="Q207" s="158">
        <v>77.989999999999995</v>
      </c>
      <c r="R207" s="159">
        <v>528</v>
      </c>
      <c r="S207" s="160">
        <v>964</v>
      </c>
      <c r="T207" s="158">
        <v>1400</v>
      </c>
      <c r="U207" s="161">
        <v>473</v>
      </c>
      <c r="V207" s="155">
        <f t="shared" ref="V207:AO207" si="204">(B207/B208)-1</f>
        <v>0</v>
      </c>
      <c r="W207" s="155">
        <f t="shared" si="204"/>
        <v>-1.0352888789936454E-2</v>
      </c>
      <c r="X207" s="155">
        <f t="shared" si="204"/>
        <v>-1.749475157453162E-4</v>
      </c>
      <c r="Y207" s="155">
        <f t="shared" si="204"/>
        <v>2.5905393502934082E-4</v>
      </c>
      <c r="Z207" s="155">
        <f t="shared" si="204"/>
        <v>1.6830294530154388E-2</v>
      </c>
      <c r="AA207" s="155">
        <f t="shared" si="204"/>
        <v>-1.2679276657659555E-2</v>
      </c>
      <c r="AB207" s="155">
        <f t="shared" si="204"/>
        <v>0</v>
      </c>
      <c r="AC207" s="155">
        <f t="shared" si="204"/>
        <v>-2.7480916030534375E-2</v>
      </c>
      <c r="AD207" s="155">
        <f t="shared" si="204"/>
        <v>3.401616237549332E-2</v>
      </c>
      <c r="AE207" s="155">
        <f t="shared" si="204"/>
        <v>-4.1928721174004924E-3</v>
      </c>
      <c r="AF207" s="155">
        <f t="shared" si="204"/>
        <v>-1.8094731240021256E-2</v>
      </c>
      <c r="AG207" s="155">
        <f t="shared" si="204"/>
        <v>-1.1627906976744207E-2</v>
      </c>
      <c r="AH207" s="155">
        <f t="shared" si="204"/>
        <v>8.7463556851312685E-3</v>
      </c>
      <c r="AI207" s="155">
        <f t="shared" si="204"/>
        <v>0</v>
      </c>
      <c r="AJ207" s="155">
        <f t="shared" si="204"/>
        <v>0</v>
      </c>
      <c r="AK207" s="155">
        <f t="shared" si="204"/>
        <v>-2.5125000000000064E-2</v>
      </c>
      <c r="AL207" s="155">
        <f t="shared" si="204"/>
        <v>0</v>
      </c>
      <c r="AM207" s="155">
        <f t="shared" si="204"/>
        <v>-4.1322314049586639E-3</v>
      </c>
      <c r="AN207" s="155">
        <f t="shared" si="204"/>
        <v>1.449275362318847E-2</v>
      </c>
      <c r="AO207" s="155">
        <f t="shared" si="204"/>
        <v>-1.2526096033402934E-2</v>
      </c>
    </row>
    <row r="208" spans="1:41" ht="14.25" customHeight="1">
      <c r="A208" s="154">
        <v>45644</v>
      </c>
      <c r="B208" s="155">
        <v>1055</v>
      </c>
      <c r="C208" s="155">
        <v>449.15</v>
      </c>
      <c r="D208" s="155">
        <v>571.6</v>
      </c>
      <c r="E208" s="155">
        <v>193.01</v>
      </c>
      <c r="F208" s="156">
        <v>285.2</v>
      </c>
      <c r="G208" s="155">
        <v>962.2</v>
      </c>
      <c r="H208" s="162">
        <v>220</v>
      </c>
      <c r="I208" s="155">
        <v>1965</v>
      </c>
      <c r="J208" s="155">
        <v>266.05</v>
      </c>
      <c r="K208" s="163">
        <v>190.8</v>
      </c>
      <c r="L208" s="155">
        <v>37.58</v>
      </c>
      <c r="M208" s="155">
        <v>86</v>
      </c>
      <c r="N208" s="155">
        <v>1715</v>
      </c>
      <c r="O208" s="155">
        <v>4025</v>
      </c>
      <c r="P208" s="157">
        <v>1941</v>
      </c>
      <c r="Q208" s="158">
        <v>80</v>
      </c>
      <c r="R208" s="159">
        <v>528</v>
      </c>
      <c r="S208" s="160">
        <v>968</v>
      </c>
      <c r="T208" s="158">
        <v>1380</v>
      </c>
      <c r="U208" s="161">
        <v>479</v>
      </c>
      <c r="V208" s="155">
        <f t="shared" ref="V208:AO208" si="205">(B208/B209)-1</f>
        <v>-3.7771482530689626E-3</v>
      </c>
      <c r="W208" s="155">
        <f t="shared" si="205"/>
        <v>2.7908015181961066E-3</v>
      </c>
      <c r="X208" s="155">
        <f t="shared" si="205"/>
        <v>-5.9130434782608265E-3</v>
      </c>
      <c r="Y208" s="155">
        <f t="shared" si="205"/>
        <v>4.8417326114118531E-3</v>
      </c>
      <c r="Z208" s="155">
        <f t="shared" si="205"/>
        <v>-3.50508236943603E-4</v>
      </c>
      <c r="AA208" s="155">
        <f t="shared" si="205"/>
        <v>-1.8063067659965237E-2</v>
      </c>
      <c r="AB208" s="155">
        <f t="shared" si="205"/>
        <v>9.1743119266054496E-3</v>
      </c>
      <c r="AC208" s="155">
        <f t="shared" si="205"/>
        <v>2.8257456828885363E-2</v>
      </c>
      <c r="AD208" s="155">
        <f t="shared" si="205"/>
        <v>9.9834642414220687E-2</v>
      </c>
      <c r="AE208" s="155">
        <f t="shared" si="205"/>
        <v>-1.5698587127157548E-3</v>
      </c>
      <c r="AF208" s="155">
        <f t="shared" si="205"/>
        <v>-1.1052631578947425E-2</v>
      </c>
      <c r="AG208" s="155">
        <f t="shared" si="205"/>
        <v>-3.4762456546928444E-3</v>
      </c>
      <c r="AH208" s="155">
        <f t="shared" si="205"/>
        <v>2.0833333333333259E-2</v>
      </c>
      <c r="AI208" s="155">
        <f t="shared" si="205"/>
        <v>-1.8053183703342301E-2</v>
      </c>
      <c r="AJ208" s="155">
        <f t="shared" si="205"/>
        <v>-9.6938775510203579E-3</v>
      </c>
      <c r="AK208" s="155">
        <f t="shared" si="205"/>
        <v>6.9225928256764213E-3</v>
      </c>
      <c r="AL208" s="155">
        <f t="shared" si="205"/>
        <v>-1.3084112149532756E-2</v>
      </c>
      <c r="AM208" s="155">
        <f t="shared" si="205"/>
        <v>8.3333333333333037E-3</v>
      </c>
      <c r="AN208" s="155">
        <f t="shared" si="205"/>
        <v>-7.9079798705966597E-3</v>
      </c>
      <c r="AO208" s="155">
        <f t="shared" si="205"/>
        <v>2.0920502092049986E-3</v>
      </c>
    </row>
    <row r="209" spans="1:41" ht="14.25" customHeight="1">
      <c r="A209" s="154">
        <v>45643</v>
      </c>
      <c r="B209" s="155">
        <v>1059</v>
      </c>
      <c r="C209" s="155">
        <v>447.9</v>
      </c>
      <c r="D209" s="155">
        <v>575</v>
      </c>
      <c r="E209" s="155">
        <v>192.08</v>
      </c>
      <c r="F209" s="156">
        <v>285.3</v>
      </c>
      <c r="G209" s="155">
        <v>979.9</v>
      </c>
      <c r="H209" s="162">
        <v>218</v>
      </c>
      <c r="I209" s="155">
        <v>1911</v>
      </c>
      <c r="J209" s="155">
        <v>241.9</v>
      </c>
      <c r="K209" s="163">
        <v>191.1</v>
      </c>
      <c r="L209" s="155">
        <v>38</v>
      </c>
      <c r="M209" s="155">
        <v>86.3</v>
      </c>
      <c r="N209" s="155">
        <v>1680</v>
      </c>
      <c r="O209" s="155">
        <v>4099</v>
      </c>
      <c r="P209" s="157">
        <v>1960</v>
      </c>
      <c r="Q209" s="158">
        <v>79.45</v>
      </c>
      <c r="R209" s="159">
        <v>535</v>
      </c>
      <c r="S209" s="160">
        <v>960</v>
      </c>
      <c r="T209" s="158">
        <v>1391</v>
      </c>
      <c r="U209" s="161">
        <v>478</v>
      </c>
      <c r="V209" s="155">
        <f t="shared" ref="V209:AO209" si="206">(B209/B210)-1</f>
        <v>-5.6338028169014009E-3</v>
      </c>
      <c r="W209" s="155">
        <f t="shared" si="206"/>
        <v>1.4036676477247045E-2</v>
      </c>
      <c r="X209" s="155">
        <f t="shared" si="206"/>
        <v>4.366812227074135E-3</v>
      </c>
      <c r="Y209" s="155">
        <f t="shared" si="206"/>
        <v>1.8992042440318269E-2</v>
      </c>
      <c r="Z209" s="155">
        <f t="shared" si="206"/>
        <v>0</v>
      </c>
      <c r="AA209" s="155">
        <f t="shared" si="206"/>
        <v>2.0729166666666687E-2</v>
      </c>
      <c r="AB209" s="155">
        <f t="shared" si="206"/>
        <v>1.631701631701632E-2</v>
      </c>
      <c r="AC209" s="155">
        <f t="shared" si="206"/>
        <v>-1.9497178040020491E-2</v>
      </c>
      <c r="AD209" s="155">
        <f t="shared" si="206"/>
        <v>9.9795408047283596E-2</v>
      </c>
      <c r="AE209" s="155">
        <f t="shared" si="206"/>
        <v>5.2356020942401216E-4</v>
      </c>
      <c r="AF209" s="155">
        <f t="shared" si="206"/>
        <v>3.6978341257263292E-3</v>
      </c>
      <c r="AG209" s="155">
        <f t="shared" si="206"/>
        <v>6.9573283858992419E-4</v>
      </c>
      <c r="AH209" s="155">
        <f t="shared" si="206"/>
        <v>3.0042918454935563E-2</v>
      </c>
      <c r="AI209" s="155">
        <f t="shared" si="206"/>
        <v>3.4271725826193755E-3</v>
      </c>
      <c r="AJ209" s="155">
        <f t="shared" si="206"/>
        <v>1.0309278350515427E-2</v>
      </c>
      <c r="AK209" s="155">
        <f t="shared" si="206"/>
        <v>-5.63204005006257E-3</v>
      </c>
      <c r="AL209" s="155">
        <f t="shared" si="206"/>
        <v>9.4339622641510523E-3</v>
      </c>
      <c r="AM209" s="155">
        <f t="shared" si="206"/>
        <v>2.564102564102555E-2</v>
      </c>
      <c r="AN209" s="155">
        <f t="shared" si="206"/>
        <v>2.2794117647058743E-2</v>
      </c>
      <c r="AO209" s="155">
        <f t="shared" si="206"/>
        <v>0</v>
      </c>
    </row>
    <row r="210" spans="1:41" ht="14.25" customHeight="1">
      <c r="A210" s="154">
        <v>45642</v>
      </c>
      <c r="B210" s="155">
        <v>1065</v>
      </c>
      <c r="C210" s="155">
        <v>441.7</v>
      </c>
      <c r="D210" s="155">
        <v>572.5</v>
      </c>
      <c r="E210" s="155">
        <v>188.5</v>
      </c>
      <c r="F210" s="156">
        <v>285.3</v>
      </c>
      <c r="G210" s="155">
        <v>960</v>
      </c>
      <c r="H210" s="162">
        <v>214.5</v>
      </c>
      <c r="I210" s="155">
        <v>1949</v>
      </c>
      <c r="J210" s="164">
        <v>219.95</v>
      </c>
      <c r="K210" s="163">
        <v>191</v>
      </c>
      <c r="L210" s="155">
        <v>37.86</v>
      </c>
      <c r="M210" s="155">
        <v>86.24</v>
      </c>
      <c r="N210" s="155">
        <v>1631</v>
      </c>
      <c r="O210" s="155">
        <v>4085</v>
      </c>
      <c r="P210" s="157">
        <v>1940</v>
      </c>
      <c r="Q210" s="158">
        <v>79.900000000000006</v>
      </c>
      <c r="R210" s="159">
        <v>530</v>
      </c>
      <c r="S210" s="160">
        <v>936</v>
      </c>
      <c r="T210" s="158">
        <v>1360</v>
      </c>
      <c r="U210" s="161">
        <v>478</v>
      </c>
      <c r="V210" s="155"/>
      <c r="W210" s="155"/>
      <c r="X210" s="155"/>
      <c r="Y210" s="155"/>
      <c r="Z210" s="155"/>
      <c r="AA210" s="155"/>
      <c r="AB210" s="155"/>
      <c r="AC210" s="155"/>
      <c r="AD210" s="155"/>
      <c r="AE210" s="155"/>
      <c r="AF210" s="155"/>
      <c r="AG210" s="155"/>
      <c r="AH210" s="155"/>
      <c r="AI210" s="155"/>
      <c r="AJ210" s="155"/>
      <c r="AK210" s="155"/>
      <c r="AL210" s="155"/>
      <c r="AM210" s="155"/>
      <c r="AN210" s="155"/>
      <c r="AO210" s="155"/>
    </row>
    <row r="211" spans="1:41" ht="14.25" customHeight="1">
      <c r="A211" s="162"/>
      <c r="B211" s="162"/>
      <c r="C211" s="162"/>
      <c r="D211" s="162"/>
      <c r="E211" s="162"/>
      <c r="F211" s="165"/>
      <c r="G211" s="162"/>
      <c r="H211" s="162"/>
      <c r="I211" s="166"/>
      <c r="J211" s="163"/>
      <c r="K211" s="163"/>
      <c r="L211" s="163"/>
      <c r="M211" s="162"/>
      <c r="N211" s="162"/>
      <c r="O211" s="165"/>
      <c r="P211" s="167"/>
      <c r="Q211" s="167"/>
      <c r="R211" s="168"/>
      <c r="S211" s="169"/>
      <c r="T211" s="170"/>
      <c r="U211" s="171" t="s">
        <v>170</v>
      </c>
      <c r="V211" s="172">
        <f t="shared" ref="V211:AO211" si="207">AVERAGE(V3:V210)</f>
        <v>8.4625262191008043E-4</v>
      </c>
      <c r="W211" s="172">
        <f t="shared" si="207"/>
        <v>1.0228971978326837E-3</v>
      </c>
      <c r="X211" s="172">
        <f t="shared" si="207"/>
        <v>1.236796059377521E-3</v>
      </c>
      <c r="Y211" s="172">
        <f t="shared" si="207"/>
        <v>1.0811362240117758E-3</v>
      </c>
      <c r="Z211" s="172">
        <f t="shared" si="207"/>
        <v>1.6909767786920464E-5</v>
      </c>
      <c r="AA211" s="172">
        <f t="shared" si="207"/>
        <v>3.2395039082674281E-4</v>
      </c>
      <c r="AB211" s="172">
        <f t="shared" si="207"/>
        <v>5.4858994326972214E-4</v>
      </c>
      <c r="AC211" s="172">
        <f t="shared" si="207"/>
        <v>1.6148956769677488E-4</v>
      </c>
      <c r="AD211" s="172">
        <f t="shared" si="207"/>
        <v>2.9596239275006412E-3</v>
      </c>
      <c r="AE211" s="172">
        <f t="shared" si="207"/>
        <v>5.0226072921689968E-4</v>
      </c>
      <c r="AF211" s="172">
        <f t="shared" si="207"/>
        <v>1.5732527200528238E-4</v>
      </c>
      <c r="AG211" s="172">
        <f t="shared" si="207"/>
        <v>1.574784481955519E-3</v>
      </c>
      <c r="AH211" s="172">
        <f t="shared" si="207"/>
        <v>2.3229438985227701E-3</v>
      </c>
      <c r="AI211" s="172">
        <f t="shared" si="207"/>
        <v>8.9746762601113333E-4</v>
      </c>
      <c r="AJ211" s="172">
        <f t="shared" si="207"/>
        <v>-1.3013540505169276E-4</v>
      </c>
      <c r="AK211" s="172">
        <f t="shared" si="207"/>
        <v>4.1357034281768578E-3</v>
      </c>
      <c r="AL211" s="172">
        <f t="shared" si="207"/>
        <v>2.8287728399000738E-3</v>
      </c>
      <c r="AM211" s="172">
        <f t="shared" si="207"/>
        <v>4.9283574092171189E-3</v>
      </c>
      <c r="AN211" s="172">
        <f t="shared" si="207"/>
        <v>2.9228200264463733E-3</v>
      </c>
      <c r="AO211" s="172">
        <f t="shared" si="207"/>
        <v>3.3177525298418819E-3</v>
      </c>
    </row>
    <row r="212" spans="1:41" ht="14.25" customHeight="1">
      <c r="A212" s="162"/>
      <c r="B212" s="162"/>
      <c r="C212" s="162"/>
      <c r="D212" s="162"/>
      <c r="E212" s="162"/>
      <c r="F212" s="165"/>
      <c r="G212" s="162"/>
      <c r="H212" s="162"/>
      <c r="I212" s="166"/>
      <c r="J212" s="163"/>
      <c r="K212" s="163"/>
      <c r="L212" s="163"/>
      <c r="M212" s="162"/>
      <c r="N212" s="162"/>
      <c r="O212" s="165"/>
      <c r="P212" s="162"/>
      <c r="Q212" s="162"/>
      <c r="R212" s="166"/>
      <c r="S212" s="173"/>
      <c r="T212" s="174"/>
      <c r="U212" s="171" t="s">
        <v>187</v>
      </c>
      <c r="V212" s="172">
        <f t="shared" ref="V212:AO212" si="208">SQRT(V213)</f>
        <v>1.6211791741608111E-2</v>
      </c>
      <c r="W212" s="172">
        <f t="shared" si="208"/>
        <v>2.2162532162968627E-2</v>
      </c>
      <c r="X212" s="172">
        <f t="shared" si="208"/>
        <v>1.2327751310413578E-2</v>
      </c>
      <c r="Y212" s="172">
        <f t="shared" si="208"/>
        <v>2.0867424136314584E-2</v>
      </c>
      <c r="Z212" s="172">
        <f t="shared" si="208"/>
        <v>1.4708270349601217E-2</v>
      </c>
      <c r="AA212" s="172">
        <f t="shared" si="208"/>
        <v>1.875862844980853E-2</v>
      </c>
      <c r="AB212" s="172">
        <f t="shared" si="208"/>
        <v>1.6014309808568532E-2</v>
      </c>
      <c r="AC212" s="172">
        <f t="shared" si="208"/>
        <v>2.1684259571664703E-2</v>
      </c>
      <c r="AD212" s="172">
        <f t="shared" si="208"/>
        <v>2.7038936777031331E-2</v>
      </c>
      <c r="AE212" s="172">
        <f t="shared" si="208"/>
        <v>1.9240673974555669E-2</v>
      </c>
      <c r="AF212" s="172">
        <f t="shared" si="208"/>
        <v>2.4539193128433688E-2</v>
      </c>
      <c r="AG212" s="172">
        <f t="shared" si="208"/>
        <v>1.796594017850639E-2</v>
      </c>
      <c r="AH212" s="172">
        <f t="shared" si="208"/>
        <v>2.7638256492277427E-2</v>
      </c>
      <c r="AI212" s="172">
        <f t="shared" si="208"/>
        <v>2.1454008888659445E-2</v>
      </c>
      <c r="AJ212" s="172">
        <f t="shared" si="208"/>
        <v>1.5104988653165464E-2</v>
      </c>
      <c r="AK212" s="172">
        <f t="shared" si="208"/>
        <v>3.3023277676425759E-2</v>
      </c>
      <c r="AL212" s="172">
        <f t="shared" si="208"/>
        <v>1.8061585821660529E-2</v>
      </c>
      <c r="AM212" s="172">
        <f t="shared" si="208"/>
        <v>2.6309958692912146E-2</v>
      </c>
      <c r="AN212" s="172">
        <f t="shared" si="208"/>
        <v>2.7093947214937675E-2</v>
      </c>
      <c r="AO212" s="172">
        <f t="shared" si="208"/>
        <v>2.2821592929174541E-2</v>
      </c>
    </row>
    <row r="213" spans="1:41" ht="14.25" customHeight="1">
      <c r="A213" s="162"/>
      <c r="B213" s="162"/>
      <c r="C213" s="162"/>
      <c r="D213" s="162"/>
      <c r="E213" s="162"/>
      <c r="F213" s="165"/>
      <c r="G213" s="162"/>
      <c r="H213" s="162"/>
      <c r="I213" s="166"/>
      <c r="J213" s="163"/>
      <c r="K213" s="163"/>
      <c r="L213" s="163"/>
      <c r="M213" s="162"/>
      <c r="N213" s="162"/>
      <c r="O213" s="165"/>
      <c r="P213" s="162"/>
      <c r="Q213" s="162"/>
      <c r="R213" s="166"/>
      <c r="S213" s="173"/>
      <c r="T213" s="174"/>
      <c r="U213" s="171" t="s">
        <v>188</v>
      </c>
      <c r="V213" s="172">
        <f t="shared" ref="V213:AO213" si="209">_xlfn.VAR.S(V3:V210)</f>
        <v>2.6282219147327301E-4</v>
      </c>
      <c r="W213" s="172">
        <f t="shared" si="209"/>
        <v>4.9117783187461886E-4</v>
      </c>
      <c r="X213" s="172">
        <f t="shared" si="209"/>
        <v>1.5197345237140367E-4</v>
      </c>
      <c r="Y213" s="172">
        <f t="shared" si="209"/>
        <v>4.354493900848445E-4</v>
      </c>
      <c r="Z213" s="172">
        <f t="shared" si="209"/>
        <v>2.1633321667695828E-4</v>
      </c>
      <c r="AA213" s="172">
        <f t="shared" si="209"/>
        <v>3.5188614131796599E-4</v>
      </c>
      <c r="AB213" s="172">
        <f t="shared" si="209"/>
        <v>2.5645811864481429E-4</v>
      </c>
      <c r="AC213" s="172">
        <f t="shared" si="209"/>
        <v>4.7020711317133227E-4</v>
      </c>
      <c r="AD213" s="172">
        <f t="shared" si="209"/>
        <v>7.3110410203229743E-4</v>
      </c>
      <c r="AE213" s="172">
        <f t="shared" si="209"/>
        <v>3.7020353499514388E-4</v>
      </c>
      <c r="AF213" s="172">
        <f t="shared" si="209"/>
        <v>6.0217199939456708E-4</v>
      </c>
      <c r="AG213" s="172">
        <f t="shared" si="209"/>
        <v>3.2277500649767027E-4</v>
      </c>
      <c r="AH213" s="172">
        <f t="shared" si="209"/>
        <v>7.6387322193291528E-4</v>
      </c>
      <c r="AI213" s="172">
        <f t="shared" si="209"/>
        <v>4.602744973946785E-4</v>
      </c>
      <c r="AJ213" s="172">
        <f t="shared" si="209"/>
        <v>2.281606822122574E-4</v>
      </c>
      <c r="AK213" s="172">
        <f t="shared" si="209"/>
        <v>1.0905368684943199E-3</v>
      </c>
      <c r="AL213" s="172">
        <f t="shared" si="209"/>
        <v>3.2622088239320864E-4</v>
      </c>
      <c r="AM213" s="172">
        <f t="shared" si="209"/>
        <v>6.9221392642274343E-4</v>
      </c>
      <c r="AN213" s="172">
        <f t="shared" si="209"/>
        <v>7.3408197568582904E-4</v>
      </c>
      <c r="AO213" s="172">
        <f t="shared" si="209"/>
        <v>5.2082510382494944E-4</v>
      </c>
    </row>
    <row r="214" spans="1:41" ht="14.25" customHeight="1">
      <c r="A214" s="162"/>
      <c r="B214" s="162"/>
      <c r="C214" s="162"/>
      <c r="D214" s="162"/>
      <c r="E214" s="162"/>
      <c r="F214" s="165"/>
      <c r="G214" s="162"/>
      <c r="H214" s="162"/>
      <c r="I214" s="166"/>
      <c r="J214" s="163"/>
      <c r="K214" s="163"/>
      <c r="L214" s="163"/>
      <c r="M214" s="162"/>
      <c r="N214" s="162"/>
      <c r="O214" s="165"/>
      <c r="P214" s="162"/>
      <c r="Q214" s="162"/>
      <c r="R214" s="162"/>
      <c r="S214" s="167"/>
      <c r="T214" s="175"/>
      <c r="U214" s="162"/>
      <c r="V214" s="162"/>
      <c r="W214" s="162"/>
      <c r="X214" s="162"/>
      <c r="Y214" s="162"/>
      <c r="Z214" s="162"/>
      <c r="AA214" s="162"/>
      <c r="AB214" s="162"/>
      <c r="AC214" s="162"/>
      <c r="AD214" s="162"/>
      <c r="AE214" s="162"/>
      <c r="AF214" s="162"/>
      <c r="AG214" s="162"/>
      <c r="AH214" s="162"/>
      <c r="AI214" s="162"/>
      <c r="AJ214" s="162"/>
      <c r="AK214" s="162"/>
      <c r="AL214" s="162"/>
      <c r="AM214" s="162"/>
      <c r="AN214" s="162"/>
    </row>
    <row r="215" spans="1:41" ht="14.25" customHeight="1">
      <c r="A215" s="162"/>
      <c r="B215" s="162"/>
      <c r="C215" s="162"/>
      <c r="D215" s="162"/>
      <c r="E215" s="162"/>
      <c r="F215" s="165"/>
      <c r="G215" s="162"/>
      <c r="H215" s="162"/>
      <c r="I215" s="166"/>
      <c r="J215" s="162"/>
      <c r="K215" s="165"/>
      <c r="L215" s="163"/>
      <c r="M215" s="162"/>
      <c r="N215" s="162"/>
      <c r="O215" s="165"/>
      <c r="P215" s="162"/>
      <c r="Q215" s="162"/>
      <c r="R215" s="162"/>
      <c r="S215" s="162"/>
      <c r="T215" s="165"/>
      <c r="U215" s="162"/>
      <c r="V215" s="162"/>
      <c r="W215" s="162"/>
      <c r="X215" s="162"/>
      <c r="Y215" s="162"/>
      <c r="Z215" s="162"/>
      <c r="AA215" s="162"/>
      <c r="AB215" s="162"/>
      <c r="AC215" s="162"/>
      <c r="AD215" s="162"/>
      <c r="AE215" s="162"/>
      <c r="AF215" s="162"/>
      <c r="AG215" s="162"/>
      <c r="AH215" s="162"/>
      <c r="AI215" s="162"/>
      <c r="AJ215" s="162"/>
      <c r="AK215" s="162"/>
      <c r="AL215" s="162"/>
      <c r="AM215" s="162"/>
      <c r="AN215" s="162"/>
    </row>
    <row r="216" spans="1:41" ht="14.25" customHeight="1">
      <c r="A216" s="162"/>
      <c r="B216" s="162"/>
      <c r="C216" s="162"/>
      <c r="D216" s="162"/>
      <c r="E216" s="162"/>
      <c r="F216" s="165"/>
      <c r="G216" s="162"/>
      <c r="H216" s="162"/>
      <c r="I216" s="166"/>
      <c r="J216" s="162"/>
      <c r="K216" s="165"/>
      <c r="L216" s="163"/>
      <c r="M216" s="162"/>
      <c r="N216" s="162"/>
      <c r="O216" s="165"/>
      <c r="P216" s="162"/>
      <c r="Q216" s="162"/>
      <c r="R216" s="162"/>
      <c r="S216" s="162"/>
      <c r="T216" s="165"/>
      <c r="U216" s="165"/>
      <c r="V216" s="162"/>
      <c r="W216" s="162"/>
      <c r="X216" s="162"/>
      <c r="Y216" s="162"/>
      <c r="Z216" s="162"/>
      <c r="AA216" s="162"/>
      <c r="AB216" s="162"/>
      <c r="AC216" s="162"/>
      <c r="AD216" s="162"/>
      <c r="AE216" s="162"/>
      <c r="AF216" s="162"/>
      <c r="AG216" s="162"/>
      <c r="AH216" s="162"/>
      <c r="AI216" s="162"/>
      <c r="AJ216" s="162"/>
      <c r="AK216" s="162"/>
      <c r="AL216" s="162"/>
      <c r="AM216" s="162"/>
      <c r="AN216" s="162"/>
      <c r="AO216" s="162"/>
    </row>
    <row r="217" spans="1:41" ht="14.25" customHeight="1">
      <c r="A217" s="162"/>
      <c r="B217" s="162"/>
      <c r="C217" s="162"/>
      <c r="D217" s="162"/>
      <c r="E217" s="162"/>
      <c r="F217" s="165"/>
      <c r="G217" s="162"/>
      <c r="H217" s="162"/>
      <c r="I217" s="166"/>
      <c r="J217" s="162"/>
      <c r="K217" s="165"/>
      <c r="L217" s="163"/>
      <c r="M217" s="162"/>
      <c r="N217" s="162"/>
      <c r="O217" s="162"/>
      <c r="P217" s="165"/>
      <c r="Q217" s="162"/>
      <c r="R217" s="162"/>
      <c r="S217" s="162"/>
      <c r="T217" s="162"/>
      <c r="U217" s="165"/>
      <c r="V217" s="162"/>
      <c r="W217" s="162"/>
      <c r="X217" s="162"/>
      <c r="Y217" s="162"/>
      <c r="Z217" s="162"/>
      <c r="AA217" s="162"/>
      <c r="AB217" s="162"/>
      <c r="AC217" s="162"/>
      <c r="AD217" s="162"/>
      <c r="AE217" s="162"/>
      <c r="AF217" s="162"/>
      <c r="AG217" s="162"/>
      <c r="AH217" s="162"/>
      <c r="AI217" s="162"/>
      <c r="AJ217" s="162"/>
      <c r="AK217" s="162"/>
      <c r="AL217" s="162"/>
      <c r="AM217" s="162"/>
      <c r="AN217" s="162"/>
      <c r="AO217" s="162"/>
    </row>
    <row r="218" spans="1:41" ht="14.25" customHeight="1">
      <c r="A218" s="162"/>
      <c r="B218" s="162"/>
      <c r="C218" s="162"/>
      <c r="D218" s="162"/>
      <c r="E218" s="162"/>
      <c r="F218" s="165"/>
      <c r="G218" s="162"/>
      <c r="H218" s="162"/>
      <c r="I218" s="162"/>
      <c r="J218" s="162"/>
      <c r="K218" s="165"/>
      <c r="L218" s="162"/>
      <c r="M218" s="162"/>
      <c r="N218" s="162"/>
      <c r="O218" s="162"/>
      <c r="P218" s="165"/>
      <c r="Q218" s="162"/>
      <c r="R218" s="162"/>
      <c r="S218" s="162"/>
      <c r="T218" s="162"/>
      <c r="U218" s="165"/>
      <c r="V218" s="162"/>
      <c r="W218" s="162"/>
      <c r="X218" s="162"/>
      <c r="Y218" s="162"/>
      <c r="Z218" s="162"/>
      <c r="AA218" s="162"/>
      <c r="AB218" s="162"/>
      <c r="AC218" s="162"/>
      <c r="AD218" s="162"/>
      <c r="AE218" s="162"/>
      <c r="AF218" s="162"/>
      <c r="AG218" s="162"/>
      <c r="AH218" s="162"/>
      <c r="AI218" s="162"/>
      <c r="AJ218" s="162"/>
      <c r="AK218" s="162"/>
      <c r="AL218" s="162"/>
      <c r="AM218" s="162"/>
      <c r="AN218" s="162"/>
      <c r="AO218" s="162"/>
    </row>
    <row r="219" spans="1:41" ht="14.25" customHeight="1">
      <c r="A219" s="162"/>
      <c r="B219" s="162"/>
      <c r="C219" s="162"/>
      <c r="D219" s="162"/>
      <c r="E219" s="162"/>
      <c r="F219" s="165"/>
      <c r="G219" s="162"/>
      <c r="H219" s="162"/>
      <c r="I219" s="162"/>
      <c r="J219" s="162"/>
      <c r="K219" s="165"/>
      <c r="L219" s="162"/>
      <c r="M219" s="162"/>
      <c r="N219" s="162"/>
      <c r="O219" s="162"/>
      <c r="P219" s="165"/>
      <c r="Q219" s="162"/>
      <c r="R219" s="162"/>
      <c r="S219" s="162"/>
      <c r="T219" s="162"/>
      <c r="U219" s="165"/>
      <c r="V219" s="162"/>
      <c r="W219" s="162"/>
      <c r="X219" s="162"/>
      <c r="Y219" s="162"/>
      <c r="Z219" s="162"/>
      <c r="AA219" s="162"/>
      <c r="AB219" s="162"/>
      <c r="AC219" s="162"/>
      <c r="AD219" s="162"/>
      <c r="AE219" s="162"/>
      <c r="AF219" s="162"/>
      <c r="AG219" s="162"/>
      <c r="AH219" s="162"/>
      <c r="AI219" s="162"/>
      <c r="AJ219" s="162"/>
      <c r="AK219" s="162"/>
      <c r="AL219" s="162"/>
      <c r="AM219" s="162"/>
      <c r="AN219" s="162"/>
      <c r="AO219" s="162"/>
    </row>
    <row r="220" spans="1:41" ht="14.25" customHeight="1">
      <c r="A220" s="162"/>
      <c r="B220" s="162"/>
      <c r="C220" s="162"/>
      <c r="D220" s="162"/>
      <c r="E220" s="162"/>
      <c r="F220" s="165"/>
      <c r="G220" s="162"/>
      <c r="H220" s="162"/>
      <c r="I220" s="162"/>
      <c r="J220" s="162"/>
      <c r="K220" s="165"/>
      <c r="L220" s="162"/>
      <c r="M220" s="162"/>
      <c r="N220" s="162"/>
      <c r="O220" s="162"/>
      <c r="P220" s="165"/>
      <c r="Q220" s="162"/>
      <c r="R220" s="162"/>
      <c r="S220" s="162"/>
      <c r="T220" s="162"/>
      <c r="U220" s="165"/>
      <c r="V220" s="162"/>
      <c r="W220" s="162"/>
      <c r="X220" s="162"/>
      <c r="Y220" s="162"/>
      <c r="Z220" s="162"/>
      <c r="AA220" s="162"/>
      <c r="AB220" s="162"/>
      <c r="AC220" s="162"/>
      <c r="AD220" s="162"/>
      <c r="AE220" s="162"/>
      <c r="AF220" s="162"/>
      <c r="AG220" s="162"/>
      <c r="AH220" s="162"/>
      <c r="AI220" s="162"/>
      <c r="AJ220" s="162"/>
      <c r="AK220" s="162"/>
      <c r="AL220" s="162"/>
      <c r="AM220" s="162"/>
      <c r="AN220" s="162"/>
      <c r="AO220" s="162"/>
    </row>
    <row r="221" spans="1:41" ht="14.25" customHeight="1">
      <c r="A221" s="162"/>
      <c r="B221" s="162"/>
      <c r="C221" s="162"/>
      <c r="D221" s="162"/>
      <c r="E221" s="162"/>
      <c r="F221" s="165"/>
      <c r="G221" s="162"/>
      <c r="H221" s="162"/>
      <c r="I221" s="162"/>
      <c r="J221" s="162"/>
      <c r="K221" s="165"/>
      <c r="L221" s="162"/>
      <c r="M221" s="162"/>
      <c r="N221" s="162"/>
      <c r="O221" s="162"/>
      <c r="P221" s="165"/>
      <c r="Q221" s="162"/>
      <c r="R221" s="162"/>
      <c r="S221" s="162"/>
      <c r="T221" s="162"/>
      <c r="U221" s="165"/>
      <c r="V221" s="162"/>
      <c r="W221" s="162"/>
      <c r="X221" s="162"/>
      <c r="Y221" s="162"/>
      <c r="Z221" s="162"/>
      <c r="AA221" s="162"/>
      <c r="AB221" s="162"/>
      <c r="AC221" s="162"/>
      <c r="AD221" s="162"/>
      <c r="AE221" s="162"/>
      <c r="AF221" s="162"/>
      <c r="AG221" s="162"/>
      <c r="AH221" s="162"/>
      <c r="AI221" s="162"/>
      <c r="AJ221" s="162"/>
      <c r="AK221" s="162"/>
      <c r="AL221" s="162"/>
      <c r="AM221" s="162"/>
      <c r="AN221" s="162"/>
      <c r="AO221" s="162"/>
    </row>
    <row r="222" spans="1:41" ht="14.25" customHeight="1">
      <c r="A222" s="162"/>
      <c r="B222" s="162"/>
      <c r="C222" s="162"/>
      <c r="D222" s="162"/>
      <c r="E222" s="162"/>
      <c r="F222" s="165"/>
      <c r="G222" s="162"/>
      <c r="H222" s="162"/>
      <c r="I222" s="162"/>
      <c r="J222" s="162"/>
      <c r="K222" s="165"/>
      <c r="L222" s="162"/>
      <c r="M222" s="162"/>
      <c r="N222" s="162"/>
      <c r="O222" s="162"/>
      <c r="P222" s="165"/>
      <c r="Q222" s="162"/>
      <c r="R222" s="162"/>
      <c r="S222" s="162"/>
      <c r="T222" s="162"/>
      <c r="U222" s="165"/>
      <c r="V222" s="162"/>
      <c r="W222" s="162"/>
      <c r="X222" s="162"/>
      <c r="Y222" s="162"/>
      <c r="Z222" s="162"/>
      <c r="AA222" s="162"/>
      <c r="AB222" s="162"/>
      <c r="AC222" s="162"/>
      <c r="AD222" s="162"/>
      <c r="AE222" s="162"/>
      <c r="AF222" s="162"/>
      <c r="AG222" s="162"/>
      <c r="AH222" s="162"/>
      <c r="AI222" s="162"/>
      <c r="AJ222" s="162"/>
      <c r="AK222" s="162"/>
      <c r="AL222" s="162"/>
      <c r="AM222" s="162"/>
      <c r="AN222" s="162"/>
      <c r="AO222" s="162"/>
    </row>
    <row r="223" spans="1:41" ht="14.25" customHeight="1">
      <c r="A223" s="162"/>
      <c r="B223" s="162"/>
      <c r="C223" s="162"/>
      <c r="D223" s="162"/>
      <c r="E223" s="162"/>
      <c r="F223" s="165"/>
      <c r="G223" s="162"/>
      <c r="H223" s="162"/>
      <c r="I223" s="162"/>
      <c r="J223" s="162"/>
      <c r="K223" s="165"/>
      <c r="L223" s="162"/>
      <c r="M223" s="162"/>
      <c r="N223" s="162"/>
      <c r="O223" s="162"/>
      <c r="P223" s="165"/>
      <c r="Q223" s="162"/>
      <c r="R223" s="162"/>
      <c r="S223" s="162"/>
      <c r="T223" s="162"/>
      <c r="U223" s="165"/>
      <c r="V223" s="162"/>
      <c r="W223" s="162"/>
      <c r="X223" s="162"/>
      <c r="Y223" s="162"/>
      <c r="Z223" s="162"/>
      <c r="AA223" s="162"/>
      <c r="AB223" s="162"/>
      <c r="AC223" s="162"/>
      <c r="AD223" s="162"/>
      <c r="AE223" s="162"/>
      <c r="AF223" s="162"/>
      <c r="AG223" s="162"/>
      <c r="AH223" s="162"/>
      <c r="AI223" s="162"/>
      <c r="AJ223" s="162"/>
      <c r="AK223" s="162"/>
      <c r="AL223" s="162"/>
      <c r="AM223" s="162"/>
      <c r="AN223" s="162"/>
      <c r="AO223" s="162"/>
    </row>
    <row r="224" spans="1:41" ht="14.25" customHeight="1">
      <c r="A224" s="162"/>
      <c r="B224" s="162"/>
      <c r="C224" s="162"/>
      <c r="D224" s="162"/>
      <c r="E224" s="162"/>
      <c r="F224" s="165"/>
      <c r="G224" s="162"/>
      <c r="H224" s="162"/>
      <c r="I224" s="162"/>
      <c r="J224" s="162"/>
      <c r="K224" s="165"/>
      <c r="L224" s="162"/>
      <c r="M224" s="162"/>
      <c r="N224" s="162"/>
      <c r="O224" s="162"/>
      <c r="P224" s="165"/>
      <c r="Q224" s="162"/>
      <c r="R224" s="162"/>
      <c r="S224" s="162"/>
      <c r="T224" s="162"/>
      <c r="U224" s="165"/>
      <c r="V224" s="162"/>
      <c r="W224" s="162"/>
      <c r="X224" s="162"/>
      <c r="Y224" s="162"/>
      <c r="Z224" s="162"/>
      <c r="AA224" s="162"/>
      <c r="AB224" s="162"/>
      <c r="AC224" s="162"/>
      <c r="AD224" s="162"/>
      <c r="AE224" s="162"/>
      <c r="AF224" s="162"/>
      <c r="AG224" s="162"/>
      <c r="AH224" s="162"/>
      <c r="AI224" s="162"/>
      <c r="AJ224" s="162"/>
      <c r="AK224" s="162"/>
      <c r="AL224" s="162"/>
      <c r="AM224" s="162"/>
      <c r="AN224" s="162"/>
      <c r="AO224" s="162"/>
    </row>
    <row r="225" spans="1:41" ht="14.25" customHeight="1">
      <c r="A225" s="162"/>
      <c r="B225" s="162"/>
      <c r="C225" s="162"/>
      <c r="D225" s="162"/>
      <c r="E225" s="162"/>
      <c r="F225" s="165"/>
      <c r="G225" s="162"/>
      <c r="H225" s="162"/>
      <c r="I225" s="162"/>
      <c r="J225" s="162"/>
      <c r="K225" s="165"/>
      <c r="L225" s="162"/>
      <c r="M225" s="162"/>
      <c r="N225" s="162"/>
      <c r="O225" s="162"/>
      <c r="P225" s="165"/>
      <c r="Q225" s="162"/>
      <c r="R225" s="162"/>
      <c r="S225" s="162"/>
      <c r="T225" s="162"/>
      <c r="U225" s="165"/>
      <c r="V225" s="162"/>
      <c r="W225" s="162"/>
      <c r="X225" s="162"/>
      <c r="Y225" s="162"/>
      <c r="Z225" s="162"/>
      <c r="AA225" s="162"/>
      <c r="AB225" s="162"/>
      <c r="AC225" s="162"/>
      <c r="AD225" s="162"/>
      <c r="AE225" s="162"/>
      <c r="AF225" s="162"/>
      <c r="AG225" s="162"/>
      <c r="AH225" s="162"/>
      <c r="AI225" s="162"/>
      <c r="AJ225" s="162"/>
      <c r="AK225" s="162"/>
      <c r="AL225" s="162"/>
      <c r="AM225" s="162"/>
      <c r="AN225" s="162"/>
      <c r="AO225" s="162"/>
    </row>
    <row r="226" spans="1:41" ht="14.25" customHeight="1">
      <c r="A226" s="162"/>
      <c r="B226" s="162"/>
      <c r="C226" s="162"/>
      <c r="D226" s="162"/>
      <c r="E226" s="162"/>
      <c r="F226" s="165"/>
      <c r="G226" s="162"/>
      <c r="H226" s="162"/>
      <c r="I226" s="162"/>
      <c r="J226" s="162"/>
      <c r="K226" s="165"/>
      <c r="L226" s="162"/>
      <c r="M226" s="162"/>
      <c r="N226" s="162"/>
      <c r="O226" s="162"/>
      <c r="P226" s="165"/>
      <c r="Q226" s="162"/>
      <c r="R226" s="162"/>
      <c r="S226" s="162"/>
      <c r="T226" s="162"/>
      <c r="U226" s="165"/>
      <c r="V226" s="162"/>
      <c r="W226" s="162"/>
      <c r="X226" s="162"/>
      <c r="Y226" s="162"/>
      <c r="Z226" s="162"/>
      <c r="AA226" s="162"/>
      <c r="AB226" s="162"/>
      <c r="AC226" s="162"/>
      <c r="AD226" s="162"/>
      <c r="AE226" s="162"/>
      <c r="AF226" s="162"/>
      <c r="AG226" s="162"/>
      <c r="AH226" s="162"/>
      <c r="AI226" s="162"/>
      <c r="AJ226" s="162"/>
      <c r="AK226" s="162"/>
      <c r="AL226" s="162"/>
      <c r="AM226" s="162"/>
      <c r="AN226" s="162"/>
      <c r="AO226" s="162"/>
    </row>
    <row r="227" spans="1:41" ht="14.25" customHeight="1">
      <c r="A227" s="162"/>
      <c r="B227" s="162"/>
      <c r="C227" s="162"/>
      <c r="D227" s="162"/>
      <c r="E227" s="162"/>
      <c r="F227" s="165"/>
      <c r="G227" s="162"/>
      <c r="H227" s="162"/>
      <c r="I227" s="162"/>
      <c r="J227" s="162"/>
      <c r="K227" s="165"/>
      <c r="L227" s="162"/>
      <c r="M227" s="162"/>
      <c r="N227" s="162"/>
      <c r="O227" s="162"/>
      <c r="P227" s="165"/>
      <c r="Q227" s="162"/>
      <c r="R227" s="162"/>
      <c r="S227" s="162"/>
      <c r="T227" s="162"/>
      <c r="U227" s="165"/>
      <c r="V227" s="162"/>
      <c r="W227" s="162"/>
      <c r="X227" s="162"/>
      <c r="Y227" s="162"/>
      <c r="Z227" s="162"/>
      <c r="AA227" s="162"/>
      <c r="AB227" s="162"/>
      <c r="AC227" s="162"/>
      <c r="AD227" s="162"/>
      <c r="AE227" s="162"/>
      <c r="AF227" s="162"/>
      <c r="AG227" s="162"/>
      <c r="AH227" s="162"/>
      <c r="AI227" s="162"/>
      <c r="AJ227" s="162"/>
      <c r="AK227" s="162"/>
      <c r="AL227" s="162"/>
      <c r="AM227" s="162"/>
      <c r="AN227" s="162"/>
      <c r="AO227" s="162"/>
    </row>
    <row r="228" spans="1:41" ht="14.25" customHeight="1">
      <c r="A228" s="162"/>
      <c r="B228" s="162"/>
      <c r="C228" s="162"/>
      <c r="D228" s="162"/>
      <c r="E228" s="162"/>
      <c r="F228" s="165"/>
      <c r="G228" s="162"/>
      <c r="H228" s="162"/>
      <c r="I228" s="162"/>
      <c r="J228" s="162"/>
      <c r="K228" s="165"/>
      <c r="L228" s="162"/>
      <c r="M228" s="162"/>
      <c r="N228" s="162"/>
      <c r="O228" s="162"/>
      <c r="P228" s="165"/>
      <c r="Q228" s="162"/>
      <c r="R228" s="162"/>
      <c r="S228" s="162"/>
      <c r="T228" s="162"/>
      <c r="U228" s="165"/>
      <c r="V228" s="162"/>
      <c r="W228" s="162"/>
      <c r="X228" s="162"/>
      <c r="Y228" s="162"/>
      <c r="Z228" s="162"/>
      <c r="AA228" s="162"/>
      <c r="AB228" s="162"/>
      <c r="AC228" s="162"/>
      <c r="AD228" s="162"/>
      <c r="AE228" s="162"/>
      <c r="AF228" s="162"/>
      <c r="AG228" s="162"/>
      <c r="AH228" s="162"/>
      <c r="AI228" s="162"/>
      <c r="AJ228" s="162"/>
      <c r="AK228" s="162"/>
      <c r="AL228" s="162"/>
      <c r="AM228" s="162"/>
      <c r="AN228" s="162"/>
      <c r="AO228" s="162"/>
    </row>
    <row r="229" spans="1:41" ht="14.25" customHeight="1">
      <c r="A229" s="162"/>
      <c r="B229" s="162"/>
      <c r="C229" s="162"/>
      <c r="D229" s="162"/>
      <c r="E229" s="162"/>
      <c r="F229" s="165"/>
      <c r="G229" s="162"/>
      <c r="H229" s="162"/>
      <c r="I229" s="162"/>
      <c r="J229" s="162"/>
      <c r="K229" s="165"/>
      <c r="L229" s="162"/>
      <c r="M229" s="162"/>
      <c r="N229" s="162"/>
      <c r="O229" s="162"/>
      <c r="P229" s="165"/>
      <c r="Q229" s="162"/>
      <c r="R229" s="162"/>
      <c r="S229" s="162"/>
      <c r="T229" s="162"/>
      <c r="U229" s="165"/>
      <c r="V229" s="162"/>
      <c r="W229" s="162"/>
      <c r="X229" s="162"/>
      <c r="Y229" s="162"/>
      <c r="Z229" s="162"/>
      <c r="AA229" s="162"/>
      <c r="AB229" s="162"/>
      <c r="AC229" s="162"/>
      <c r="AD229" s="162"/>
      <c r="AE229" s="162"/>
      <c r="AF229" s="162"/>
      <c r="AG229" s="162"/>
      <c r="AH229" s="162"/>
      <c r="AI229" s="162"/>
      <c r="AJ229" s="162"/>
      <c r="AK229" s="162"/>
      <c r="AL229" s="162"/>
      <c r="AM229" s="162"/>
      <c r="AN229" s="162"/>
      <c r="AO229" s="162"/>
    </row>
    <row r="230" spans="1:41" ht="14.25" customHeight="1">
      <c r="A230" s="162"/>
      <c r="B230" s="162"/>
      <c r="C230" s="162"/>
      <c r="D230" s="162"/>
      <c r="E230" s="162"/>
      <c r="F230" s="165"/>
      <c r="G230" s="162"/>
      <c r="H230" s="162"/>
      <c r="I230" s="162"/>
      <c r="J230" s="162"/>
      <c r="K230" s="165"/>
      <c r="L230" s="162"/>
      <c r="M230" s="162"/>
      <c r="N230" s="162"/>
      <c r="O230" s="162"/>
      <c r="P230" s="165"/>
      <c r="Q230" s="162"/>
      <c r="R230" s="162"/>
      <c r="S230" s="162"/>
      <c r="T230" s="162"/>
      <c r="U230" s="165"/>
      <c r="V230" s="162"/>
      <c r="W230" s="162"/>
      <c r="X230" s="162"/>
      <c r="Y230" s="162"/>
      <c r="Z230" s="162"/>
      <c r="AA230" s="162"/>
      <c r="AB230" s="162"/>
      <c r="AC230" s="162"/>
      <c r="AD230" s="162"/>
      <c r="AE230" s="162"/>
      <c r="AF230" s="162"/>
      <c r="AG230" s="162"/>
      <c r="AH230" s="162"/>
      <c r="AI230" s="162"/>
      <c r="AJ230" s="162"/>
      <c r="AK230" s="162"/>
      <c r="AL230" s="162"/>
      <c r="AM230" s="162"/>
      <c r="AN230" s="162"/>
      <c r="AO230" s="162"/>
    </row>
    <row r="231" spans="1:41" ht="14.25" customHeight="1">
      <c r="A231" s="162"/>
      <c r="B231" s="162"/>
      <c r="C231" s="162"/>
      <c r="D231" s="162"/>
      <c r="E231" s="162"/>
      <c r="F231" s="165"/>
      <c r="G231" s="162"/>
      <c r="H231" s="162"/>
      <c r="I231" s="162"/>
      <c r="J231" s="162"/>
      <c r="K231" s="165"/>
      <c r="L231" s="162"/>
      <c r="M231" s="162"/>
      <c r="N231" s="162"/>
      <c r="O231" s="162"/>
      <c r="P231" s="165"/>
      <c r="Q231" s="162"/>
      <c r="R231" s="162"/>
      <c r="S231" s="162"/>
      <c r="T231" s="162"/>
      <c r="U231" s="165"/>
      <c r="V231" s="162"/>
      <c r="W231" s="162"/>
      <c r="X231" s="162"/>
      <c r="Y231" s="162"/>
      <c r="Z231" s="162"/>
      <c r="AA231" s="162"/>
      <c r="AB231" s="162"/>
      <c r="AC231" s="162"/>
      <c r="AD231" s="162"/>
      <c r="AE231" s="162"/>
      <c r="AF231" s="162"/>
      <c r="AG231" s="162"/>
      <c r="AH231" s="162"/>
      <c r="AI231" s="162"/>
      <c r="AJ231" s="162"/>
      <c r="AK231" s="162"/>
      <c r="AL231" s="162"/>
      <c r="AM231" s="162"/>
      <c r="AN231" s="162"/>
      <c r="AO231" s="162"/>
    </row>
    <row r="232" spans="1:41" ht="14.25" customHeight="1">
      <c r="A232" s="162"/>
      <c r="B232" s="162"/>
      <c r="C232" s="162"/>
      <c r="D232" s="162"/>
      <c r="E232" s="162"/>
      <c r="F232" s="165"/>
      <c r="G232" s="162"/>
      <c r="H232" s="162"/>
      <c r="I232" s="162"/>
      <c r="J232" s="162"/>
      <c r="K232" s="165"/>
      <c r="L232" s="162"/>
      <c r="M232" s="162"/>
      <c r="N232" s="162"/>
      <c r="O232" s="162"/>
      <c r="P232" s="165"/>
      <c r="Q232" s="162"/>
      <c r="R232" s="162"/>
      <c r="S232" s="162"/>
      <c r="T232" s="162"/>
      <c r="U232" s="165"/>
      <c r="V232" s="162"/>
      <c r="W232" s="162"/>
      <c r="X232" s="162"/>
      <c r="Y232" s="162"/>
      <c r="Z232" s="162"/>
      <c r="AA232" s="162"/>
      <c r="AB232" s="162"/>
      <c r="AC232" s="162"/>
      <c r="AD232" s="162"/>
      <c r="AE232" s="162"/>
      <c r="AF232" s="162"/>
      <c r="AG232" s="162"/>
      <c r="AH232" s="162"/>
      <c r="AI232" s="162"/>
      <c r="AJ232" s="162"/>
      <c r="AK232" s="162"/>
      <c r="AL232" s="162"/>
      <c r="AM232" s="162"/>
      <c r="AN232" s="162"/>
      <c r="AO232" s="162"/>
    </row>
    <row r="233" spans="1:41" ht="14.25" customHeight="1">
      <c r="A233" s="162"/>
      <c r="B233" s="162"/>
      <c r="C233" s="162"/>
      <c r="D233" s="162"/>
      <c r="E233" s="162"/>
      <c r="F233" s="165"/>
      <c r="G233" s="162"/>
      <c r="H233" s="162"/>
      <c r="I233" s="162"/>
      <c r="J233" s="162"/>
      <c r="K233" s="165"/>
      <c r="L233" s="162"/>
      <c r="M233" s="162"/>
      <c r="N233" s="162"/>
      <c r="O233" s="162"/>
      <c r="P233" s="165"/>
      <c r="Q233" s="162"/>
      <c r="R233" s="162"/>
      <c r="S233" s="162"/>
      <c r="T233" s="162"/>
      <c r="U233" s="165"/>
      <c r="V233" s="162"/>
      <c r="W233" s="162"/>
      <c r="X233" s="162"/>
      <c r="Y233" s="162"/>
      <c r="Z233" s="162"/>
      <c r="AA233" s="162"/>
      <c r="AB233" s="162"/>
      <c r="AC233" s="162"/>
      <c r="AD233" s="162"/>
      <c r="AE233" s="162"/>
      <c r="AF233" s="162"/>
      <c r="AG233" s="162"/>
      <c r="AH233" s="162"/>
      <c r="AI233" s="162"/>
      <c r="AJ233" s="162"/>
      <c r="AK233" s="162"/>
      <c r="AL233" s="162"/>
      <c r="AM233" s="162"/>
      <c r="AN233" s="162"/>
      <c r="AO233" s="162"/>
    </row>
    <row r="234" spans="1:41" ht="14.25" customHeight="1">
      <c r="A234" s="162"/>
      <c r="B234" s="162"/>
      <c r="C234" s="162"/>
      <c r="D234" s="162"/>
      <c r="E234" s="162"/>
      <c r="F234" s="165"/>
      <c r="G234" s="162"/>
      <c r="H234" s="162"/>
      <c r="I234" s="162"/>
      <c r="J234" s="162"/>
      <c r="K234" s="165"/>
      <c r="L234" s="162"/>
      <c r="M234" s="162"/>
      <c r="N234" s="162"/>
      <c r="O234" s="162"/>
      <c r="P234" s="165"/>
      <c r="Q234" s="162"/>
      <c r="R234" s="162"/>
      <c r="S234" s="162"/>
      <c r="T234" s="162"/>
      <c r="U234" s="165"/>
      <c r="V234" s="162"/>
      <c r="W234" s="162"/>
      <c r="X234" s="162"/>
      <c r="Y234" s="162"/>
      <c r="Z234" s="162"/>
      <c r="AA234" s="162"/>
      <c r="AB234" s="162"/>
      <c r="AC234" s="162"/>
      <c r="AD234" s="162"/>
      <c r="AE234" s="162"/>
      <c r="AF234" s="162"/>
      <c r="AG234" s="162"/>
      <c r="AH234" s="162"/>
      <c r="AI234" s="162"/>
      <c r="AJ234" s="162"/>
      <c r="AK234" s="162"/>
      <c r="AL234" s="162"/>
      <c r="AM234" s="162"/>
      <c r="AN234" s="162"/>
      <c r="AO234" s="162"/>
    </row>
    <row r="235" spans="1:41" ht="14.25" customHeight="1">
      <c r="A235" s="162"/>
      <c r="B235" s="162"/>
      <c r="C235" s="162"/>
      <c r="D235" s="162"/>
      <c r="E235" s="162"/>
      <c r="F235" s="165"/>
      <c r="G235" s="162"/>
      <c r="H235" s="162"/>
      <c r="I235" s="162"/>
      <c r="J235" s="162"/>
      <c r="K235" s="165"/>
      <c r="L235" s="162"/>
      <c r="M235" s="162"/>
      <c r="N235" s="162"/>
      <c r="O235" s="162"/>
      <c r="P235" s="165"/>
      <c r="Q235" s="162"/>
      <c r="R235" s="162"/>
      <c r="S235" s="162"/>
      <c r="T235" s="162"/>
      <c r="U235" s="165"/>
      <c r="V235" s="162"/>
      <c r="W235" s="162"/>
      <c r="X235" s="162"/>
      <c r="Y235" s="162"/>
      <c r="Z235" s="162"/>
      <c r="AA235" s="162"/>
      <c r="AB235" s="162"/>
      <c r="AC235" s="162"/>
      <c r="AD235" s="162"/>
      <c r="AE235" s="162"/>
      <c r="AF235" s="162"/>
      <c r="AG235" s="162"/>
      <c r="AH235" s="162"/>
      <c r="AI235" s="162"/>
      <c r="AJ235" s="162"/>
      <c r="AK235" s="162"/>
      <c r="AL235" s="162"/>
      <c r="AM235" s="162"/>
      <c r="AN235" s="162"/>
      <c r="AO235" s="162"/>
    </row>
    <row r="236" spans="1:41" ht="14.25" customHeight="1">
      <c r="A236" s="162"/>
      <c r="B236" s="162"/>
      <c r="C236" s="162"/>
      <c r="D236" s="162"/>
      <c r="E236" s="162"/>
      <c r="F236" s="165"/>
      <c r="G236" s="162"/>
      <c r="H236" s="162"/>
      <c r="I236" s="162"/>
      <c r="J236" s="162"/>
      <c r="K236" s="165"/>
      <c r="L236" s="162"/>
      <c r="M236" s="162"/>
      <c r="N236" s="162"/>
      <c r="O236" s="162"/>
      <c r="P236" s="165"/>
      <c r="Q236" s="162"/>
      <c r="R236" s="162"/>
      <c r="S236" s="162"/>
      <c r="T236" s="162"/>
      <c r="U236" s="165"/>
      <c r="V236" s="162"/>
      <c r="W236" s="162"/>
      <c r="X236" s="162"/>
      <c r="Y236" s="162"/>
      <c r="Z236" s="162"/>
      <c r="AA236" s="162"/>
      <c r="AB236" s="162"/>
      <c r="AC236" s="162"/>
      <c r="AD236" s="162"/>
      <c r="AE236" s="162"/>
      <c r="AF236" s="162"/>
      <c r="AG236" s="162"/>
      <c r="AH236" s="162"/>
      <c r="AI236" s="162"/>
      <c r="AJ236" s="162"/>
      <c r="AK236" s="162"/>
      <c r="AL236" s="162"/>
      <c r="AM236" s="162"/>
      <c r="AN236" s="162"/>
      <c r="AO236" s="162"/>
    </row>
    <row r="237" spans="1:41" ht="14.25" customHeight="1">
      <c r="A237" s="162"/>
      <c r="B237" s="162"/>
      <c r="C237" s="162"/>
      <c r="D237" s="162"/>
      <c r="E237" s="162"/>
      <c r="F237" s="165"/>
      <c r="G237" s="162"/>
      <c r="H237" s="162"/>
      <c r="I237" s="162"/>
      <c r="J237" s="162"/>
      <c r="K237" s="165"/>
      <c r="L237" s="162"/>
      <c r="M237" s="162"/>
      <c r="N237" s="162"/>
      <c r="O237" s="162"/>
      <c r="P237" s="165"/>
      <c r="Q237" s="162"/>
      <c r="R237" s="162"/>
      <c r="S237" s="162"/>
      <c r="T237" s="162"/>
      <c r="U237" s="165"/>
      <c r="V237" s="162"/>
      <c r="W237" s="162"/>
      <c r="X237" s="162"/>
      <c r="Y237" s="162"/>
      <c r="Z237" s="162"/>
      <c r="AA237" s="162"/>
      <c r="AB237" s="162"/>
      <c r="AC237" s="162"/>
      <c r="AD237" s="162"/>
      <c r="AE237" s="162"/>
      <c r="AF237" s="162"/>
      <c r="AG237" s="162"/>
      <c r="AH237" s="162"/>
      <c r="AI237" s="162"/>
      <c r="AJ237" s="162"/>
      <c r="AK237" s="162"/>
      <c r="AL237" s="162"/>
      <c r="AM237" s="162"/>
      <c r="AN237" s="162"/>
      <c r="AO237" s="162"/>
    </row>
    <row r="238" spans="1:41" ht="14.25" customHeight="1">
      <c r="A238" s="162"/>
      <c r="B238" s="162"/>
      <c r="C238" s="162"/>
      <c r="D238" s="162"/>
      <c r="E238" s="162"/>
      <c r="F238" s="165"/>
      <c r="G238" s="162"/>
      <c r="H238" s="162"/>
      <c r="I238" s="162"/>
      <c r="J238" s="162"/>
      <c r="K238" s="165"/>
      <c r="L238" s="162"/>
      <c r="M238" s="162"/>
      <c r="N238" s="162"/>
      <c r="O238" s="162"/>
      <c r="P238" s="165"/>
      <c r="Q238" s="162"/>
      <c r="R238" s="162"/>
      <c r="S238" s="162"/>
      <c r="T238" s="162"/>
      <c r="U238" s="165"/>
      <c r="V238" s="162"/>
      <c r="W238" s="162"/>
      <c r="X238" s="162"/>
      <c r="Y238" s="162"/>
      <c r="Z238" s="162"/>
      <c r="AA238" s="162"/>
      <c r="AB238" s="162"/>
      <c r="AC238" s="162"/>
      <c r="AD238" s="162"/>
      <c r="AE238" s="162"/>
      <c r="AF238" s="162"/>
      <c r="AG238" s="162"/>
      <c r="AH238" s="162"/>
      <c r="AI238" s="162"/>
      <c r="AJ238" s="162"/>
      <c r="AK238" s="162"/>
      <c r="AL238" s="162"/>
      <c r="AM238" s="162"/>
      <c r="AN238" s="162"/>
      <c r="AO238" s="162"/>
    </row>
    <row r="239" spans="1:41" ht="14.25" customHeight="1">
      <c r="A239" s="162"/>
      <c r="B239" s="162"/>
      <c r="C239" s="162"/>
      <c r="D239" s="162"/>
      <c r="E239" s="162"/>
      <c r="F239" s="165"/>
      <c r="G239" s="162"/>
      <c r="H239" s="162"/>
      <c r="I239" s="162"/>
      <c r="J239" s="162"/>
      <c r="K239" s="165"/>
      <c r="L239" s="162"/>
      <c r="M239" s="162"/>
      <c r="N239" s="162"/>
      <c r="O239" s="162"/>
      <c r="P239" s="165"/>
      <c r="Q239" s="162"/>
      <c r="R239" s="162"/>
      <c r="S239" s="162"/>
      <c r="T239" s="162"/>
      <c r="U239" s="165"/>
      <c r="V239" s="162"/>
      <c r="W239" s="162"/>
      <c r="X239" s="162"/>
      <c r="Y239" s="162"/>
      <c r="Z239" s="162"/>
      <c r="AA239" s="162"/>
      <c r="AB239" s="162"/>
      <c r="AC239" s="162"/>
      <c r="AD239" s="162"/>
      <c r="AE239" s="162"/>
      <c r="AF239" s="162"/>
      <c r="AG239" s="162"/>
      <c r="AH239" s="162"/>
      <c r="AI239" s="162"/>
      <c r="AJ239" s="162"/>
      <c r="AK239" s="162"/>
      <c r="AL239" s="162"/>
      <c r="AM239" s="162"/>
      <c r="AN239" s="162"/>
      <c r="AO239" s="162"/>
    </row>
    <row r="240" spans="1:41" ht="14.25" customHeight="1">
      <c r="A240" s="162"/>
      <c r="B240" s="162"/>
      <c r="C240" s="162"/>
      <c r="D240" s="162"/>
      <c r="E240" s="162"/>
      <c r="F240" s="165"/>
      <c r="G240" s="162"/>
      <c r="H240" s="162"/>
      <c r="I240" s="162"/>
      <c r="J240" s="162"/>
      <c r="K240" s="165"/>
      <c r="L240" s="162"/>
      <c r="M240" s="162"/>
      <c r="N240" s="162"/>
      <c r="O240" s="162"/>
      <c r="P240" s="165"/>
      <c r="Q240" s="162"/>
      <c r="R240" s="162"/>
      <c r="S240" s="162"/>
      <c r="T240" s="162"/>
      <c r="U240" s="165"/>
      <c r="V240" s="162"/>
      <c r="W240" s="162"/>
      <c r="X240" s="162"/>
      <c r="Y240" s="162"/>
      <c r="Z240" s="162"/>
      <c r="AA240" s="162"/>
      <c r="AB240" s="162"/>
      <c r="AC240" s="162"/>
      <c r="AD240" s="162"/>
      <c r="AE240" s="162"/>
      <c r="AF240" s="162"/>
      <c r="AG240" s="162"/>
      <c r="AH240" s="162"/>
      <c r="AI240" s="162"/>
      <c r="AJ240" s="162"/>
      <c r="AK240" s="162"/>
      <c r="AL240" s="162"/>
      <c r="AM240" s="162"/>
      <c r="AN240" s="162"/>
      <c r="AO240" s="162"/>
    </row>
    <row r="241" spans="1:41" ht="14.25" customHeight="1">
      <c r="A241" s="162"/>
      <c r="B241" s="162"/>
      <c r="C241" s="162"/>
      <c r="D241" s="162"/>
      <c r="E241" s="162"/>
      <c r="F241" s="165"/>
      <c r="G241" s="162"/>
      <c r="H241" s="162"/>
      <c r="I241" s="162"/>
      <c r="J241" s="162"/>
      <c r="K241" s="165"/>
      <c r="L241" s="162"/>
      <c r="M241" s="162"/>
      <c r="N241" s="162"/>
      <c r="O241" s="162"/>
      <c r="P241" s="165"/>
      <c r="Q241" s="162"/>
      <c r="R241" s="162"/>
      <c r="S241" s="162"/>
      <c r="T241" s="162"/>
      <c r="U241" s="165"/>
      <c r="V241" s="162"/>
      <c r="W241" s="162"/>
      <c r="X241" s="162"/>
      <c r="Y241" s="162"/>
      <c r="Z241" s="162"/>
      <c r="AA241" s="162"/>
      <c r="AB241" s="162"/>
      <c r="AC241" s="162"/>
      <c r="AD241" s="162"/>
      <c r="AE241" s="162"/>
      <c r="AF241" s="162"/>
      <c r="AG241" s="162"/>
      <c r="AH241" s="162"/>
      <c r="AI241" s="162"/>
      <c r="AJ241" s="162"/>
      <c r="AK241" s="162"/>
      <c r="AL241" s="162"/>
      <c r="AM241" s="162"/>
      <c r="AN241" s="162"/>
      <c r="AO241" s="162"/>
    </row>
    <row r="242" spans="1:41" ht="14.25" customHeight="1">
      <c r="A242" s="162"/>
      <c r="B242" s="162"/>
      <c r="C242" s="162"/>
      <c r="D242" s="162"/>
      <c r="E242" s="162"/>
      <c r="F242" s="165"/>
      <c r="G242" s="162"/>
      <c r="H242" s="162"/>
      <c r="I242" s="162"/>
      <c r="J242" s="162"/>
      <c r="K242" s="165"/>
      <c r="L242" s="162"/>
      <c r="M242" s="162"/>
      <c r="N242" s="162"/>
      <c r="O242" s="162"/>
      <c r="P242" s="165"/>
      <c r="Q242" s="162"/>
      <c r="R242" s="162"/>
      <c r="S242" s="162"/>
      <c r="T242" s="162"/>
      <c r="U242" s="165"/>
      <c r="V242" s="162"/>
      <c r="W242" s="162"/>
      <c r="X242" s="162"/>
      <c r="Y242" s="162"/>
      <c r="Z242" s="162"/>
      <c r="AA242" s="162"/>
      <c r="AB242" s="162"/>
      <c r="AC242" s="162"/>
      <c r="AD242" s="162"/>
      <c r="AE242" s="162"/>
      <c r="AF242" s="162"/>
      <c r="AG242" s="162"/>
      <c r="AH242" s="162"/>
      <c r="AI242" s="162"/>
      <c r="AJ242" s="162"/>
      <c r="AK242" s="162"/>
      <c r="AL242" s="162"/>
      <c r="AM242" s="162"/>
      <c r="AN242" s="162"/>
      <c r="AO242" s="162"/>
    </row>
    <row r="243" spans="1:41" ht="14.25" customHeight="1">
      <c r="A243" s="162"/>
      <c r="B243" s="162"/>
      <c r="C243" s="162"/>
      <c r="D243" s="162"/>
      <c r="E243" s="162"/>
      <c r="F243" s="165"/>
      <c r="G243" s="162"/>
      <c r="H243" s="162"/>
      <c r="I243" s="162"/>
      <c r="J243" s="162"/>
      <c r="K243" s="165"/>
      <c r="L243" s="162"/>
      <c r="M243" s="162"/>
      <c r="N243" s="162"/>
      <c r="O243" s="162"/>
      <c r="P243" s="165"/>
      <c r="Q243" s="162"/>
      <c r="R243" s="162"/>
      <c r="S243" s="162"/>
      <c r="T243" s="162"/>
      <c r="U243" s="165"/>
      <c r="V243" s="162"/>
      <c r="W243" s="162"/>
      <c r="X243" s="162"/>
      <c r="Y243" s="162"/>
      <c r="Z243" s="162"/>
      <c r="AA243" s="162"/>
      <c r="AB243" s="162"/>
      <c r="AC243" s="162"/>
      <c r="AD243" s="162"/>
      <c r="AE243" s="162"/>
      <c r="AF243" s="162"/>
      <c r="AG243" s="162"/>
      <c r="AH243" s="162"/>
      <c r="AI243" s="162"/>
      <c r="AJ243" s="162"/>
      <c r="AK243" s="162"/>
      <c r="AL243" s="162"/>
      <c r="AM243" s="162"/>
      <c r="AN243" s="162"/>
      <c r="AO243" s="162"/>
    </row>
    <row r="244" spans="1:41" ht="14.25" customHeight="1">
      <c r="A244" s="162"/>
      <c r="B244" s="162"/>
      <c r="C244" s="162"/>
      <c r="D244" s="162"/>
      <c r="E244" s="162"/>
      <c r="F244" s="165"/>
      <c r="G244" s="162"/>
      <c r="H244" s="162"/>
      <c r="I244" s="162"/>
      <c r="J244" s="162"/>
      <c r="K244" s="165"/>
      <c r="L244" s="162"/>
      <c r="M244" s="162"/>
      <c r="N244" s="162"/>
      <c r="O244" s="162"/>
      <c r="P244" s="165"/>
      <c r="Q244" s="162"/>
      <c r="R244" s="162"/>
      <c r="S244" s="162"/>
      <c r="T244" s="162"/>
      <c r="U244" s="165"/>
      <c r="V244" s="162"/>
      <c r="W244" s="162"/>
      <c r="X244" s="162"/>
      <c r="Y244" s="162"/>
      <c r="Z244" s="162"/>
      <c r="AA244" s="162"/>
      <c r="AB244" s="162"/>
      <c r="AC244" s="162"/>
      <c r="AD244" s="162"/>
      <c r="AE244" s="162"/>
      <c r="AF244" s="162"/>
      <c r="AG244" s="162"/>
      <c r="AH244" s="162"/>
      <c r="AI244" s="162"/>
      <c r="AJ244" s="162"/>
      <c r="AK244" s="162"/>
      <c r="AL244" s="162"/>
      <c r="AM244" s="162"/>
      <c r="AN244" s="162"/>
      <c r="AO244" s="162"/>
    </row>
    <row r="245" spans="1:41" ht="14.25" customHeight="1">
      <c r="A245" s="162"/>
      <c r="B245" s="162"/>
      <c r="C245" s="162"/>
      <c r="D245" s="162"/>
      <c r="E245" s="162"/>
      <c r="F245" s="165"/>
      <c r="G245" s="162"/>
      <c r="H245" s="162"/>
      <c r="I245" s="162"/>
      <c r="J245" s="162"/>
      <c r="K245" s="165"/>
      <c r="L245" s="162"/>
      <c r="M245" s="162"/>
      <c r="N245" s="162"/>
      <c r="O245" s="162"/>
      <c r="P245" s="165"/>
      <c r="Q245" s="162"/>
      <c r="R245" s="162"/>
      <c r="S245" s="162"/>
      <c r="T245" s="162"/>
      <c r="U245" s="165"/>
      <c r="V245" s="162"/>
      <c r="W245" s="162"/>
      <c r="X245" s="162"/>
      <c r="Y245" s="162"/>
      <c r="Z245" s="162"/>
      <c r="AA245" s="162"/>
      <c r="AB245" s="162"/>
      <c r="AC245" s="162"/>
      <c r="AD245" s="162"/>
      <c r="AE245" s="162"/>
      <c r="AF245" s="162"/>
      <c r="AG245" s="162"/>
      <c r="AH245" s="162"/>
      <c r="AI245" s="162"/>
      <c r="AJ245" s="162"/>
      <c r="AK245" s="162"/>
      <c r="AL245" s="162"/>
      <c r="AM245" s="162"/>
      <c r="AN245" s="162"/>
      <c r="AO245" s="162"/>
    </row>
    <row r="246" spans="1:41" ht="14.25" customHeight="1">
      <c r="A246" s="162"/>
      <c r="B246" s="162"/>
      <c r="C246" s="162"/>
      <c r="D246" s="162"/>
      <c r="E246" s="162"/>
      <c r="F246" s="165"/>
      <c r="G246" s="162"/>
      <c r="H246" s="162"/>
      <c r="I246" s="162"/>
      <c r="J246" s="162"/>
      <c r="K246" s="165"/>
      <c r="L246" s="162"/>
      <c r="M246" s="162"/>
      <c r="N246" s="162"/>
      <c r="O246" s="162"/>
      <c r="P246" s="165"/>
      <c r="Q246" s="162"/>
      <c r="R246" s="162"/>
      <c r="S246" s="162"/>
      <c r="T246" s="162"/>
      <c r="U246" s="165"/>
      <c r="V246" s="162"/>
      <c r="W246" s="162"/>
      <c r="X246" s="162"/>
      <c r="Y246" s="162"/>
      <c r="Z246" s="162"/>
      <c r="AA246" s="162"/>
      <c r="AB246" s="162"/>
      <c r="AC246" s="162"/>
      <c r="AD246" s="162"/>
      <c r="AE246" s="162"/>
      <c r="AF246" s="162"/>
      <c r="AG246" s="162"/>
      <c r="AH246" s="162"/>
      <c r="AI246" s="162"/>
      <c r="AJ246" s="162"/>
      <c r="AK246" s="162"/>
      <c r="AL246" s="162"/>
      <c r="AM246" s="162"/>
      <c r="AN246" s="162"/>
      <c r="AO246" s="162"/>
    </row>
    <row r="247" spans="1:41" ht="14.25" customHeight="1">
      <c r="A247" s="162"/>
      <c r="B247" s="162"/>
      <c r="C247" s="162"/>
      <c r="D247" s="162"/>
      <c r="E247" s="162"/>
      <c r="F247" s="165"/>
      <c r="G247" s="162"/>
      <c r="H247" s="162"/>
      <c r="I247" s="162"/>
      <c r="J247" s="162"/>
      <c r="K247" s="165"/>
      <c r="L247" s="162"/>
      <c r="M247" s="162"/>
      <c r="N247" s="162"/>
      <c r="O247" s="162"/>
      <c r="P247" s="165"/>
      <c r="Q247" s="162"/>
      <c r="R247" s="162"/>
      <c r="S247" s="162"/>
      <c r="T247" s="162"/>
      <c r="U247" s="165"/>
      <c r="V247" s="162"/>
      <c r="W247" s="162"/>
      <c r="X247" s="162"/>
      <c r="Y247" s="162"/>
      <c r="Z247" s="162"/>
      <c r="AA247" s="162"/>
      <c r="AB247" s="162"/>
      <c r="AC247" s="162"/>
      <c r="AD247" s="162"/>
      <c r="AE247" s="162"/>
      <c r="AF247" s="162"/>
      <c r="AG247" s="162"/>
      <c r="AH247" s="162"/>
      <c r="AI247" s="162"/>
      <c r="AJ247" s="162"/>
      <c r="AK247" s="162"/>
      <c r="AL247" s="162"/>
      <c r="AM247" s="162"/>
      <c r="AN247" s="162"/>
      <c r="AO247" s="162"/>
    </row>
    <row r="248" spans="1:41" ht="14.25" customHeight="1">
      <c r="A248" s="162"/>
      <c r="B248" s="162"/>
      <c r="C248" s="162"/>
      <c r="D248" s="162"/>
      <c r="E248" s="162"/>
      <c r="F248" s="165"/>
      <c r="G248" s="162"/>
      <c r="H248" s="162"/>
      <c r="I248" s="162"/>
      <c r="J248" s="162"/>
      <c r="K248" s="165"/>
      <c r="L248" s="162"/>
      <c r="M248" s="162"/>
      <c r="N248" s="162"/>
      <c r="O248" s="162"/>
      <c r="P248" s="165"/>
      <c r="Q248" s="162"/>
      <c r="R248" s="162"/>
      <c r="S248" s="162"/>
      <c r="T248" s="162"/>
      <c r="U248" s="165"/>
      <c r="V248" s="162"/>
      <c r="W248" s="162"/>
      <c r="X248" s="162"/>
      <c r="Y248" s="162"/>
      <c r="Z248" s="162"/>
      <c r="AA248" s="162"/>
      <c r="AB248" s="162"/>
      <c r="AC248" s="162"/>
      <c r="AD248" s="162"/>
      <c r="AE248" s="162"/>
      <c r="AF248" s="162"/>
      <c r="AG248" s="162"/>
      <c r="AH248" s="162"/>
      <c r="AI248" s="162"/>
      <c r="AJ248" s="162"/>
      <c r="AK248" s="162"/>
      <c r="AL248" s="162"/>
      <c r="AM248" s="162"/>
      <c r="AN248" s="162"/>
      <c r="AO248" s="162"/>
    </row>
    <row r="249" spans="1:41" ht="14.25" customHeight="1">
      <c r="A249" s="162"/>
      <c r="B249" s="162"/>
      <c r="C249" s="162"/>
      <c r="D249" s="162"/>
      <c r="E249" s="162"/>
      <c r="F249" s="165"/>
      <c r="G249" s="162"/>
      <c r="H249" s="162"/>
      <c r="I249" s="162"/>
      <c r="J249" s="162"/>
      <c r="K249" s="165"/>
      <c r="L249" s="162"/>
      <c r="M249" s="162"/>
      <c r="N249" s="162"/>
      <c r="O249" s="162"/>
      <c r="P249" s="165"/>
      <c r="Q249" s="162"/>
      <c r="R249" s="162"/>
      <c r="S249" s="162"/>
      <c r="T249" s="162"/>
      <c r="U249" s="165"/>
      <c r="V249" s="162"/>
      <c r="W249" s="162"/>
      <c r="X249" s="162"/>
      <c r="Y249" s="162"/>
      <c r="Z249" s="162"/>
      <c r="AA249" s="162"/>
      <c r="AB249" s="162"/>
      <c r="AC249" s="162"/>
      <c r="AD249" s="162"/>
      <c r="AE249" s="162"/>
      <c r="AF249" s="162"/>
      <c r="AG249" s="162"/>
      <c r="AH249" s="162"/>
      <c r="AI249" s="162"/>
      <c r="AJ249" s="162"/>
      <c r="AK249" s="162"/>
      <c r="AL249" s="162"/>
      <c r="AM249" s="162"/>
      <c r="AN249" s="162"/>
      <c r="AO249" s="162"/>
    </row>
    <row r="250" spans="1:41" ht="14.25" customHeight="1">
      <c r="A250" s="162"/>
      <c r="B250" s="162"/>
      <c r="C250" s="162"/>
      <c r="D250" s="162"/>
      <c r="E250" s="162"/>
      <c r="F250" s="165"/>
      <c r="G250" s="162"/>
      <c r="H250" s="162"/>
      <c r="I250" s="162"/>
      <c r="J250" s="162"/>
      <c r="K250" s="165"/>
      <c r="L250" s="162"/>
      <c r="M250" s="162"/>
      <c r="N250" s="162"/>
      <c r="O250" s="162"/>
      <c r="P250" s="165"/>
      <c r="Q250" s="162"/>
      <c r="R250" s="162"/>
      <c r="S250" s="162"/>
      <c r="T250" s="162"/>
      <c r="U250" s="165"/>
      <c r="V250" s="162"/>
      <c r="W250" s="162"/>
      <c r="X250" s="162"/>
      <c r="Y250" s="162"/>
      <c r="Z250" s="162"/>
      <c r="AA250" s="162"/>
      <c r="AB250" s="162"/>
      <c r="AC250" s="162"/>
      <c r="AD250" s="162"/>
      <c r="AE250" s="162"/>
      <c r="AF250" s="162"/>
      <c r="AG250" s="162"/>
      <c r="AH250" s="162"/>
      <c r="AI250" s="162"/>
      <c r="AJ250" s="162"/>
      <c r="AK250" s="162"/>
      <c r="AL250" s="162"/>
      <c r="AM250" s="162"/>
      <c r="AN250" s="162"/>
      <c r="AO250" s="162"/>
    </row>
    <row r="251" spans="1:41" ht="14.25" customHeight="1">
      <c r="A251" s="162"/>
      <c r="B251" s="162"/>
      <c r="C251" s="162"/>
      <c r="D251" s="162"/>
      <c r="E251" s="162"/>
      <c r="F251" s="165"/>
      <c r="G251" s="162"/>
      <c r="H251" s="162"/>
      <c r="I251" s="162"/>
      <c r="J251" s="162"/>
      <c r="K251" s="165"/>
      <c r="L251" s="162"/>
      <c r="M251" s="162"/>
      <c r="N251" s="162"/>
      <c r="O251" s="162"/>
      <c r="P251" s="165"/>
      <c r="Q251" s="162"/>
      <c r="R251" s="162"/>
      <c r="S251" s="162"/>
      <c r="T251" s="162"/>
      <c r="U251" s="165"/>
      <c r="V251" s="162"/>
      <c r="W251" s="162"/>
      <c r="X251" s="162"/>
      <c r="Y251" s="162"/>
      <c r="Z251" s="162"/>
      <c r="AA251" s="162"/>
      <c r="AB251" s="162"/>
      <c r="AC251" s="162"/>
      <c r="AD251" s="162"/>
      <c r="AE251" s="162"/>
      <c r="AF251" s="162"/>
      <c r="AG251" s="162"/>
      <c r="AH251" s="162"/>
      <c r="AI251" s="162"/>
      <c r="AJ251" s="162"/>
      <c r="AK251" s="162"/>
      <c r="AL251" s="162"/>
      <c r="AM251" s="162"/>
      <c r="AN251" s="162"/>
      <c r="AO251" s="162"/>
    </row>
    <row r="252" spans="1:41" ht="14.25" customHeight="1">
      <c r="A252" s="162"/>
      <c r="B252" s="162"/>
      <c r="C252" s="162"/>
      <c r="D252" s="162"/>
      <c r="E252" s="162"/>
      <c r="F252" s="165"/>
      <c r="G252" s="162"/>
      <c r="H252" s="162"/>
      <c r="I252" s="162"/>
      <c r="J252" s="162"/>
      <c r="K252" s="165"/>
      <c r="L252" s="162"/>
      <c r="M252" s="162"/>
      <c r="N252" s="162"/>
      <c r="O252" s="162"/>
      <c r="P252" s="165"/>
      <c r="Q252" s="162"/>
      <c r="R252" s="162"/>
      <c r="S252" s="162"/>
      <c r="T252" s="162"/>
      <c r="U252" s="165"/>
      <c r="V252" s="162"/>
      <c r="W252" s="162"/>
      <c r="X252" s="162"/>
      <c r="Y252" s="162"/>
      <c r="Z252" s="162"/>
      <c r="AA252" s="162"/>
      <c r="AB252" s="162"/>
      <c r="AC252" s="162"/>
      <c r="AD252" s="162"/>
      <c r="AE252" s="162"/>
      <c r="AF252" s="162"/>
      <c r="AG252" s="162"/>
      <c r="AH252" s="162"/>
      <c r="AI252" s="162"/>
      <c r="AJ252" s="162"/>
      <c r="AK252" s="162"/>
      <c r="AL252" s="162"/>
      <c r="AM252" s="162"/>
      <c r="AN252" s="162"/>
      <c r="AO252" s="162"/>
    </row>
    <row r="253" spans="1:41" ht="14.25" customHeight="1">
      <c r="A253" s="162"/>
      <c r="B253" s="162"/>
      <c r="C253" s="162"/>
      <c r="D253" s="162"/>
      <c r="E253" s="162"/>
      <c r="F253" s="165"/>
      <c r="G253" s="162"/>
      <c r="H253" s="162"/>
      <c r="I253" s="162"/>
      <c r="J253" s="162"/>
      <c r="K253" s="165"/>
      <c r="L253" s="162"/>
      <c r="M253" s="162"/>
      <c r="N253" s="162"/>
      <c r="O253" s="162"/>
      <c r="P253" s="165"/>
      <c r="Q253" s="162"/>
      <c r="R253" s="162"/>
      <c r="S253" s="162"/>
      <c r="T253" s="162"/>
      <c r="U253" s="165"/>
      <c r="V253" s="162"/>
      <c r="W253" s="162"/>
      <c r="X253" s="162"/>
      <c r="Y253" s="162"/>
      <c r="Z253" s="162"/>
      <c r="AA253" s="162"/>
      <c r="AB253" s="162"/>
      <c r="AC253" s="162"/>
      <c r="AD253" s="162"/>
      <c r="AE253" s="162"/>
      <c r="AF253" s="162"/>
      <c r="AG253" s="162"/>
      <c r="AH253" s="162"/>
      <c r="AI253" s="162"/>
      <c r="AJ253" s="162"/>
      <c r="AK253" s="162"/>
      <c r="AL253" s="162"/>
      <c r="AM253" s="162"/>
      <c r="AN253" s="162"/>
      <c r="AO253" s="162"/>
    </row>
    <row r="254" spans="1:41" ht="14.25" customHeight="1">
      <c r="A254" s="162"/>
      <c r="B254" s="162"/>
      <c r="C254" s="162"/>
      <c r="D254" s="162"/>
      <c r="E254" s="162"/>
      <c r="F254" s="165"/>
      <c r="G254" s="162"/>
      <c r="H254" s="162"/>
      <c r="I254" s="162"/>
      <c r="J254" s="162"/>
      <c r="K254" s="165"/>
      <c r="L254" s="162"/>
      <c r="M254" s="162"/>
      <c r="N254" s="162"/>
      <c r="O254" s="162"/>
      <c r="P254" s="165"/>
      <c r="Q254" s="162"/>
      <c r="R254" s="162"/>
      <c r="S254" s="162"/>
      <c r="T254" s="162"/>
      <c r="U254" s="165"/>
      <c r="V254" s="162"/>
      <c r="W254" s="162"/>
      <c r="X254" s="162"/>
      <c r="Y254" s="162"/>
      <c r="Z254" s="162"/>
      <c r="AA254" s="162"/>
      <c r="AB254" s="162"/>
      <c r="AC254" s="162"/>
      <c r="AD254" s="162"/>
      <c r="AE254" s="162"/>
      <c r="AF254" s="162"/>
      <c r="AG254" s="162"/>
      <c r="AH254" s="162"/>
      <c r="AI254" s="162"/>
      <c r="AJ254" s="162"/>
      <c r="AK254" s="162"/>
      <c r="AL254" s="162"/>
      <c r="AM254" s="162"/>
      <c r="AN254" s="162"/>
      <c r="AO254" s="162"/>
    </row>
    <row r="255" spans="1:41" ht="14.25" customHeight="1">
      <c r="A255" s="162"/>
      <c r="B255" s="162"/>
      <c r="C255" s="162"/>
      <c r="D255" s="162"/>
      <c r="E255" s="162"/>
      <c r="F255" s="165"/>
      <c r="G255" s="162"/>
      <c r="H255" s="162"/>
      <c r="I255" s="162"/>
      <c r="J255" s="162"/>
      <c r="K255" s="165"/>
      <c r="L255" s="162"/>
      <c r="M255" s="162"/>
      <c r="N255" s="162"/>
      <c r="O255" s="162"/>
      <c r="P255" s="165"/>
      <c r="Q255" s="162"/>
      <c r="R255" s="162"/>
      <c r="S255" s="162"/>
      <c r="T255" s="162"/>
      <c r="U255" s="165"/>
      <c r="V255" s="162"/>
      <c r="W255" s="162"/>
      <c r="X255" s="162"/>
      <c r="Y255" s="162"/>
      <c r="Z255" s="162"/>
      <c r="AA255" s="162"/>
      <c r="AB255" s="162"/>
      <c r="AC255" s="162"/>
      <c r="AD255" s="162"/>
      <c r="AE255" s="162"/>
      <c r="AF255" s="162"/>
      <c r="AG255" s="162"/>
      <c r="AH255" s="162"/>
      <c r="AI255" s="162"/>
      <c r="AJ255" s="162"/>
      <c r="AK255" s="162"/>
      <c r="AL255" s="162"/>
      <c r="AM255" s="162"/>
      <c r="AN255" s="162"/>
      <c r="AO255" s="162"/>
    </row>
    <row r="256" spans="1:41" ht="14.25" customHeight="1">
      <c r="A256" s="162"/>
      <c r="B256" s="162"/>
      <c r="C256" s="162"/>
      <c r="D256" s="162"/>
      <c r="E256" s="162"/>
      <c r="F256" s="165"/>
      <c r="G256" s="162"/>
      <c r="H256" s="162"/>
      <c r="I256" s="162"/>
      <c r="J256" s="162"/>
      <c r="K256" s="165"/>
      <c r="L256" s="162"/>
      <c r="M256" s="162"/>
      <c r="N256" s="162"/>
      <c r="O256" s="162"/>
      <c r="P256" s="165"/>
      <c r="Q256" s="162"/>
      <c r="R256" s="162"/>
      <c r="S256" s="162"/>
      <c r="T256" s="162"/>
      <c r="U256" s="165"/>
      <c r="V256" s="162"/>
      <c r="W256" s="162"/>
      <c r="X256" s="162"/>
      <c r="Y256" s="162"/>
      <c r="Z256" s="162"/>
      <c r="AA256" s="162"/>
      <c r="AB256" s="162"/>
      <c r="AC256" s="162"/>
      <c r="AD256" s="162"/>
      <c r="AE256" s="162"/>
      <c r="AF256" s="162"/>
      <c r="AG256" s="162"/>
      <c r="AH256" s="162"/>
      <c r="AI256" s="162"/>
      <c r="AJ256" s="162"/>
      <c r="AK256" s="162"/>
      <c r="AL256" s="162"/>
      <c r="AM256" s="162"/>
      <c r="AN256" s="162"/>
      <c r="AO256" s="162"/>
    </row>
    <row r="257" spans="1:41" ht="14.25" customHeight="1">
      <c r="A257" s="162"/>
      <c r="B257" s="162"/>
      <c r="C257" s="162"/>
      <c r="D257" s="162"/>
      <c r="E257" s="162"/>
      <c r="F257" s="165"/>
      <c r="G257" s="162"/>
      <c r="H257" s="162"/>
      <c r="I257" s="162"/>
      <c r="J257" s="162"/>
      <c r="K257" s="165"/>
      <c r="L257" s="162"/>
      <c r="M257" s="162"/>
      <c r="N257" s="162"/>
      <c r="O257" s="162"/>
      <c r="P257" s="165"/>
      <c r="Q257" s="162"/>
      <c r="R257" s="162"/>
      <c r="S257" s="162"/>
      <c r="T257" s="162"/>
      <c r="U257" s="165"/>
      <c r="V257" s="162"/>
      <c r="W257" s="162"/>
      <c r="X257" s="162"/>
      <c r="Y257" s="162"/>
      <c r="Z257" s="162"/>
      <c r="AA257" s="162"/>
      <c r="AB257" s="162"/>
      <c r="AC257" s="162"/>
      <c r="AD257" s="162"/>
      <c r="AE257" s="162"/>
      <c r="AF257" s="162"/>
      <c r="AG257" s="162"/>
      <c r="AH257" s="162"/>
      <c r="AI257" s="162"/>
      <c r="AJ257" s="162"/>
      <c r="AK257" s="162"/>
      <c r="AL257" s="162"/>
      <c r="AM257" s="162"/>
      <c r="AN257" s="162"/>
      <c r="AO257" s="162"/>
    </row>
    <row r="258" spans="1:41" ht="14.25" customHeight="1">
      <c r="A258" s="162"/>
      <c r="B258" s="162"/>
      <c r="C258" s="162"/>
      <c r="D258" s="162"/>
      <c r="E258" s="162"/>
      <c r="F258" s="165"/>
      <c r="G258" s="162"/>
      <c r="H258" s="162"/>
      <c r="I258" s="162"/>
      <c r="J258" s="162"/>
      <c r="K258" s="165"/>
      <c r="L258" s="162"/>
      <c r="M258" s="162"/>
      <c r="N258" s="162"/>
      <c r="O258" s="162"/>
      <c r="P258" s="165"/>
      <c r="Q258" s="162"/>
      <c r="R258" s="162"/>
      <c r="S258" s="162"/>
      <c r="T258" s="162"/>
      <c r="U258" s="165"/>
      <c r="V258" s="162"/>
      <c r="W258" s="162"/>
      <c r="X258" s="162"/>
      <c r="Y258" s="162"/>
      <c r="Z258" s="162"/>
      <c r="AA258" s="162"/>
      <c r="AB258" s="162"/>
      <c r="AC258" s="162"/>
      <c r="AD258" s="162"/>
      <c r="AE258" s="162"/>
      <c r="AF258" s="162"/>
      <c r="AG258" s="162"/>
      <c r="AH258" s="162"/>
      <c r="AI258" s="162"/>
      <c r="AJ258" s="162"/>
      <c r="AK258" s="162"/>
      <c r="AL258" s="162"/>
      <c r="AM258" s="162"/>
      <c r="AN258" s="162"/>
      <c r="AO258" s="162"/>
    </row>
    <row r="259" spans="1:41" ht="14.25" customHeight="1">
      <c r="A259" s="162"/>
      <c r="B259" s="162"/>
      <c r="C259" s="162"/>
      <c r="D259" s="162"/>
      <c r="E259" s="162"/>
      <c r="F259" s="165"/>
      <c r="G259" s="162"/>
      <c r="H259" s="162"/>
      <c r="I259" s="162"/>
      <c r="J259" s="162"/>
      <c r="K259" s="165"/>
      <c r="L259" s="162"/>
      <c r="M259" s="162"/>
      <c r="N259" s="162"/>
      <c r="O259" s="162"/>
      <c r="P259" s="165"/>
      <c r="Q259" s="162"/>
      <c r="R259" s="162"/>
      <c r="S259" s="162"/>
      <c r="T259" s="162"/>
      <c r="U259" s="165"/>
      <c r="V259" s="162"/>
      <c r="W259" s="162"/>
      <c r="X259" s="162"/>
      <c r="Y259" s="162"/>
      <c r="Z259" s="162"/>
      <c r="AA259" s="162"/>
      <c r="AB259" s="162"/>
      <c r="AC259" s="162"/>
      <c r="AD259" s="162"/>
      <c r="AE259" s="162"/>
      <c r="AF259" s="162"/>
      <c r="AG259" s="162"/>
      <c r="AH259" s="162"/>
      <c r="AI259" s="162"/>
      <c r="AJ259" s="162"/>
      <c r="AK259" s="162"/>
      <c r="AL259" s="162"/>
      <c r="AM259" s="162"/>
      <c r="AN259" s="162"/>
      <c r="AO259" s="162"/>
    </row>
    <row r="260" spans="1:41" ht="14.25" customHeight="1">
      <c r="A260" s="162"/>
      <c r="B260" s="162"/>
      <c r="C260" s="162"/>
      <c r="D260" s="162"/>
      <c r="E260" s="162"/>
      <c r="F260" s="165"/>
      <c r="G260" s="162"/>
      <c r="H260" s="162"/>
      <c r="I260" s="162"/>
      <c r="J260" s="162"/>
      <c r="K260" s="165"/>
      <c r="L260" s="162"/>
      <c r="M260" s="162"/>
      <c r="N260" s="162"/>
      <c r="O260" s="162"/>
      <c r="P260" s="165"/>
      <c r="Q260" s="162"/>
      <c r="R260" s="162"/>
      <c r="S260" s="162"/>
      <c r="T260" s="162"/>
      <c r="U260" s="165"/>
      <c r="V260" s="162"/>
      <c r="W260" s="162"/>
      <c r="X260" s="162"/>
      <c r="Y260" s="162"/>
      <c r="Z260" s="162"/>
      <c r="AA260" s="162"/>
      <c r="AB260" s="162"/>
      <c r="AC260" s="162"/>
      <c r="AD260" s="162"/>
      <c r="AE260" s="162"/>
      <c r="AF260" s="162"/>
      <c r="AG260" s="162"/>
      <c r="AH260" s="162"/>
      <c r="AI260" s="162"/>
      <c r="AJ260" s="162"/>
      <c r="AK260" s="162"/>
      <c r="AL260" s="162"/>
      <c r="AM260" s="162"/>
      <c r="AN260" s="162"/>
      <c r="AO260" s="162"/>
    </row>
    <row r="261" spans="1:41" ht="14.25" customHeight="1">
      <c r="A261" s="162"/>
      <c r="B261" s="162"/>
      <c r="C261" s="162"/>
      <c r="D261" s="162"/>
      <c r="E261" s="162"/>
      <c r="F261" s="165"/>
      <c r="G261" s="162"/>
      <c r="H261" s="162"/>
      <c r="I261" s="162"/>
      <c r="J261" s="162"/>
      <c r="K261" s="165"/>
      <c r="L261" s="162"/>
      <c r="M261" s="162"/>
      <c r="N261" s="162"/>
      <c r="O261" s="162"/>
      <c r="P261" s="165"/>
      <c r="Q261" s="162"/>
      <c r="R261" s="162"/>
      <c r="S261" s="162"/>
      <c r="T261" s="162"/>
      <c r="U261" s="165"/>
      <c r="V261" s="162"/>
      <c r="W261" s="162"/>
      <c r="X261" s="162"/>
      <c r="Y261" s="162"/>
      <c r="Z261" s="162"/>
      <c r="AA261" s="162"/>
      <c r="AB261" s="162"/>
      <c r="AC261" s="162"/>
      <c r="AD261" s="162"/>
      <c r="AE261" s="162"/>
      <c r="AF261" s="162"/>
      <c r="AG261" s="162"/>
      <c r="AH261" s="162"/>
      <c r="AI261" s="162"/>
      <c r="AJ261" s="162"/>
      <c r="AK261" s="162"/>
      <c r="AL261" s="162"/>
      <c r="AM261" s="162"/>
      <c r="AN261" s="162"/>
      <c r="AO261" s="162"/>
    </row>
    <row r="262" spans="1:41" ht="14.25" customHeight="1">
      <c r="A262" s="162"/>
      <c r="B262" s="162"/>
      <c r="C262" s="162"/>
      <c r="D262" s="162"/>
      <c r="E262" s="162"/>
      <c r="F262" s="165"/>
      <c r="G262" s="162"/>
      <c r="H262" s="162"/>
      <c r="I262" s="162"/>
      <c r="J262" s="162"/>
      <c r="K262" s="165"/>
      <c r="L262" s="162"/>
      <c r="M262" s="162"/>
      <c r="N262" s="162"/>
      <c r="O262" s="162"/>
      <c r="P262" s="165"/>
      <c r="Q262" s="162"/>
      <c r="R262" s="162"/>
      <c r="S262" s="162"/>
      <c r="T262" s="162"/>
      <c r="U262" s="165"/>
      <c r="V262" s="162"/>
      <c r="W262" s="162"/>
      <c r="X262" s="162"/>
      <c r="Y262" s="162"/>
      <c r="Z262" s="162"/>
      <c r="AA262" s="162"/>
      <c r="AB262" s="162"/>
      <c r="AC262" s="162"/>
      <c r="AD262" s="162"/>
      <c r="AE262" s="162"/>
      <c r="AF262" s="162"/>
      <c r="AG262" s="162"/>
      <c r="AH262" s="162"/>
      <c r="AI262" s="162"/>
      <c r="AJ262" s="162"/>
      <c r="AK262" s="162"/>
      <c r="AL262" s="162"/>
      <c r="AM262" s="162"/>
      <c r="AN262" s="162"/>
      <c r="AO262" s="162"/>
    </row>
    <row r="263" spans="1:41" ht="14.25" customHeight="1">
      <c r="A263" s="162"/>
      <c r="B263" s="162"/>
      <c r="C263" s="162"/>
      <c r="D263" s="162"/>
      <c r="E263" s="162"/>
      <c r="F263" s="165"/>
      <c r="G263" s="162"/>
      <c r="H263" s="162"/>
      <c r="I263" s="162"/>
      <c r="J263" s="162"/>
      <c r="K263" s="165"/>
      <c r="L263" s="162"/>
      <c r="M263" s="162"/>
      <c r="N263" s="162"/>
      <c r="O263" s="162"/>
      <c r="P263" s="165"/>
      <c r="Q263" s="162"/>
      <c r="R263" s="162"/>
      <c r="S263" s="162"/>
      <c r="T263" s="162"/>
      <c r="U263" s="165"/>
      <c r="V263" s="162"/>
      <c r="W263" s="162"/>
      <c r="X263" s="162"/>
      <c r="Y263" s="162"/>
      <c r="Z263" s="162"/>
      <c r="AA263" s="162"/>
      <c r="AB263" s="162"/>
      <c r="AC263" s="162"/>
      <c r="AD263" s="162"/>
      <c r="AE263" s="162"/>
      <c r="AF263" s="162"/>
      <c r="AG263" s="162"/>
      <c r="AH263" s="162"/>
      <c r="AI263" s="162"/>
      <c r="AJ263" s="162"/>
      <c r="AK263" s="162"/>
      <c r="AL263" s="162"/>
      <c r="AM263" s="162"/>
      <c r="AN263" s="162"/>
      <c r="AO263" s="162"/>
    </row>
    <row r="264" spans="1:41" ht="14.25" customHeight="1">
      <c r="A264" s="162"/>
      <c r="B264" s="162"/>
      <c r="C264" s="162"/>
      <c r="D264" s="162"/>
      <c r="E264" s="162"/>
      <c r="F264" s="165"/>
      <c r="G264" s="162"/>
      <c r="H264" s="162"/>
      <c r="I264" s="162"/>
      <c r="J264" s="162"/>
      <c r="K264" s="165"/>
      <c r="L264" s="162"/>
      <c r="M264" s="162"/>
      <c r="N264" s="162"/>
      <c r="O264" s="162"/>
      <c r="P264" s="165"/>
      <c r="Q264" s="162"/>
      <c r="R264" s="162"/>
      <c r="S264" s="162"/>
      <c r="T264" s="162"/>
      <c r="U264" s="165"/>
      <c r="V264" s="162"/>
      <c r="W264" s="162"/>
      <c r="X264" s="162"/>
      <c r="Y264" s="162"/>
      <c r="Z264" s="162"/>
      <c r="AA264" s="162"/>
      <c r="AB264" s="162"/>
      <c r="AC264" s="162"/>
      <c r="AD264" s="162"/>
      <c r="AE264" s="162"/>
      <c r="AF264" s="162"/>
      <c r="AG264" s="162"/>
      <c r="AH264" s="162"/>
      <c r="AI264" s="162"/>
      <c r="AJ264" s="162"/>
      <c r="AK264" s="162"/>
      <c r="AL264" s="162"/>
      <c r="AM264" s="162"/>
      <c r="AN264" s="162"/>
      <c r="AO264" s="162"/>
    </row>
    <row r="265" spans="1:41" ht="14.25" customHeight="1">
      <c r="A265" s="162"/>
      <c r="B265" s="162"/>
      <c r="C265" s="162"/>
      <c r="D265" s="162"/>
      <c r="E265" s="162"/>
      <c r="F265" s="165"/>
      <c r="G265" s="162"/>
      <c r="H265" s="162"/>
      <c r="I265" s="162"/>
      <c r="J265" s="162"/>
      <c r="K265" s="165"/>
      <c r="L265" s="162"/>
      <c r="M265" s="162"/>
      <c r="N265" s="162"/>
      <c r="O265" s="162"/>
      <c r="P265" s="165"/>
      <c r="Q265" s="162"/>
      <c r="R265" s="162"/>
      <c r="S265" s="162"/>
      <c r="T265" s="162"/>
      <c r="U265" s="165"/>
      <c r="V265" s="162"/>
      <c r="W265" s="162"/>
      <c r="X265" s="162"/>
      <c r="Y265" s="162"/>
      <c r="Z265" s="162"/>
      <c r="AA265" s="162"/>
      <c r="AB265" s="162"/>
      <c r="AC265" s="162"/>
      <c r="AD265" s="162"/>
      <c r="AE265" s="162"/>
      <c r="AF265" s="162"/>
      <c r="AG265" s="162"/>
      <c r="AH265" s="162"/>
      <c r="AI265" s="162"/>
      <c r="AJ265" s="162"/>
      <c r="AK265" s="162"/>
      <c r="AL265" s="162"/>
      <c r="AM265" s="162"/>
      <c r="AN265" s="162"/>
      <c r="AO265" s="162"/>
    </row>
    <row r="266" spans="1:41" ht="14.25" customHeight="1">
      <c r="A266" s="162"/>
      <c r="B266" s="162"/>
      <c r="C266" s="162"/>
      <c r="D266" s="162"/>
      <c r="E266" s="162"/>
      <c r="F266" s="165"/>
      <c r="G266" s="162"/>
      <c r="H266" s="162"/>
      <c r="I266" s="162"/>
      <c r="J266" s="162"/>
      <c r="K266" s="165"/>
      <c r="L266" s="162"/>
      <c r="M266" s="162"/>
      <c r="N266" s="162"/>
      <c r="O266" s="162"/>
      <c r="P266" s="165"/>
      <c r="Q266" s="162"/>
      <c r="R266" s="162"/>
      <c r="S266" s="162"/>
      <c r="T266" s="162"/>
      <c r="U266" s="165"/>
      <c r="V266" s="162"/>
      <c r="W266" s="162"/>
      <c r="X266" s="162"/>
      <c r="Y266" s="162"/>
      <c r="Z266" s="162"/>
      <c r="AA266" s="162"/>
      <c r="AB266" s="162"/>
      <c r="AC266" s="162"/>
      <c r="AD266" s="162"/>
      <c r="AE266" s="162"/>
      <c r="AF266" s="162"/>
      <c r="AG266" s="162"/>
      <c r="AH266" s="162"/>
      <c r="AI266" s="162"/>
      <c r="AJ266" s="162"/>
      <c r="AK266" s="162"/>
      <c r="AL266" s="162"/>
      <c r="AM266" s="162"/>
      <c r="AN266" s="162"/>
      <c r="AO266" s="162"/>
    </row>
    <row r="267" spans="1:41" ht="14.25" customHeight="1">
      <c r="A267" s="162"/>
      <c r="B267" s="162"/>
      <c r="C267" s="162"/>
      <c r="D267" s="162"/>
      <c r="E267" s="162"/>
      <c r="F267" s="165"/>
      <c r="G267" s="162"/>
      <c r="H267" s="162"/>
      <c r="I267" s="162"/>
      <c r="J267" s="162"/>
      <c r="K267" s="165"/>
      <c r="L267" s="162"/>
      <c r="M267" s="162"/>
      <c r="N267" s="162"/>
      <c r="O267" s="162"/>
      <c r="P267" s="165"/>
      <c r="Q267" s="162"/>
      <c r="R267" s="162"/>
      <c r="S267" s="162"/>
      <c r="T267" s="162"/>
      <c r="U267" s="165"/>
      <c r="V267" s="162"/>
      <c r="W267" s="162"/>
      <c r="X267" s="162"/>
      <c r="Y267" s="162"/>
      <c r="Z267" s="162"/>
      <c r="AA267" s="162"/>
      <c r="AB267" s="162"/>
      <c r="AC267" s="162"/>
      <c r="AD267" s="162"/>
      <c r="AE267" s="162"/>
      <c r="AF267" s="162"/>
      <c r="AG267" s="162"/>
      <c r="AH267" s="162"/>
      <c r="AI267" s="162"/>
      <c r="AJ267" s="162"/>
      <c r="AK267" s="162"/>
      <c r="AL267" s="162"/>
      <c r="AM267" s="162"/>
      <c r="AN267" s="162"/>
      <c r="AO267" s="162"/>
    </row>
    <row r="268" spans="1:41" ht="14.25" customHeight="1">
      <c r="A268" s="162"/>
      <c r="B268" s="162"/>
      <c r="C268" s="162"/>
      <c r="D268" s="162"/>
      <c r="E268" s="162"/>
      <c r="F268" s="165"/>
      <c r="G268" s="162"/>
      <c r="H268" s="162"/>
      <c r="I268" s="162"/>
      <c r="J268" s="162"/>
      <c r="K268" s="165"/>
      <c r="L268" s="162"/>
      <c r="M268" s="162"/>
      <c r="N268" s="162"/>
      <c r="O268" s="162"/>
      <c r="P268" s="165"/>
      <c r="Q268" s="162"/>
      <c r="R268" s="162"/>
      <c r="S268" s="162"/>
      <c r="T268" s="162"/>
      <c r="U268" s="165"/>
      <c r="V268" s="162"/>
      <c r="W268" s="162"/>
      <c r="X268" s="162"/>
      <c r="Y268" s="162"/>
      <c r="Z268" s="162"/>
      <c r="AA268" s="162"/>
      <c r="AB268" s="162"/>
      <c r="AC268" s="162"/>
      <c r="AD268" s="162"/>
      <c r="AE268" s="162"/>
      <c r="AF268" s="162"/>
      <c r="AG268" s="162"/>
      <c r="AH268" s="162"/>
      <c r="AI268" s="162"/>
      <c r="AJ268" s="162"/>
      <c r="AK268" s="162"/>
      <c r="AL268" s="162"/>
      <c r="AM268" s="162"/>
      <c r="AN268" s="162"/>
      <c r="AO268" s="162"/>
    </row>
    <row r="269" spans="1:41" ht="14.25" customHeight="1">
      <c r="A269" s="162"/>
      <c r="B269" s="162"/>
      <c r="C269" s="162"/>
      <c r="D269" s="162"/>
      <c r="E269" s="162"/>
      <c r="F269" s="165"/>
      <c r="G269" s="162"/>
      <c r="H269" s="162"/>
      <c r="I269" s="162"/>
      <c r="J269" s="162"/>
      <c r="K269" s="165"/>
      <c r="L269" s="162"/>
      <c r="M269" s="162"/>
      <c r="N269" s="162"/>
      <c r="O269" s="162"/>
      <c r="P269" s="165"/>
      <c r="Q269" s="162"/>
      <c r="R269" s="162"/>
      <c r="S269" s="162"/>
      <c r="T269" s="162"/>
      <c r="U269" s="165"/>
      <c r="V269" s="162"/>
      <c r="W269" s="162"/>
      <c r="X269" s="162"/>
      <c r="Y269" s="162"/>
      <c r="Z269" s="162"/>
      <c r="AA269" s="162"/>
      <c r="AB269" s="162"/>
      <c r="AC269" s="162"/>
      <c r="AD269" s="162"/>
      <c r="AE269" s="162"/>
      <c r="AF269" s="162"/>
      <c r="AG269" s="162"/>
      <c r="AH269" s="162"/>
      <c r="AI269" s="162"/>
      <c r="AJ269" s="162"/>
      <c r="AK269" s="162"/>
      <c r="AL269" s="162"/>
      <c r="AM269" s="162"/>
      <c r="AN269" s="162"/>
      <c r="AO269" s="162"/>
    </row>
    <row r="270" spans="1:41" ht="14.25" customHeight="1">
      <c r="A270" s="162"/>
      <c r="B270" s="162"/>
      <c r="C270" s="162"/>
      <c r="D270" s="162"/>
      <c r="E270" s="162"/>
      <c r="F270" s="165"/>
      <c r="G270" s="162"/>
      <c r="H270" s="162"/>
      <c r="I270" s="162"/>
      <c r="J270" s="162"/>
      <c r="K270" s="165"/>
      <c r="L270" s="162"/>
      <c r="M270" s="162"/>
      <c r="N270" s="162"/>
      <c r="O270" s="162"/>
      <c r="P270" s="165"/>
      <c r="Q270" s="162"/>
      <c r="R270" s="162"/>
      <c r="S270" s="162"/>
      <c r="T270" s="162"/>
      <c r="U270" s="165"/>
      <c r="V270" s="162"/>
      <c r="W270" s="162"/>
      <c r="X270" s="162"/>
      <c r="Y270" s="162"/>
      <c r="Z270" s="162"/>
      <c r="AA270" s="162"/>
      <c r="AB270" s="162"/>
      <c r="AC270" s="162"/>
      <c r="AD270" s="162"/>
      <c r="AE270" s="162"/>
      <c r="AF270" s="162"/>
      <c r="AG270" s="162"/>
      <c r="AH270" s="162"/>
      <c r="AI270" s="162"/>
      <c r="AJ270" s="162"/>
      <c r="AK270" s="162"/>
      <c r="AL270" s="162"/>
      <c r="AM270" s="162"/>
      <c r="AN270" s="162"/>
      <c r="AO270" s="162"/>
    </row>
    <row r="271" spans="1:41" ht="14.25" customHeight="1">
      <c r="A271" s="162"/>
      <c r="B271" s="162"/>
      <c r="C271" s="162"/>
      <c r="D271" s="162"/>
      <c r="E271" s="162"/>
      <c r="F271" s="165"/>
      <c r="G271" s="162"/>
      <c r="H271" s="162"/>
      <c r="I271" s="162"/>
      <c r="J271" s="162"/>
      <c r="K271" s="165"/>
      <c r="L271" s="162"/>
      <c r="M271" s="162"/>
      <c r="N271" s="162"/>
      <c r="O271" s="162"/>
      <c r="P271" s="165"/>
      <c r="Q271" s="162"/>
      <c r="R271" s="162"/>
      <c r="S271" s="162"/>
      <c r="T271" s="162"/>
      <c r="U271" s="165"/>
      <c r="V271" s="162"/>
      <c r="W271" s="162"/>
      <c r="X271" s="162"/>
      <c r="Y271" s="162"/>
      <c r="Z271" s="162"/>
      <c r="AA271" s="162"/>
      <c r="AB271" s="162"/>
      <c r="AC271" s="162"/>
      <c r="AD271" s="162"/>
      <c r="AE271" s="162"/>
      <c r="AF271" s="162"/>
      <c r="AG271" s="162"/>
      <c r="AH271" s="162"/>
      <c r="AI271" s="162"/>
      <c r="AJ271" s="162"/>
      <c r="AK271" s="162"/>
      <c r="AL271" s="162"/>
      <c r="AM271" s="162"/>
      <c r="AN271" s="162"/>
      <c r="AO271" s="162"/>
    </row>
    <row r="272" spans="1:41" ht="14.25" customHeight="1">
      <c r="A272" s="162"/>
      <c r="B272" s="162"/>
      <c r="C272" s="162"/>
      <c r="D272" s="162"/>
      <c r="E272" s="162"/>
      <c r="F272" s="165"/>
      <c r="G272" s="162"/>
      <c r="H272" s="162"/>
      <c r="I272" s="162"/>
      <c r="J272" s="162"/>
      <c r="K272" s="165"/>
      <c r="L272" s="162"/>
      <c r="M272" s="162"/>
      <c r="N272" s="162"/>
      <c r="O272" s="162"/>
      <c r="P272" s="165"/>
      <c r="Q272" s="162"/>
      <c r="R272" s="162"/>
      <c r="S272" s="162"/>
      <c r="T272" s="162"/>
      <c r="U272" s="165"/>
      <c r="V272" s="162"/>
      <c r="W272" s="162"/>
      <c r="X272" s="162"/>
      <c r="Y272" s="162"/>
      <c r="Z272" s="162"/>
      <c r="AA272" s="162"/>
      <c r="AB272" s="162"/>
      <c r="AC272" s="162"/>
      <c r="AD272" s="162"/>
      <c r="AE272" s="162"/>
      <c r="AF272" s="162"/>
      <c r="AG272" s="162"/>
      <c r="AH272" s="162"/>
      <c r="AI272" s="162"/>
      <c r="AJ272" s="162"/>
      <c r="AK272" s="162"/>
      <c r="AL272" s="162"/>
      <c r="AM272" s="162"/>
      <c r="AN272" s="162"/>
      <c r="AO272" s="162"/>
    </row>
    <row r="273" spans="1:41" ht="14.25" customHeight="1">
      <c r="A273" s="162"/>
      <c r="B273" s="162"/>
      <c r="C273" s="162"/>
      <c r="D273" s="162"/>
      <c r="E273" s="162"/>
      <c r="F273" s="165"/>
      <c r="G273" s="162"/>
      <c r="H273" s="162"/>
      <c r="I273" s="162"/>
      <c r="J273" s="162"/>
      <c r="K273" s="165"/>
      <c r="L273" s="162"/>
      <c r="M273" s="162"/>
      <c r="N273" s="162"/>
      <c r="O273" s="162"/>
      <c r="P273" s="165"/>
      <c r="Q273" s="162"/>
      <c r="R273" s="162"/>
      <c r="S273" s="162"/>
      <c r="T273" s="162"/>
      <c r="U273" s="165"/>
      <c r="V273" s="162"/>
      <c r="W273" s="162"/>
      <c r="X273" s="162"/>
      <c r="Y273" s="162"/>
      <c r="Z273" s="162"/>
      <c r="AA273" s="162"/>
      <c r="AB273" s="162"/>
      <c r="AC273" s="162"/>
      <c r="AD273" s="162"/>
      <c r="AE273" s="162"/>
      <c r="AF273" s="162"/>
      <c r="AG273" s="162"/>
      <c r="AH273" s="162"/>
      <c r="AI273" s="162"/>
      <c r="AJ273" s="162"/>
      <c r="AK273" s="162"/>
      <c r="AL273" s="162"/>
      <c r="AM273" s="162"/>
      <c r="AN273" s="162"/>
      <c r="AO273" s="162"/>
    </row>
    <row r="274" spans="1:41" ht="14.25" customHeight="1">
      <c r="A274" s="162"/>
      <c r="B274" s="162"/>
      <c r="C274" s="162"/>
      <c r="D274" s="162"/>
      <c r="E274" s="162"/>
      <c r="F274" s="165"/>
      <c r="G274" s="162"/>
      <c r="H274" s="162"/>
      <c r="I274" s="162"/>
      <c r="J274" s="162"/>
      <c r="K274" s="165"/>
      <c r="L274" s="162"/>
      <c r="M274" s="162"/>
      <c r="N274" s="162"/>
      <c r="O274" s="162"/>
      <c r="P274" s="165"/>
      <c r="Q274" s="162"/>
      <c r="R274" s="162"/>
      <c r="S274" s="162"/>
      <c r="T274" s="162"/>
      <c r="U274" s="165"/>
      <c r="V274" s="162"/>
      <c r="W274" s="162"/>
      <c r="X274" s="162"/>
      <c r="Y274" s="162"/>
      <c r="Z274" s="162"/>
      <c r="AA274" s="162"/>
      <c r="AB274" s="162"/>
      <c r="AC274" s="162"/>
      <c r="AD274" s="162"/>
      <c r="AE274" s="162"/>
      <c r="AF274" s="162"/>
      <c r="AG274" s="162"/>
      <c r="AH274" s="162"/>
      <c r="AI274" s="162"/>
      <c r="AJ274" s="162"/>
      <c r="AK274" s="162"/>
      <c r="AL274" s="162"/>
      <c r="AM274" s="162"/>
      <c r="AN274" s="162"/>
      <c r="AO274" s="162"/>
    </row>
    <row r="275" spans="1:41" ht="14.25" customHeight="1">
      <c r="A275" s="162"/>
      <c r="B275" s="162"/>
      <c r="C275" s="162"/>
      <c r="D275" s="162"/>
      <c r="E275" s="162"/>
      <c r="F275" s="165"/>
      <c r="G275" s="162"/>
      <c r="H275" s="162"/>
      <c r="I275" s="162"/>
      <c r="J275" s="162"/>
      <c r="K275" s="165"/>
      <c r="L275" s="162"/>
      <c r="M275" s="162"/>
      <c r="N275" s="162"/>
      <c r="O275" s="162"/>
      <c r="P275" s="165"/>
      <c r="Q275" s="162"/>
      <c r="R275" s="162"/>
      <c r="S275" s="162"/>
      <c r="T275" s="162"/>
      <c r="U275" s="165"/>
      <c r="V275" s="162"/>
      <c r="W275" s="162"/>
      <c r="X275" s="162"/>
      <c r="Y275" s="162"/>
      <c r="Z275" s="162"/>
      <c r="AA275" s="162"/>
      <c r="AB275" s="162"/>
      <c r="AC275" s="162"/>
      <c r="AD275" s="162"/>
      <c r="AE275" s="162"/>
      <c r="AF275" s="162"/>
      <c r="AG275" s="162"/>
      <c r="AH275" s="162"/>
      <c r="AI275" s="162"/>
      <c r="AJ275" s="162"/>
      <c r="AK275" s="162"/>
      <c r="AL275" s="162"/>
      <c r="AM275" s="162"/>
      <c r="AN275" s="162"/>
      <c r="AO275" s="162"/>
    </row>
    <row r="276" spans="1:41" ht="14.25" customHeight="1">
      <c r="A276" s="162"/>
      <c r="B276" s="162"/>
      <c r="C276" s="162"/>
      <c r="D276" s="162"/>
      <c r="E276" s="162"/>
      <c r="F276" s="165"/>
      <c r="G276" s="162"/>
      <c r="H276" s="162"/>
      <c r="I276" s="162"/>
      <c r="J276" s="162"/>
      <c r="K276" s="165"/>
      <c r="L276" s="162"/>
      <c r="M276" s="162"/>
      <c r="N276" s="162"/>
      <c r="O276" s="162"/>
      <c r="P276" s="165"/>
      <c r="Q276" s="162"/>
      <c r="R276" s="162"/>
      <c r="S276" s="162"/>
      <c r="T276" s="162"/>
      <c r="U276" s="165"/>
      <c r="V276" s="162"/>
      <c r="W276" s="162"/>
      <c r="X276" s="162"/>
      <c r="Y276" s="162"/>
      <c r="Z276" s="162"/>
      <c r="AA276" s="162"/>
      <c r="AB276" s="162"/>
      <c r="AC276" s="162"/>
      <c r="AD276" s="162"/>
      <c r="AE276" s="162"/>
      <c r="AF276" s="162"/>
      <c r="AG276" s="162"/>
      <c r="AH276" s="162"/>
      <c r="AI276" s="162"/>
      <c r="AJ276" s="162"/>
      <c r="AK276" s="162"/>
      <c r="AL276" s="162"/>
      <c r="AM276" s="162"/>
      <c r="AN276" s="162"/>
      <c r="AO276" s="162"/>
    </row>
    <row r="277" spans="1:41" ht="14.25" customHeight="1">
      <c r="A277" s="162"/>
      <c r="B277" s="162"/>
      <c r="C277" s="162"/>
      <c r="D277" s="162"/>
      <c r="E277" s="162"/>
      <c r="F277" s="165"/>
      <c r="G277" s="162"/>
      <c r="H277" s="162"/>
      <c r="I277" s="162"/>
      <c r="J277" s="162"/>
      <c r="K277" s="165"/>
      <c r="L277" s="162"/>
      <c r="M277" s="162"/>
      <c r="N277" s="162"/>
      <c r="O277" s="162"/>
      <c r="P277" s="165"/>
      <c r="Q277" s="162"/>
      <c r="R277" s="162"/>
      <c r="S277" s="162"/>
      <c r="T277" s="162"/>
      <c r="U277" s="165"/>
      <c r="V277" s="162"/>
      <c r="W277" s="162"/>
      <c r="X277" s="162"/>
      <c r="Y277" s="162"/>
      <c r="Z277" s="162"/>
      <c r="AA277" s="162"/>
      <c r="AB277" s="162"/>
      <c r="AC277" s="162"/>
      <c r="AD277" s="162"/>
      <c r="AE277" s="162"/>
      <c r="AF277" s="162"/>
      <c r="AG277" s="162"/>
      <c r="AH277" s="162"/>
      <c r="AI277" s="162"/>
      <c r="AJ277" s="162"/>
      <c r="AK277" s="162"/>
      <c r="AL277" s="162"/>
      <c r="AM277" s="162"/>
      <c r="AN277" s="162"/>
      <c r="AO277" s="162"/>
    </row>
    <row r="278" spans="1:41" ht="14.25" customHeight="1">
      <c r="A278" s="162"/>
      <c r="B278" s="162"/>
      <c r="C278" s="162"/>
      <c r="D278" s="162"/>
      <c r="E278" s="162"/>
      <c r="F278" s="165"/>
      <c r="G278" s="162"/>
      <c r="H278" s="162"/>
      <c r="I278" s="162"/>
      <c r="J278" s="162"/>
      <c r="K278" s="165"/>
      <c r="L278" s="162"/>
      <c r="M278" s="162"/>
      <c r="N278" s="162"/>
      <c r="O278" s="162"/>
      <c r="P278" s="165"/>
      <c r="Q278" s="162"/>
      <c r="R278" s="162"/>
      <c r="S278" s="162"/>
      <c r="T278" s="162"/>
      <c r="U278" s="165"/>
      <c r="V278" s="162"/>
      <c r="W278" s="162"/>
      <c r="X278" s="162"/>
      <c r="Y278" s="162"/>
      <c r="Z278" s="162"/>
      <c r="AA278" s="162"/>
      <c r="AB278" s="162"/>
      <c r="AC278" s="162"/>
      <c r="AD278" s="162"/>
      <c r="AE278" s="162"/>
      <c r="AF278" s="162"/>
      <c r="AG278" s="162"/>
      <c r="AH278" s="162"/>
      <c r="AI278" s="162"/>
      <c r="AJ278" s="162"/>
      <c r="AK278" s="162"/>
      <c r="AL278" s="162"/>
      <c r="AM278" s="162"/>
      <c r="AN278" s="162"/>
      <c r="AO278" s="162"/>
    </row>
    <row r="279" spans="1:41" ht="14.25" customHeight="1">
      <c r="A279" s="162"/>
      <c r="B279" s="162"/>
      <c r="C279" s="162"/>
      <c r="D279" s="162"/>
      <c r="E279" s="162"/>
      <c r="F279" s="165"/>
      <c r="G279" s="162"/>
      <c r="H279" s="162"/>
      <c r="I279" s="162"/>
      <c r="J279" s="162"/>
      <c r="K279" s="165"/>
      <c r="L279" s="162"/>
      <c r="M279" s="162"/>
      <c r="N279" s="162"/>
      <c r="O279" s="162"/>
      <c r="P279" s="165"/>
      <c r="Q279" s="162"/>
      <c r="R279" s="162"/>
      <c r="S279" s="162"/>
      <c r="T279" s="162"/>
      <c r="U279" s="165"/>
      <c r="V279" s="162"/>
      <c r="W279" s="162"/>
      <c r="X279" s="162"/>
      <c r="Y279" s="162"/>
      <c r="Z279" s="162"/>
      <c r="AA279" s="162"/>
      <c r="AB279" s="162"/>
      <c r="AC279" s="162"/>
      <c r="AD279" s="162"/>
      <c r="AE279" s="162"/>
      <c r="AF279" s="162"/>
      <c r="AG279" s="162"/>
      <c r="AH279" s="162"/>
      <c r="AI279" s="162"/>
      <c r="AJ279" s="162"/>
      <c r="AK279" s="162"/>
      <c r="AL279" s="162"/>
      <c r="AM279" s="162"/>
      <c r="AN279" s="162"/>
      <c r="AO279" s="162"/>
    </row>
    <row r="280" spans="1:41" ht="14.25" customHeight="1">
      <c r="A280" s="162"/>
      <c r="B280" s="162"/>
      <c r="C280" s="162"/>
      <c r="D280" s="162"/>
      <c r="E280" s="162"/>
      <c r="F280" s="165"/>
      <c r="G280" s="162"/>
      <c r="H280" s="162"/>
      <c r="I280" s="162"/>
      <c r="J280" s="162"/>
      <c r="K280" s="165"/>
      <c r="L280" s="162"/>
      <c r="M280" s="162"/>
      <c r="N280" s="162"/>
      <c r="O280" s="162"/>
      <c r="P280" s="165"/>
      <c r="Q280" s="162"/>
      <c r="R280" s="162"/>
      <c r="S280" s="162"/>
      <c r="T280" s="162"/>
      <c r="U280" s="165"/>
      <c r="V280" s="162"/>
      <c r="W280" s="162"/>
      <c r="X280" s="162"/>
      <c r="Y280" s="162"/>
      <c r="Z280" s="162"/>
      <c r="AA280" s="162"/>
      <c r="AB280" s="162"/>
      <c r="AC280" s="162"/>
      <c r="AD280" s="162"/>
      <c r="AE280" s="162"/>
      <c r="AF280" s="162"/>
      <c r="AG280" s="162"/>
      <c r="AH280" s="162"/>
      <c r="AI280" s="162"/>
      <c r="AJ280" s="162"/>
      <c r="AK280" s="162"/>
      <c r="AL280" s="162"/>
      <c r="AM280" s="162"/>
      <c r="AN280" s="162"/>
      <c r="AO280" s="162"/>
    </row>
    <row r="281" spans="1:41" ht="14.25" customHeight="1">
      <c r="A281" s="162"/>
      <c r="B281" s="162"/>
      <c r="C281" s="162"/>
      <c r="D281" s="162"/>
      <c r="E281" s="162"/>
      <c r="F281" s="165"/>
      <c r="G281" s="162"/>
      <c r="H281" s="162"/>
      <c r="I281" s="162"/>
      <c r="J281" s="162"/>
      <c r="K281" s="165"/>
      <c r="L281" s="162"/>
      <c r="M281" s="162"/>
      <c r="N281" s="162"/>
      <c r="O281" s="162"/>
      <c r="P281" s="165"/>
      <c r="Q281" s="162"/>
      <c r="R281" s="162"/>
      <c r="S281" s="162"/>
      <c r="T281" s="162"/>
      <c r="U281" s="165"/>
      <c r="V281" s="162"/>
      <c r="W281" s="162"/>
      <c r="X281" s="162"/>
      <c r="Y281" s="162"/>
      <c r="Z281" s="162"/>
      <c r="AA281" s="162"/>
      <c r="AB281" s="162"/>
      <c r="AC281" s="162"/>
      <c r="AD281" s="162"/>
      <c r="AE281" s="162"/>
      <c r="AF281" s="162"/>
      <c r="AG281" s="162"/>
      <c r="AH281" s="162"/>
      <c r="AI281" s="162"/>
      <c r="AJ281" s="162"/>
      <c r="AK281" s="162"/>
      <c r="AL281" s="162"/>
      <c r="AM281" s="162"/>
      <c r="AN281" s="162"/>
      <c r="AO281" s="162"/>
    </row>
    <row r="282" spans="1:41" ht="14.25" customHeight="1">
      <c r="A282" s="162"/>
      <c r="B282" s="162"/>
      <c r="C282" s="162"/>
      <c r="D282" s="162"/>
      <c r="E282" s="162"/>
      <c r="F282" s="165"/>
      <c r="G282" s="162"/>
      <c r="H282" s="162"/>
      <c r="I282" s="162"/>
      <c r="J282" s="162"/>
      <c r="K282" s="165"/>
      <c r="L282" s="162"/>
      <c r="M282" s="162"/>
      <c r="N282" s="162"/>
      <c r="O282" s="162"/>
      <c r="P282" s="165"/>
      <c r="Q282" s="162"/>
      <c r="R282" s="162"/>
      <c r="S282" s="162"/>
      <c r="T282" s="162"/>
      <c r="U282" s="165"/>
      <c r="V282" s="162"/>
      <c r="W282" s="162"/>
      <c r="X282" s="162"/>
      <c r="Y282" s="162"/>
      <c r="Z282" s="162"/>
      <c r="AA282" s="162"/>
      <c r="AB282" s="162"/>
      <c r="AC282" s="162"/>
      <c r="AD282" s="162"/>
      <c r="AE282" s="162"/>
      <c r="AF282" s="162"/>
      <c r="AG282" s="162"/>
      <c r="AH282" s="162"/>
      <c r="AI282" s="162"/>
      <c r="AJ282" s="162"/>
      <c r="AK282" s="162"/>
      <c r="AL282" s="162"/>
      <c r="AM282" s="162"/>
      <c r="AN282" s="162"/>
      <c r="AO282" s="162"/>
    </row>
    <row r="283" spans="1:41" ht="14.25" customHeight="1">
      <c r="A283" s="162"/>
      <c r="B283" s="162"/>
      <c r="C283" s="162"/>
      <c r="D283" s="162"/>
      <c r="E283" s="162"/>
      <c r="F283" s="165"/>
      <c r="G283" s="162"/>
      <c r="H283" s="162"/>
      <c r="I283" s="162"/>
      <c r="J283" s="162"/>
      <c r="K283" s="165"/>
      <c r="L283" s="162"/>
      <c r="M283" s="162"/>
      <c r="N283" s="162"/>
      <c r="O283" s="162"/>
      <c r="P283" s="165"/>
      <c r="Q283" s="162"/>
      <c r="R283" s="162"/>
      <c r="S283" s="162"/>
      <c r="T283" s="162"/>
      <c r="U283" s="165"/>
      <c r="V283" s="162"/>
      <c r="W283" s="162"/>
      <c r="X283" s="162"/>
      <c r="Y283" s="162"/>
      <c r="Z283" s="162"/>
      <c r="AA283" s="162"/>
      <c r="AB283" s="162"/>
      <c r="AC283" s="162"/>
      <c r="AD283" s="162"/>
      <c r="AE283" s="162"/>
      <c r="AF283" s="162"/>
      <c r="AG283" s="162"/>
      <c r="AH283" s="162"/>
      <c r="AI283" s="162"/>
      <c r="AJ283" s="162"/>
      <c r="AK283" s="162"/>
      <c r="AL283" s="162"/>
      <c r="AM283" s="162"/>
      <c r="AN283" s="162"/>
      <c r="AO283" s="162"/>
    </row>
    <row r="284" spans="1:41" ht="14.25" customHeight="1">
      <c r="A284" s="162"/>
      <c r="B284" s="162"/>
      <c r="C284" s="162"/>
      <c r="D284" s="162"/>
      <c r="E284" s="162"/>
      <c r="F284" s="165"/>
      <c r="G284" s="162"/>
      <c r="H284" s="162"/>
      <c r="I284" s="162"/>
      <c r="J284" s="162"/>
      <c r="K284" s="165"/>
      <c r="L284" s="162"/>
      <c r="M284" s="162"/>
      <c r="N284" s="162"/>
      <c r="O284" s="162"/>
      <c r="P284" s="165"/>
      <c r="Q284" s="162"/>
      <c r="R284" s="162"/>
      <c r="S284" s="162"/>
      <c r="T284" s="162"/>
      <c r="U284" s="165"/>
      <c r="V284" s="162"/>
      <c r="W284" s="162"/>
      <c r="X284" s="162"/>
      <c r="Y284" s="162"/>
      <c r="Z284" s="162"/>
      <c r="AA284" s="162"/>
      <c r="AB284" s="162"/>
      <c r="AC284" s="162"/>
      <c r="AD284" s="162"/>
      <c r="AE284" s="162"/>
      <c r="AF284" s="162"/>
      <c r="AG284" s="162"/>
      <c r="AH284" s="162"/>
      <c r="AI284" s="162"/>
      <c r="AJ284" s="162"/>
      <c r="AK284" s="162"/>
      <c r="AL284" s="162"/>
      <c r="AM284" s="162"/>
      <c r="AN284" s="162"/>
      <c r="AO284" s="162"/>
    </row>
    <row r="285" spans="1:41" ht="14.25" customHeight="1">
      <c r="A285" s="162"/>
      <c r="B285" s="162"/>
      <c r="C285" s="162"/>
      <c r="D285" s="162"/>
      <c r="E285" s="162"/>
      <c r="F285" s="165"/>
      <c r="G285" s="162"/>
      <c r="H285" s="162"/>
      <c r="I285" s="162"/>
      <c r="J285" s="162"/>
      <c r="K285" s="165"/>
      <c r="L285" s="162"/>
      <c r="M285" s="162"/>
      <c r="N285" s="162"/>
      <c r="O285" s="162"/>
      <c r="P285" s="165"/>
      <c r="Q285" s="162"/>
      <c r="R285" s="162"/>
      <c r="S285" s="162"/>
      <c r="T285" s="162"/>
      <c r="U285" s="165"/>
      <c r="V285" s="162"/>
      <c r="W285" s="162"/>
      <c r="X285" s="162"/>
      <c r="Y285" s="162"/>
      <c r="Z285" s="162"/>
      <c r="AA285" s="162"/>
      <c r="AB285" s="162"/>
      <c r="AC285" s="162"/>
      <c r="AD285" s="162"/>
      <c r="AE285" s="162"/>
      <c r="AF285" s="162"/>
      <c r="AG285" s="162"/>
      <c r="AH285" s="162"/>
      <c r="AI285" s="162"/>
      <c r="AJ285" s="162"/>
      <c r="AK285" s="162"/>
      <c r="AL285" s="162"/>
      <c r="AM285" s="162"/>
      <c r="AN285" s="162"/>
      <c r="AO285" s="162"/>
    </row>
    <row r="286" spans="1:41" ht="14.25" customHeight="1">
      <c r="A286" s="162"/>
      <c r="B286" s="162"/>
      <c r="C286" s="162"/>
      <c r="D286" s="162"/>
      <c r="E286" s="162"/>
      <c r="F286" s="165"/>
      <c r="G286" s="162"/>
      <c r="H286" s="162"/>
      <c r="I286" s="162"/>
      <c r="J286" s="162"/>
      <c r="K286" s="165"/>
      <c r="L286" s="162"/>
      <c r="M286" s="162"/>
      <c r="N286" s="162"/>
      <c r="O286" s="162"/>
      <c r="P286" s="165"/>
      <c r="Q286" s="162"/>
      <c r="R286" s="162"/>
      <c r="S286" s="162"/>
      <c r="T286" s="162"/>
      <c r="U286" s="165"/>
      <c r="V286" s="162"/>
      <c r="W286" s="162"/>
      <c r="X286" s="162"/>
      <c r="Y286" s="162"/>
      <c r="Z286" s="162"/>
      <c r="AA286" s="162"/>
      <c r="AB286" s="162"/>
      <c r="AC286" s="162"/>
      <c r="AD286" s="162"/>
      <c r="AE286" s="162"/>
      <c r="AF286" s="162"/>
      <c r="AG286" s="162"/>
      <c r="AH286" s="162"/>
      <c r="AI286" s="162"/>
      <c r="AJ286" s="162"/>
      <c r="AK286" s="162"/>
      <c r="AL286" s="162"/>
      <c r="AM286" s="162"/>
      <c r="AN286" s="162"/>
      <c r="AO286" s="162"/>
    </row>
    <row r="287" spans="1:41" ht="14.25" customHeight="1">
      <c r="A287" s="162"/>
      <c r="B287" s="162"/>
      <c r="C287" s="162"/>
      <c r="D287" s="162"/>
      <c r="E287" s="162"/>
      <c r="F287" s="165"/>
      <c r="G287" s="162"/>
      <c r="H287" s="162"/>
      <c r="I287" s="162"/>
      <c r="J287" s="162"/>
      <c r="K287" s="165"/>
      <c r="L287" s="162"/>
      <c r="M287" s="162"/>
      <c r="N287" s="162"/>
      <c r="O287" s="162"/>
      <c r="P287" s="165"/>
      <c r="Q287" s="162"/>
      <c r="R287" s="162"/>
      <c r="S287" s="162"/>
      <c r="T287" s="162"/>
      <c r="U287" s="165"/>
      <c r="V287" s="162"/>
      <c r="W287" s="162"/>
      <c r="X287" s="162"/>
      <c r="Y287" s="162"/>
      <c r="Z287" s="162"/>
      <c r="AA287" s="162"/>
      <c r="AB287" s="162"/>
      <c r="AC287" s="162"/>
      <c r="AD287" s="162"/>
      <c r="AE287" s="162"/>
      <c r="AF287" s="162"/>
      <c r="AG287" s="162"/>
      <c r="AH287" s="162"/>
      <c r="AI287" s="162"/>
      <c r="AJ287" s="162"/>
      <c r="AK287" s="162"/>
      <c r="AL287" s="162"/>
      <c r="AM287" s="162"/>
      <c r="AN287" s="162"/>
      <c r="AO287" s="162"/>
    </row>
    <row r="288" spans="1:41" ht="14.25" customHeight="1">
      <c r="A288" s="162"/>
      <c r="B288" s="162"/>
      <c r="C288" s="162"/>
      <c r="D288" s="162"/>
      <c r="E288" s="162"/>
      <c r="F288" s="165"/>
      <c r="G288" s="162"/>
      <c r="H288" s="162"/>
      <c r="I288" s="162"/>
      <c r="J288" s="162"/>
      <c r="K288" s="165"/>
      <c r="L288" s="162"/>
      <c r="M288" s="162"/>
      <c r="N288" s="162"/>
      <c r="O288" s="162"/>
      <c r="P288" s="165"/>
      <c r="Q288" s="162"/>
      <c r="R288" s="162"/>
      <c r="S288" s="162"/>
      <c r="T288" s="162"/>
      <c r="U288" s="165"/>
      <c r="V288" s="162"/>
      <c r="W288" s="162"/>
      <c r="X288" s="162"/>
      <c r="Y288" s="162"/>
      <c r="Z288" s="162"/>
      <c r="AA288" s="162"/>
      <c r="AB288" s="162"/>
      <c r="AC288" s="162"/>
      <c r="AD288" s="162"/>
      <c r="AE288" s="162"/>
      <c r="AF288" s="162"/>
      <c r="AG288" s="162"/>
      <c r="AH288" s="162"/>
      <c r="AI288" s="162"/>
      <c r="AJ288" s="162"/>
      <c r="AK288" s="162"/>
      <c r="AL288" s="162"/>
      <c r="AM288" s="162"/>
      <c r="AN288" s="162"/>
      <c r="AO288" s="162"/>
    </row>
    <row r="289" spans="1:41" ht="14.25" customHeight="1">
      <c r="A289" s="162"/>
      <c r="B289" s="162"/>
      <c r="C289" s="162"/>
      <c r="D289" s="162"/>
      <c r="E289" s="162"/>
      <c r="F289" s="165"/>
      <c r="G289" s="162"/>
      <c r="H289" s="162"/>
      <c r="I289" s="162"/>
      <c r="J289" s="162"/>
      <c r="K289" s="165"/>
      <c r="L289" s="162"/>
      <c r="M289" s="162"/>
      <c r="N289" s="162"/>
      <c r="O289" s="162"/>
      <c r="P289" s="165"/>
      <c r="Q289" s="162"/>
      <c r="R289" s="162"/>
      <c r="S289" s="162"/>
      <c r="T289" s="162"/>
      <c r="U289" s="165"/>
      <c r="V289" s="162"/>
      <c r="W289" s="162"/>
      <c r="X289" s="162"/>
      <c r="Y289" s="162"/>
      <c r="Z289" s="162"/>
      <c r="AA289" s="162"/>
      <c r="AB289" s="162"/>
      <c r="AC289" s="162"/>
      <c r="AD289" s="162"/>
      <c r="AE289" s="162"/>
      <c r="AF289" s="162"/>
      <c r="AG289" s="162"/>
      <c r="AH289" s="162"/>
      <c r="AI289" s="162"/>
      <c r="AJ289" s="162"/>
      <c r="AK289" s="162"/>
      <c r="AL289" s="162"/>
      <c r="AM289" s="162"/>
      <c r="AN289" s="162"/>
      <c r="AO289" s="162"/>
    </row>
    <row r="290" spans="1:41" ht="14.25" customHeight="1">
      <c r="A290" s="162"/>
      <c r="B290" s="162"/>
      <c r="C290" s="162"/>
      <c r="D290" s="162"/>
      <c r="E290" s="162"/>
      <c r="F290" s="165"/>
      <c r="G290" s="162"/>
      <c r="H290" s="162"/>
      <c r="I290" s="162"/>
      <c r="J290" s="162"/>
      <c r="K290" s="165"/>
      <c r="L290" s="162"/>
      <c r="M290" s="162"/>
      <c r="N290" s="162"/>
      <c r="O290" s="162"/>
      <c r="P290" s="165"/>
      <c r="Q290" s="162"/>
      <c r="R290" s="162"/>
      <c r="S290" s="162"/>
      <c r="T290" s="162"/>
      <c r="U290" s="165"/>
      <c r="V290" s="162"/>
      <c r="W290" s="162"/>
      <c r="X290" s="162"/>
      <c r="Y290" s="162"/>
      <c r="Z290" s="162"/>
      <c r="AA290" s="162"/>
      <c r="AB290" s="162"/>
      <c r="AC290" s="162"/>
      <c r="AD290" s="162"/>
      <c r="AE290" s="162"/>
      <c r="AF290" s="162"/>
      <c r="AG290" s="162"/>
      <c r="AH290" s="162"/>
      <c r="AI290" s="162"/>
      <c r="AJ290" s="162"/>
      <c r="AK290" s="162"/>
      <c r="AL290" s="162"/>
      <c r="AM290" s="162"/>
      <c r="AN290" s="162"/>
      <c r="AO290" s="162"/>
    </row>
    <row r="291" spans="1:41" ht="14.25" customHeight="1">
      <c r="A291" s="162"/>
      <c r="B291" s="162"/>
      <c r="C291" s="162"/>
      <c r="D291" s="162"/>
      <c r="E291" s="162"/>
      <c r="F291" s="165"/>
      <c r="G291" s="162"/>
      <c r="H291" s="162"/>
      <c r="I291" s="162"/>
      <c r="J291" s="162"/>
      <c r="K291" s="165"/>
      <c r="L291" s="162"/>
      <c r="M291" s="162"/>
      <c r="N291" s="162"/>
      <c r="O291" s="162"/>
      <c r="P291" s="165"/>
      <c r="Q291" s="162"/>
      <c r="R291" s="162"/>
      <c r="S291" s="162"/>
      <c r="T291" s="162"/>
      <c r="U291" s="165"/>
      <c r="V291" s="162"/>
      <c r="W291" s="162"/>
      <c r="X291" s="162"/>
      <c r="Y291" s="162"/>
      <c r="Z291" s="162"/>
      <c r="AA291" s="162"/>
      <c r="AB291" s="162"/>
      <c r="AC291" s="162"/>
      <c r="AD291" s="162"/>
      <c r="AE291" s="162"/>
      <c r="AF291" s="162"/>
      <c r="AG291" s="162"/>
      <c r="AH291" s="162"/>
      <c r="AI291" s="162"/>
      <c r="AJ291" s="162"/>
      <c r="AK291" s="162"/>
      <c r="AL291" s="162"/>
      <c r="AM291" s="162"/>
      <c r="AN291" s="162"/>
      <c r="AO291" s="162"/>
    </row>
    <row r="292" spans="1:41" ht="14.25" customHeight="1">
      <c r="A292" s="162"/>
      <c r="B292" s="162"/>
      <c r="C292" s="162"/>
      <c r="D292" s="162"/>
      <c r="E292" s="162"/>
      <c r="F292" s="165"/>
      <c r="G292" s="162"/>
      <c r="H292" s="162"/>
      <c r="I292" s="162"/>
      <c r="J292" s="162"/>
      <c r="K292" s="165"/>
      <c r="L292" s="162"/>
      <c r="M292" s="162"/>
      <c r="N292" s="162"/>
      <c r="O292" s="162"/>
      <c r="P292" s="165"/>
      <c r="Q292" s="162"/>
      <c r="R292" s="162"/>
      <c r="S292" s="162"/>
      <c r="T292" s="162"/>
      <c r="U292" s="165"/>
      <c r="V292" s="162"/>
      <c r="W292" s="162"/>
      <c r="X292" s="162"/>
      <c r="Y292" s="162"/>
      <c r="Z292" s="162"/>
      <c r="AA292" s="162"/>
      <c r="AB292" s="162"/>
      <c r="AC292" s="162"/>
      <c r="AD292" s="162"/>
      <c r="AE292" s="162"/>
      <c r="AF292" s="162"/>
      <c r="AG292" s="162"/>
      <c r="AH292" s="162"/>
      <c r="AI292" s="162"/>
      <c r="AJ292" s="162"/>
      <c r="AK292" s="162"/>
      <c r="AL292" s="162"/>
      <c r="AM292" s="162"/>
      <c r="AN292" s="162"/>
      <c r="AO292" s="162"/>
    </row>
    <row r="293" spans="1:41" ht="14.25" customHeight="1">
      <c r="A293" s="162"/>
      <c r="B293" s="162"/>
      <c r="C293" s="162"/>
      <c r="D293" s="162"/>
      <c r="E293" s="162"/>
      <c r="F293" s="165"/>
      <c r="G293" s="162"/>
      <c r="H293" s="162"/>
      <c r="I293" s="162"/>
      <c r="J293" s="162"/>
      <c r="K293" s="165"/>
      <c r="L293" s="162"/>
      <c r="M293" s="162"/>
      <c r="N293" s="162"/>
      <c r="O293" s="162"/>
      <c r="P293" s="165"/>
      <c r="Q293" s="162"/>
      <c r="R293" s="162"/>
      <c r="S293" s="162"/>
      <c r="T293" s="162"/>
      <c r="U293" s="165"/>
      <c r="V293" s="162"/>
      <c r="W293" s="162"/>
      <c r="X293" s="162"/>
      <c r="Y293" s="162"/>
      <c r="Z293" s="162"/>
      <c r="AA293" s="162"/>
      <c r="AB293" s="162"/>
      <c r="AC293" s="162"/>
      <c r="AD293" s="162"/>
      <c r="AE293" s="162"/>
      <c r="AF293" s="162"/>
      <c r="AG293" s="162"/>
      <c r="AH293" s="162"/>
      <c r="AI293" s="162"/>
      <c r="AJ293" s="162"/>
      <c r="AK293" s="162"/>
      <c r="AL293" s="162"/>
      <c r="AM293" s="162"/>
      <c r="AN293" s="162"/>
      <c r="AO293" s="162"/>
    </row>
    <row r="294" spans="1:41" ht="14.25" customHeight="1">
      <c r="A294" s="162"/>
      <c r="B294" s="162"/>
      <c r="C294" s="162"/>
      <c r="D294" s="162"/>
      <c r="E294" s="162"/>
      <c r="F294" s="165"/>
      <c r="G294" s="162"/>
      <c r="H294" s="162"/>
      <c r="I294" s="162"/>
      <c r="J294" s="162"/>
      <c r="K294" s="165"/>
      <c r="L294" s="162"/>
      <c r="M294" s="162"/>
      <c r="N294" s="162"/>
      <c r="O294" s="162"/>
      <c r="P294" s="165"/>
      <c r="Q294" s="162"/>
      <c r="R294" s="162"/>
      <c r="S294" s="162"/>
      <c r="T294" s="162"/>
      <c r="U294" s="165"/>
      <c r="V294" s="162"/>
      <c r="W294" s="162"/>
      <c r="X294" s="162"/>
      <c r="Y294" s="162"/>
      <c r="Z294" s="162"/>
      <c r="AA294" s="162"/>
      <c r="AB294" s="162"/>
      <c r="AC294" s="162"/>
      <c r="AD294" s="162"/>
      <c r="AE294" s="162"/>
      <c r="AF294" s="162"/>
      <c r="AG294" s="162"/>
      <c r="AH294" s="162"/>
      <c r="AI294" s="162"/>
      <c r="AJ294" s="162"/>
      <c r="AK294" s="162"/>
      <c r="AL294" s="162"/>
      <c r="AM294" s="162"/>
      <c r="AN294" s="162"/>
      <c r="AO294" s="162"/>
    </row>
    <row r="295" spans="1:41" ht="14.25" customHeight="1">
      <c r="A295" s="162"/>
      <c r="B295" s="162"/>
      <c r="C295" s="162"/>
      <c r="D295" s="162"/>
      <c r="E295" s="162"/>
      <c r="F295" s="165"/>
      <c r="G295" s="162"/>
      <c r="H295" s="162"/>
      <c r="I295" s="162"/>
      <c r="J295" s="162"/>
      <c r="K295" s="165"/>
      <c r="L295" s="162"/>
      <c r="M295" s="162"/>
      <c r="N295" s="162"/>
      <c r="O295" s="162"/>
      <c r="P295" s="165"/>
      <c r="Q295" s="162"/>
      <c r="R295" s="162"/>
      <c r="S295" s="162"/>
      <c r="T295" s="162"/>
      <c r="U295" s="165"/>
      <c r="V295" s="162"/>
      <c r="W295" s="162"/>
      <c r="X295" s="162"/>
      <c r="Y295" s="162"/>
      <c r="Z295" s="162"/>
      <c r="AA295" s="162"/>
      <c r="AB295" s="162"/>
      <c r="AC295" s="162"/>
      <c r="AD295" s="162"/>
      <c r="AE295" s="162"/>
      <c r="AF295" s="162"/>
      <c r="AG295" s="162"/>
      <c r="AH295" s="162"/>
      <c r="AI295" s="162"/>
      <c r="AJ295" s="162"/>
      <c r="AK295" s="162"/>
      <c r="AL295" s="162"/>
      <c r="AM295" s="162"/>
      <c r="AN295" s="162"/>
      <c r="AO295" s="162"/>
    </row>
    <row r="296" spans="1:41" ht="14.25" customHeight="1">
      <c r="A296" s="162"/>
      <c r="B296" s="162"/>
      <c r="C296" s="162"/>
      <c r="D296" s="162"/>
      <c r="E296" s="162"/>
      <c r="F296" s="165"/>
      <c r="G296" s="162"/>
      <c r="H296" s="162"/>
      <c r="I296" s="162"/>
      <c r="J296" s="162"/>
      <c r="K296" s="165"/>
      <c r="L296" s="162"/>
      <c r="M296" s="162"/>
      <c r="N296" s="162"/>
      <c r="O296" s="162"/>
      <c r="P296" s="165"/>
      <c r="Q296" s="162"/>
      <c r="R296" s="162"/>
      <c r="S296" s="162"/>
      <c r="T296" s="162"/>
      <c r="U296" s="165"/>
      <c r="V296" s="162"/>
      <c r="W296" s="162"/>
      <c r="X296" s="162"/>
      <c r="Y296" s="162"/>
      <c r="Z296" s="162"/>
      <c r="AA296" s="162"/>
      <c r="AB296" s="162"/>
      <c r="AC296" s="162"/>
      <c r="AD296" s="162"/>
      <c r="AE296" s="162"/>
      <c r="AF296" s="162"/>
      <c r="AG296" s="162"/>
      <c r="AH296" s="162"/>
      <c r="AI296" s="162"/>
      <c r="AJ296" s="162"/>
      <c r="AK296" s="162"/>
      <c r="AL296" s="162"/>
      <c r="AM296" s="162"/>
      <c r="AN296" s="162"/>
      <c r="AO296" s="162"/>
    </row>
    <row r="297" spans="1:41" ht="14.25" customHeight="1">
      <c r="A297" s="162"/>
      <c r="B297" s="162"/>
      <c r="C297" s="162"/>
      <c r="D297" s="162"/>
      <c r="E297" s="162"/>
      <c r="F297" s="165"/>
      <c r="G297" s="162"/>
      <c r="H297" s="162"/>
      <c r="I297" s="162"/>
      <c r="J297" s="162"/>
      <c r="K297" s="165"/>
      <c r="L297" s="162"/>
      <c r="M297" s="162"/>
      <c r="N297" s="162"/>
      <c r="O297" s="162"/>
      <c r="P297" s="165"/>
      <c r="Q297" s="162"/>
      <c r="R297" s="162"/>
      <c r="S297" s="162"/>
      <c r="T297" s="162"/>
      <c r="U297" s="165"/>
      <c r="V297" s="162"/>
      <c r="W297" s="162"/>
      <c r="X297" s="162"/>
      <c r="Y297" s="162"/>
      <c r="Z297" s="162"/>
      <c r="AA297" s="162"/>
      <c r="AB297" s="162"/>
      <c r="AC297" s="162"/>
      <c r="AD297" s="162"/>
      <c r="AE297" s="162"/>
      <c r="AF297" s="162"/>
      <c r="AG297" s="162"/>
      <c r="AH297" s="162"/>
      <c r="AI297" s="162"/>
      <c r="AJ297" s="162"/>
      <c r="AK297" s="162"/>
      <c r="AL297" s="162"/>
      <c r="AM297" s="162"/>
      <c r="AN297" s="162"/>
      <c r="AO297" s="162"/>
    </row>
    <row r="298" spans="1:41" ht="14.25" customHeight="1">
      <c r="A298" s="162"/>
      <c r="B298" s="162"/>
      <c r="C298" s="162"/>
      <c r="D298" s="162"/>
      <c r="E298" s="162"/>
      <c r="F298" s="165"/>
      <c r="G298" s="162"/>
      <c r="H298" s="162"/>
      <c r="I298" s="162"/>
      <c r="J298" s="162"/>
      <c r="K298" s="165"/>
      <c r="L298" s="162"/>
      <c r="M298" s="162"/>
      <c r="N298" s="162"/>
      <c r="O298" s="162"/>
      <c r="P298" s="165"/>
      <c r="Q298" s="162"/>
      <c r="R298" s="162"/>
      <c r="S298" s="162"/>
      <c r="T298" s="162"/>
      <c r="U298" s="165"/>
      <c r="V298" s="162"/>
      <c r="W298" s="162"/>
      <c r="X298" s="162"/>
      <c r="Y298" s="162"/>
      <c r="Z298" s="162"/>
      <c r="AA298" s="162"/>
      <c r="AB298" s="162"/>
      <c r="AC298" s="162"/>
      <c r="AD298" s="162"/>
      <c r="AE298" s="162"/>
      <c r="AF298" s="162"/>
      <c r="AG298" s="162"/>
      <c r="AH298" s="162"/>
      <c r="AI298" s="162"/>
      <c r="AJ298" s="162"/>
      <c r="AK298" s="162"/>
      <c r="AL298" s="162"/>
      <c r="AM298" s="162"/>
      <c r="AN298" s="162"/>
      <c r="AO298" s="162"/>
    </row>
    <row r="299" spans="1:41" ht="14.25" customHeight="1">
      <c r="A299" s="162"/>
      <c r="B299" s="162"/>
      <c r="C299" s="162"/>
      <c r="D299" s="162"/>
      <c r="E299" s="162"/>
      <c r="F299" s="165"/>
      <c r="G299" s="162"/>
      <c r="H299" s="162"/>
      <c r="I299" s="162"/>
      <c r="J299" s="162"/>
      <c r="K299" s="165"/>
      <c r="L299" s="162"/>
      <c r="M299" s="162"/>
      <c r="N299" s="162"/>
      <c r="O299" s="162"/>
      <c r="P299" s="165"/>
      <c r="Q299" s="162"/>
      <c r="R299" s="162"/>
      <c r="S299" s="162"/>
      <c r="T299" s="162"/>
      <c r="U299" s="165"/>
      <c r="V299" s="162"/>
      <c r="W299" s="162"/>
      <c r="X299" s="162"/>
      <c r="Y299" s="162"/>
      <c r="Z299" s="162"/>
      <c r="AA299" s="162"/>
      <c r="AB299" s="162"/>
      <c r="AC299" s="162"/>
      <c r="AD299" s="162"/>
      <c r="AE299" s="162"/>
      <c r="AF299" s="162"/>
      <c r="AG299" s="162"/>
      <c r="AH299" s="162"/>
      <c r="AI299" s="162"/>
      <c r="AJ299" s="162"/>
      <c r="AK299" s="162"/>
      <c r="AL299" s="162"/>
      <c r="AM299" s="162"/>
      <c r="AN299" s="162"/>
      <c r="AO299" s="162"/>
    </row>
    <row r="300" spans="1:41" ht="14.25" customHeight="1">
      <c r="A300" s="162"/>
      <c r="B300" s="162"/>
      <c r="C300" s="162"/>
      <c r="D300" s="162"/>
      <c r="E300" s="162"/>
      <c r="F300" s="165"/>
      <c r="G300" s="162"/>
      <c r="H300" s="162"/>
      <c r="I300" s="162"/>
      <c r="J300" s="162"/>
      <c r="K300" s="165"/>
      <c r="L300" s="162"/>
      <c r="M300" s="162"/>
      <c r="N300" s="162"/>
      <c r="O300" s="162"/>
      <c r="P300" s="165"/>
      <c r="Q300" s="162"/>
      <c r="R300" s="162"/>
      <c r="S300" s="162"/>
      <c r="T300" s="162"/>
      <c r="U300" s="165"/>
      <c r="V300" s="162"/>
      <c r="W300" s="162"/>
      <c r="X300" s="162"/>
      <c r="Y300" s="162"/>
      <c r="Z300" s="162"/>
      <c r="AA300" s="162"/>
      <c r="AB300" s="162"/>
      <c r="AC300" s="162"/>
      <c r="AD300" s="162"/>
      <c r="AE300" s="162"/>
      <c r="AF300" s="162"/>
      <c r="AG300" s="162"/>
      <c r="AH300" s="162"/>
      <c r="AI300" s="162"/>
      <c r="AJ300" s="162"/>
      <c r="AK300" s="162"/>
      <c r="AL300" s="162"/>
      <c r="AM300" s="162"/>
      <c r="AN300" s="162"/>
      <c r="AO300" s="162"/>
    </row>
    <row r="301" spans="1:41" ht="14.25" customHeight="1">
      <c r="A301" s="162"/>
      <c r="B301" s="162"/>
      <c r="C301" s="162"/>
      <c r="D301" s="162"/>
      <c r="E301" s="162"/>
      <c r="F301" s="165"/>
      <c r="G301" s="162"/>
      <c r="H301" s="162"/>
      <c r="I301" s="162"/>
      <c r="J301" s="162"/>
      <c r="K301" s="165"/>
      <c r="L301" s="162"/>
      <c r="M301" s="162"/>
      <c r="N301" s="162"/>
      <c r="O301" s="162"/>
      <c r="P301" s="165"/>
      <c r="Q301" s="162"/>
      <c r="R301" s="162"/>
      <c r="S301" s="162"/>
      <c r="T301" s="162"/>
      <c r="U301" s="165"/>
      <c r="V301" s="162"/>
      <c r="W301" s="162"/>
      <c r="X301" s="162"/>
      <c r="Y301" s="162"/>
      <c r="Z301" s="162"/>
      <c r="AA301" s="162"/>
      <c r="AB301" s="162"/>
      <c r="AC301" s="162"/>
      <c r="AD301" s="162"/>
      <c r="AE301" s="162"/>
      <c r="AF301" s="162"/>
      <c r="AG301" s="162"/>
      <c r="AH301" s="162"/>
      <c r="AI301" s="162"/>
      <c r="AJ301" s="162"/>
      <c r="AK301" s="162"/>
      <c r="AL301" s="162"/>
      <c r="AM301" s="162"/>
      <c r="AN301" s="162"/>
      <c r="AO301" s="162"/>
    </row>
    <row r="302" spans="1:41" ht="14.25" customHeight="1">
      <c r="A302" s="162"/>
      <c r="B302" s="162"/>
      <c r="C302" s="162"/>
      <c r="D302" s="162"/>
      <c r="E302" s="162"/>
      <c r="F302" s="165"/>
      <c r="G302" s="162"/>
      <c r="H302" s="162"/>
      <c r="I302" s="162"/>
      <c r="J302" s="162"/>
      <c r="K302" s="165"/>
      <c r="L302" s="162"/>
      <c r="M302" s="162"/>
      <c r="N302" s="162"/>
      <c r="O302" s="162"/>
      <c r="P302" s="165"/>
      <c r="Q302" s="162"/>
      <c r="R302" s="162"/>
      <c r="S302" s="162"/>
      <c r="T302" s="162"/>
      <c r="U302" s="165"/>
      <c r="V302" s="162"/>
      <c r="W302" s="162"/>
      <c r="X302" s="162"/>
      <c r="Y302" s="162"/>
      <c r="Z302" s="162"/>
      <c r="AA302" s="162"/>
      <c r="AB302" s="162"/>
      <c r="AC302" s="162"/>
      <c r="AD302" s="162"/>
      <c r="AE302" s="162"/>
      <c r="AF302" s="162"/>
      <c r="AG302" s="162"/>
      <c r="AH302" s="162"/>
      <c r="AI302" s="162"/>
      <c r="AJ302" s="162"/>
      <c r="AK302" s="162"/>
      <c r="AL302" s="162"/>
      <c r="AM302" s="162"/>
      <c r="AN302" s="162"/>
      <c r="AO302" s="162"/>
    </row>
    <row r="303" spans="1:41" ht="14.25" customHeight="1">
      <c r="A303" s="162"/>
      <c r="B303" s="162"/>
      <c r="C303" s="162"/>
      <c r="D303" s="162"/>
      <c r="E303" s="162"/>
      <c r="F303" s="165"/>
      <c r="G303" s="162"/>
      <c r="H303" s="162"/>
      <c r="I303" s="162"/>
      <c r="J303" s="162"/>
      <c r="K303" s="165"/>
      <c r="L303" s="162"/>
      <c r="M303" s="162"/>
      <c r="N303" s="162"/>
      <c r="O303" s="162"/>
      <c r="P303" s="165"/>
      <c r="Q303" s="162"/>
      <c r="R303" s="162"/>
      <c r="S303" s="162"/>
      <c r="T303" s="162"/>
      <c r="U303" s="165"/>
      <c r="V303" s="162"/>
      <c r="W303" s="162"/>
      <c r="X303" s="162"/>
      <c r="Y303" s="162"/>
      <c r="Z303" s="162"/>
      <c r="AA303" s="162"/>
      <c r="AB303" s="162"/>
      <c r="AC303" s="162"/>
      <c r="AD303" s="162"/>
      <c r="AE303" s="162"/>
      <c r="AF303" s="162"/>
      <c r="AG303" s="162"/>
      <c r="AH303" s="162"/>
      <c r="AI303" s="162"/>
      <c r="AJ303" s="162"/>
      <c r="AK303" s="162"/>
      <c r="AL303" s="162"/>
      <c r="AM303" s="162"/>
      <c r="AN303" s="162"/>
      <c r="AO303" s="162"/>
    </row>
    <row r="304" spans="1:41" ht="14.25" customHeight="1">
      <c r="A304" s="162"/>
      <c r="B304" s="162"/>
      <c r="C304" s="162"/>
      <c r="D304" s="162"/>
      <c r="E304" s="162"/>
      <c r="F304" s="165"/>
      <c r="G304" s="162"/>
      <c r="H304" s="162"/>
      <c r="I304" s="162"/>
      <c r="J304" s="162"/>
      <c r="K304" s="165"/>
      <c r="L304" s="162"/>
      <c r="M304" s="162"/>
      <c r="N304" s="162"/>
      <c r="O304" s="162"/>
      <c r="P304" s="165"/>
      <c r="Q304" s="162"/>
      <c r="R304" s="162"/>
      <c r="S304" s="162"/>
      <c r="T304" s="162"/>
      <c r="U304" s="165"/>
      <c r="V304" s="162"/>
      <c r="W304" s="162"/>
      <c r="X304" s="162"/>
      <c r="Y304" s="162"/>
      <c r="Z304" s="162"/>
      <c r="AA304" s="162"/>
      <c r="AB304" s="162"/>
      <c r="AC304" s="162"/>
      <c r="AD304" s="162"/>
      <c r="AE304" s="162"/>
      <c r="AF304" s="162"/>
      <c r="AG304" s="162"/>
      <c r="AH304" s="162"/>
      <c r="AI304" s="162"/>
      <c r="AJ304" s="162"/>
      <c r="AK304" s="162"/>
      <c r="AL304" s="162"/>
      <c r="AM304" s="162"/>
      <c r="AN304" s="162"/>
      <c r="AO304" s="162"/>
    </row>
    <row r="305" spans="1:41" ht="14.25" customHeight="1">
      <c r="A305" s="162"/>
      <c r="B305" s="162"/>
      <c r="C305" s="162"/>
      <c r="D305" s="162"/>
      <c r="E305" s="162"/>
      <c r="F305" s="165"/>
      <c r="G305" s="162"/>
      <c r="H305" s="162"/>
      <c r="I305" s="162"/>
      <c r="J305" s="162"/>
      <c r="K305" s="165"/>
      <c r="L305" s="162"/>
      <c r="M305" s="162"/>
      <c r="N305" s="162"/>
      <c r="O305" s="162"/>
      <c r="P305" s="165"/>
      <c r="Q305" s="162"/>
      <c r="R305" s="162"/>
      <c r="S305" s="162"/>
      <c r="T305" s="162"/>
      <c r="U305" s="165"/>
      <c r="V305" s="162"/>
      <c r="W305" s="162"/>
      <c r="X305" s="162"/>
      <c r="Y305" s="162"/>
      <c r="Z305" s="162"/>
      <c r="AA305" s="162"/>
      <c r="AB305" s="162"/>
      <c r="AC305" s="162"/>
      <c r="AD305" s="162"/>
      <c r="AE305" s="162"/>
      <c r="AF305" s="162"/>
      <c r="AG305" s="162"/>
      <c r="AH305" s="162"/>
      <c r="AI305" s="162"/>
      <c r="AJ305" s="162"/>
      <c r="AK305" s="162"/>
      <c r="AL305" s="162"/>
      <c r="AM305" s="162"/>
      <c r="AN305" s="162"/>
      <c r="AO305" s="162"/>
    </row>
    <row r="306" spans="1:41" ht="14.25" customHeight="1">
      <c r="A306" s="162"/>
      <c r="B306" s="162"/>
      <c r="C306" s="162"/>
      <c r="D306" s="162"/>
      <c r="E306" s="162"/>
      <c r="F306" s="165"/>
      <c r="G306" s="162"/>
      <c r="H306" s="162"/>
      <c r="I306" s="162"/>
      <c r="J306" s="162"/>
      <c r="K306" s="165"/>
      <c r="L306" s="162"/>
      <c r="M306" s="162"/>
      <c r="N306" s="162"/>
      <c r="O306" s="162"/>
      <c r="P306" s="165"/>
      <c r="Q306" s="162"/>
      <c r="R306" s="162"/>
      <c r="S306" s="162"/>
      <c r="T306" s="162"/>
      <c r="U306" s="165"/>
      <c r="V306" s="162"/>
      <c r="W306" s="162"/>
      <c r="X306" s="162"/>
      <c r="Y306" s="162"/>
      <c r="Z306" s="162"/>
      <c r="AA306" s="162"/>
      <c r="AB306" s="162"/>
      <c r="AC306" s="162"/>
      <c r="AD306" s="162"/>
      <c r="AE306" s="162"/>
      <c r="AF306" s="162"/>
      <c r="AG306" s="162"/>
      <c r="AH306" s="162"/>
      <c r="AI306" s="162"/>
      <c r="AJ306" s="162"/>
      <c r="AK306" s="162"/>
      <c r="AL306" s="162"/>
      <c r="AM306" s="162"/>
      <c r="AN306" s="162"/>
      <c r="AO306" s="162"/>
    </row>
    <row r="307" spans="1:41" ht="14.25" customHeight="1">
      <c r="A307" s="162"/>
      <c r="B307" s="162"/>
      <c r="C307" s="162"/>
      <c r="D307" s="162"/>
      <c r="E307" s="162"/>
      <c r="F307" s="165"/>
      <c r="G307" s="162"/>
      <c r="H307" s="162"/>
      <c r="I307" s="162"/>
      <c r="J307" s="162"/>
      <c r="K307" s="165"/>
      <c r="L307" s="162"/>
      <c r="M307" s="162"/>
      <c r="N307" s="162"/>
      <c r="O307" s="162"/>
      <c r="P307" s="165"/>
      <c r="Q307" s="162"/>
      <c r="R307" s="162"/>
      <c r="S307" s="162"/>
      <c r="T307" s="162"/>
      <c r="U307" s="165"/>
      <c r="V307" s="162"/>
      <c r="W307" s="162"/>
      <c r="X307" s="162"/>
      <c r="Y307" s="162"/>
      <c r="Z307" s="162"/>
      <c r="AA307" s="162"/>
      <c r="AB307" s="162"/>
      <c r="AC307" s="162"/>
      <c r="AD307" s="162"/>
      <c r="AE307" s="162"/>
      <c r="AF307" s="162"/>
      <c r="AG307" s="162"/>
      <c r="AH307" s="162"/>
      <c r="AI307" s="162"/>
      <c r="AJ307" s="162"/>
      <c r="AK307" s="162"/>
      <c r="AL307" s="162"/>
      <c r="AM307" s="162"/>
      <c r="AN307" s="162"/>
      <c r="AO307" s="162"/>
    </row>
    <row r="308" spans="1:41" ht="14.25" customHeight="1">
      <c r="A308" s="162"/>
      <c r="B308" s="162"/>
      <c r="C308" s="162"/>
      <c r="D308" s="162"/>
      <c r="E308" s="162"/>
      <c r="F308" s="165"/>
      <c r="G308" s="162"/>
      <c r="H308" s="162"/>
      <c r="I308" s="162"/>
      <c r="J308" s="162"/>
      <c r="K308" s="165"/>
      <c r="L308" s="162"/>
      <c r="M308" s="162"/>
      <c r="N308" s="162"/>
      <c r="O308" s="162"/>
      <c r="P308" s="165"/>
      <c r="Q308" s="162"/>
      <c r="R308" s="162"/>
      <c r="S308" s="162"/>
      <c r="T308" s="162"/>
      <c r="U308" s="165"/>
      <c r="V308" s="162"/>
      <c r="W308" s="162"/>
      <c r="X308" s="162"/>
      <c r="Y308" s="162"/>
      <c r="Z308" s="162"/>
      <c r="AA308" s="162"/>
      <c r="AB308" s="162"/>
      <c r="AC308" s="162"/>
      <c r="AD308" s="162"/>
      <c r="AE308" s="162"/>
      <c r="AF308" s="162"/>
      <c r="AG308" s="162"/>
      <c r="AH308" s="162"/>
      <c r="AI308" s="162"/>
      <c r="AJ308" s="162"/>
      <c r="AK308" s="162"/>
      <c r="AL308" s="162"/>
      <c r="AM308" s="162"/>
      <c r="AN308" s="162"/>
      <c r="AO308" s="162"/>
    </row>
    <row r="309" spans="1:41" ht="14.25" customHeight="1">
      <c r="A309" s="162"/>
      <c r="B309" s="162"/>
      <c r="C309" s="162"/>
      <c r="D309" s="162"/>
      <c r="E309" s="162"/>
      <c r="F309" s="165"/>
      <c r="G309" s="162"/>
      <c r="H309" s="162"/>
      <c r="I309" s="162"/>
      <c r="J309" s="162"/>
      <c r="K309" s="165"/>
      <c r="L309" s="162"/>
      <c r="M309" s="162"/>
      <c r="N309" s="162"/>
      <c r="O309" s="162"/>
      <c r="P309" s="165"/>
      <c r="Q309" s="162"/>
      <c r="R309" s="162"/>
      <c r="S309" s="162"/>
      <c r="T309" s="162"/>
      <c r="U309" s="165"/>
      <c r="V309" s="162"/>
      <c r="W309" s="162"/>
      <c r="X309" s="162"/>
      <c r="Y309" s="162"/>
      <c r="Z309" s="162"/>
      <c r="AA309" s="162"/>
      <c r="AB309" s="162"/>
      <c r="AC309" s="162"/>
      <c r="AD309" s="162"/>
      <c r="AE309" s="162"/>
      <c r="AF309" s="162"/>
      <c r="AG309" s="162"/>
      <c r="AH309" s="162"/>
      <c r="AI309" s="162"/>
      <c r="AJ309" s="162"/>
      <c r="AK309" s="162"/>
      <c r="AL309" s="162"/>
      <c r="AM309" s="162"/>
      <c r="AN309" s="162"/>
      <c r="AO309" s="162"/>
    </row>
    <row r="310" spans="1:41" ht="14.25" customHeight="1">
      <c r="A310" s="162"/>
      <c r="B310" s="162"/>
      <c r="C310" s="162"/>
      <c r="D310" s="162"/>
      <c r="E310" s="162"/>
      <c r="F310" s="165"/>
      <c r="G310" s="162"/>
      <c r="H310" s="162"/>
      <c r="I310" s="162"/>
      <c r="J310" s="162"/>
      <c r="K310" s="165"/>
      <c r="L310" s="162"/>
      <c r="M310" s="162"/>
      <c r="N310" s="162"/>
      <c r="O310" s="162"/>
      <c r="P310" s="165"/>
      <c r="Q310" s="162"/>
      <c r="R310" s="162"/>
      <c r="S310" s="162"/>
      <c r="T310" s="162"/>
      <c r="U310" s="165"/>
      <c r="V310" s="162"/>
      <c r="W310" s="162"/>
      <c r="X310" s="162"/>
      <c r="Y310" s="162"/>
      <c r="Z310" s="162"/>
      <c r="AA310" s="162"/>
      <c r="AB310" s="162"/>
      <c r="AC310" s="162"/>
      <c r="AD310" s="162"/>
      <c r="AE310" s="162"/>
      <c r="AF310" s="162"/>
      <c r="AG310" s="162"/>
      <c r="AH310" s="162"/>
      <c r="AI310" s="162"/>
      <c r="AJ310" s="162"/>
      <c r="AK310" s="162"/>
      <c r="AL310" s="162"/>
      <c r="AM310" s="162"/>
      <c r="AN310" s="162"/>
      <c r="AO310" s="162"/>
    </row>
    <row r="311" spans="1:41" ht="14.25" customHeight="1">
      <c r="A311" s="162"/>
      <c r="B311" s="162"/>
      <c r="C311" s="162"/>
      <c r="D311" s="162"/>
      <c r="E311" s="162"/>
      <c r="F311" s="165"/>
      <c r="G311" s="162"/>
      <c r="H311" s="162"/>
      <c r="I311" s="162"/>
      <c r="J311" s="162"/>
      <c r="K311" s="165"/>
      <c r="L311" s="162"/>
      <c r="M311" s="162"/>
      <c r="N311" s="162"/>
      <c r="O311" s="162"/>
      <c r="P311" s="165"/>
      <c r="Q311" s="162"/>
      <c r="R311" s="162"/>
      <c r="S311" s="162"/>
      <c r="T311" s="162"/>
      <c r="U311" s="165"/>
      <c r="V311" s="162"/>
      <c r="W311" s="162"/>
      <c r="X311" s="162"/>
      <c r="Y311" s="162"/>
      <c r="Z311" s="162"/>
      <c r="AA311" s="162"/>
      <c r="AB311" s="162"/>
      <c r="AC311" s="162"/>
      <c r="AD311" s="162"/>
      <c r="AE311" s="162"/>
      <c r="AF311" s="162"/>
      <c r="AG311" s="162"/>
      <c r="AH311" s="162"/>
      <c r="AI311" s="162"/>
      <c r="AJ311" s="162"/>
      <c r="AK311" s="162"/>
      <c r="AL311" s="162"/>
      <c r="AM311" s="162"/>
      <c r="AN311" s="162"/>
      <c r="AO311" s="162"/>
    </row>
    <row r="312" spans="1:41" ht="14.25" customHeight="1">
      <c r="A312" s="162"/>
      <c r="B312" s="162"/>
      <c r="C312" s="162"/>
      <c r="D312" s="162"/>
      <c r="E312" s="162"/>
      <c r="F312" s="165"/>
      <c r="G312" s="162"/>
      <c r="H312" s="162"/>
      <c r="I312" s="162"/>
      <c r="J312" s="162"/>
      <c r="K312" s="165"/>
      <c r="L312" s="162"/>
      <c r="M312" s="162"/>
      <c r="N312" s="162"/>
      <c r="O312" s="162"/>
      <c r="P312" s="165"/>
      <c r="Q312" s="162"/>
      <c r="R312" s="162"/>
      <c r="S312" s="162"/>
      <c r="T312" s="162"/>
      <c r="U312" s="165"/>
      <c r="V312" s="162"/>
      <c r="W312" s="162"/>
      <c r="X312" s="162"/>
      <c r="Y312" s="162"/>
      <c r="Z312" s="162"/>
      <c r="AA312" s="162"/>
      <c r="AB312" s="162"/>
      <c r="AC312" s="162"/>
      <c r="AD312" s="162"/>
      <c r="AE312" s="162"/>
      <c r="AF312" s="162"/>
      <c r="AG312" s="162"/>
      <c r="AH312" s="162"/>
      <c r="AI312" s="162"/>
      <c r="AJ312" s="162"/>
      <c r="AK312" s="162"/>
      <c r="AL312" s="162"/>
      <c r="AM312" s="162"/>
      <c r="AN312" s="162"/>
      <c r="AO312" s="162"/>
    </row>
    <row r="313" spans="1:41" ht="14.25" customHeight="1">
      <c r="A313" s="162"/>
      <c r="B313" s="162"/>
      <c r="C313" s="162"/>
      <c r="D313" s="162"/>
      <c r="E313" s="162"/>
      <c r="F313" s="165"/>
      <c r="G313" s="162"/>
      <c r="H313" s="162"/>
      <c r="I313" s="162"/>
      <c r="J313" s="162"/>
      <c r="K313" s="165"/>
      <c r="L313" s="162"/>
      <c r="M313" s="162"/>
      <c r="N313" s="162"/>
      <c r="O313" s="162"/>
      <c r="P313" s="165"/>
      <c r="Q313" s="162"/>
      <c r="R313" s="162"/>
      <c r="S313" s="162"/>
      <c r="T313" s="162"/>
      <c r="U313" s="165"/>
      <c r="V313" s="162"/>
      <c r="W313" s="162"/>
      <c r="X313" s="162"/>
      <c r="Y313" s="162"/>
      <c r="Z313" s="162"/>
      <c r="AA313" s="162"/>
      <c r="AB313" s="162"/>
      <c r="AC313" s="162"/>
      <c r="AD313" s="162"/>
      <c r="AE313" s="162"/>
      <c r="AF313" s="162"/>
      <c r="AG313" s="162"/>
      <c r="AH313" s="162"/>
      <c r="AI313" s="162"/>
      <c r="AJ313" s="162"/>
      <c r="AK313" s="162"/>
      <c r="AL313" s="162"/>
      <c r="AM313" s="162"/>
      <c r="AN313" s="162"/>
      <c r="AO313" s="162"/>
    </row>
    <row r="314" spans="1:41" ht="14.25" customHeight="1">
      <c r="A314" s="162"/>
      <c r="B314" s="162"/>
      <c r="C314" s="162"/>
      <c r="D314" s="162"/>
      <c r="E314" s="162"/>
      <c r="F314" s="165"/>
      <c r="G314" s="162"/>
      <c r="H314" s="162"/>
      <c r="I314" s="162"/>
      <c r="J314" s="162"/>
      <c r="K314" s="165"/>
      <c r="L314" s="162"/>
      <c r="M314" s="162"/>
      <c r="N314" s="162"/>
      <c r="O314" s="162"/>
      <c r="P314" s="165"/>
      <c r="Q314" s="162"/>
      <c r="R314" s="162"/>
      <c r="S314" s="162"/>
      <c r="T314" s="162"/>
      <c r="U314" s="165"/>
      <c r="V314" s="162"/>
      <c r="W314" s="162"/>
      <c r="X314" s="162"/>
      <c r="Y314" s="162"/>
      <c r="Z314" s="162"/>
      <c r="AA314" s="162"/>
      <c r="AB314" s="162"/>
      <c r="AC314" s="162"/>
      <c r="AD314" s="162"/>
      <c r="AE314" s="162"/>
      <c r="AF314" s="162"/>
      <c r="AG314" s="162"/>
      <c r="AH314" s="162"/>
      <c r="AI314" s="162"/>
      <c r="AJ314" s="162"/>
      <c r="AK314" s="162"/>
      <c r="AL314" s="162"/>
      <c r="AM314" s="162"/>
      <c r="AN314" s="162"/>
      <c r="AO314" s="162"/>
    </row>
    <row r="315" spans="1:41" ht="14.25" customHeight="1">
      <c r="A315" s="162"/>
      <c r="B315" s="162"/>
      <c r="C315" s="162"/>
      <c r="D315" s="162"/>
      <c r="E315" s="162"/>
      <c r="F315" s="165"/>
      <c r="G315" s="162"/>
      <c r="H315" s="162"/>
      <c r="I315" s="162"/>
      <c r="J315" s="162"/>
      <c r="K315" s="165"/>
      <c r="L315" s="162"/>
      <c r="M315" s="162"/>
      <c r="N315" s="162"/>
      <c r="O315" s="162"/>
      <c r="P315" s="165"/>
      <c r="Q315" s="162"/>
      <c r="R315" s="162"/>
      <c r="S315" s="162"/>
      <c r="T315" s="162"/>
      <c r="U315" s="165"/>
      <c r="V315" s="162"/>
      <c r="W315" s="162"/>
      <c r="X315" s="162"/>
      <c r="Y315" s="162"/>
      <c r="Z315" s="162"/>
      <c r="AA315" s="162"/>
      <c r="AB315" s="162"/>
      <c r="AC315" s="162"/>
      <c r="AD315" s="162"/>
      <c r="AE315" s="162"/>
      <c r="AF315" s="162"/>
      <c r="AG315" s="162"/>
      <c r="AH315" s="162"/>
      <c r="AI315" s="162"/>
      <c r="AJ315" s="162"/>
      <c r="AK315" s="162"/>
      <c r="AL315" s="162"/>
      <c r="AM315" s="162"/>
      <c r="AN315" s="162"/>
      <c r="AO315" s="162"/>
    </row>
    <row r="316" spans="1:41" ht="14.25" customHeight="1">
      <c r="A316" s="162"/>
      <c r="B316" s="162"/>
      <c r="C316" s="162"/>
      <c r="D316" s="162"/>
      <c r="E316" s="162"/>
      <c r="F316" s="165"/>
      <c r="G316" s="162"/>
      <c r="H316" s="162"/>
      <c r="I316" s="162"/>
      <c r="J316" s="162"/>
      <c r="K316" s="165"/>
      <c r="L316" s="162"/>
      <c r="M316" s="162"/>
      <c r="N316" s="162"/>
      <c r="O316" s="162"/>
      <c r="P316" s="165"/>
      <c r="Q316" s="162"/>
      <c r="R316" s="162"/>
      <c r="S316" s="162"/>
      <c r="T316" s="162"/>
      <c r="U316" s="165"/>
      <c r="V316" s="162"/>
      <c r="W316" s="162"/>
      <c r="X316" s="162"/>
      <c r="Y316" s="162"/>
      <c r="Z316" s="162"/>
      <c r="AA316" s="162"/>
      <c r="AB316" s="162"/>
      <c r="AC316" s="162"/>
      <c r="AD316" s="162"/>
      <c r="AE316" s="162"/>
      <c r="AF316" s="162"/>
      <c r="AG316" s="162"/>
      <c r="AH316" s="162"/>
      <c r="AI316" s="162"/>
      <c r="AJ316" s="162"/>
      <c r="AK316" s="162"/>
      <c r="AL316" s="162"/>
      <c r="AM316" s="162"/>
      <c r="AN316" s="162"/>
      <c r="AO316" s="162"/>
    </row>
    <row r="317" spans="1:41" ht="14.25" customHeight="1">
      <c r="A317" s="162"/>
      <c r="B317" s="162"/>
      <c r="C317" s="162"/>
      <c r="D317" s="162"/>
      <c r="E317" s="162"/>
      <c r="F317" s="165"/>
      <c r="G317" s="162"/>
      <c r="H317" s="162"/>
      <c r="I317" s="162"/>
      <c r="J317" s="162"/>
      <c r="K317" s="165"/>
      <c r="L317" s="162"/>
      <c r="M317" s="162"/>
      <c r="N317" s="162"/>
      <c r="O317" s="162"/>
      <c r="P317" s="165"/>
      <c r="Q317" s="162"/>
      <c r="R317" s="162"/>
      <c r="S317" s="162"/>
      <c r="T317" s="162"/>
      <c r="U317" s="165"/>
      <c r="V317" s="162"/>
      <c r="W317" s="162"/>
      <c r="X317" s="162"/>
      <c r="Y317" s="162"/>
      <c r="Z317" s="162"/>
      <c r="AA317" s="162"/>
      <c r="AB317" s="162"/>
      <c r="AC317" s="162"/>
      <c r="AD317" s="162"/>
      <c r="AE317" s="162"/>
      <c r="AF317" s="162"/>
      <c r="AG317" s="162"/>
      <c r="AH317" s="162"/>
      <c r="AI317" s="162"/>
      <c r="AJ317" s="162"/>
      <c r="AK317" s="162"/>
      <c r="AL317" s="162"/>
      <c r="AM317" s="162"/>
      <c r="AN317" s="162"/>
      <c r="AO317" s="162"/>
    </row>
    <row r="318" spans="1:41" ht="14.25" customHeight="1">
      <c r="A318" s="162"/>
      <c r="B318" s="162"/>
      <c r="C318" s="162"/>
      <c r="D318" s="162"/>
      <c r="E318" s="162"/>
      <c r="F318" s="165"/>
      <c r="G318" s="162"/>
      <c r="H318" s="162"/>
      <c r="I318" s="162"/>
      <c r="J318" s="162"/>
      <c r="K318" s="165"/>
      <c r="L318" s="162"/>
      <c r="M318" s="162"/>
      <c r="N318" s="162"/>
      <c r="O318" s="162"/>
      <c r="P318" s="165"/>
      <c r="Q318" s="162"/>
      <c r="R318" s="162"/>
      <c r="S318" s="162"/>
      <c r="T318" s="162"/>
      <c r="U318" s="165"/>
      <c r="V318" s="162"/>
      <c r="W318" s="162"/>
      <c r="X318" s="162"/>
      <c r="Y318" s="162"/>
      <c r="Z318" s="162"/>
      <c r="AA318" s="162"/>
      <c r="AB318" s="162"/>
      <c r="AC318" s="162"/>
      <c r="AD318" s="162"/>
      <c r="AE318" s="162"/>
      <c r="AF318" s="162"/>
      <c r="AG318" s="162"/>
      <c r="AH318" s="162"/>
      <c r="AI318" s="162"/>
      <c r="AJ318" s="162"/>
      <c r="AK318" s="162"/>
      <c r="AL318" s="162"/>
      <c r="AM318" s="162"/>
      <c r="AN318" s="162"/>
      <c r="AO318" s="162"/>
    </row>
    <row r="319" spans="1:41" ht="14.25" customHeight="1">
      <c r="A319" s="162"/>
      <c r="B319" s="162"/>
      <c r="C319" s="162"/>
      <c r="D319" s="162"/>
      <c r="E319" s="162"/>
      <c r="F319" s="165"/>
      <c r="G319" s="162"/>
      <c r="H319" s="162"/>
      <c r="I319" s="162"/>
      <c r="J319" s="162"/>
      <c r="K319" s="165"/>
      <c r="L319" s="162"/>
      <c r="M319" s="162"/>
      <c r="N319" s="162"/>
      <c r="O319" s="162"/>
      <c r="P319" s="165"/>
      <c r="Q319" s="162"/>
      <c r="R319" s="162"/>
      <c r="S319" s="162"/>
      <c r="T319" s="162"/>
      <c r="U319" s="165"/>
      <c r="V319" s="162"/>
      <c r="W319" s="162"/>
      <c r="X319" s="162"/>
      <c r="Y319" s="162"/>
      <c r="Z319" s="162"/>
      <c r="AA319" s="162"/>
      <c r="AB319" s="162"/>
      <c r="AC319" s="162"/>
      <c r="AD319" s="162"/>
      <c r="AE319" s="162"/>
      <c r="AF319" s="162"/>
      <c r="AG319" s="162"/>
      <c r="AH319" s="162"/>
      <c r="AI319" s="162"/>
      <c r="AJ319" s="162"/>
      <c r="AK319" s="162"/>
      <c r="AL319" s="162"/>
      <c r="AM319" s="162"/>
      <c r="AN319" s="162"/>
      <c r="AO319" s="162"/>
    </row>
    <row r="320" spans="1:41" ht="14.25" customHeight="1">
      <c r="A320" s="162"/>
      <c r="B320" s="162"/>
      <c r="C320" s="162"/>
      <c r="D320" s="162"/>
      <c r="E320" s="162"/>
      <c r="F320" s="165"/>
      <c r="G320" s="162"/>
      <c r="H320" s="162"/>
      <c r="I320" s="162"/>
      <c r="J320" s="162"/>
      <c r="K320" s="165"/>
      <c r="L320" s="162"/>
      <c r="M320" s="162"/>
      <c r="N320" s="162"/>
      <c r="O320" s="162"/>
      <c r="P320" s="165"/>
      <c r="Q320" s="162"/>
      <c r="R320" s="162"/>
      <c r="S320" s="162"/>
      <c r="T320" s="162"/>
      <c r="U320" s="165"/>
      <c r="V320" s="162"/>
      <c r="W320" s="162"/>
      <c r="X320" s="162"/>
      <c r="Y320" s="162"/>
      <c r="Z320" s="162"/>
      <c r="AA320" s="162"/>
      <c r="AB320" s="162"/>
      <c r="AC320" s="162"/>
      <c r="AD320" s="162"/>
      <c r="AE320" s="162"/>
      <c r="AF320" s="162"/>
      <c r="AG320" s="162"/>
      <c r="AH320" s="162"/>
      <c r="AI320" s="162"/>
      <c r="AJ320" s="162"/>
      <c r="AK320" s="162"/>
      <c r="AL320" s="162"/>
      <c r="AM320" s="162"/>
      <c r="AN320" s="162"/>
      <c r="AO320" s="162"/>
    </row>
    <row r="321" spans="1:41" ht="14.25" customHeight="1">
      <c r="A321" s="162"/>
      <c r="B321" s="162"/>
      <c r="C321" s="162"/>
      <c r="D321" s="162"/>
      <c r="E321" s="162"/>
      <c r="F321" s="165"/>
      <c r="G321" s="162"/>
      <c r="H321" s="162"/>
      <c r="I321" s="162"/>
      <c r="J321" s="162"/>
      <c r="K321" s="165"/>
      <c r="L321" s="162"/>
      <c r="M321" s="162"/>
      <c r="N321" s="162"/>
      <c r="O321" s="162"/>
      <c r="P321" s="165"/>
      <c r="Q321" s="162"/>
      <c r="R321" s="162"/>
      <c r="S321" s="162"/>
      <c r="T321" s="162"/>
      <c r="U321" s="165"/>
      <c r="V321" s="162"/>
      <c r="W321" s="162"/>
      <c r="X321" s="162"/>
      <c r="Y321" s="162"/>
      <c r="Z321" s="162"/>
      <c r="AA321" s="162"/>
      <c r="AB321" s="162"/>
      <c r="AC321" s="162"/>
      <c r="AD321" s="162"/>
      <c r="AE321" s="162"/>
      <c r="AF321" s="162"/>
      <c r="AG321" s="162"/>
      <c r="AH321" s="162"/>
      <c r="AI321" s="162"/>
      <c r="AJ321" s="162"/>
      <c r="AK321" s="162"/>
      <c r="AL321" s="162"/>
      <c r="AM321" s="162"/>
      <c r="AN321" s="162"/>
      <c r="AO321" s="162"/>
    </row>
    <row r="322" spans="1:41" ht="14.25" customHeight="1">
      <c r="A322" s="162"/>
      <c r="B322" s="162"/>
      <c r="C322" s="162"/>
      <c r="D322" s="162"/>
      <c r="E322" s="162"/>
      <c r="F322" s="165"/>
      <c r="G322" s="162"/>
      <c r="H322" s="162"/>
      <c r="I322" s="162"/>
      <c r="J322" s="162"/>
      <c r="K322" s="165"/>
      <c r="L322" s="162"/>
      <c r="M322" s="162"/>
      <c r="N322" s="162"/>
      <c r="O322" s="162"/>
      <c r="P322" s="165"/>
      <c r="Q322" s="162"/>
      <c r="R322" s="162"/>
      <c r="S322" s="162"/>
      <c r="T322" s="162"/>
      <c r="U322" s="165"/>
      <c r="V322" s="162"/>
      <c r="W322" s="162"/>
      <c r="X322" s="162"/>
      <c r="Y322" s="162"/>
      <c r="Z322" s="162"/>
      <c r="AA322" s="162"/>
      <c r="AB322" s="162"/>
      <c r="AC322" s="162"/>
      <c r="AD322" s="162"/>
      <c r="AE322" s="162"/>
      <c r="AF322" s="162"/>
      <c r="AG322" s="162"/>
      <c r="AH322" s="162"/>
      <c r="AI322" s="162"/>
      <c r="AJ322" s="162"/>
      <c r="AK322" s="162"/>
      <c r="AL322" s="162"/>
      <c r="AM322" s="162"/>
      <c r="AN322" s="162"/>
      <c r="AO322" s="162"/>
    </row>
    <row r="323" spans="1:41" ht="14.25" customHeight="1">
      <c r="A323" s="162"/>
      <c r="B323" s="162"/>
      <c r="C323" s="162"/>
      <c r="D323" s="162"/>
      <c r="E323" s="162"/>
      <c r="F323" s="165"/>
      <c r="G323" s="162"/>
      <c r="H323" s="162"/>
      <c r="I323" s="162"/>
      <c r="J323" s="162"/>
      <c r="K323" s="165"/>
      <c r="L323" s="162"/>
      <c r="M323" s="162"/>
      <c r="N323" s="162"/>
      <c r="O323" s="162"/>
      <c r="P323" s="165"/>
      <c r="Q323" s="162"/>
      <c r="R323" s="162"/>
      <c r="S323" s="162"/>
      <c r="T323" s="162"/>
      <c r="U323" s="165"/>
      <c r="V323" s="162"/>
      <c r="W323" s="162"/>
      <c r="X323" s="162"/>
      <c r="Y323" s="162"/>
      <c r="Z323" s="162"/>
      <c r="AA323" s="162"/>
      <c r="AB323" s="162"/>
      <c r="AC323" s="162"/>
      <c r="AD323" s="162"/>
      <c r="AE323" s="162"/>
      <c r="AF323" s="162"/>
      <c r="AG323" s="162"/>
      <c r="AH323" s="162"/>
      <c r="AI323" s="162"/>
      <c r="AJ323" s="162"/>
      <c r="AK323" s="162"/>
      <c r="AL323" s="162"/>
      <c r="AM323" s="162"/>
      <c r="AN323" s="162"/>
      <c r="AO323" s="162"/>
    </row>
    <row r="324" spans="1:41" ht="14.25" customHeight="1">
      <c r="A324" s="162"/>
      <c r="B324" s="162"/>
      <c r="C324" s="162"/>
      <c r="D324" s="162"/>
      <c r="E324" s="162"/>
      <c r="F324" s="165"/>
      <c r="G324" s="162"/>
      <c r="H324" s="162"/>
      <c r="I324" s="162"/>
      <c r="J324" s="162"/>
      <c r="K324" s="165"/>
      <c r="L324" s="162"/>
      <c r="M324" s="162"/>
      <c r="N324" s="162"/>
      <c r="O324" s="162"/>
      <c r="P324" s="165"/>
      <c r="Q324" s="162"/>
      <c r="R324" s="162"/>
      <c r="S324" s="162"/>
      <c r="T324" s="162"/>
      <c r="U324" s="165"/>
      <c r="V324" s="162"/>
      <c r="W324" s="162"/>
      <c r="X324" s="162"/>
      <c r="Y324" s="162"/>
      <c r="Z324" s="162"/>
      <c r="AA324" s="162"/>
      <c r="AB324" s="162"/>
      <c r="AC324" s="162"/>
      <c r="AD324" s="162"/>
      <c r="AE324" s="162"/>
      <c r="AF324" s="162"/>
      <c r="AG324" s="162"/>
      <c r="AH324" s="162"/>
      <c r="AI324" s="162"/>
      <c r="AJ324" s="162"/>
      <c r="AK324" s="162"/>
      <c r="AL324" s="162"/>
      <c r="AM324" s="162"/>
      <c r="AN324" s="162"/>
      <c r="AO324" s="162"/>
    </row>
    <row r="325" spans="1:41" ht="14.25" customHeight="1">
      <c r="A325" s="162"/>
      <c r="B325" s="162"/>
      <c r="C325" s="162"/>
      <c r="D325" s="162"/>
      <c r="E325" s="162"/>
      <c r="F325" s="165"/>
      <c r="G325" s="162"/>
      <c r="H325" s="162"/>
      <c r="I325" s="162"/>
      <c r="J325" s="162"/>
      <c r="K325" s="165"/>
      <c r="L325" s="162"/>
      <c r="M325" s="162"/>
      <c r="N325" s="162"/>
      <c r="O325" s="162"/>
      <c r="P325" s="165"/>
      <c r="Q325" s="162"/>
      <c r="R325" s="162"/>
      <c r="S325" s="162"/>
      <c r="T325" s="162"/>
      <c r="U325" s="165"/>
      <c r="V325" s="162"/>
      <c r="W325" s="162"/>
      <c r="X325" s="162"/>
      <c r="Y325" s="162"/>
      <c r="Z325" s="162"/>
      <c r="AA325" s="162"/>
      <c r="AB325" s="162"/>
      <c r="AC325" s="162"/>
      <c r="AD325" s="162"/>
      <c r="AE325" s="162"/>
      <c r="AF325" s="162"/>
      <c r="AG325" s="162"/>
      <c r="AH325" s="162"/>
      <c r="AI325" s="162"/>
      <c r="AJ325" s="162"/>
      <c r="AK325" s="162"/>
      <c r="AL325" s="162"/>
      <c r="AM325" s="162"/>
      <c r="AN325" s="162"/>
      <c r="AO325" s="162"/>
    </row>
    <row r="326" spans="1:41" ht="14.25" customHeight="1">
      <c r="A326" s="162"/>
      <c r="B326" s="162"/>
      <c r="C326" s="162"/>
      <c r="D326" s="162"/>
      <c r="E326" s="162"/>
      <c r="F326" s="165"/>
      <c r="G326" s="162"/>
      <c r="H326" s="162"/>
      <c r="I326" s="162"/>
      <c r="J326" s="162"/>
      <c r="K326" s="165"/>
      <c r="L326" s="162"/>
      <c r="M326" s="162"/>
      <c r="N326" s="162"/>
      <c r="O326" s="162"/>
      <c r="P326" s="165"/>
      <c r="Q326" s="162"/>
      <c r="R326" s="162"/>
      <c r="S326" s="162"/>
      <c r="T326" s="162"/>
      <c r="U326" s="165"/>
      <c r="V326" s="162"/>
      <c r="W326" s="162"/>
      <c r="X326" s="162"/>
      <c r="Y326" s="162"/>
      <c r="Z326" s="162"/>
      <c r="AA326" s="162"/>
      <c r="AB326" s="162"/>
      <c r="AC326" s="162"/>
      <c r="AD326" s="162"/>
      <c r="AE326" s="162"/>
      <c r="AF326" s="162"/>
      <c r="AG326" s="162"/>
      <c r="AH326" s="162"/>
      <c r="AI326" s="162"/>
      <c r="AJ326" s="162"/>
      <c r="AK326" s="162"/>
      <c r="AL326" s="162"/>
      <c r="AM326" s="162"/>
      <c r="AN326" s="162"/>
      <c r="AO326" s="162"/>
    </row>
    <row r="327" spans="1:41" ht="14.25" customHeight="1">
      <c r="A327" s="162"/>
      <c r="B327" s="162"/>
      <c r="C327" s="162"/>
      <c r="D327" s="162"/>
      <c r="E327" s="162"/>
      <c r="F327" s="165"/>
      <c r="G327" s="162"/>
      <c r="H327" s="162"/>
      <c r="I327" s="162"/>
      <c r="J327" s="162"/>
      <c r="K327" s="165"/>
      <c r="L327" s="162"/>
      <c r="M327" s="162"/>
      <c r="N327" s="162"/>
      <c r="O327" s="162"/>
      <c r="P327" s="165"/>
      <c r="Q327" s="162"/>
      <c r="R327" s="162"/>
      <c r="S327" s="162"/>
      <c r="T327" s="162"/>
      <c r="U327" s="165"/>
      <c r="V327" s="162"/>
      <c r="W327" s="162"/>
      <c r="X327" s="162"/>
      <c r="Y327" s="162"/>
      <c r="Z327" s="162"/>
      <c r="AA327" s="162"/>
      <c r="AB327" s="162"/>
      <c r="AC327" s="162"/>
      <c r="AD327" s="162"/>
      <c r="AE327" s="162"/>
      <c r="AF327" s="162"/>
      <c r="AG327" s="162"/>
      <c r="AH327" s="162"/>
      <c r="AI327" s="162"/>
      <c r="AJ327" s="162"/>
      <c r="AK327" s="162"/>
      <c r="AL327" s="162"/>
      <c r="AM327" s="162"/>
      <c r="AN327" s="162"/>
      <c r="AO327" s="162"/>
    </row>
    <row r="328" spans="1:41" ht="14.25" customHeight="1">
      <c r="A328" s="162"/>
      <c r="B328" s="162"/>
      <c r="C328" s="162"/>
      <c r="D328" s="162"/>
      <c r="E328" s="162"/>
      <c r="F328" s="165"/>
      <c r="G328" s="162"/>
      <c r="H328" s="162"/>
      <c r="I328" s="162"/>
      <c r="J328" s="162"/>
      <c r="K328" s="165"/>
      <c r="L328" s="162"/>
      <c r="M328" s="162"/>
      <c r="N328" s="162"/>
      <c r="O328" s="162"/>
      <c r="P328" s="165"/>
      <c r="Q328" s="162"/>
      <c r="R328" s="162"/>
      <c r="S328" s="162"/>
      <c r="T328" s="162"/>
      <c r="U328" s="165"/>
      <c r="V328" s="162"/>
      <c r="W328" s="162"/>
      <c r="X328" s="162"/>
      <c r="Y328" s="162"/>
      <c r="Z328" s="162"/>
      <c r="AA328" s="162"/>
      <c r="AB328" s="162"/>
      <c r="AC328" s="162"/>
      <c r="AD328" s="162"/>
      <c r="AE328" s="162"/>
      <c r="AF328" s="162"/>
      <c r="AG328" s="162"/>
      <c r="AH328" s="162"/>
      <c r="AI328" s="162"/>
      <c r="AJ328" s="162"/>
      <c r="AK328" s="162"/>
      <c r="AL328" s="162"/>
      <c r="AM328" s="162"/>
      <c r="AN328" s="162"/>
      <c r="AO328" s="162"/>
    </row>
    <row r="329" spans="1:41" ht="14.25" customHeight="1">
      <c r="A329" s="162"/>
      <c r="B329" s="162"/>
      <c r="C329" s="162"/>
      <c r="D329" s="162"/>
      <c r="E329" s="162"/>
      <c r="F329" s="165"/>
      <c r="G329" s="162"/>
      <c r="H329" s="162"/>
      <c r="I329" s="162"/>
      <c r="J329" s="162"/>
      <c r="K329" s="165"/>
      <c r="L329" s="162"/>
      <c r="M329" s="162"/>
      <c r="N329" s="162"/>
      <c r="O329" s="162"/>
      <c r="P329" s="165"/>
      <c r="Q329" s="162"/>
      <c r="R329" s="162"/>
      <c r="S329" s="162"/>
      <c r="T329" s="162"/>
      <c r="U329" s="165"/>
      <c r="V329" s="162"/>
      <c r="W329" s="162"/>
      <c r="X329" s="162"/>
      <c r="Y329" s="162"/>
      <c r="Z329" s="162"/>
      <c r="AA329" s="162"/>
      <c r="AB329" s="162"/>
      <c r="AC329" s="162"/>
      <c r="AD329" s="162"/>
      <c r="AE329" s="162"/>
      <c r="AF329" s="162"/>
      <c r="AG329" s="162"/>
      <c r="AH329" s="162"/>
      <c r="AI329" s="162"/>
      <c r="AJ329" s="162"/>
      <c r="AK329" s="162"/>
      <c r="AL329" s="162"/>
      <c r="AM329" s="162"/>
      <c r="AN329" s="162"/>
      <c r="AO329" s="162"/>
    </row>
    <row r="330" spans="1:41" ht="14.25" customHeight="1">
      <c r="A330" s="162"/>
      <c r="B330" s="162"/>
      <c r="C330" s="162"/>
      <c r="D330" s="162"/>
      <c r="E330" s="162"/>
      <c r="F330" s="165"/>
      <c r="G330" s="162"/>
      <c r="H330" s="162"/>
      <c r="I330" s="162"/>
      <c r="J330" s="162"/>
      <c r="K330" s="165"/>
      <c r="L330" s="162"/>
      <c r="M330" s="162"/>
      <c r="N330" s="162"/>
      <c r="O330" s="162"/>
      <c r="P330" s="165"/>
      <c r="Q330" s="162"/>
      <c r="R330" s="162"/>
      <c r="S330" s="162"/>
      <c r="T330" s="162"/>
      <c r="U330" s="165"/>
      <c r="V330" s="162"/>
      <c r="W330" s="162"/>
      <c r="X330" s="162"/>
      <c r="Y330" s="162"/>
      <c r="Z330" s="162"/>
      <c r="AA330" s="162"/>
      <c r="AB330" s="162"/>
      <c r="AC330" s="162"/>
      <c r="AD330" s="162"/>
      <c r="AE330" s="162"/>
      <c r="AF330" s="162"/>
      <c r="AG330" s="162"/>
      <c r="AH330" s="162"/>
      <c r="AI330" s="162"/>
      <c r="AJ330" s="162"/>
      <c r="AK330" s="162"/>
      <c r="AL330" s="162"/>
      <c r="AM330" s="162"/>
      <c r="AN330" s="162"/>
      <c r="AO330" s="162"/>
    </row>
    <row r="331" spans="1:41" ht="14.25" customHeight="1">
      <c r="A331" s="162"/>
      <c r="B331" s="162"/>
      <c r="C331" s="162"/>
      <c r="D331" s="162"/>
      <c r="E331" s="162"/>
      <c r="F331" s="165"/>
      <c r="G331" s="162"/>
      <c r="H331" s="162"/>
      <c r="I331" s="162"/>
      <c r="J331" s="162"/>
      <c r="K331" s="165"/>
      <c r="L331" s="162"/>
      <c r="M331" s="162"/>
      <c r="N331" s="162"/>
      <c r="O331" s="162"/>
      <c r="P331" s="165"/>
      <c r="Q331" s="162"/>
      <c r="R331" s="162"/>
      <c r="S331" s="162"/>
      <c r="T331" s="162"/>
      <c r="U331" s="165"/>
      <c r="V331" s="162"/>
      <c r="W331" s="162"/>
      <c r="X331" s="162"/>
      <c r="Y331" s="162"/>
      <c r="Z331" s="162"/>
      <c r="AA331" s="162"/>
      <c r="AB331" s="162"/>
      <c r="AC331" s="162"/>
      <c r="AD331" s="162"/>
      <c r="AE331" s="162"/>
      <c r="AF331" s="162"/>
      <c r="AG331" s="162"/>
      <c r="AH331" s="162"/>
      <c r="AI331" s="162"/>
      <c r="AJ331" s="162"/>
      <c r="AK331" s="162"/>
      <c r="AL331" s="162"/>
      <c r="AM331" s="162"/>
      <c r="AN331" s="162"/>
      <c r="AO331" s="162"/>
    </row>
    <row r="332" spans="1:41" ht="14.25" customHeight="1">
      <c r="A332" s="162"/>
      <c r="B332" s="162"/>
      <c r="C332" s="162"/>
      <c r="D332" s="162"/>
      <c r="E332" s="162"/>
      <c r="F332" s="165"/>
      <c r="G332" s="162"/>
      <c r="H332" s="162"/>
      <c r="I332" s="162"/>
      <c r="J332" s="162"/>
      <c r="K332" s="165"/>
      <c r="L332" s="162"/>
      <c r="M332" s="162"/>
      <c r="N332" s="162"/>
      <c r="O332" s="162"/>
      <c r="P332" s="165"/>
      <c r="Q332" s="162"/>
      <c r="R332" s="162"/>
      <c r="S332" s="162"/>
      <c r="T332" s="162"/>
      <c r="U332" s="165"/>
      <c r="V332" s="162"/>
      <c r="W332" s="162"/>
      <c r="X332" s="162"/>
      <c r="Y332" s="162"/>
      <c r="Z332" s="162"/>
      <c r="AA332" s="162"/>
      <c r="AB332" s="162"/>
      <c r="AC332" s="162"/>
      <c r="AD332" s="162"/>
      <c r="AE332" s="162"/>
      <c r="AF332" s="162"/>
      <c r="AG332" s="162"/>
      <c r="AH332" s="162"/>
      <c r="AI332" s="162"/>
      <c r="AJ332" s="162"/>
      <c r="AK332" s="162"/>
      <c r="AL332" s="162"/>
      <c r="AM332" s="162"/>
      <c r="AN332" s="162"/>
      <c r="AO332" s="162"/>
    </row>
    <row r="333" spans="1:41" ht="14.25" customHeight="1">
      <c r="A333" s="162"/>
      <c r="B333" s="162"/>
      <c r="C333" s="162"/>
      <c r="D333" s="162"/>
      <c r="E333" s="162"/>
      <c r="F333" s="165"/>
      <c r="G333" s="162"/>
      <c r="H333" s="162"/>
      <c r="I333" s="162"/>
      <c r="J333" s="162"/>
      <c r="K333" s="165"/>
      <c r="L333" s="162"/>
      <c r="M333" s="162"/>
      <c r="N333" s="162"/>
      <c r="O333" s="162"/>
      <c r="P333" s="165"/>
      <c r="Q333" s="162"/>
      <c r="R333" s="162"/>
      <c r="S333" s="162"/>
      <c r="T333" s="162"/>
      <c r="U333" s="165"/>
      <c r="V333" s="162"/>
      <c r="W333" s="162"/>
      <c r="X333" s="162"/>
      <c r="Y333" s="162"/>
      <c r="Z333" s="162"/>
      <c r="AA333" s="162"/>
      <c r="AB333" s="162"/>
      <c r="AC333" s="162"/>
      <c r="AD333" s="162"/>
      <c r="AE333" s="162"/>
      <c r="AF333" s="162"/>
      <c r="AG333" s="162"/>
      <c r="AH333" s="162"/>
      <c r="AI333" s="162"/>
      <c r="AJ333" s="162"/>
      <c r="AK333" s="162"/>
      <c r="AL333" s="162"/>
      <c r="AM333" s="162"/>
      <c r="AN333" s="162"/>
      <c r="AO333" s="162"/>
    </row>
    <row r="334" spans="1:41" ht="14.25" customHeight="1">
      <c r="A334" s="162"/>
      <c r="B334" s="162"/>
      <c r="C334" s="162"/>
      <c r="D334" s="162"/>
      <c r="E334" s="162"/>
      <c r="F334" s="165"/>
      <c r="G334" s="162"/>
      <c r="H334" s="162"/>
      <c r="I334" s="162"/>
      <c r="J334" s="162"/>
      <c r="K334" s="165"/>
      <c r="L334" s="162"/>
      <c r="M334" s="162"/>
      <c r="N334" s="162"/>
      <c r="O334" s="162"/>
      <c r="P334" s="165"/>
      <c r="Q334" s="162"/>
      <c r="R334" s="162"/>
      <c r="S334" s="162"/>
      <c r="T334" s="162"/>
      <c r="U334" s="165"/>
      <c r="V334" s="162"/>
      <c r="W334" s="162"/>
      <c r="X334" s="162"/>
      <c r="Y334" s="162"/>
      <c r="Z334" s="162"/>
      <c r="AA334" s="162"/>
      <c r="AB334" s="162"/>
      <c r="AC334" s="162"/>
      <c r="AD334" s="162"/>
      <c r="AE334" s="162"/>
      <c r="AF334" s="162"/>
      <c r="AG334" s="162"/>
      <c r="AH334" s="162"/>
      <c r="AI334" s="162"/>
      <c r="AJ334" s="162"/>
      <c r="AK334" s="162"/>
      <c r="AL334" s="162"/>
      <c r="AM334" s="162"/>
      <c r="AN334" s="162"/>
      <c r="AO334" s="162"/>
    </row>
    <row r="335" spans="1:41" ht="14.25" customHeight="1">
      <c r="A335" s="162"/>
      <c r="B335" s="162"/>
      <c r="C335" s="162"/>
      <c r="D335" s="162"/>
      <c r="E335" s="162"/>
      <c r="F335" s="165"/>
      <c r="G335" s="162"/>
      <c r="H335" s="162"/>
      <c r="I335" s="162"/>
      <c r="J335" s="162"/>
      <c r="K335" s="165"/>
      <c r="L335" s="162"/>
      <c r="M335" s="162"/>
      <c r="N335" s="162"/>
      <c r="O335" s="162"/>
      <c r="P335" s="165"/>
      <c r="Q335" s="162"/>
      <c r="R335" s="162"/>
      <c r="S335" s="162"/>
      <c r="T335" s="162"/>
      <c r="U335" s="165"/>
      <c r="V335" s="162"/>
      <c r="W335" s="162"/>
      <c r="X335" s="162"/>
      <c r="Y335" s="162"/>
      <c r="Z335" s="162"/>
      <c r="AA335" s="162"/>
      <c r="AB335" s="162"/>
      <c r="AC335" s="162"/>
      <c r="AD335" s="162"/>
      <c r="AE335" s="162"/>
      <c r="AF335" s="162"/>
      <c r="AG335" s="162"/>
      <c r="AH335" s="162"/>
      <c r="AI335" s="162"/>
      <c r="AJ335" s="162"/>
      <c r="AK335" s="162"/>
      <c r="AL335" s="162"/>
      <c r="AM335" s="162"/>
      <c r="AN335" s="162"/>
      <c r="AO335" s="162"/>
    </row>
    <row r="336" spans="1:41" ht="14.25" customHeight="1">
      <c r="A336" s="162"/>
      <c r="B336" s="162"/>
      <c r="C336" s="162"/>
      <c r="D336" s="162"/>
      <c r="E336" s="162"/>
      <c r="F336" s="165"/>
      <c r="G336" s="162"/>
      <c r="H336" s="162"/>
      <c r="I336" s="162"/>
      <c r="J336" s="162"/>
      <c r="K336" s="165"/>
      <c r="L336" s="162"/>
      <c r="M336" s="162"/>
      <c r="N336" s="162"/>
      <c r="O336" s="162"/>
      <c r="P336" s="165"/>
      <c r="Q336" s="162"/>
      <c r="R336" s="162"/>
      <c r="S336" s="162"/>
      <c r="T336" s="162"/>
      <c r="U336" s="165"/>
      <c r="V336" s="162"/>
      <c r="W336" s="162"/>
      <c r="X336" s="162"/>
      <c r="Y336" s="162"/>
      <c r="Z336" s="162"/>
      <c r="AA336" s="162"/>
      <c r="AB336" s="162"/>
      <c r="AC336" s="162"/>
      <c r="AD336" s="162"/>
      <c r="AE336" s="162"/>
      <c r="AF336" s="162"/>
      <c r="AG336" s="162"/>
      <c r="AH336" s="162"/>
      <c r="AI336" s="162"/>
      <c r="AJ336" s="162"/>
      <c r="AK336" s="162"/>
      <c r="AL336" s="162"/>
      <c r="AM336" s="162"/>
      <c r="AN336" s="162"/>
      <c r="AO336" s="162"/>
    </row>
    <row r="337" spans="1:41" ht="14.25" customHeight="1">
      <c r="A337" s="162"/>
      <c r="B337" s="162"/>
      <c r="C337" s="162"/>
      <c r="D337" s="162"/>
      <c r="E337" s="162"/>
      <c r="F337" s="165"/>
      <c r="G337" s="162"/>
      <c r="H337" s="162"/>
      <c r="I337" s="162"/>
      <c r="J337" s="162"/>
      <c r="K337" s="165"/>
      <c r="L337" s="162"/>
      <c r="M337" s="162"/>
      <c r="N337" s="162"/>
      <c r="O337" s="162"/>
      <c r="P337" s="165"/>
      <c r="Q337" s="162"/>
      <c r="R337" s="162"/>
      <c r="S337" s="162"/>
      <c r="T337" s="162"/>
      <c r="U337" s="165"/>
      <c r="V337" s="162"/>
      <c r="W337" s="162"/>
      <c r="X337" s="162"/>
      <c r="Y337" s="162"/>
      <c r="Z337" s="162"/>
      <c r="AA337" s="162"/>
      <c r="AB337" s="162"/>
      <c r="AC337" s="162"/>
      <c r="AD337" s="162"/>
      <c r="AE337" s="162"/>
      <c r="AF337" s="162"/>
      <c r="AG337" s="162"/>
      <c r="AH337" s="162"/>
      <c r="AI337" s="162"/>
      <c r="AJ337" s="162"/>
      <c r="AK337" s="162"/>
      <c r="AL337" s="162"/>
      <c r="AM337" s="162"/>
      <c r="AN337" s="162"/>
      <c r="AO337" s="162"/>
    </row>
    <row r="338" spans="1:41" ht="14.25" customHeight="1">
      <c r="A338" s="162"/>
      <c r="B338" s="162"/>
      <c r="C338" s="162"/>
      <c r="D338" s="162"/>
      <c r="E338" s="162"/>
      <c r="F338" s="165"/>
      <c r="G338" s="162"/>
      <c r="H338" s="162"/>
      <c r="I338" s="162"/>
      <c r="J338" s="162"/>
      <c r="K338" s="165"/>
      <c r="L338" s="162"/>
      <c r="M338" s="162"/>
      <c r="N338" s="162"/>
      <c r="O338" s="162"/>
      <c r="P338" s="165"/>
      <c r="Q338" s="162"/>
      <c r="R338" s="162"/>
      <c r="S338" s="162"/>
      <c r="T338" s="162"/>
      <c r="U338" s="165"/>
      <c r="V338" s="162"/>
      <c r="W338" s="162"/>
      <c r="X338" s="162"/>
      <c r="Y338" s="162"/>
      <c r="Z338" s="162"/>
      <c r="AA338" s="162"/>
      <c r="AB338" s="162"/>
      <c r="AC338" s="162"/>
      <c r="AD338" s="162"/>
      <c r="AE338" s="162"/>
      <c r="AF338" s="162"/>
      <c r="AG338" s="162"/>
      <c r="AH338" s="162"/>
      <c r="AI338" s="162"/>
      <c r="AJ338" s="162"/>
      <c r="AK338" s="162"/>
      <c r="AL338" s="162"/>
      <c r="AM338" s="162"/>
      <c r="AN338" s="162"/>
      <c r="AO338" s="162"/>
    </row>
    <row r="339" spans="1:41" ht="14.25" customHeight="1">
      <c r="A339" s="162"/>
      <c r="B339" s="162"/>
      <c r="C339" s="162"/>
      <c r="D339" s="162"/>
      <c r="E339" s="162"/>
      <c r="F339" s="165"/>
      <c r="G339" s="162"/>
      <c r="H339" s="162"/>
      <c r="I339" s="162"/>
      <c r="J339" s="162"/>
      <c r="K339" s="165"/>
      <c r="L339" s="162"/>
      <c r="M339" s="162"/>
      <c r="N339" s="162"/>
      <c r="O339" s="162"/>
      <c r="P339" s="165"/>
      <c r="Q339" s="162"/>
      <c r="R339" s="162"/>
      <c r="S339" s="162"/>
      <c r="T339" s="162"/>
      <c r="U339" s="165"/>
      <c r="V339" s="162"/>
      <c r="W339" s="162"/>
      <c r="X339" s="162"/>
      <c r="Y339" s="162"/>
      <c r="Z339" s="162"/>
      <c r="AA339" s="162"/>
      <c r="AB339" s="162"/>
      <c r="AC339" s="162"/>
      <c r="AD339" s="162"/>
      <c r="AE339" s="162"/>
      <c r="AF339" s="162"/>
      <c r="AG339" s="162"/>
      <c r="AH339" s="162"/>
      <c r="AI339" s="162"/>
      <c r="AJ339" s="162"/>
      <c r="AK339" s="162"/>
      <c r="AL339" s="162"/>
      <c r="AM339" s="162"/>
      <c r="AN339" s="162"/>
      <c r="AO339" s="162"/>
    </row>
    <row r="340" spans="1:41" ht="14.25" customHeight="1">
      <c r="A340" s="162"/>
      <c r="B340" s="162"/>
      <c r="C340" s="162"/>
      <c r="D340" s="162"/>
      <c r="E340" s="162"/>
      <c r="F340" s="165"/>
      <c r="G340" s="162"/>
      <c r="H340" s="162"/>
      <c r="I340" s="162"/>
      <c r="J340" s="162"/>
      <c r="K340" s="165"/>
      <c r="L340" s="162"/>
      <c r="M340" s="162"/>
      <c r="N340" s="162"/>
      <c r="O340" s="162"/>
      <c r="P340" s="165"/>
      <c r="Q340" s="162"/>
      <c r="R340" s="162"/>
      <c r="S340" s="162"/>
      <c r="T340" s="162"/>
      <c r="U340" s="165"/>
      <c r="V340" s="162"/>
      <c r="W340" s="162"/>
      <c r="X340" s="162"/>
      <c r="Y340" s="162"/>
      <c r="Z340" s="162"/>
      <c r="AA340" s="162"/>
      <c r="AB340" s="162"/>
      <c r="AC340" s="162"/>
      <c r="AD340" s="162"/>
      <c r="AE340" s="162"/>
      <c r="AF340" s="162"/>
      <c r="AG340" s="162"/>
      <c r="AH340" s="162"/>
      <c r="AI340" s="162"/>
      <c r="AJ340" s="162"/>
      <c r="AK340" s="162"/>
      <c r="AL340" s="162"/>
      <c r="AM340" s="162"/>
      <c r="AN340" s="162"/>
      <c r="AO340" s="162"/>
    </row>
    <row r="341" spans="1:41" ht="14.25" customHeight="1">
      <c r="A341" s="162"/>
      <c r="B341" s="162"/>
      <c r="C341" s="162"/>
      <c r="D341" s="162"/>
      <c r="E341" s="162"/>
      <c r="F341" s="165"/>
      <c r="G341" s="162"/>
      <c r="H341" s="162"/>
      <c r="I341" s="162"/>
      <c r="J341" s="162"/>
      <c r="K341" s="165"/>
      <c r="L341" s="162"/>
      <c r="M341" s="162"/>
      <c r="N341" s="162"/>
      <c r="O341" s="162"/>
      <c r="P341" s="165"/>
      <c r="Q341" s="162"/>
      <c r="R341" s="162"/>
      <c r="S341" s="162"/>
      <c r="T341" s="162"/>
      <c r="U341" s="165"/>
      <c r="V341" s="162"/>
      <c r="W341" s="162"/>
      <c r="X341" s="162"/>
      <c r="Y341" s="162"/>
      <c r="Z341" s="162"/>
      <c r="AA341" s="162"/>
      <c r="AB341" s="162"/>
      <c r="AC341" s="162"/>
      <c r="AD341" s="162"/>
      <c r="AE341" s="162"/>
      <c r="AF341" s="162"/>
      <c r="AG341" s="162"/>
      <c r="AH341" s="162"/>
      <c r="AI341" s="162"/>
      <c r="AJ341" s="162"/>
      <c r="AK341" s="162"/>
      <c r="AL341" s="162"/>
      <c r="AM341" s="162"/>
      <c r="AN341" s="162"/>
      <c r="AO341" s="162"/>
    </row>
    <row r="342" spans="1:41" ht="14.25" customHeight="1">
      <c r="A342" s="162"/>
      <c r="B342" s="162"/>
      <c r="C342" s="162"/>
      <c r="D342" s="162"/>
      <c r="E342" s="162"/>
      <c r="F342" s="165"/>
      <c r="G342" s="162"/>
      <c r="H342" s="162"/>
      <c r="I342" s="162"/>
      <c r="J342" s="162"/>
      <c r="K342" s="165"/>
      <c r="L342" s="162"/>
      <c r="M342" s="162"/>
      <c r="N342" s="162"/>
      <c r="O342" s="162"/>
      <c r="P342" s="165"/>
      <c r="Q342" s="162"/>
      <c r="R342" s="162"/>
      <c r="S342" s="162"/>
      <c r="T342" s="162"/>
      <c r="U342" s="165"/>
      <c r="V342" s="162"/>
      <c r="W342" s="162"/>
      <c r="X342" s="162"/>
      <c r="Y342" s="162"/>
      <c r="Z342" s="162"/>
      <c r="AA342" s="162"/>
      <c r="AB342" s="162"/>
      <c r="AC342" s="162"/>
      <c r="AD342" s="162"/>
      <c r="AE342" s="162"/>
      <c r="AF342" s="162"/>
      <c r="AG342" s="162"/>
      <c r="AH342" s="162"/>
      <c r="AI342" s="162"/>
      <c r="AJ342" s="162"/>
      <c r="AK342" s="162"/>
      <c r="AL342" s="162"/>
      <c r="AM342" s="162"/>
      <c r="AN342" s="162"/>
      <c r="AO342" s="162"/>
    </row>
    <row r="343" spans="1:41" ht="14.25" customHeight="1">
      <c r="A343" s="162"/>
      <c r="B343" s="162"/>
      <c r="C343" s="162"/>
      <c r="D343" s="162"/>
      <c r="E343" s="162"/>
      <c r="F343" s="165"/>
      <c r="G343" s="162"/>
      <c r="H343" s="162"/>
      <c r="I343" s="162"/>
      <c r="J343" s="162"/>
      <c r="K343" s="165"/>
      <c r="L343" s="162"/>
      <c r="M343" s="162"/>
      <c r="N343" s="162"/>
      <c r="O343" s="162"/>
      <c r="P343" s="165"/>
      <c r="Q343" s="162"/>
      <c r="R343" s="162"/>
      <c r="S343" s="162"/>
      <c r="T343" s="162"/>
      <c r="U343" s="165"/>
      <c r="V343" s="162"/>
      <c r="W343" s="162"/>
      <c r="X343" s="162"/>
      <c r="Y343" s="162"/>
      <c r="Z343" s="162"/>
      <c r="AA343" s="162"/>
      <c r="AB343" s="162"/>
      <c r="AC343" s="162"/>
      <c r="AD343" s="162"/>
      <c r="AE343" s="162"/>
      <c r="AF343" s="162"/>
      <c r="AG343" s="162"/>
      <c r="AH343" s="162"/>
      <c r="AI343" s="162"/>
      <c r="AJ343" s="162"/>
      <c r="AK343" s="162"/>
      <c r="AL343" s="162"/>
      <c r="AM343" s="162"/>
      <c r="AN343" s="162"/>
      <c r="AO343" s="162"/>
    </row>
    <row r="344" spans="1:41" ht="14.25" customHeight="1">
      <c r="A344" s="162"/>
      <c r="B344" s="162"/>
      <c r="C344" s="162"/>
      <c r="D344" s="162"/>
      <c r="E344" s="162"/>
      <c r="F344" s="165"/>
      <c r="G344" s="162"/>
      <c r="H344" s="162"/>
      <c r="I344" s="162"/>
      <c r="J344" s="162"/>
      <c r="K344" s="165"/>
      <c r="L344" s="162"/>
      <c r="M344" s="162"/>
      <c r="N344" s="162"/>
      <c r="O344" s="162"/>
      <c r="P344" s="165"/>
      <c r="Q344" s="162"/>
      <c r="R344" s="162"/>
      <c r="S344" s="162"/>
      <c r="T344" s="162"/>
      <c r="U344" s="165"/>
      <c r="V344" s="162"/>
      <c r="W344" s="162"/>
      <c r="X344" s="162"/>
      <c r="Y344" s="162"/>
      <c r="Z344" s="162"/>
      <c r="AA344" s="162"/>
      <c r="AB344" s="162"/>
      <c r="AC344" s="162"/>
      <c r="AD344" s="162"/>
      <c r="AE344" s="162"/>
      <c r="AF344" s="162"/>
      <c r="AG344" s="162"/>
      <c r="AH344" s="162"/>
      <c r="AI344" s="162"/>
      <c r="AJ344" s="162"/>
      <c r="AK344" s="162"/>
      <c r="AL344" s="162"/>
      <c r="AM344" s="162"/>
      <c r="AN344" s="162"/>
      <c r="AO344" s="162"/>
    </row>
    <row r="345" spans="1:41" ht="14.25" customHeight="1">
      <c r="A345" s="162"/>
      <c r="B345" s="162"/>
      <c r="C345" s="162"/>
      <c r="D345" s="162"/>
      <c r="E345" s="162"/>
      <c r="F345" s="165"/>
      <c r="G345" s="162"/>
      <c r="H345" s="162"/>
      <c r="I345" s="162"/>
      <c r="J345" s="162"/>
      <c r="K345" s="165"/>
      <c r="L345" s="162"/>
      <c r="M345" s="162"/>
      <c r="N345" s="162"/>
      <c r="O345" s="162"/>
      <c r="P345" s="165"/>
      <c r="Q345" s="162"/>
      <c r="R345" s="162"/>
      <c r="S345" s="162"/>
      <c r="T345" s="162"/>
      <c r="U345" s="165"/>
      <c r="V345" s="162"/>
      <c r="W345" s="162"/>
      <c r="X345" s="162"/>
      <c r="Y345" s="162"/>
      <c r="Z345" s="162"/>
      <c r="AA345" s="162"/>
      <c r="AB345" s="162"/>
      <c r="AC345" s="162"/>
      <c r="AD345" s="162"/>
      <c r="AE345" s="162"/>
      <c r="AF345" s="162"/>
      <c r="AG345" s="162"/>
      <c r="AH345" s="162"/>
      <c r="AI345" s="162"/>
      <c r="AJ345" s="162"/>
      <c r="AK345" s="162"/>
      <c r="AL345" s="162"/>
      <c r="AM345" s="162"/>
      <c r="AN345" s="162"/>
      <c r="AO345" s="162"/>
    </row>
    <row r="346" spans="1:41" ht="14.25" customHeight="1">
      <c r="A346" s="162"/>
      <c r="B346" s="162"/>
      <c r="C346" s="162"/>
      <c r="D346" s="162"/>
      <c r="E346" s="162"/>
      <c r="F346" s="165"/>
      <c r="G346" s="162"/>
      <c r="H346" s="162"/>
      <c r="I346" s="162"/>
      <c r="J346" s="162"/>
      <c r="K346" s="165"/>
      <c r="L346" s="162"/>
      <c r="M346" s="162"/>
      <c r="N346" s="162"/>
      <c r="O346" s="162"/>
      <c r="P346" s="165"/>
      <c r="Q346" s="162"/>
      <c r="R346" s="162"/>
      <c r="S346" s="162"/>
      <c r="T346" s="162"/>
      <c r="U346" s="165"/>
      <c r="V346" s="162"/>
      <c r="W346" s="162"/>
      <c r="X346" s="162"/>
      <c r="Y346" s="162"/>
      <c r="Z346" s="162"/>
      <c r="AA346" s="162"/>
      <c r="AB346" s="162"/>
      <c r="AC346" s="162"/>
      <c r="AD346" s="162"/>
      <c r="AE346" s="162"/>
      <c r="AF346" s="162"/>
      <c r="AG346" s="162"/>
      <c r="AH346" s="162"/>
      <c r="AI346" s="162"/>
      <c r="AJ346" s="162"/>
      <c r="AK346" s="162"/>
      <c r="AL346" s="162"/>
      <c r="AM346" s="162"/>
      <c r="AN346" s="162"/>
      <c r="AO346" s="162"/>
    </row>
    <row r="347" spans="1:41" ht="14.25" customHeight="1">
      <c r="A347" s="162"/>
      <c r="B347" s="162"/>
      <c r="C347" s="162"/>
      <c r="D347" s="162"/>
      <c r="E347" s="162"/>
      <c r="F347" s="165"/>
      <c r="G347" s="162"/>
      <c r="H347" s="162"/>
      <c r="I347" s="162"/>
      <c r="J347" s="162"/>
      <c r="K347" s="165"/>
      <c r="L347" s="162"/>
      <c r="M347" s="162"/>
      <c r="N347" s="162"/>
      <c r="O347" s="162"/>
      <c r="P347" s="165"/>
      <c r="Q347" s="162"/>
      <c r="R347" s="162"/>
      <c r="S347" s="162"/>
      <c r="T347" s="162"/>
      <c r="U347" s="165"/>
      <c r="V347" s="162"/>
      <c r="W347" s="162"/>
      <c r="X347" s="162"/>
      <c r="Y347" s="162"/>
      <c r="Z347" s="162"/>
      <c r="AA347" s="162"/>
      <c r="AB347" s="162"/>
      <c r="AC347" s="162"/>
      <c r="AD347" s="162"/>
      <c r="AE347" s="162"/>
      <c r="AF347" s="162"/>
      <c r="AG347" s="162"/>
      <c r="AH347" s="162"/>
      <c r="AI347" s="162"/>
      <c r="AJ347" s="162"/>
      <c r="AK347" s="162"/>
      <c r="AL347" s="162"/>
      <c r="AM347" s="162"/>
      <c r="AN347" s="162"/>
      <c r="AO347" s="162"/>
    </row>
    <row r="348" spans="1:41" ht="14.25" customHeight="1">
      <c r="A348" s="162"/>
      <c r="B348" s="162"/>
      <c r="C348" s="162"/>
      <c r="D348" s="162"/>
      <c r="E348" s="162"/>
      <c r="F348" s="165"/>
      <c r="G348" s="162"/>
      <c r="H348" s="162"/>
      <c r="I348" s="162"/>
      <c r="J348" s="162"/>
      <c r="K348" s="165"/>
      <c r="L348" s="162"/>
      <c r="M348" s="162"/>
      <c r="N348" s="162"/>
      <c r="O348" s="162"/>
      <c r="P348" s="165"/>
      <c r="Q348" s="162"/>
      <c r="R348" s="162"/>
      <c r="S348" s="162"/>
      <c r="T348" s="162"/>
      <c r="U348" s="165"/>
      <c r="V348" s="162"/>
      <c r="W348" s="162"/>
      <c r="X348" s="162"/>
      <c r="Y348" s="162"/>
      <c r="Z348" s="162"/>
      <c r="AA348" s="162"/>
      <c r="AB348" s="162"/>
      <c r="AC348" s="162"/>
      <c r="AD348" s="162"/>
      <c r="AE348" s="162"/>
      <c r="AF348" s="162"/>
      <c r="AG348" s="162"/>
      <c r="AH348" s="162"/>
      <c r="AI348" s="162"/>
      <c r="AJ348" s="162"/>
      <c r="AK348" s="162"/>
      <c r="AL348" s="162"/>
      <c r="AM348" s="162"/>
      <c r="AN348" s="162"/>
      <c r="AO348" s="162"/>
    </row>
    <row r="349" spans="1:41" ht="14.25" customHeight="1">
      <c r="A349" s="162"/>
      <c r="B349" s="162"/>
      <c r="C349" s="162"/>
      <c r="D349" s="162"/>
      <c r="E349" s="162"/>
      <c r="F349" s="165"/>
      <c r="G349" s="162"/>
      <c r="H349" s="162"/>
      <c r="I349" s="162"/>
      <c r="J349" s="162"/>
      <c r="K349" s="165"/>
      <c r="L349" s="162"/>
      <c r="M349" s="162"/>
      <c r="N349" s="162"/>
      <c r="O349" s="162"/>
      <c r="P349" s="165"/>
      <c r="Q349" s="162"/>
      <c r="R349" s="162"/>
      <c r="S349" s="162"/>
      <c r="T349" s="162"/>
      <c r="U349" s="165"/>
      <c r="V349" s="162"/>
      <c r="W349" s="162"/>
      <c r="X349" s="162"/>
      <c r="Y349" s="162"/>
      <c r="Z349" s="162"/>
      <c r="AA349" s="162"/>
      <c r="AB349" s="162"/>
      <c r="AC349" s="162"/>
      <c r="AD349" s="162"/>
      <c r="AE349" s="162"/>
      <c r="AF349" s="162"/>
      <c r="AG349" s="162"/>
      <c r="AH349" s="162"/>
      <c r="AI349" s="162"/>
      <c r="AJ349" s="162"/>
      <c r="AK349" s="162"/>
      <c r="AL349" s="162"/>
      <c r="AM349" s="162"/>
      <c r="AN349" s="162"/>
      <c r="AO349" s="162"/>
    </row>
    <row r="350" spans="1:41" ht="14.25" customHeight="1">
      <c r="A350" s="162"/>
      <c r="B350" s="162"/>
      <c r="C350" s="162"/>
      <c r="D350" s="162"/>
      <c r="E350" s="162"/>
      <c r="F350" s="165"/>
      <c r="G350" s="162"/>
      <c r="H350" s="162"/>
      <c r="I350" s="162"/>
      <c r="J350" s="162"/>
      <c r="K350" s="165"/>
      <c r="L350" s="162"/>
      <c r="M350" s="162"/>
      <c r="N350" s="162"/>
      <c r="O350" s="162"/>
      <c r="P350" s="165"/>
      <c r="Q350" s="162"/>
      <c r="R350" s="162"/>
      <c r="S350" s="162"/>
      <c r="T350" s="162"/>
      <c r="U350" s="165"/>
      <c r="V350" s="162"/>
      <c r="W350" s="162"/>
      <c r="X350" s="162"/>
      <c r="Y350" s="162"/>
      <c r="Z350" s="162"/>
      <c r="AA350" s="162"/>
      <c r="AB350" s="162"/>
      <c r="AC350" s="162"/>
      <c r="AD350" s="162"/>
      <c r="AE350" s="162"/>
      <c r="AF350" s="162"/>
      <c r="AG350" s="162"/>
      <c r="AH350" s="162"/>
      <c r="AI350" s="162"/>
      <c r="AJ350" s="162"/>
      <c r="AK350" s="162"/>
      <c r="AL350" s="162"/>
      <c r="AM350" s="162"/>
      <c r="AN350" s="162"/>
      <c r="AO350" s="162"/>
    </row>
    <row r="351" spans="1:41" ht="14.25" customHeight="1">
      <c r="A351" s="162"/>
      <c r="B351" s="162"/>
      <c r="C351" s="162"/>
      <c r="D351" s="162"/>
      <c r="E351" s="162"/>
      <c r="F351" s="165"/>
      <c r="G351" s="162"/>
      <c r="H351" s="162"/>
      <c r="I351" s="162"/>
      <c r="J351" s="162"/>
      <c r="K351" s="165"/>
      <c r="L351" s="162"/>
      <c r="M351" s="162"/>
      <c r="N351" s="162"/>
      <c r="O351" s="162"/>
      <c r="P351" s="165"/>
      <c r="Q351" s="162"/>
      <c r="R351" s="162"/>
      <c r="S351" s="162"/>
      <c r="T351" s="162"/>
      <c r="U351" s="165"/>
      <c r="V351" s="162"/>
      <c r="W351" s="162"/>
      <c r="X351" s="162"/>
      <c r="Y351" s="162"/>
      <c r="Z351" s="162"/>
      <c r="AA351" s="162"/>
      <c r="AB351" s="162"/>
      <c r="AC351" s="162"/>
      <c r="AD351" s="162"/>
      <c r="AE351" s="162"/>
      <c r="AF351" s="162"/>
      <c r="AG351" s="162"/>
      <c r="AH351" s="162"/>
      <c r="AI351" s="162"/>
      <c r="AJ351" s="162"/>
      <c r="AK351" s="162"/>
      <c r="AL351" s="162"/>
      <c r="AM351" s="162"/>
      <c r="AN351" s="162"/>
      <c r="AO351" s="162"/>
    </row>
    <row r="352" spans="1:41" ht="14.25" customHeight="1">
      <c r="A352" s="162"/>
      <c r="B352" s="162"/>
      <c r="C352" s="162"/>
      <c r="D352" s="162"/>
      <c r="E352" s="162"/>
      <c r="F352" s="165"/>
      <c r="G352" s="162"/>
      <c r="H352" s="162"/>
      <c r="I352" s="162"/>
      <c r="J352" s="162"/>
      <c r="K352" s="165"/>
      <c r="L352" s="162"/>
      <c r="M352" s="162"/>
      <c r="N352" s="162"/>
      <c r="O352" s="162"/>
      <c r="P352" s="165"/>
      <c r="Q352" s="162"/>
      <c r="R352" s="162"/>
      <c r="S352" s="162"/>
      <c r="T352" s="162"/>
      <c r="U352" s="165"/>
      <c r="V352" s="162"/>
      <c r="W352" s="162"/>
      <c r="X352" s="162"/>
      <c r="Y352" s="162"/>
      <c r="Z352" s="162"/>
      <c r="AA352" s="162"/>
      <c r="AB352" s="162"/>
      <c r="AC352" s="162"/>
      <c r="AD352" s="162"/>
      <c r="AE352" s="162"/>
      <c r="AF352" s="162"/>
      <c r="AG352" s="162"/>
      <c r="AH352" s="162"/>
      <c r="AI352" s="162"/>
      <c r="AJ352" s="162"/>
      <c r="AK352" s="162"/>
      <c r="AL352" s="162"/>
      <c r="AM352" s="162"/>
      <c r="AN352" s="162"/>
      <c r="AO352" s="162"/>
    </row>
    <row r="353" spans="1:41" ht="14.25" customHeight="1">
      <c r="A353" s="162"/>
      <c r="B353" s="162"/>
      <c r="C353" s="162"/>
      <c r="D353" s="162"/>
      <c r="E353" s="162"/>
      <c r="F353" s="165"/>
      <c r="G353" s="162"/>
      <c r="H353" s="162"/>
      <c r="I353" s="162"/>
      <c r="J353" s="162"/>
      <c r="K353" s="165"/>
      <c r="L353" s="162"/>
      <c r="M353" s="162"/>
      <c r="N353" s="162"/>
      <c r="O353" s="162"/>
      <c r="P353" s="165"/>
      <c r="Q353" s="162"/>
      <c r="R353" s="162"/>
      <c r="S353" s="162"/>
      <c r="T353" s="162"/>
      <c r="U353" s="165"/>
      <c r="V353" s="162"/>
      <c r="W353" s="162"/>
      <c r="X353" s="162"/>
      <c r="Y353" s="162"/>
      <c r="Z353" s="162"/>
      <c r="AA353" s="162"/>
      <c r="AB353" s="162"/>
      <c r="AC353" s="162"/>
      <c r="AD353" s="162"/>
      <c r="AE353" s="162"/>
      <c r="AF353" s="162"/>
      <c r="AG353" s="162"/>
      <c r="AH353" s="162"/>
      <c r="AI353" s="162"/>
      <c r="AJ353" s="162"/>
      <c r="AK353" s="162"/>
      <c r="AL353" s="162"/>
      <c r="AM353" s="162"/>
      <c r="AN353" s="162"/>
      <c r="AO353" s="162"/>
    </row>
    <row r="354" spans="1:41" ht="14.25" customHeight="1">
      <c r="A354" s="162"/>
      <c r="B354" s="162"/>
      <c r="C354" s="162"/>
      <c r="D354" s="162"/>
      <c r="E354" s="162"/>
      <c r="F354" s="165"/>
      <c r="G354" s="162"/>
      <c r="H354" s="162"/>
      <c r="I354" s="162"/>
      <c r="J354" s="162"/>
      <c r="K354" s="165"/>
      <c r="L354" s="162"/>
      <c r="M354" s="162"/>
      <c r="N354" s="162"/>
      <c r="O354" s="162"/>
      <c r="P354" s="165"/>
      <c r="Q354" s="162"/>
      <c r="R354" s="162"/>
      <c r="S354" s="162"/>
      <c r="T354" s="162"/>
      <c r="U354" s="165"/>
      <c r="V354" s="162"/>
      <c r="W354" s="162"/>
      <c r="X354" s="162"/>
      <c r="Y354" s="162"/>
      <c r="Z354" s="162"/>
      <c r="AA354" s="162"/>
      <c r="AB354" s="162"/>
      <c r="AC354" s="162"/>
      <c r="AD354" s="162"/>
      <c r="AE354" s="162"/>
      <c r="AF354" s="162"/>
      <c r="AG354" s="162"/>
      <c r="AH354" s="162"/>
      <c r="AI354" s="162"/>
      <c r="AJ354" s="162"/>
      <c r="AK354" s="162"/>
      <c r="AL354" s="162"/>
      <c r="AM354" s="162"/>
      <c r="AN354" s="162"/>
      <c r="AO354" s="162"/>
    </row>
    <row r="355" spans="1:41" ht="14.25" customHeight="1">
      <c r="A355" s="162"/>
      <c r="B355" s="162"/>
      <c r="C355" s="162"/>
      <c r="D355" s="162"/>
      <c r="E355" s="162"/>
      <c r="F355" s="165"/>
      <c r="G355" s="162"/>
      <c r="H355" s="162"/>
      <c r="I355" s="162"/>
      <c r="J355" s="162"/>
      <c r="K355" s="165"/>
      <c r="L355" s="162"/>
      <c r="M355" s="162"/>
      <c r="N355" s="162"/>
      <c r="O355" s="162"/>
      <c r="P355" s="165"/>
      <c r="Q355" s="162"/>
      <c r="R355" s="162"/>
      <c r="S355" s="162"/>
      <c r="T355" s="162"/>
      <c r="U355" s="165"/>
      <c r="V355" s="162"/>
      <c r="W355" s="162"/>
      <c r="X355" s="162"/>
      <c r="Y355" s="162"/>
      <c r="Z355" s="162"/>
      <c r="AA355" s="162"/>
      <c r="AB355" s="162"/>
      <c r="AC355" s="162"/>
      <c r="AD355" s="162"/>
      <c r="AE355" s="162"/>
      <c r="AF355" s="162"/>
      <c r="AG355" s="162"/>
      <c r="AH355" s="162"/>
      <c r="AI355" s="162"/>
      <c r="AJ355" s="162"/>
      <c r="AK355" s="162"/>
      <c r="AL355" s="162"/>
      <c r="AM355" s="162"/>
      <c r="AN355" s="162"/>
      <c r="AO355" s="162"/>
    </row>
    <row r="356" spans="1:41" ht="14.25" customHeight="1">
      <c r="A356" s="162"/>
      <c r="B356" s="162"/>
      <c r="C356" s="162"/>
      <c r="D356" s="162"/>
      <c r="E356" s="162"/>
      <c r="F356" s="165"/>
      <c r="G356" s="162"/>
      <c r="H356" s="162"/>
      <c r="I356" s="162"/>
      <c r="J356" s="162"/>
      <c r="K356" s="165"/>
      <c r="L356" s="162"/>
      <c r="M356" s="162"/>
      <c r="N356" s="162"/>
      <c r="O356" s="162"/>
      <c r="P356" s="165"/>
      <c r="Q356" s="162"/>
      <c r="R356" s="162"/>
      <c r="S356" s="162"/>
      <c r="T356" s="162"/>
      <c r="U356" s="165"/>
      <c r="V356" s="162"/>
      <c r="W356" s="162"/>
      <c r="X356" s="162"/>
      <c r="Y356" s="162"/>
      <c r="Z356" s="162"/>
      <c r="AA356" s="162"/>
      <c r="AB356" s="162"/>
      <c r="AC356" s="162"/>
      <c r="AD356" s="162"/>
      <c r="AE356" s="162"/>
      <c r="AF356" s="162"/>
      <c r="AG356" s="162"/>
      <c r="AH356" s="162"/>
      <c r="AI356" s="162"/>
      <c r="AJ356" s="162"/>
      <c r="AK356" s="162"/>
      <c r="AL356" s="162"/>
      <c r="AM356" s="162"/>
      <c r="AN356" s="162"/>
      <c r="AO356" s="162"/>
    </row>
    <row r="357" spans="1:41" ht="14.25" customHeight="1">
      <c r="A357" s="162"/>
      <c r="B357" s="162"/>
      <c r="C357" s="162"/>
      <c r="D357" s="162"/>
      <c r="E357" s="162"/>
      <c r="F357" s="165"/>
      <c r="G357" s="162"/>
      <c r="H357" s="162"/>
      <c r="I357" s="162"/>
      <c r="J357" s="162"/>
      <c r="K357" s="165"/>
      <c r="L357" s="162"/>
      <c r="M357" s="162"/>
      <c r="N357" s="162"/>
      <c r="O357" s="162"/>
      <c r="P357" s="165"/>
      <c r="Q357" s="162"/>
      <c r="R357" s="162"/>
      <c r="S357" s="162"/>
      <c r="T357" s="162"/>
      <c r="U357" s="165"/>
      <c r="V357" s="162"/>
      <c r="W357" s="162"/>
      <c r="X357" s="162"/>
      <c r="Y357" s="162"/>
      <c r="Z357" s="162"/>
      <c r="AA357" s="162"/>
      <c r="AB357" s="162"/>
      <c r="AC357" s="162"/>
      <c r="AD357" s="162"/>
      <c r="AE357" s="162"/>
      <c r="AF357" s="162"/>
      <c r="AG357" s="162"/>
      <c r="AH357" s="162"/>
      <c r="AI357" s="162"/>
      <c r="AJ357" s="162"/>
      <c r="AK357" s="162"/>
      <c r="AL357" s="162"/>
      <c r="AM357" s="162"/>
      <c r="AN357" s="162"/>
      <c r="AO357" s="162"/>
    </row>
    <row r="358" spans="1:41" ht="14.25" customHeight="1">
      <c r="A358" s="162"/>
      <c r="B358" s="162"/>
      <c r="C358" s="162"/>
      <c r="D358" s="162"/>
      <c r="E358" s="162"/>
      <c r="F358" s="165"/>
      <c r="G358" s="162"/>
      <c r="H358" s="162"/>
      <c r="I358" s="162"/>
      <c r="J358" s="162"/>
      <c r="K358" s="165"/>
      <c r="L358" s="162"/>
      <c r="M358" s="162"/>
      <c r="N358" s="162"/>
      <c r="O358" s="162"/>
      <c r="P358" s="165"/>
      <c r="Q358" s="162"/>
      <c r="R358" s="162"/>
      <c r="S358" s="162"/>
      <c r="T358" s="162"/>
      <c r="U358" s="165"/>
      <c r="V358" s="162"/>
      <c r="W358" s="162"/>
      <c r="X358" s="162"/>
      <c r="Y358" s="162"/>
      <c r="Z358" s="162"/>
      <c r="AA358" s="162"/>
      <c r="AB358" s="162"/>
      <c r="AC358" s="162"/>
      <c r="AD358" s="162"/>
      <c r="AE358" s="162"/>
      <c r="AF358" s="162"/>
      <c r="AG358" s="162"/>
      <c r="AH358" s="162"/>
      <c r="AI358" s="162"/>
      <c r="AJ358" s="162"/>
      <c r="AK358" s="162"/>
      <c r="AL358" s="162"/>
      <c r="AM358" s="162"/>
      <c r="AN358" s="162"/>
      <c r="AO358" s="162"/>
    </row>
    <row r="359" spans="1:41" ht="14.25" customHeight="1">
      <c r="A359" s="162"/>
      <c r="B359" s="162"/>
      <c r="C359" s="162"/>
      <c r="D359" s="162"/>
      <c r="E359" s="162"/>
      <c r="F359" s="165"/>
      <c r="G359" s="162"/>
      <c r="H359" s="162"/>
      <c r="I359" s="162"/>
      <c r="J359" s="162"/>
      <c r="K359" s="165"/>
      <c r="L359" s="162"/>
      <c r="M359" s="162"/>
      <c r="N359" s="162"/>
      <c r="O359" s="162"/>
      <c r="P359" s="165"/>
      <c r="Q359" s="162"/>
      <c r="R359" s="162"/>
      <c r="S359" s="162"/>
      <c r="T359" s="162"/>
      <c r="U359" s="165"/>
      <c r="V359" s="162"/>
      <c r="W359" s="162"/>
      <c r="X359" s="162"/>
      <c r="Y359" s="162"/>
      <c r="Z359" s="162"/>
      <c r="AA359" s="162"/>
      <c r="AB359" s="162"/>
      <c r="AC359" s="162"/>
      <c r="AD359" s="162"/>
      <c r="AE359" s="162"/>
      <c r="AF359" s="162"/>
      <c r="AG359" s="162"/>
      <c r="AH359" s="162"/>
      <c r="AI359" s="162"/>
      <c r="AJ359" s="162"/>
      <c r="AK359" s="162"/>
      <c r="AL359" s="162"/>
      <c r="AM359" s="162"/>
      <c r="AN359" s="162"/>
      <c r="AO359" s="162"/>
    </row>
    <row r="360" spans="1:41" ht="14.25" customHeight="1">
      <c r="A360" s="162"/>
      <c r="B360" s="162"/>
      <c r="C360" s="162"/>
      <c r="D360" s="162"/>
      <c r="E360" s="162"/>
      <c r="F360" s="165"/>
      <c r="G360" s="162"/>
      <c r="H360" s="162"/>
      <c r="I360" s="162"/>
      <c r="J360" s="162"/>
      <c r="K360" s="165"/>
      <c r="L360" s="162"/>
      <c r="M360" s="162"/>
      <c r="N360" s="162"/>
      <c r="O360" s="162"/>
      <c r="P360" s="165"/>
      <c r="Q360" s="162"/>
      <c r="R360" s="162"/>
      <c r="S360" s="162"/>
      <c r="T360" s="162"/>
      <c r="U360" s="165"/>
      <c r="V360" s="162"/>
      <c r="W360" s="162"/>
      <c r="X360" s="162"/>
      <c r="Y360" s="162"/>
      <c r="Z360" s="162"/>
      <c r="AA360" s="162"/>
      <c r="AB360" s="162"/>
      <c r="AC360" s="162"/>
      <c r="AD360" s="162"/>
      <c r="AE360" s="162"/>
      <c r="AF360" s="162"/>
      <c r="AG360" s="162"/>
      <c r="AH360" s="162"/>
      <c r="AI360" s="162"/>
      <c r="AJ360" s="162"/>
      <c r="AK360" s="162"/>
      <c r="AL360" s="162"/>
      <c r="AM360" s="162"/>
      <c r="AN360" s="162"/>
      <c r="AO360" s="162"/>
    </row>
    <row r="361" spans="1:41" ht="14.25" customHeight="1">
      <c r="A361" s="162"/>
      <c r="B361" s="162"/>
      <c r="C361" s="162"/>
      <c r="D361" s="162"/>
      <c r="E361" s="162"/>
      <c r="F361" s="165"/>
      <c r="G361" s="162"/>
      <c r="H361" s="162"/>
      <c r="I361" s="162"/>
      <c r="J361" s="162"/>
      <c r="K361" s="165"/>
      <c r="L361" s="162"/>
      <c r="M361" s="162"/>
      <c r="N361" s="162"/>
      <c r="O361" s="162"/>
      <c r="P361" s="165"/>
      <c r="Q361" s="162"/>
      <c r="R361" s="162"/>
      <c r="S361" s="162"/>
      <c r="T361" s="162"/>
      <c r="U361" s="165"/>
      <c r="V361" s="162"/>
      <c r="W361" s="162"/>
      <c r="X361" s="162"/>
      <c r="Y361" s="162"/>
      <c r="Z361" s="162"/>
      <c r="AA361" s="162"/>
      <c r="AB361" s="162"/>
      <c r="AC361" s="162"/>
      <c r="AD361" s="162"/>
      <c r="AE361" s="162"/>
      <c r="AF361" s="162"/>
      <c r="AG361" s="162"/>
      <c r="AH361" s="162"/>
      <c r="AI361" s="162"/>
      <c r="AJ361" s="162"/>
      <c r="AK361" s="162"/>
      <c r="AL361" s="162"/>
      <c r="AM361" s="162"/>
      <c r="AN361" s="162"/>
      <c r="AO361" s="162"/>
    </row>
    <row r="362" spans="1:41" ht="14.25" customHeight="1">
      <c r="A362" s="162"/>
      <c r="B362" s="162"/>
      <c r="C362" s="162"/>
      <c r="D362" s="162"/>
      <c r="E362" s="162"/>
      <c r="F362" s="165"/>
      <c r="G362" s="162"/>
      <c r="H362" s="162"/>
      <c r="I362" s="162"/>
      <c r="J362" s="162"/>
      <c r="K362" s="165"/>
      <c r="L362" s="162"/>
      <c r="M362" s="162"/>
      <c r="N362" s="162"/>
      <c r="O362" s="162"/>
      <c r="P362" s="165"/>
      <c r="Q362" s="162"/>
      <c r="R362" s="162"/>
      <c r="S362" s="162"/>
      <c r="T362" s="162"/>
      <c r="U362" s="165"/>
      <c r="V362" s="162"/>
      <c r="W362" s="162"/>
      <c r="X362" s="162"/>
      <c r="Y362" s="162"/>
      <c r="Z362" s="162"/>
      <c r="AA362" s="162"/>
      <c r="AB362" s="162"/>
      <c r="AC362" s="162"/>
      <c r="AD362" s="162"/>
      <c r="AE362" s="162"/>
      <c r="AF362" s="162"/>
      <c r="AG362" s="162"/>
      <c r="AH362" s="162"/>
      <c r="AI362" s="162"/>
      <c r="AJ362" s="162"/>
      <c r="AK362" s="162"/>
      <c r="AL362" s="162"/>
      <c r="AM362" s="162"/>
      <c r="AN362" s="162"/>
      <c r="AO362" s="162"/>
    </row>
    <row r="363" spans="1:41" ht="14.25" customHeight="1">
      <c r="A363" s="162"/>
      <c r="B363" s="162"/>
      <c r="C363" s="162"/>
      <c r="D363" s="162"/>
      <c r="E363" s="162"/>
      <c r="F363" s="165"/>
      <c r="G363" s="162"/>
      <c r="H363" s="162"/>
      <c r="I363" s="162"/>
      <c r="J363" s="162"/>
      <c r="K363" s="165"/>
      <c r="L363" s="162"/>
      <c r="M363" s="162"/>
      <c r="N363" s="162"/>
      <c r="O363" s="162"/>
      <c r="P363" s="165"/>
      <c r="Q363" s="162"/>
      <c r="R363" s="162"/>
      <c r="S363" s="162"/>
      <c r="T363" s="162"/>
      <c r="U363" s="165"/>
      <c r="V363" s="162"/>
      <c r="W363" s="162"/>
      <c r="X363" s="162"/>
      <c r="Y363" s="162"/>
      <c r="Z363" s="162"/>
      <c r="AA363" s="162"/>
      <c r="AB363" s="162"/>
      <c r="AC363" s="162"/>
      <c r="AD363" s="162"/>
      <c r="AE363" s="162"/>
      <c r="AF363" s="162"/>
      <c r="AG363" s="162"/>
      <c r="AH363" s="162"/>
      <c r="AI363" s="162"/>
      <c r="AJ363" s="162"/>
      <c r="AK363" s="162"/>
      <c r="AL363" s="162"/>
      <c r="AM363" s="162"/>
      <c r="AN363" s="162"/>
      <c r="AO363" s="162"/>
    </row>
    <row r="364" spans="1:41" ht="14.25" customHeight="1">
      <c r="A364" s="162"/>
      <c r="B364" s="162"/>
      <c r="C364" s="162"/>
      <c r="D364" s="162"/>
      <c r="E364" s="162"/>
      <c r="F364" s="165"/>
      <c r="G364" s="162"/>
      <c r="H364" s="162"/>
      <c r="I364" s="162"/>
      <c r="J364" s="162"/>
      <c r="K364" s="165"/>
      <c r="L364" s="162"/>
      <c r="M364" s="162"/>
      <c r="N364" s="162"/>
      <c r="O364" s="162"/>
      <c r="P364" s="165"/>
      <c r="Q364" s="162"/>
      <c r="R364" s="162"/>
      <c r="S364" s="162"/>
      <c r="T364" s="162"/>
      <c r="U364" s="165"/>
      <c r="V364" s="162"/>
      <c r="W364" s="162"/>
      <c r="X364" s="162"/>
      <c r="Y364" s="162"/>
      <c r="Z364" s="162"/>
      <c r="AA364" s="162"/>
      <c r="AB364" s="162"/>
      <c r="AC364" s="162"/>
      <c r="AD364" s="162"/>
      <c r="AE364" s="162"/>
      <c r="AF364" s="162"/>
      <c r="AG364" s="162"/>
      <c r="AH364" s="162"/>
      <c r="AI364" s="162"/>
      <c r="AJ364" s="162"/>
      <c r="AK364" s="162"/>
      <c r="AL364" s="162"/>
      <c r="AM364" s="162"/>
      <c r="AN364" s="162"/>
      <c r="AO364" s="162"/>
    </row>
    <row r="365" spans="1:41" ht="14.25" customHeight="1">
      <c r="A365" s="162"/>
      <c r="B365" s="162"/>
      <c r="C365" s="162"/>
      <c r="D365" s="162"/>
      <c r="E365" s="162"/>
      <c r="F365" s="165"/>
      <c r="G365" s="162"/>
      <c r="H365" s="162"/>
      <c r="I365" s="162"/>
      <c r="J365" s="162"/>
      <c r="K365" s="165"/>
      <c r="L365" s="162"/>
      <c r="M365" s="162"/>
      <c r="N365" s="162"/>
      <c r="O365" s="162"/>
      <c r="P365" s="165"/>
      <c r="Q365" s="162"/>
      <c r="R365" s="162"/>
      <c r="S365" s="162"/>
      <c r="T365" s="162"/>
      <c r="U365" s="165"/>
      <c r="V365" s="162"/>
      <c r="W365" s="162"/>
      <c r="X365" s="162"/>
      <c r="Y365" s="162"/>
      <c r="Z365" s="162"/>
      <c r="AA365" s="162"/>
      <c r="AB365" s="162"/>
      <c r="AC365" s="162"/>
      <c r="AD365" s="162"/>
      <c r="AE365" s="162"/>
      <c r="AF365" s="162"/>
      <c r="AG365" s="162"/>
      <c r="AH365" s="162"/>
      <c r="AI365" s="162"/>
      <c r="AJ365" s="162"/>
      <c r="AK365" s="162"/>
      <c r="AL365" s="162"/>
      <c r="AM365" s="162"/>
      <c r="AN365" s="162"/>
      <c r="AO365" s="162"/>
    </row>
    <row r="366" spans="1:41" ht="14.25" customHeight="1">
      <c r="A366" s="162"/>
      <c r="B366" s="162"/>
      <c r="C366" s="162"/>
      <c r="D366" s="162"/>
      <c r="E366" s="162"/>
      <c r="F366" s="165"/>
      <c r="G366" s="162"/>
      <c r="H366" s="162"/>
      <c r="I366" s="162"/>
      <c r="J366" s="162"/>
      <c r="K366" s="165"/>
      <c r="L366" s="162"/>
      <c r="M366" s="162"/>
      <c r="N366" s="162"/>
      <c r="O366" s="162"/>
      <c r="P366" s="165"/>
      <c r="Q366" s="162"/>
      <c r="R366" s="162"/>
      <c r="S366" s="162"/>
      <c r="T366" s="162"/>
      <c r="U366" s="165"/>
      <c r="V366" s="162"/>
      <c r="W366" s="162"/>
      <c r="X366" s="162"/>
      <c r="Y366" s="162"/>
      <c r="Z366" s="162"/>
      <c r="AA366" s="162"/>
      <c r="AB366" s="162"/>
      <c r="AC366" s="162"/>
      <c r="AD366" s="162"/>
      <c r="AE366" s="162"/>
      <c r="AF366" s="162"/>
      <c r="AG366" s="162"/>
      <c r="AH366" s="162"/>
      <c r="AI366" s="162"/>
      <c r="AJ366" s="162"/>
      <c r="AK366" s="162"/>
      <c r="AL366" s="162"/>
      <c r="AM366" s="162"/>
      <c r="AN366" s="162"/>
      <c r="AO366" s="162"/>
    </row>
    <row r="367" spans="1:41" ht="14.25" customHeight="1">
      <c r="A367" s="162"/>
      <c r="B367" s="162"/>
      <c r="C367" s="162"/>
      <c r="D367" s="162"/>
      <c r="E367" s="162"/>
      <c r="F367" s="165"/>
      <c r="G367" s="162"/>
      <c r="H367" s="162"/>
      <c r="I367" s="162"/>
      <c r="J367" s="162"/>
      <c r="K367" s="165"/>
      <c r="L367" s="162"/>
      <c r="M367" s="162"/>
      <c r="N367" s="162"/>
      <c r="O367" s="162"/>
      <c r="P367" s="165"/>
      <c r="Q367" s="162"/>
      <c r="R367" s="162"/>
      <c r="S367" s="162"/>
      <c r="T367" s="162"/>
      <c r="U367" s="165"/>
      <c r="V367" s="162"/>
      <c r="W367" s="162"/>
      <c r="X367" s="162"/>
      <c r="Y367" s="162"/>
      <c r="Z367" s="162"/>
      <c r="AA367" s="162"/>
      <c r="AB367" s="162"/>
      <c r="AC367" s="162"/>
      <c r="AD367" s="162"/>
      <c r="AE367" s="162"/>
      <c r="AF367" s="162"/>
      <c r="AG367" s="162"/>
      <c r="AH367" s="162"/>
      <c r="AI367" s="162"/>
      <c r="AJ367" s="162"/>
      <c r="AK367" s="162"/>
      <c r="AL367" s="162"/>
      <c r="AM367" s="162"/>
      <c r="AN367" s="162"/>
      <c r="AO367" s="162"/>
    </row>
    <row r="368" spans="1:41" ht="14.25" customHeight="1">
      <c r="A368" s="162"/>
      <c r="B368" s="162"/>
      <c r="C368" s="162"/>
      <c r="D368" s="162"/>
      <c r="E368" s="162"/>
      <c r="F368" s="165"/>
      <c r="G368" s="162"/>
      <c r="H368" s="162"/>
      <c r="I368" s="162"/>
      <c r="J368" s="162"/>
      <c r="K368" s="165"/>
      <c r="L368" s="162"/>
      <c r="M368" s="162"/>
      <c r="N368" s="162"/>
      <c r="O368" s="162"/>
      <c r="P368" s="165"/>
      <c r="Q368" s="162"/>
      <c r="R368" s="162"/>
      <c r="S368" s="162"/>
      <c r="T368" s="162"/>
      <c r="U368" s="165"/>
      <c r="V368" s="162"/>
      <c r="W368" s="162"/>
      <c r="X368" s="162"/>
      <c r="Y368" s="162"/>
      <c r="Z368" s="162"/>
      <c r="AA368" s="162"/>
      <c r="AB368" s="162"/>
      <c r="AC368" s="162"/>
      <c r="AD368" s="162"/>
      <c r="AE368" s="162"/>
      <c r="AF368" s="162"/>
      <c r="AG368" s="162"/>
      <c r="AH368" s="162"/>
      <c r="AI368" s="162"/>
      <c r="AJ368" s="162"/>
      <c r="AK368" s="162"/>
      <c r="AL368" s="162"/>
      <c r="AM368" s="162"/>
      <c r="AN368" s="162"/>
      <c r="AO368" s="162"/>
    </row>
    <row r="369" spans="1:41" ht="14.25" customHeight="1">
      <c r="A369" s="162"/>
      <c r="B369" s="162"/>
      <c r="C369" s="162"/>
      <c r="D369" s="162"/>
      <c r="E369" s="162"/>
      <c r="F369" s="165"/>
      <c r="G369" s="162"/>
      <c r="H369" s="162"/>
      <c r="I369" s="162"/>
      <c r="J369" s="162"/>
      <c r="K369" s="165"/>
      <c r="L369" s="162"/>
      <c r="M369" s="162"/>
      <c r="N369" s="162"/>
      <c r="O369" s="162"/>
      <c r="P369" s="165"/>
      <c r="Q369" s="162"/>
      <c r="R369" s="162"/>
      <c r="S369" s="162"/>
      <c r="T369" s="162"/>
      <c r="U369" s="165"/>
      <c r="V369" s="162"/>
      <c r="W369" s="162"/>
      <c r="X369" s="162"/>
      <c r="Y369" s="162"/>
      <c r="Z369" s="162"/>
      <c r="AA369" s="162"/>
      <c r="AB369" s="162"/>
      <c r="AC369" s="162"/>
      <c r="AD369" s="162"/>
      <c r="AE369" s="162"/>
      <c r="AF369" s="162"/>
      <c r="AG369" s="162"/>
      <c r="AH369" s="162"/>
      <c r="AI369" s="162"/>
      <c r="AJ369" s="162"/>
      <c r="AK369" s="162"/>
      <c r="AL369" s="162"/>
      <c r="AM369" s="162"/>
      <c r="AN369" s="162"/>
      <c r="AO369" s="162"/>
    </row>
    <row r="370" spans="1:41" ht="14.25" customHeight="1">
      <c r="A370" s="162"/>
      <c r="B370" s="162"/>
      <c r="C370" s="162"/>
      <c r="D370" s="162"/>
      <c r="E370" s="162"/>
      <c r="F370" s="165"/>
      <c r="G370" s="162"/>
      <c r="H370" s="162"/>
      <c r="I370" s="162"/>
      <c r="J370" s="162"/>
      <c r="K370" s="165"/>
      <c r="L370" s="162"/>
      <c r="M370" s="162"/>
      <c r="N370" s="162"/>
      <c r="O370" s="162"/>
      <c r="P370" s="165"/>
      <c r="Q370" s="162"/>
      <c r="R370" s="162"/>
      <c r="S370" s="162"/>
      <c r="T370" s="162"/>
      <c r="U370" s="165"/>
      <c r="V370" s="162"/>
      <c r="W370" s="162"/>
      <c r="X370" s="162"/>
      <c r="Y370" s="162"/>
      <c r="Z370" s="162"/>
      <c r="AA370" s="162"/>
      <c r="AB370" s="162"/>
      <c r="AC370" s="162"/>
      <c r="AD370" s="162"/>
      <c r="AE370" s="162"/>
      <c r="AF370" s="162"/>
      <c r="AG370" s="162"/>
      <c r="AH370" s="162"/>
      <c r="AI370" s="162"/>
      <c r="AJ370" s="162"/>
      <c r="AK370" s="162"/>
      <c r="AL370" s="162"/>
      <c r="AM370" s="162"/>
      <c r="AN370" s="162"/>
      <c r="AO370" s="162"/>
    </row>
    <row r="371" spans="1:41" ht="14.25" customHeight="1">
      <c r="A371" s="162"/>
      <c r="B371" s="162"/>
      <c r="C371" s="162"/>
      <c r="D371" s="162"/>
      <c r="E371" s="162"/>
      <c r="F371" s="165"/>
      <c r="G371" s="162"/>
      <c r="H371" s="162"/>
      <c r="I371" s="162"/>
      <c r="J371" s="162"/>
      <c r="K371" s="165"/>
      <c r="L371" s="162"/>
      <c r="M371" s="162"/>
      <c r="N371" s="162"/>
      <c r="O371" s="162"/>
      <c r="P371" s="165"/>
      <c r="Q371" s="162"/>
      <c r="R371" s="162"/>
      <c r="S371" s="162"/>
      <c r="T371" s="162"/>
      <c r="U371" s="165"/>
      <c r="V371" s="162"/>
      <c r="W371" s="162"/>
      <c r="X371" s="162"/>
      <c r="Y371" s="162"/>
      <c r="Z371" s="162"/>
      <c r="AA371" s="162"/>
      <c r="AB371" s="162"/>
      <c r="AC371" s="162"/>
      <c r="AD371" s="162"/>
      <c r="AE371" s="162"/>
      <c r="AF371" s="162"/>
      <c r="AG371" s="162"/>
      <c r="AH371" s="162"/>
      <c r="AI371" s="162"/>
      <c r="AJ371" s="162"/>
      <c r="AK371" s="162"/>
      <c r="AL371" s="162"/>
      <c r="AM371" s="162"/>
      <c r="AN371" s="162"/>
      <c r="AO371" s="162"/>
    </row>
    <row r="372" spans="1:41" ht="14.25" customHeight="1">
      <c r="A372" s="162"/>
      <c r="B372" s="162"/>
      <c r="C372" s="162"/>
      <c r="D372" s="162"/>
      <c r="E372" s="162"/>
      <c r="F372" s="165"/>
      <c r="G372" s="162"/>
      <c r="H372" s="162"/>
      <c r="I372" s="162"/>
      <c r="J372" s="162"/>
      <c r="K372" s="165"/>
      <c r="L372" s="162"/>
      <c r="M372" s="162"/>
      <c r="N372" s="162"/>
      <c r="O372" s="162"/>
      <c r="P372" s="165"/>
      <c r="Q372" s="162"/>
      <c r="R372" s="162"/>
      <c r="S372" s="162"/>
      <c r="T372" s="162"/>
      <c r="U372" s="165"/>
      <c r="V372" s="162"/>
      <c r="W372" s="162"/>
      <c r="X372" s="162"/>
      <c r="Y372" s="162"/>
      <c r="Z372" s="162"/>
      <c r="AA372" s="162"/>
      <c r="AB372" s="162"/>
      <c r="AC372" s="162"/>
      <c r="AD372" s="162"/>
      <c r="AE372" s="162"/>
      <c r="AF372" s="162"/>
      <c r="AG372" s="162"/>
      <c r="AH372" s="162"/>
      <c r="AI372" s="162"/>
      <c r="AJ372" s="162"/>
      <c r="AK372" s="162"/>
      <c r="AL372" s="162"/>
      <c r="AM372" s="162"/>
      <c r="AN372" s="162"/>
      <c r="AO372" s="162"/>
    </row>
    <row r="373" spans="1:41" ht="14.25" customHeight="1">
      <c r="A373" s="162"/>
      <c r="B373" s="162"/>
      <c r="C373" s="162"/>
      <c r="D373" s="162"/>
      <c r="E373" s="162"/>
      <c r="F373" s="165"/>
      <c r="G373" s="162"/>
      <c r="H373" s="162"/>
      <c r="I373" s="162"/>
      <c r="J373" s="162"/>
      <c r="K373" s="165"/>
      <c r="L373" s="162"/>
      <c r="M373" s="162"/>
      <c r="N373" s="162"/>
      <c r="O373" s="162"/>
      <c r="P373" s="165"/>
      <c r="Q373" s="162"/>
      <c r="R373" s="162"/>
      <c r="S373" s="162"/>
      <c r="T373" s="162"/>
      <c r="U373" s="165"/>
      <c r="V373" s="162"/>
      <c r="W373" s="162"/>
      <c r="X373" s="162"/>
      <c r="Y373" s="162"/>
      <c r="Z373" s="162"/>
      <c r="AA373" s="162"/>
      <c r="AB373" s="162"/>
      <c r="AC373" s="162"/>
      <c r="AD373" s="162"/>
      <c r="AE373" s="162"/>
      <c r="AF373" s="162"/>
      <c r="AG373" s="162"/>
      <c r="AH373" s="162"/>
      <c r="AI373" s="162"/>
      <c r="AJ373" s="162"/>
      <c r="AK373" s="162"/>
      <c r="AL373" s="162"/>
      <c r="AM373" s="162"/>
      <c r="AN373" s="162"/>
      <c r="AO373" s="162"/>
    </row>
    <row r="374" spans="1:41" ht="14.25" customHeight="1">
      <c r="A374" s="162"/>
      <c r="B374" s="162"/>
      <c r="C374" s="162"/>
      <c r="D374" s="162"/>
      <c r="E374" s="162"/>
      <c r="F374" s="165"/>
      <c r="G374" s="162"/>
      <c r="H374" s="162"/>
      <c r="I374" s="162"/>
      <c r="J374" s="162"/>
      <c r="K374" s="165"/>
      <c r="L374" s="162"/>
      <c r="M374" s="162"/>
      <c r="N374" s="162"/>
      <c r="O374" s="162"/>
      <c r="P374" s="165"/>
      <c r="Q374" s="162"/>
      <c r="R374" s="162"/>
      <c r="S374" s="162"/>
      <c r="T374" s="162"/>
      <c r="U374" s="165"/>
      <c r="V374" s="162"/>
      <c r="W374" s="162"/>
      <c r="X374" s="162"/>
      <c r="Y374" s="162"/>
      <c r="Z374" s="162"/>
      <c r="AA374" s="162"/>
      <c r="AB374" s="162"/>
      <c r="AC374" s="162"/>
      <c r="AD374" s="162"/>
      <c r="AE374" s="162"/>
      <c r="AF374" s="162"/>
      <c r="AG374" s="162"/>
      <c r="AH374" s="162"/>
      <c r="AI374" s="162"/>
      <c r="AJ374" s="162"/>
      <c r="AK374" s="162"/>
      <c r="AL374" s="162"/>
      <c r="AM374" s="162"/>
      <c r="AN374" s="162"/>
      <c r="AO374" s="162"/>
    </row>
    <row r="375" spans="1:41" ht="14.25" customHeight="1">
      <c r="A375" s="162"/>
      <c r="B375" s="162"/>
      <c r="C375" s="162"/>
      <c r="D375" s="162"/>
      <c r="E375" s="162"/>
      <c r="F375" s="165"/>
      <c r="G375" s="162"/>
      <c r="H375" s="162"/>
      <c r="I375" s="162"/>
      <c r="J375" s="162"/>
      <c r="K375" s="165"/>
      <c r="L375" s="162"/>
      <c r="M375" s="162"/>
      <c r="N375" s="162"/>
      <c r="O375" s="162"/>
      <c r="P375" s="165"/>
      <c r="Q375" s="162"/>
      <c r="R375" s="162"/>
      <c r="S375" s="162"/>
      <c r="T375" s="162"/>
      <c r="U375" s="165"/>
      <c r="V375" s="162"/>
      <c r="W375" s="162"/>
      <c r="X375" s="162"/>
      <c r="Y375" s="162"/>
      <c r="Z375" s="162"/>
      <c r="AA375" s="162"/>
      <c r="AB375" s="162"/>
      <c r="AC375" s="162"/>
      <c r="AD375" s="162"/>
      <c r="AE375" s="162"/>
      <c r="AF375" s="162"/>
      <c r="AG375" s="162"/>
      <c r="AH375" s="162"/>
      <c r="AI375" s="162"/>
      <c r="AJ375" s="162"/>
      <c r="AK375" s="162"/>
      <c r="AL375" s="162"/>
      <c r="AM375" s="162"/>
      <c r="AN375" s="162"/>
      <c r="AO375" s="162"/>
    </row>
    <row r="376" spans="1:41" ht="14.25" customHeight="1">
      <c r="A376" s="162"/>
      <c r="B376" s="162"/>
      <c r="C376" s="162"/>
      <c r="D376" s="162"/>
      <c r="E376" s="162"/>
      <c r="F376" s="165"/>
      <c r="G376" s="162"/>
      <c r="H376" s="162"/>
      <c r="I376" s="162"/>
      <c r="J376" s="162"/>
      <c r="K376" s="165"/>
      <c r="L376" s="162"/>
      <c r="M376" s="162"/>
      <c r="N376" s="162"/>
      <c r="O376" s="162"/>
      <c r="P376" s="165"/>
      <c r="Q376" s="162"/>
      <c r="R376" s="162"/>
      <c r="S376" s="162"/>
      <c r="T376" s="162"/>
      <c r="U376" s="165"/>
      <c r="V376" s="162"/>
      <c r="W376" s="162"/>
      <c r="X376" s="162"/>
      <c r="Y376" s="162"/>
      <c r="Z376" s="162"/>
      <c r="AA376" s="162"/>
      <c r="AB376" s="162"/>
      <c r="AC376" s="162"/>
      <c r="AD376" s="162"/>
      <c r="AE376" s="162"/>
      <c r="AF376" s="162"/>
      <c r="AG376" s="162"/>
      <c r="AH376" s="162"/>
      <c r="AI376" s="162"/>
      <c r="AJ376" s="162"/>
      <c r="AK376" s="162"/>
      <c r="AL376" s="162"/>
      <c r="AM376" s="162"/>
      <c r="AN376" s="162"/>
      <c r="AO376" s="162"/>
    </row>
    <row r="377" spans="1:41" ht="14.25" customHeight="1">
      <c r="A377" s="162"/>
      <c r="B377" s="162"/>
      <c r="C377" s="162"/>
      <c r="D377" s="162"/>
      <c r="E377" s="162"/>
      <c r="F377" s="165"/>
      <c r="G377" s="162"/>
      <c r="H377" s="162"/>
      <c r="I377" s="162"/>
      <c r="J377" s="162"/>
      <c r="K377" s="165"/>
      <c r="L377" s="162"/>
      <c r="M377" s="162"/>
      <c r="N377" s="162"/>
      <c r="O377" s="162"/>
      <c r="P377" s="165"/>
      <c r="Q377" s="162"/>
      <c r="R377" s="162"/>
      <c r="S377" s="162"/>
      <c r="T377" s="162"/>
      <c r="U377" s="165"/>
      <c r="V377" s="162"/>
      <c r="W377" s="162"/>
      <c r="X377" s="162"/>
      <c r="Y377" s="162"/>
      <c r="Z377" s="162"/>
      <c r="AA377" s="162"/>
      <c r="AB377" s="162"/>
      <c r="AC377" s="162"/>
      <c r="AD377" s="162"/>
      <c r="AE377" s="162"/>
      <c r="AF377" s="162"/>
      <c r="AG377" s="162"/>
      <c r="AH377" s="162"/>
      <c r="AI377" s="162"/>
      <c r="AJ377" s="162"/>
      <c r="AK377" s="162"/>
      <c r="AL377" s="162"/>
      <c r="AM377" s="162"/>
      <c r="AN377" s="162"/>
      <c r="AO377" s="162"/>
    </row>
    <row r="378" spans="1:41" ht="14.25" customHeight="1">
      <c r="A378" s="162"/>
      <c r="B378" s="162"/>
      <c r="C378" s="162"/>
      <c r="D378" s="162"/>
      <c r="E378" s="162"/>
      <c r="F378" s="165"/>
      <c r="G378" s="162"/>
      <c r="H378" s="162"/>
      <c r="I378" s="162"/>
      <c r="J378" s="162"/>
      <c r="K378" s="165"/>
      <c r="L378" s="162"/>
      <c r="M378" s="162"/>
      <c r="N378" s="162"/>
      <c r="O378" s="162"/>
      <c r="P378" s="165"/>
      <c r="Q378" s="162"/>
      <c r="R378" s="162"/>
      <c r="S378" s="162"/>
      <c r="T378" s="162"/>
      <c r="U378" s="165"/>
      <c r="V378" s="162"/>
      <c r="W378" s="162"/>
      <c r="X378" s="162"/>
      <c r="Y378" s="162"/>
      <c r="Z378" s="162"/>
      <c r="AA378" s="162"/>
      <c r="AB378" s="162"/>
      <c r="AC378" s="162"/>
      <c r="AD378" s="162"/>
      <c r="AE378" s="162"/>
      <c r="AF378" s="162"/>
      <c r="AG378" s="162"/>
      <c r="AH378" s="162"/>
      <c r="AI378" s="162"/>
      <c r="AJ378" s="162"/>
      <c r="AK378" s="162"/>
      <c r="AL378" s="162"/>
      <c r="AM378" s="162"/>
      <c r="AN378" s="162"/>
      <c r="AO378" s="162"/>
    </row>
    <row r="379" spans="1:41" ht="14.25" customHeight="1">
      <c r="A379" s="162"/>
      <c r="B379" s="162"/>
      <c r="C379" s="162"/>
      <c r="D379" s="162"/>
      <c r="E379" s="162"/>
      <c r="F379" s="165"/>
      <c r="G379" s="162"/>
      <c r="H379" s="162"/>
      <c r="I379" s="162"/>
      <c r="J379" s="162"/>
      <c r="K379" s="165"/>
      <c r="L379" s="162"/>
      <c r="M379" s="162"/>
      <c r="N379" s="162"/>
      <c r="O379" s="162"/>
      <c r="P379" s="165"/>
      <c r="Q379" s="162"/>
      <c r="R379" s="162"/>
      <c r="S379" s="162"/>
      <c r="T379" s="162"/>
      <c r="U379" s="165"/>
      <c r="V379" s="162"/>
      <c r="W379" s="162"/>
      <c r="X379" s="162"/>
      <c r="Y379" s="162"/>
      <c r="Z379" s="162"/>
      <c r="AA379" s="162"/>
      <c r="AB379" s="162"/>
      <c r="AC379" s="162"/>
      <c r="AD379" s="162"/>
      <c r="AE379" s="162"/>
      <c r="AF379" s="162"/>
      <c r="AG379" s="162"/>
      <c r="AH379" s="162"/>
      <c r="AI379" s="162"/>
      <c r="AJ379" s="162"/>
      <c r="AK379" s="162"/>
      <c r="AL379" s="162"/>
      <c r="AM379" s="162"/>
      <c r="AN379" s="162"/>
      <c r="AO379" s="162"/>
    </row>
    <row r="380" spans="1:41" ht="14.25" customHeight="1">
      <c r="A380" s="162"/>
      <c r="B380" s="162"/>
      <c r="C380" s="162"/>
      <c r="D380" s="162"/>
      <c r="E380" s="162"/>
      <c r="F380" s="165"/>
      <c r="G380" s="162"/>
      <c r="H380" s="162"/>
      <c r="I380" s="162"/>
      <c r="J380" s="162"/>
      <c r="K380" s="165"/>
      <c r="L380" s="162"/>
      <c r="M380" s="162"/>
      <c r="N380" s="162"/>
      <c r="O380" s="162"/>
      <c r="P380" s="165"/>
      <c r="Q380" s="162"/>
      <c r="R380" s="162"/>
      <c r="S380" s="162"/>
      <c r="T380" s="162"/>
      <c r="U380" s="165"/>
      <c r="V380" s="162"/>
      <c r="W380" s="162"/>
      <c r="X380" s="162"/>
      <c r="Y380" s="162"/>
      <c r="Z380" s="162"/>
      <c r="AA380" s="162"/>
      <c r="AB380" s="162"/>
      <c r="AC380" s="162"/>
      <c r="AD380" s="162"/>
      <c r="AE380" s="162"/>
      <c r="AF380" s="162"/>
      <c r="AG380" s="162"/>
      <c r="AH380" s="162"/>
      <c r="AI380" s="162"/>
      <c r="AJ380" s="162"/>
      <c r="AK380" s="162"/>
      <c r="AL380" s="162"/>
      <c r="AM380" s="162"/>
      <c r="AN380" s="162"/>
      <c r="AO380" s="162"/>
    </row>
    <row r="381" spans="1:41" ht="14.25" customHeight="1">
      <c r="A381" s="162"/>
      <c r="B381" s="162"/>
      <c r="C381" s="162"/>
      <c r="D381" s="162"/>
      <c r="E381" s="162"/>
      <c r="F381" s="165"/>
      <c r="G381" s="162"/>
      <c r="H381" s="162"/>
      <c r="I381" s="162"/>
      <c r="J381" s="162"/>
      <c r="K381" s="165"/>
      <c r="L381" s="162"/>
      <c r="M381" s="162"/>
      <c r="N381" s="162"/>
      <c r="O381" s="162"/>
      <c r="P381" s="165"/>
      <c r="Q381" s="162"/>
      <c r="R381" s="162"/>
      <c r="S381" s="162"/>
      <c r="T381" s="162"/>
      <c r="U381" s="165"/>
      <c r="V381" s="162"/>
      <c r="W381" s="162"/>
      <c r="X381" s="162"/>
      <c r="Y381" s="162"/>
      <c r="Z381" s="162"/>
      <c r="AA381" s="162"/>
      <c r="AB381" s="162"/>
      <c r="AC381" s="162"/>
      <c r="AD381" s="162"/>
      <c r="AE381" s="162"/>
      <c r="AF381" s="162"/>
      <c r="AG381" s="162"/>
      <c r="AH381" s="162"/>
      <c r="AI381" s="162"/>
      <c r="AJ381" s="162"/>
      <c r="AK381" s="162"/>
      <c r="AL381" s="162"/>
      <c r="AM381" s="162"/>
      <c r="AN381" s="162"/>
      <c r="AO381" s="162"/>
    </row>
    <row r="382" spans="1:41" ht="14.25" customHeight="1">
      <c r="A382" s="162"/>
      <c r="B382" s="162"/>
      <c r="C382" s="162"/>
      <c r="D382" s="162"/>
      <c r="E382" s="162"/>
      <c r="F382" s="165"/>
      <c r="G382" s="162"/>
      <c r="H382" s="162"/>
      <c r="I382" s="162"/>
      <c r="J382" s="162"/>
      <c r="K382" s="165"/>
      <c r="L382" s="162"/>
      <c r="M382" s="162"/>
      <c r="N382" s="162"/>
      <c r="O382" s="162"/>
      <c r="P382" s="165"/>
      <c r="Q382" s="162"/>
      <c r="R382" s="162"/>
      <c r="S382" s="162"/>
      <c r="T382" s="162"/>
      <c r="U382" s="165"/>
      <c r="V382" s="162"/>
      <c r="W382" s="162"/>
      <c r="X382" s="162"/>
      <c r="Y382" s="162"/>
      <c r="Z382" s="162"/>
      <c r="AA382" s="162"/>
      <c r="AB382" s="162"/>
      <c r="AC382" s="162"/>
      <c r="AD382" s="162"/>
      <c r="AE382" s="162"/>
      <c r="AF382" s="162"/>
      <c r="AG382" s="162"/>
      <c r="AH382" s="162"/>
      <c r="AI382" s="162"/>
      <c r="AJ382" s="162"/>
      <c r="AK382" s="162"/>
      <c r="AL382" s="162"/>
      <c r="AM382" s="162"/>
      <c r="AN382" s="162"/>
      <c r="AO382" s="162"/>
    </row>
    <row r="383" spans="1:41" ht="14.25" customHeight="1">
      <c r="A383" s="162"/>
      <c r="B383" s="162"/>
      <c r="C383" s="162"/>
      <c r="D383" s="162"/>
      <c r="E383" s="162"/>
      <c r="F383" s="165"/>
      <c r="G383" s="162"/>
      <c r="H383" s="162"/>
      <c r="I383" s="162"/>
      <c r="J383" s="162"/>
      <c r="K383" s="165"/>
      <c r="L383" s="162"/>
      <c r="M383" s="162"/>
      <c r="N383" s="162"/>
      <c r="O383" s="162"/>
      <c r="P383" s="165"/>
      <c r="Q383" s="162"/>
      <c r="R383" s="162"/>
      <c r="S383" s="162"/>
      <c r="T383" s="162"/>
      <c r="U383" s="165"/>
      <c r="V383" s="162"/>
      <c r="W383" s="162"/>
      <c r="X383" s="162"/>
      <c r="Y383" s="162"/>
      <c r="Z383" s="162"/>
      <c r="AA383" s="162"/>
      <c r="AB383" s="162"/>
      <c r="AC383" s="162"/>
      <c r="AD383" s="162"/>
      <c r="AE383" s="162"/>
      <c r="AF383" s="162"/>
      <c r="AG383" s="162"/>
      <c r="AH383" s="162"/>
      <c r="AI383" s="162"/>
      <c r="AJ383" s="162"/>
      <c r="AK383" s="162"/>
      <c r="AL383" s="162"/>
      <c r="AM383" s="162"/>
      <c r="AN383" s="162"/>
      <c r="AO383" s="162"/>
    </row>
    <row r="384" spans="1:41" ht="14.25" customHeight="1">
      <c r="A384" s="162"/>
      <c r="B384" s="162"/>
      <c r="C384" s="162"/>
      <c r="D384" s="162"/>
      <c r="E384" s="162"/>
      <c r="F384" s="165"/>
      <c r="G384" s="162"/>
      <c r="H384" s="162"/>
      <c r="I384" s="162"/>
      <c r="J384" s="162"/>
      <c r="K384" s="165"/>
      <c r="L384" s="162"/>
      <c r="M384" s="162"/>
      <c r="N384" s="162"/>
      <c r="O384" s="162"/>
      <c r="P384" s="165"/>
      <c r="Q384" s="162"/>
      <c r="R384" s="162"/>
      <c r="S384" s="162"/>
      <c r="T384" s="162"/>
      <c r="U384" s="165"/>
      <c r="V384" s="162"/>
      <c r="W384" s="162"/>
      <c r="X384" s="162"/>
      <c r="Y384" s="162"/>
      <c r="Z384" s="162"/>
      <c r="AA384" s="162"/>
      <c r="AB384" s="162"/>
      <c r="AC384" s="162"/>
      <c r="AD384" s="162"/>
      <c r="AE384" s="162"/>
      <c r="AF384" s="162"/>
      <c r="AG384" s="162"/>
      <c r="AH384" s="162"/>
      <c r="AI384" s="162"/>
      <c r="AJ384" s="162"/>
      <c r="AK384" s="162"/>
      <c r="AL384" s="162"/>
      <c r="AM384" s="162"/>
      <c r="AN384" s="162"/>
      <c r="AO384" s="162"/>
    </row>
    <row r="385" spans="1:41" ht="14.25" customHeight="1">
      <c r="A385" s="162"/>
      <c r="B385" s="162"/>
      <c r="C385" s="162"/>
      <c r="D385" s="162"/>
      <c r="E385" s="162"/>
      <c r="F385" s="165"/>
      <c r="G385" s="162"/>
      <c r="H385" s="162"/>
      <c r="I385" s="162"/>
      <c r="J385" s="162"/>
      <c r="K385" s="165"/>
      <c r="L385" s="162"/>
      <c r="M385" s="162"/>
      <c r="N385" s="162"/>
      <c r="O385" s="162"/>
      <c r="P385" s="165"/>
      <c r="Q385" s="162"/>
      <c r="R385" s="162"/>
      <c r="S385" s="162"/>
      <c r="T385" s="162"/>
      <c r="U385" s="165"/>
      <c r="V385" s="162"/>
      <c r="W385" s="162"/>
      <c r="X385" s="162"/>
      <c r="Y385" s="162"/>
      <c r="Z385" s="162"/>
      <c r="AA385" s="162"/>
      <c r="AB385" s="162"/>
      <c r="AC385" s="162"/>
      <c r="AD385" s="162"/>
      <c r="AE385" s="162"/>
      <c r="AF385" s="162"/>
      <c r="AG385" s="162"/>
      <c r="AH385" s="162"/>
      <c r="AI385" s="162"/>
      <c r="AJ385" s="162"/>
      <c r="AK385" s="162"/>
      <c r="AL385" s="162"/>
      <c r="AM385" s="162"/>
      <c r="AN385" s="162"/>
      <c r="AO385" s="162"/>
    </row>
    <row r="386" spans="1:41" ht="14.25" customHeight="1">
      <c r="A386" s="162"/>
      <c r="B386" s="162"/>
      <c r="C386" s="162"/>
      <c r="D386" s="162"/>
      <c r="E386" s="162"/>
      <c r="F386" s="165"/>
      <c r="G386" s="162"/>
      <c r="H386" s="162"/>
      <c r="I386" s="162"/>
      <c r="J386" s="162"/>
      <c r="K386" s="165"/>
      <c r="L386" s="162"/>
      <c r="M386" s="162"/>
      <c r="N386" s="162"/>
      <c r="O386" s="162"/>
      <c r="P386" s="165"/>
      <c r="Q386" s="162"/>
      <c r="R386" s="162"/>
      <c r="S386" s="162"/>
      <c r="T386" s="162"/>
      <c r="U386" s="165"/>
      <c r="V386" s="162"/>
      <c r="W386" s="162"/>
      <c r="X386" s="162"/>
      <c r="Y386" s="162"/>
      <c r="Z386" s="162"/>
      <c r="AA386" s="162"/>
      <c r="AB386" s="162"/>
      <c r="AC386" s="162"/>
      <c r="AD386" s="162"/>
      <c r="AE386" s="162"/>
      <c r="AF386" s="162"/>
      <c r="AG386" s="162"/>
      <c r="AH386" s="162"/>
      <c r="AI386" s="162"/>
      <c r="AJ386" s="162"/>
      <c r="AK386" s="162"/>
      <c r="AL386" s="162"/>
      <c r="AM386" s="162"/>
      <c r="AN386" s="162"/>
      <c r="AO386" s="162"/>
    </row>
    <row r="387" spans="1:41" ht="14.25" customHeight="1">
      <c r="A387" s="162"/>
      <c r="B387" s="162"/>
      <c r="C387" s="162"/>
      <c r="D387" s="162"/>
      <c r="E387" s="162"/>
      <c r="F387" s="165"/>
      <c r="G387" s="162"/>
      <c r="H387" s="162"/>
      <c r="I387" s="162"/>
      <c r="J387" s="162"/>
      <c r="K387" s="165"/>
      <c r="L387" s="162"/>
      <c r="M387" s="162"/>
      <c r="N387" s="162"/>
      <c r="O387" s="162"/>
      <c r="P387" s="165"/>
      <c r="Q387" s="162"/>
      <c r="R387" s="162"/>
      <c r="S387" s="162"/>
      <c r="T387" s="162"/>
      <c r="U387" s="165"/>
      <c r="V387" s="162"/>
      <c r="W387" s="162"/>
      <c r="X387" s="162"/>
      <c r="Y387" s="162"/>
      <c r="Z387" s="162"/>
      <c r="AA387" s="162"/>
      <c r="AB387" s="162"/>
      <c r="AC387" s="162"/>
      <c r="AD387" s="162"/>
      <c r="AE387" s="162"/>
      <c r="AF387" s="162"/>
      <c r="AG387" s="162"/>
      <c r="AH387" s="162"/>
      <c r="AI387" s="162"/>
      <c r="AJ387" s="162"/>
      <c r="AK387" s="162"/>
      <c r="AL387" s="162"/>
      <c r="AM387" s="162"/>
      <c r="AN387" s="162"/>
      <c r="AO387" s="162"/>
    </row>
    <row r="388" spans="1:41" ht="14.25" customHeight="1">
      <c r="A388" s="162"/>
      <c r="B388" s="162"/>
      <c r="C388" s="162"/>
      <c r="D388" s="162"/>
      <c r="E388" s="162"/>
      <c r="F388" s="165"/>
      <c r="G388" s="162"/>
      <c r="H388" s="162"/>
      <c r="I388" s="162"/>
      <c r="J388" s="162"/>
      <c r="K388" s="165"/>
      <c r="L388" s="162"/>
      <c r="M388" s="162"/>
      <c r="N388" s="162"/>
      <c r="O388" s="162"/>
      <c r="P388" s="165"/>
      <c r="Q388" s="162"/>
      <c r="R388" s="162"/>
      <c r="S388" s="162"/>
      <c r="T388" s="162"/>
      <c r="U388" s="165"/>
      <c r="V388" s="162"/>
      <c r="W388" s="162"/>
      <c r="X388" s="162"/>
      <c r="Y388" s="162"/>
      <c r="Z388" s="162"/>
      <c r="AA388" s="162"/>
      <c r="AB388" s="162"/>
      <c r="AC388" s="162"/>
      <c r="AD388" s="162"/>
      <c r="AE388" s="162"/>
      <c r="AF388" s="162"/>
      <c r="AG388" s="162"/>
      <c r="AH388" s="162"/>
      <c r="AI388" s="162"/>
      <c r="AJ388" s="162"/>
      <c r="AK388" s="162"/>
      <c r="AL388" s="162"/>
      <c r="AM388" s="162"/>
      <c r="AN388" s="162"/>
      <c r="AO388" s="162"/>
    </row>
    <row r="389" spans="1:41" ht="14.25" customHeight="1">
      <c r="A389" s="162"/>
      <c r="B389" s="162"/>
      <c r="C389" s="162"/>
      <c r="D389" s="162"/>
      <c r="E389" s="162"/>
      <c r="F389" s="165"/>
      <c r="G389" s="162"/>
      <c r="H389" s="162"/>
      <c r="I389" s="162"/>
      <c r="J389" s="162"/>
      <c r="K389" s="165"/>
      <c r="L389" s="162"/>
      <c r="M389" s="162"/>
      <c r="N389" s="162"/>
      <c r="O389" s="162"/>
      <c r="P389" s="165"/>
      <c r="Q389" s="162"/>
      <c r="R389" s="162"/>
      <c r="S389" s="162"/>
      <c r="T389" s="162"/>
      <c r="U389" s="165"/>
      <c r="V389" s="162"/>
      <c r="W389" s="162"/>
      <c r="X389" s="162"/>
      <c r="Y389" s="162"/>
      <c r="Z389" s="162"/>
      <c r="AA389" s="162"/>
      <c r="AB389" s="162"/>
      <c r="AC389" s="162"/>
      <c r="AD389" s="162"/>
      <c r="AE389" s="162"/>
      <c r="AF389" s="162"/>
      <c r="AG389" s="162"/>
      <c r="AH389" s="162"/>
      <c r="AI389" s="162"/>
      <c r="AJ389" s="162"/>
      <c r="AK389" s="162"/>
      <c r="AL389" s="162"/>
      <c r="AM389" s="162"/>
      <c r="AN389" s="162"/>
      <c r="AO389" s="162"/>
    </row>
    <row r="390" spans="1:41" ht="14.25" customHeight="1">
      <c r="A390" s="162"/>
      <c r="B390" s="162"/>
      <c r="C390" s="162"/>
      <c r="D390" s="162"/>
      <c r="E390" s="162"/>
      <c r="F390" s="165"/>
      <c r="G390" s="162"/>
      <c r="H390" s="162"/>
      <c r="I390" s="162"/>
      <c r="J390" s="162"/>
      <c r="K390" s="165"/>
      <c r="L390" s="162"/>
      <c r="M390" s="162"/>
      <c r="N390" s="162"/>
      <c r="O390" s="162"/>
      <c r="P390" s="165"/>
      <c r="Q390" s="162"/>
      <c r="R390" s="162"/>
      <c r="S390" s="162"/>
      <c r="T390" s="162"/>
      <c r="U390" s="165"/>
      <c r="V390" s="162"/>
      <c r="W390" s="162"/>
      <c r="X390" s="162"/>
      <c r="Y390" s="162"/>
      <c r="Z390" s="162"/>
      <c r="AA390" s="162"/>
      <c r="AB390" s="162"/>
      <c r="AC390" s="162"/>
      <c r="AD390" s="162"/>
      <c r="AE390" s="162"/>
      <c r="AF390" s="162"/>
      <c r="AG390" s="162"/>
      <c r="AH390" s="162"/>
      <c r="AI390" s="162"/>
      <c r="AJ390" s="162"/>
      <c r="AK390" s="162"/>
      <c r="AL390" s="162"/>
      <c r="AM390" s="162"/>
      <c r="AN390" s="162"/>
      <c r="AO390" s="162"/>
    </row>
    <row r="391" spans="1:41" ht="14.25" customHeight="1">
      <c r="A391" s="162"/>
      <c r="B391" s="162"/>
      <c r="C391" s="162"/>
      <c r="D391" s="162"/>
      <c r="E391" s="162"/>
      <c r="F391" s="165"/>
      <c r="G391" s="162"/>
      <c r="H391" s="162"/>
      <c r="I391" s="162"/>
      <c r="J391" s="162"/>
      <c r="K391" s="165"/>
      <c r="L391" s="162"/>
      <c r="M391" s="162"/>
      <c r="N391" s="162"/>
      <c r="O391" s="162"/>
      <c r="P391" s="165"/>
      <c r="Q391" s="162"/>
      <c r="R391" s="162"/>
      <c r="S391" s="162"/>
      <c r="T391" s="162"/>
      <c r="U391" s="165"/>
      <c r="V391" s="162"/>
      <c r="W391" s="162"/>
      <c r="X391" s="162"/>
      <c r="Y391" s="162"/>
      <c r="Z391" s="162"/>
      <c r="AA391" s="162"/>
      <c r="AB391" s="162"/>
      <c r="AC391" s="162"/>
      <c r="AD391" s="162"/>
      <c r="AE391" s="162"/>
      <c r="AF391" s="162"/>
      <c r="AG391" s="162"/>
      <c r="AH391" s="162"/>
      <c r="AI391" s="162"/>
      <c r="AJ391" s="162"/>
      <c r="AK391" s="162"/>
      <c r="AL391" s="162"/>
      <c r="AM391" s="162"/>
      <c r="AN391" s="162"/>
      <c r="AO391" s="162"/>
    </row>
    <row r="392" spans="1:41" ht="14.25" customHeight="1">
      <c r="A392" s="162"/>
      <c r="B392" s="162"/>
      <c r="C392" s="162"/>
      <c r="D392" s="162"/>
      <c r="E392" s="162"/>
      <c r="F392" s="165"/>
      <c r="G392" s="162"/>
      <c r="H392" s="162"/>
      <c r="I392" s="162"/>
      <c r="J392" s="162"/>
      <c r="K392" s="165"/>
      <c r="L392" s="162"/>
      <c r="M392" s="162"/>
      <c r="N392" s="162"/>
      <c r="O392" s="162"/>
      <c r="P392" s="165"/>
      <c r="Q392" s="162"/>
      <c r="R392" s="162"/>
      <c r="S392" s="162"/>
      <c r="T392" s="162"/>
      <c r="U392" s="165"/>
      <c r="V392" s="162"/>
      <c r="W392" s="162"/>
      <c r="X392" s="162"/>
      <c r="Y392" s="162"/>
      <c r="Z392" s="162"/>
      <c r="AA392" s="162"/>
      <c r="AB392" s="162"/>
      <c r="AC392" s="162"/>
      <c r="AD392" s="162"/>
      <c r="AE392" s="162"/>
      <c r="AF392" s="162"/>
      <c r="AG392" s="162"/>
      <c r="AH392" s="162"/>
      <c r="AI392" s="162"/>
      <c r="AJ392" s="162"/>
      <c r="AK392" s="162"/>
      <c r="AL392" s="162"/>
      <c r="AM392" s="162"/>
      <c r="AN392" s="162"/>
      <c r="AO392" s="162"/>
    </row>
    <row r="393" spans="1:41" ht="14.25" customHeight="1">
      <c r="A393" s="162"/>
      <c r="B393" s="162"/>
      <c r="C393" s="162"/>
      <c r="D393" s="162"/>
      <c r="E393" s="162"/>
      <c r="F393" s="165"/>
      <c r="G393" s="162"/>
      <c r="H393" s="162"/>
      <c r="I393" s="162"/>
      <c r="J393" s="162"/>
      <c r="K393" s="165"/>
      <c r="L393" s="162"/>
      <c r="M393" s="162"/>
      <c r="N393" s="162"/>
      <c r="O393" s="162"/>
      <c r="P393" s="165"/>
      <c r="Q393" s="162"/>
      <c r="R393" s="162"/>
      <c r="S393" s="162"/>
      <c r="T393" s="162"/>
      <c r="U393" s="165"/>
      <c r="V393" s="162"/>
      <c r="W393" s="162"/>
      <c r="X393" s="162"/>
      <c r="Y393" s="162"/>
      <c r="Z393" s="162"/>
      <c r="AA393" s="162"/>
      <c r="AB393" s="162"/>
      <c r="AC393" s="162"/>
      <c r="AD393" s="162"/>
      <c r="AE393" s="162"/>
      <c r="AF393" s="162"/>
      <c r="AG393" s="162"/>
      <c r="AH393" s="162"/>
      <c r="AI393" s="162"/>
      <c r="AJ393" s="162"/>
      <c r="AK393" s="162"/>
      <c r="AL393" s="162"/>
      <c r="AM393" s="162"/>
      <c r="AN393" s="162"/>
      <c r="AO393" s="162"/>
    </row>
    <row r="394" spans="1:41" ht="14.25" customHeight="1">
      <c r="A394" s="162"/>
      <c r="B394" s="162"/>
      <c r="C394" s="162"/>
      <c r="D394" s="162"/>
      <c r="E394" s="162"/>
      <c r="F394" s="165"/>
      <c r="G394" s="162"/>
      <c r="H394" s="162"/>
      <c r="I394" s="162"/>
      <c r="J394" s="162"/>
      <c r="K394" s="165"/>
      <c r="L394" s="162"/>
      <c r="M394" s="162"/>
      <c r="N394" s="162"/>
      <c r="O394" s="162"/>
      <c r="P394" s="165"/>
      <c r="Q394" s="162"/>
      <c r="R394" s="162"/>
      <c r="S394" s="162"/>
      <c r="T394" s="162"/>
      <c r="U394" s="165"/>
      <c r="V394" s="162"/>
      <c r="W394" s="162"/>
      <c r="X394" s="162"/>
      <c r="Y394" s="162"/>
      <c r="Z394" s="162"/>
      <c r="AA394" s="162"/>
      <c r="AB394" s="162"/>
      <c r="AC394" s="162"/>
      <c r="AD394" s="162"/>
      <c r="AE394" s="162"/>
      <c r="AF394" s="162"/>
      <c r="AG394" s="162"/>
      <c r="AH394" s="162"/>
      <c r="AI394" s="162"/>
      <c r="AJ394" s="162"/>
      <c r="AK394" s="162"/>
      <c r="AL394" s="162"/>
      <c r="AM394" s="162"/>
      <c r="AN394" s="162"/>
      <c r="AO394" s="162"/>
    </row>
    <row r="395" spans="1:41" ht="14.25" customHeight="1">
      <c r="A395" s="162"/>
      <c r="B395" s="162"/>
      <c r="C395" s="162"/>
      <c r="D395" s="162"/>
      <c r="E395" s="162"/>
      <c r="F395" s="165"/>
      <c r="G395" s="162"/>
      <c r="H395" s="162"/>
      <c r="I395" s="162"/>
      <c r="J395" s="162"/>
      <c r="K395" s="165"/>
      <c r="L395" s="162"/>
      <c r="M395" s="162"/>
      <c r="N395" s="162"/>
      <c r="O395" s="162"/>
      <c r="P395" s="165"/>
      <c r="Q395" s="162"/>
      <c r="R395" s="162"/>
      <c r="S395" s="162"/>
      <c r="T395" s="162"/>
      <c r="U395" s="165"/>
      <c r="V395" s="162"/>
      <c r="W395" s="162"/>
      <c r="X395" s="162"/>
      <c r="Y395" s="162"/>
      <c r="Z395" s="162"/>
      <c r="AA395" s="162"/>
      <c r="AB395" s="162"/>
      <c r="AC395" s="162"/>
      <c r="AD395" s="162"/>
      <c r="AE395" s="162"/>
      <c r="AF395" s="162"/>
      <c r="AG395" s="162"/>
      <c r="AH395" s="162"/>
      <c r="AI395" s="162"/>
      <c r="AJ395" s="162"/>
      <c r="AK395" s="162"/>
      <c r="AL395" s="162"/>
      <c r="AM395" s="162"/>
      <c r="AN395" s="162"/>
      <c r="AO395" s="162"/>
    </row>
    <row r="396" spans="1:41" ht="14.25" customHeight="1">
      <c r="A396" s="162"/>
      <c r="B396" s="162"/>
      <c r="C396" s="162"/>
      <c r="D396" s="162"/>
      <c r="E396" s="162"/>
      <c r="F396" s="165"/>
      <c r="G396" s="162"/>
      <c r="H396" s="162"/>
      <c r="I396" s="162"/>
      <c r="J396" s="162"/>
      <c r="K396" s="165"/>
      <c r="L396" s="162"/>
      <c r="M396" s="162"/>
      <c r="N396" s="162"/>
      <c r="O396" s="162"/>
      <c r="P396" s="165"/>
      <c r="Q396" s="162"/>
      <c r="R396" s="162"/>
      <c r="S396" s="162"/>
      <c r="T396" s="162"/>
      <c r="U396" s="165"/>
      <c r="V396" s="162"/>
      <c r="W396" s="162"/>
      <c r="X396" s="162"/>
      <c r="Y396" s="162"/>
      <c r="Z396" s="162"/>
      <c r="AA396" s="162"/>
      <c r="AB396" s="162"/>
      <c r="AC396" s="162"/>
      <c r="AD396" s="162"/>
      <c r="AE396" s="162"/>
      <c r="AF396" s="162"/>
      <c r="AG396" s="162"/>
      <c r="AH396" s="162"/>
      <c r="AI396" s="162"/>
      <c r="AJ396" s="162"/>
      <c r="AK396" s="162"/>
      <c r="AL396" s="162"/>
      <c r="AM396" s="162"/>
      <c r="AN396" s="162"/>
      <c r="AO396" s="162"/>
    </row>
    <row r="397" spans="1:41" ht="14.25" customHeight="1">
      <c r="A397" s="162"/>
      <c r="B397" s="162"/>
      <c r="C397" s="162"/>
      <c r="D397" s="162"/>
      <c r="E397" s="162"/>
      <c r="F397" s="165"/>
      <c r="G397" s="162"/>
      <c r="H397" s="162"/>
      <c r="I397" s="162"/>
      <c r="J397" s="162"/>
      <c r="K397" s="165"/>
      <c r="L397" s="162"/>
      <c r="M397" s="162"/>
      <c r="N397" s="162"/>
      <c r="O397" s="162"/>
      <c r="P397" s="165"/>
      <c r="Q397" s="162"/>
      <c r="R397" s="162"/>
      <c r="S397" s="162"/>
      <c r="T397" s="162"/>
      <c r="U397" s="165"/>
      <c r="V397" s="162"/>
      <c r="W397" s="162"/>
      <c r="X397" s="162"/>
      <c r="Y397" s="162"/>
      <c r="Z397" s="162"/>
      <c r="AA397" s="162"/>
      <c r="AB397" s="162"/>
      <c r="AC397" s="162"/>
      <c r="AD397" s="162"/>
      <c r="AE397" s="162"/>
      <c r="AF397" s="162"/>
      <c r="AG397" s="162"/>
      <c r="AH397" s="162"/>
      <c r="AI397" s="162"/>
      <c r="AJ397" s="162"/>
      <c r="AK397" s="162"/>
      <c r="AL397" s="162"/>
      <c r="AM397" s="162"/>
      <c r="AN397" s="162"/>
      <c r="AO397" s="162"/>
    </row>
    <row r="398" spans="1:41" ht="14.25" customHeight="1">
      <c r="A398" s="162"/>
      <c r="B398" s="162"/>
      <c r="C398" s="162"/>
      <c r="D398" s="162"/>
      <c r="E398" s="162"/>
      <c r="F398" s="165"/>
      <c r="G398" s="162"/>
      <c r="H398" s="162"/>
      <c r="I398" s="162"/>
      <c r="J398" s="162"/>
      <c r="K398" s="165"/>
      <c r="L398" s="162"/>
      <c r="M398" s="162"/>
      <c r="N398" s="162"/>
      <c r="O398" s="162"/>
      <c r="P398" s="165"/>
      <c r="Q398" s="162"/>
      <c r="R398" s="162"/>
      <c r="S398" s="162"/>
      <c r="T398" s="162"/>
      <c r="U398" s="165"/>
      <c r="V398" s="162"/>
      <c r="W398" s="162"/>
      <c r="X398" s="162"/>
      <c r="Y398" s="162"/>
      <c r="Z398" s="162"/>
      <c r="AA398" s="162"/>
      <c r="AB398" s="162"/>
      <c r="AC398" s="162"/>
      <c r="AD398" s="162"/>
      <c r="AE398" s="162"/>
      <c r="AF398" s="162"/>
      <c r="AG398" s="162"/>
      <c r="AH398" s="162"/>
      <c r="AI398" s="162"/>
      <c r="AJ398" s="162"/>
      <c r="AK398" s="162"/>
      <c r="AL398" s="162"/>
      <c r="AM398" s="162"/>
      <c r="AN398" s="162"/>
      <c r="AO398" s="162"/>
    </row>
    <row r="399" spans="1:41" ht="14.25" customHeight="1">
      <c r="A399" s="162"/>
      <c r="B399" s="162"/>
      <c r="C399" s="162"/>
      <c r="D399" s="162"/>
      <c r="E399" s="162"/>
      <c r="F399" s="165"/>
      <c r="G399" s="162"/>
      <c r="H399" s="162"/>
      <c r="I399" s="162"/>
      <c r="J399" s="162"/>
      <c r="K399" s="165"/>
      <c r="L399" s="162"/>
      <c r="M399" s="162"/>
      <c r="N399" s="162"/>
      <c r="O399" s="162"/>
      <c r="P399" s="165"/>
      <c r="Q399" s="162"/>
      <c r="R399" s="162"/>
      <c r="S399" s="162"/>
      <c r="T399" s="162"/>
      <c r="U399" s="165"/>
      <c r="V399" s="162"/>
      <c r="W399" s="162"/>
      <c r="X399" s="162"/>
      <c r="Y399" s="162"/>
      <c r="Z399" s="162"/>
      <c r="AA399" s="162"/>
      <c r="AB399" s="162"/>
      <c r="AC399" s="162"/>
      <c r="AD399" s="162"/>
      <c r="AE399" s="162"/>
      <c r="AF399" s="162"/>
      <c r="AG399" s="162"/>
      <c r="AH399" s="162"/>
      <c r="AI399" s="162"/>
      <c r="AJ399" s="162"/>
      <c r="AK399" s="162"/>
      <c r="AL399" s="162"/>
      <c r="AM399" s="162"/>
      <c r="AN399" s="162"/>
      <c r="AO399" s="162"/>
    </row>
    <row r="400" spans="1:41" ht="14.25" customHeight="1">
      <c r="A400" s="162"/>
      <c r="B400" s="162"/>
      <c r="C400" s="162"/>
      <c r="D400" s="162"/>
      <c r="E400" s="162"/>
      <c r="F400" s="165"/>
      <c r="G400" s="162"/>
      <c r="H400" s="162"/>
      <c r="I400" s="162"/>
      <c r="J400" s="162"/>
      <c r="K400" s="165"/>
      <c r="L400" s="162"/>
      <c r="M400" s="162"/>
      <c r="N400" s="162"/>
      <c r="O400" s="162"/>
      <c r="P400" s="165"/>
      <c r="Q400" s="162"/>
      <c r="R400" s="162"/>
      <c r="S400" s="162"/>
      <c r="T400" s="162"/>
      <c r="U400" s="165"/>
      <c r="V400" s="162"/>
      <c r="W400" s="162"/>
      <c r="X400" s="162"/>
      <c r="Y400" s="162"/>
      <c r="Z400" s="162"/>
      <c r="AA400" s="162"/>
      <c r="AB400" s="162"/>
      <c r="AC400" s="162"/>
      <c r="AD400" s="162"/>
      <c r="AE400" s="162"/>
      <c r="AF400" s="162"/>
      <c r="AG400" s="162"/>
      <c r="AH400" s="162"/>
      <c r="AI400" s="162"/>
      <c r="AJ400" s="162"/>
      <c r="AK400" s="162"/>
      <c r="AL400" s="162"/>
      <c r="AM400" s="162"/>
      <c r="AN400" s="162"/>
      <c r="AO400" s="162"/>
    </row>
    <row r="401" spans="1:41" ht="14.25" customHeight="1">
      <c r="A401" s="162"/>
      <c r="B401" s="162"/>
      <c r="C401" s="162"/>
      <c r="D401" s="162"/>
      <c r="E401" s="162"/>
      <c r="F401" s="165"/>
      <c r="G401" s="162"/>
      <c r="H401" s="162"/>
      <c r="I401" s="162"/>
      <c r="J401" s="162"/>
      <c r="K401" s="165"/>
      <c r="L401" s="162"/>
      <c r="M401" s="162"/>
      <c r="N401" s="162"/>
      <c r="O401" s="162"/>
      <c r="P401" s="165"/>
      <c r="Q401" s="162"/>
      <c r="R401" s="162"/>
      <c r="S401" s="162"/>
      <c r="T401" s="162"/>
      <c r="U401" s="165"/>
      <c r="V401" s="162"/>
      <c r="W401" s="162"/>
      <c r="X401" s="162"/>
      <c r="Y401" s="162"/>
      <c r="Z401" s="162"/>
      <c r="AA401" s="162"/>
      <c r="AB401" s="162"/>
      <c r="AC401" s="162"/>
      <c r="AD401" s="162"/>
      <c r="AE401" s="162"/>
      <c r="AF401" s="162"/>
      <c r="AG401" s="162"/>
      <c r="AH401" s="162"/>
      <c r="AI401" s="162"/>
      <c r="AJ401" s="162"/>
      <c r="AK401" s="162"/>
      <c r="AL401" s="162"/>
      <c r="AM401" s="162"/>
      <c r="AN401" s="162"/>
      <c r="AO401" s="162"/>
    </row>
    <row r="402" spans="1:41" ht="14.25" customHeight="1">
      <c r="A402" s="162"/>
      <c r="B402" s="162"/>
      <c r="C402" s="162"/>
      <c r="D402" s="162"/>
      <c r="E402" s="162"/>
      <c r="F402" s="165"/>
      <c r="G402" s="162"/>
      <c r="H402" s="162"/>
      <c r="I402" s="162"/>
      <c r="J402" s="162"/>
      <c r="K402" s="165"/>
      <c r="L402" s="162"/>
      <c r="M402" s="162"/>
      <c r="N402" s="162"/>
      <c r="O402" s="162"/>
      <c r="P402" s="165"/>
      <c r="Q402" s="162"/>
      <c r="R402" s="162"/>
      <c r="S402" s="162"/>
      <c r="T402" s="162"/>
      <c r="U402" s="165"/>
      <c r="V402" s="162"/>
      <c r="W402" s="162"/>
      <c r="X402" s="162"/>
      <c r="Y402" s="162"/>
      <c r="Z402" s="162"/>
      <c r="AA402" s="162"/>
      <c r="AB402" s="162"/>
      <c r="AC402" s="162"/>
      <c r="AD402" s="162"/>
      <c r="AE402" s="162"/>
      <c r="AF402" s="162"/>
      <c r="AG402" s="162"/>
      <c r="AH402" s="162"/>
      <c r="AI402" s="162"/>
      <c r="AJ402" s="162"/>
      <c r="AK402" s="162"/>
      <c r="AL402" s="162"/>
      <c r="AM402" s="162"/>
      <c r="AN402" s="162"/>
      <c r="AO402" s="162"/>
    </row>
    <row r="403" spans="1:41" ht="14.25" customHeight="1">
      <c r="A403" s="162"/>
      <c r="B403" s="162"/>
      <c r="C403" s="162"/>
      <c r="D403" s="162"/>
      <c r="E403" s="162"/>
      <c r="F403" s="165"/>
      <c r="G403" s="162"/>
      <c r="H403" s="162"/>
      <c r="I403" s="162"/>
      <c r="J403" s="162"/>
      <c r="K403" s="165"/>
      <c r="L403" s="162"/>
      <c r="M403" s="162"/>
      <c r="N403" s="162"/>
      <c r="O403" s="162"/>
      <c r="P403" s="165"/>
      <c r="Q403" s="162"/>
      <c r="R403" s="162"/>
      <c r="S403" s="162"/>
      <c r="T403" s="162"/>
      <c r="U403" s="165"/>
      <c r="V403" s="162"/>
      <c r="W403" s="162"/>
      <c r="X403" s="162"/>
      <c r="Y403" s="162"/>
      <c r="Z403" s="162"/>
      <c r="AA403" s="162"/>
      <c r="AB403" s="162"/>
      <c r="AC403" s="162"/>
      <c r="AD403" s="162"/>
      <c r="AE403" s="162"/>
      <c r="AF403" s="162"/>
      <c r="AG403" s="162"/>
      <c r="AH403" s="162"/>
      <c r="AI403" s="162"/>
      <c r="AJ403" s="162"/>
      <c r="AK403" s="162"/>
      <c r="AL403" s="162"/>
      <c r="AM403" s="162"/>
      <c r="AN403" s="162"/>
      <c r="AO403" s="162"/>
    </row>
    <row r="404" spans="1:41" ht="14.25" customHeight="1">
      <c r="A404" s="162"/>
      <c r="B404" s="162"/>
      <c r="C404" s="162"/>
      <c r="D404" s="162"/>
      <c r="E404" s="162"/>
      <c r="F404" s="165"/>
      <c r="G404" s="162"/>
      <c r="H404" s="162"/>
      <c r="I404" s="162"/>
      <c r="J404" s="162"/>
      <c r="K404" s="165"/>
      <c r="L404" s="162"/>
      <c r="M404" s="162"/>
      <c r="N404" s="162"/>
      <c r="O404" s="162"/>
      <c r="P404" s="165"/>
      <c r="Q404" s="162"/>
      <c r="R404" s="162"/>
      <c r="S404" s="162"/>
      <c r="T404" s="162"/>
      <c r="U404" s="165"/>
      <c r="V404" s="162"/>
      <c r="W404" s="162"/>
      <c r="X404" s="162"/>
      <c r="Y404" s="162"/>
      <c r="Z404" s="162"/>
      <c r="AA404" s="162"/>
      <c r="AB404" s="162"/>
      <c r="AC404" s="162"/>
      <c r="AD404" s="162"/>
      <c r="AE404" s="162"/>
      <c r="AF404" s="162"/>
      <c r="AG404" s="162"/>
      <c r="AH404" s="162"/>
      <c r="AI404" s="162"/>
      <c r="AJ404" s="162"/>
      <c r="AK404" s="162"/>
      <c r="AL404" s="162"/>
      <c r="AM404" s="162"/>
      <c r="AN404" s="162"/>
      <c r="AO404" s="162"/>
    </row>
    <row r="405" spans="1:41" ht="14.25" customHeight="1">
      <c r="A405" s="162"/>
      <c r="B405" s="162"/>
      <c r="C405" s="162"/>
      <c r="D405" s="162"/>
      <c r="E405" s="162"/>
      <c r="F405" s="165"/>
      <c r="G405" s="162"/>
      <c r="H405" s="162"/>
      <c r="I405" s="162"/>
      <c r="J405" s="162"/>
      <c r="K405" s="165"/>
      <c r="L405" s="162"/>
      <c r="M405" s="162"/>
      <c r="N405" s="162"/>
      <c r="O405" s="162"/>
      <c r="P405" s="165"/>
      <c r="Q405" s="162"/>
      <c r="R405" s="162"/>
      <c r="S405" s="162"/>
      <c r="T405" s="162"/>
      <c r="U405" s="165"/>
      <c r="V405" s="162"/>
      <c r="W405" s="162"/>
      <c r="X405" s="162"/>
      <c r="Y405" s="162"/>
      <c r="Z405" s="162"/>
      <c r="AA405" s="162"/>
      <c r="AB405" s="162"/>
      <c r="AC405" s="162"/>
      <c r="AD405" s="162"/>
      <c r="AE405" s="162"/>
      <c r="AF405" s="162"/>
      <c r="AG405" s="162"/>
      <c r="AH405" s="162"/>
      <c r="AI405" s="162"/>
      <c r="AJ405" s="162"/>
      <c r="AK405" s="162"/>
      <c r="AL405" s="162"/>
      <c r="AM405" s="162"/>
      <c r="AN405" s="162"/>
      <c r="AO405" s="162"/>
    </row>
    <row r="406" spans="1:41" ht="14.25" customHeight="1">
      <c r="A406" s="162"/>
      <c r="B406" s="162"/>
      <c r="C406" s="162"/>
      <c r="D406" s="162"/>
      <c r="E406" s="162"/>
      <c r="F406" s="165"/>
      <c r="G406" s="162"/>
      <c r="H406" s="162"/>
      <c r="I406" s="162"/>
      <c r="J406" s="162"/>
      <c r="K406" s="165"/>
      <c r="L406" s="162"/>
      <c r="M406" s="162"/>
      <c r="N406" s="162"/>
      <c r="O406" s="162"/>
      <c r="P406" s="165"/>
      <c r="Q406" s="162"/>
      <c r="R406" s="162"/>
      <c r="S406" s="162"/>
      <c r="T406" s="162"/>
      <c r="U406" s="165"/>
      <c r="V406" s="162"/>
      <c r="W406" s="162"/>
      <c r="X406" s="162"/>
      <c r="Y406" s="162"/>
      <c r="Z406" s="162"/>
      <c r="AA406" s="162"/>
      <c r="AB406" s="162"/>
      <c r="AC406" s="162"/>
      <c r="AD406" s="162"/>
      <c r="AE406" s="162"/>
      <c r="AF406" s="162"/>
      <c r="AG406" s="162"/>
      <c r="AH406" s="162"/>
      <c r="AI406" s="162"/>
      <c r="AJ406" s="162"/>
      <c r="AK406" s="162"/>
      <c r="AL406" s="162"/>
      <c r="AM406" s="162"/>
      <c r="AN406" s="162"/>
      <c r="AO406" s="162"/>
    </row>
    <row r="407" spans="1:41" ht="14.25" customHeight="1">
      <c r="A407" s="162"/>
      <c r="B407" s="162"/>
      <c r="C407" s="162"/>
      <c r="D407" s="162"/>
      <c r="E407" s="162"/>
      <c r="F407" s="165"/>
      <c r="G407" s="162"/>
      <c r="H407" s="162"/>
      <c r="I407" s="162"/>
      <c r="J407" s="162"/>
      <c r="K407" s="165"/>
      <c r="L407" s="162"/>
      <c r="M407" s="162"/>
      <c r="N407" s="162"/>
      <c r="O407" s="162"/>
      <c r="P407" s="165"/>
      <c r="Q407" s="162"/>
      <c r="R407" s="162"/>
      <c r="S407" s="162"/>
      <c r="T407" s="162"/>
      <c r="U407" s="165"/>
      <c r="V407" s="162"/>
      <c r="W407" s="162"/>
      <c r="X407" s="162"/>
      <c r="Y407" s="162"/>
      <c r="Z407" s="162"/>
      <c r="AA407" s="162"/>
      <c r="AB407" s="162"/>
      <c r="AC407" s="162"/>
      <c r="AD407" s="162"/>
      <c r="AE407" s="162"/>
      <c r="AF407" s="162"/>
      <c r="AG407" s="162"/>
      <c r="AH407" s="162"/>
      <c r="AI407" s="162"/>
      <c r="AJ407" s="162"/>
      <c r="AK407" s="162"/>
      <c r="AL407" s="162"/>
      <c r="AM407" s="162"/>
      <c r="AN407" s="162"/>
      <c r="AO407" s="162"/>
    </row>
    <row r="408" spans="1:41" ht="14.25" customHeight="1">
      <c r="A408" s="162"/>
      <c r="B408" s="162"/>
      <c r="C408" s="162"/>
      <c r="D408" s="162"/>
      <c r="E408" s="162"/>
      <c r="F408" s="165"/>
      <c r="G408" s="162"/>
      <c r="H408" s="162"/>
      <c r="I408" s="162"/>
      <c r="J408" s="162"/>
      <c r="K408" s="165"/>
      <c r="L408" s="162"/>
      <c r="M408" s="162"/>
      <c r="N408" s="162"/>
      <c r="O408" s="162"/>
      <c r="P408" s="165"/>
      <c r="Q408" s="162"/>
      <c r="R408" s="162"/>
      <c r="S408" s="162"/>
      <c r="T408" s="162"/>
      <c r="U408" s="165"/>
      <c r="V408" s="162"/>
      <c r="W408" s="162"/>
      <c r="X408" s="162"/>
      <c r="Y408" s="162"/>
      <c r="Z408" s="162"/>
      <c r="AA408" s="162"/>
      <c r="AB408" s="162"/>
      <c r="AC408" s="162"/>
      <c r="AD408" s="162"/>
      <c r="AE408" s="162"/>
      <c r="AF408" s="162"/>
      <c r="AG408" s="162"/>
      <c r="AH408" s="162"/>
      <c r="AI408" s="162"/>
      <c r="AJ408" s="162"/>
      <c r="AK408" s="162"/>
      <c r="AL408" s="162"/>
      <c r="AM408" s="162"/>
      <c r="AN408" s="162"/>
      <c r="AO408" s="162"/>
    </row>
    <row r="409" spans="1:41" ht="14.25" customHeight="1">
      <c r="A409" s="162"/>
      <c r="B409" s="162"/>
      <c r="C409" s="162"/>
      <c r="D409" s="162"/>
      <c r="E409" s="162"/>
      <c r="F409" s="165"/>
      <c r="G409" s="162"/>
      <c r="H409" s="162"/>
      <c r="I409" s="162"/>
      <c r="J409" s="162"/>
      <c r="K409" s="165"/>
      <c r="L409" s="162"/>
      <c r="M409" s="162"/>
      <c r="N409" s="162"/>
      <c r="O409" s="162"/>
      <c r="P409" s="165"/>
      <c r="Q409" s="162"/>
      <c r="R409" s="162"/>
      <c r="S409" s="162"/>
      <c r="T409" s="162"/>
      <c r="U409" s="165"/>
      <c r="V409" s="162"/>
      <c r="W409" s="162"/>
      <c r="X409" s="162"/>
      <c r="Y409" s="162"/>
      <c r="Z409" s="162"/>
      <c r="AA409" s="162"/>
      <c r="AB409" s="162"/>
      <c r="AC409" s="162"/>
      <c r="AD409" s="162"/>
      <c r="AE409" s="162"/>
      <c r="AF409" s="162"/>
      <c r="AG409" s="162"/>
      <c r="AH409" s="162"/>
      <c r="AI409" s="162"/>
      <c r="AJ409" s="162"/>
      <c r="AK409" s="162"/>
      <c r="AL409" s="162"/>
      <c r="AM409" s="162"/>
      <c r="AN409" s="162"/>
      <c r="AO409" s="162"/>
    </row>
    <row r="410" spans="1:41" ht="14.25" customHeight="1">
      <c r="A410" s="162"/>
      <c r="B410" s="162"/>
      <c r="C410" s="162"/>
      <c r="D410" s="162"/>
      <c r="E410" s="162"/>
      <c r="F410" s="165"/>
      <c r="G410" s="162"/>
      <c r="H410" s="162"/>
      <c r="I410" s="162"/>
      <c r="J410" s="162"/>
      <c r="K410" s="165"/>
      <c r="L410" s="162"/>
      <c r="M410" s="162"/>
      <c r="N410" s="162"/>
      <c r="O410" s="162"/>
      <c r="P410" s="165"/>
      <c r="Q410" s="162"/>
      <c r="R410" s="162"/>
      <c r="S410" s="162"/>
      <c r="T410" s="162"/>
      <c r="U410" s="165"/>
      <c r="V410" s="162"/>
      <c r="W410" s="162"/>
      <c r="X410" s="162"/>
      <c r="Y410" s="162"/>
      <c r="Z410" s="162"/>
      <c r="AA410" s="162"/>
      <c r="AB410" s="162"/>
      <c r="AC410" s="162"/>
      <c r="AD410" s="162"/>
      <c r="AE410" s="162"/>
      <c r="AF410" s="162"/>
      <c r="AG410" s="162"/>
      <c r="AH410" s="162"/>
      <c r="AI410" s="162"/>
      <c r="AJ410" s="162"/>
      <c r="AK410" s="162"/>
      <c r="AL410" s="162"/>
      <c r="AM410" s="162"/>
      <c r="AN410" s="162"/>
      <c r="AO410" s="162"/>
    </row>
    <row r="411" spans="1:41" ht="14.25" customHeight="1">
      <c r="A411" s="162"/>
      <c r="B411" s="162"/>
      <c r="C411" s="162"/>
      <c r="D411" s="162"/>
      <c r="E411" s="162"/>
      <c r="F411" s="165"/>
      <c r="G411" s="162"/>
      <c r="H411" s="162"/>
      <c r="I411" s="162"/>
      <c r="J411" s="162"/>
      <c r="K411" s="165"/>
      <c r="L411" s="162"/>
      <c r="M411" s="162"/>
      <c r="N411" s="162"/>
      <c r="O411" s="162"/>
      <c r="P411" s="165"/>
      <c r="Q411" s="162"/>
      <c r="R411" s="162"/>
      <c r="S411" s="162"/>
      <c r="T411" s="162"/>
      <c r="U411" s="165"/>
      <c r="V411" s="162"/>
      <c r="W411" s="162"/>
      <c r="X411" s="162"/>
      <c r="Y411" s="162"/>
      <c r="Z411" s="162"/>
      <c r="AA411" s="162"/>
      <c r="AB411" s="162"/>
      <c r="AC411" s="162"/>
      <c r="AD411" s="162"/>
      <c r="AE411" s="162"/>
      <c r="AF411" s="162"/>
      <c r="AG411" s="162"/>
      <c r="AH411" s="162"/>
      <c r="AI411" s="162"/>
      <c r="AJ411" s="162"/>
      <c r="AK411" s="162"/>
      <c r="AL411" s="162"/>
      <c r="AM411" s="162"/>
      <c r="AN411" s="162"/>
      <c r="AO411" s="162"/>
    </row>
    <row r="412" spans="1:41" ht="14.25" customHeight="1">
      <c r="A412" s="162"/>
      <c r="B412" s="162"/>
      <c r="C412" s="162"/>
      <c r="D412" s="162"/>
      <c r="E412" s="162"/>
      <c r="F412" s="165"/>
      <c r="G412" s="162"/>
      <c r="H412" s="162"/>
      <c r="I412" s="162"/>
      <c r="J412" s="162"/>
      <c r="K412" s="165"/>
      <c r="L412" s="162"/>
      <c r="M412" s="162"/>
      <c r="N412" s="162"/>
      <c r="O412" s="162"/>
      <c r="P412" s="165"/>
      <c r="Q412" s="162"/>
      <c r="R412" s="162"/>
      <c r="S412" s="162"/>
      <c r="T412" s="162"/>
      <c r="U412" s="165"/>
      <c r="V412" s="162"/>
      <c r="W412" s="162"/>
      <c r="X412" s="162"/>
      <c r="Y412" s="162"/>
      <c r="Z412" s="162"/>
      <c r="AA412" s="162"/>
      <c r="AB412" s="162"/>
      <c r="AC412" s="162"/>
      <c r="AD412" s="162"/>
      <c r="AE412" s="162"/>
      <c r="AF412" s="162"/>
      <c r="AG412" s="162"/>
      <c r="AH412" s="162"/>
      <c r="AI412" s="162"/>
      <c r="AJ412" s="162"/>
      <c r="AK412" s="162"/>
      <c r="AL412" s="162"/>
      <c r="AM412" s="162"/>
      <c r="AN412" s="162"/>
      <c r="AO412" s="162"/>
    </row>
    <row r="413" spans="1:41" ht="14.25" customHeight="1">
      <c r="A413" s="162"/>
      <c r="B413" s="162"/>
      <c r="C413" s="162"/>
      <c r="D413" s="162"/>
      <c r="E413" s="162"/>
      <c r="F413" s="165"/>
      <c r="G413" s="162"/>
      <c r="H413" s="162"/>
      <c r="I413" s="162"/>
      <c r="J413" s="162"/>
      <c r="K413" s="165"/>
      <c r="L413" s="162"/>
      <c r="M413" s="162"/>
      <c r="N413" s="162"/>
      <c r="O413" s="162"/>
      <c r="P413" s="165"/>
      <c r="Q413" s="162"/>
      <c r="R413" s="162"/>
      <c r="S413" s="162"/>
      <c r="T413" s="162"/>
      <c r="U413" s="165"/>
      <c r="V413" s="162"/>
      <c r="W413" s="162"/>
      <c r="X413" s="162"/>
      <c r="Y413" s="162"/>
      <c r="Z413" s="162"/>
      <c r="AA413" s="162"/>
      <c r="AB413" s="162"/>
      <c r="AC413" s="162"/>
      <c r="AD413" s="162"/>
      <c r="AE413" s="162"/>
      <c r="AF413" s="162"/>
      <c r="AG413" s="162"/>
      <c r="AH413" s="162"/>
      <c r="AI413" s="162"/>
      <c r="AJ413" s="162"/>
      <c r="AK413" s="162"/>
      <c r="AL413" s="162"/>
      <c r="AM413" s="162"/>
      <c r="AN413" s="162"/>
      <c r="AO413" s="162"/>
    </row>
    <row r="414" spans="1:41" ht="14.25" customHeight="1">
      <c r="F414" s="122"/>
      <c r="K414" s="122"/>
      <c r="P414" s="122"/>
      <c r="U414" s="122"/>
    </row>
    <row r="415" spans="1:41" ht="14.25" customHeight="1">
      <c r="F415" s="122"/>
      <c r="K415" s="122"/>
      <c r="P415" s="122"/>
      <c r="U415" s="122"/>
    </row>
    <row r="416" spans="1:41" ht="14.25" customHeight="1">
      <c r="F416" s="122"/>
      <c r="K416" s="122"/>
      <c r="P416" s="122"/>
      <c r="U416" s="122"/>
    </row>
    <row r="417" spans="6:21" ht="14.25" customHeight="1">
      <c r="F417" s="122"/>
      <c r="K417" s="122"/>
      <c r="P417" s="122"/>
      <c r="U417" s="122"/>
    </row>
    <row r="418" spans="6:21" ht="14.25" customHeight="1">
      <c r="F418" s="122"/>
      <c r="K418" s="122"/>
      <c r="P418" s="122"/>
      <c r="U418" s="122"/>
    </row>
    <row r="419" spans="6:21" ht="14.25" customHeight="1">
      <c r="F419" s="122"/>
      <c r="K419" s="122"/>
      <c r="P419" s="122"/>
      <c r="U419" s="122"/>
    </row>
    <row r="420" spans="6:21" ht="14.25" customHeight="1">
      <c r="F420" s="122"/>
      <c r="K420" s="122"/>
      <c r="P420" s="122"/>
      <c r="U420" s="122"/>
    </row>
    <row r="421" spans="6:21" ht="14.25" customHeight="1">
      <c r="F421" s="122"/>
      <c r="K421" s="122"/>
      <c r="P421" s="122"/>
      <c r="U421" s="122"/>
    </row>
    <row r="422" spans="6:21" ht="14.25" customHeight="1">
      <c r="F422" s="122"/>
      <c r="K422" s="122"/>
      <c r="P422" s="122"/>
      <c r="U422" s="122"/>
    </row>
    <row r="423" spans="6:21" ht="14.25" customHeight="1">
      <c r="F423" s="122"/>
      <c r="K423" s="122"/>
      <c r="P423" s="122"/>
      <c r="U423" s="122"/>
    </row>
    <row r="424" spans="6:21" ht="14.25" customHeight="1">
      <c r="F424" s="122"/>
      <c r="K424" s="122"/>
      <c r="P424" s="122"/>
      <c r="U424" s="122"/>
    </row>
    <row r="425" spans="6:21" ht="14.25" customHeight="1">
      <c r="F425" s="122"/>
      <c r="K425" s="122"/>
      <c r="P425" s="122"/>
      <c r="U425" s="122"/>
    </row>
    <row r="426" spans="6:21" ht="14.25" customHeight="1">
      <c r="F426" s="122"/>
      <c r="K426" s="122"/>
      <c r="P426" s="122"/>
      <c r="U426" s="122"/>
    </row>
    <row r="427" spans="6:21" ht="14.25" customHeight="1">
      <c r="F427" s="122"/>
      <c r="K427" s="122"/>
      <c r="P427" s="122"/>
      <c r="U427" s="122"/>
    </row>
    <row r="428" spans="6:21" ht="14.25" customHeight="1">
      <c r="F428" s="122"/>
      <c r="K428" s="122"/>
      <c r="P428" s="122"/>
      <c r="U428" s="122"/>
    </row>
    <row r="429" spans="6:21" ht="14.25" customHeight="1">
      <c r="F429" s="122"/>
      <c r="K429" s="122"/>
      <c r="P429" s="122"/>
      <c r="U429" s="122"/>
    </row>
    <row r="430" spans="6:21" ht="14.25" customHeight="1">
      <c r="F430" s="122"/>
      <c r="K430" s="122"/>
      <c r="P430" s="122"/>
      <c r="U430" s="122"/>
    </row>
    <row r="431" spans="6:21" ht="14.25" customHeight="1">
      <c r="F431" s="122"/>
      <c r="K431" s="122"/>
      <c r="P431" s="122"/>
      <c r="U431" s="122"/>
    </row>
    <row r="432" spans="6:21" ht="14.25" customHeight="1">
      <c r="F432" s="122"/>
      <c r="K432" s="122"/>
      <c r="P432" s="122"/>
      <c r="U432" s="122"/>
    </row>
    <row r="433" spans="6:21" ht="14.25" customHeight="1">
      <c r="F433" s="122"/>
      <c r="K433" s="122"/>
      <c r="P433" s="122"/>
      <c r="U433" s="122"/>
    </row>
    <row r="434" spans="6:21" ht="14.25" customHeight="1">
      <c r="F434" s="122"/>
      <c r="K434" s="122"/>
      <c r="P434" s="122"/>
      <c r="U434" s="122"/>
    </row>
    <row r="435" spans="6:21" ht="14.25" customHeight="1">
      <c r="F435" s="122"/>
      <c r="K435" s="122"/>
      <c r="P435" s="122"/>
      <c r="U435" s="122"/>
    </row>
    <row r="436" spans="6:21" ht="14.25" customHeight="1">
      <c r="F436" s="122"/>
      <c r="K436" s="122"/>
      <c r="P436" s="122"/>
      <c r="U436" s="122"/>
    </row>
    <row r="437" spans="6:21" ht="14.25" customHeight="1">
      <c r="F437" s="122"/>
      <c r="K437" s="122"/>
      <c r="P437" s="122"/>
      <c r="U437" s="122"/>
    </row>
    <row r="438" spans="6:21" ht="14.25" customHeight="1">
      <c r="F438" s="122"/>
      <c r="K438" s="122"/>
      <c r="P438" s="122"/>
      <c r="U438" s="122"/>
    </row>
    <row r="439" spans="6:21" ht="14.25" customHeight="1">
      <c r="F439" s="122"/>
      <c r="K439" s="122"/>
      <c r="P439" s="122"/>
      <c r="U439" s="122"/>
    </row>
    <row r="440" spans="6:21" ht="14.25" customHeight="1">
      <c r="F440" s="122"/>
      <c r="K440" s="122"/>
      <c r="P440" s="122"/>
      <c r="U440" s="122"/>
    </row>
    <row r="441" spans="6:21" ht="14.25" customHeight="1">
      <c r="F441" s="122"/>
      <c r="K441" s="122"/>
      <c r="P441" s="122"/>
      <c r="U441" s="122"/>
    </row>
    <row r="442" spans="6:21" ht="14.25" customHeight="1">
      <c r="F442" s="122"/>
      <c r="K442" s="122"/>
      <c r="P442" s="122"/>
      <c r="U442" s="122"/>
    </row>
    <row r="443" spans="6:21" ht="14.25" customHeight="1">
      <c r="F443" s="122"/>
      <c r="K443" s="122"/>
      <c r="P443" s="122"/>
      <c r="U443" s="122"/>
    </row>
    <row r="444" spans="6:21" ht="14.25" customHeight="1">
      <c r="F444" s="122"/>
      <c r="K444" s="122"/>
      <c r="P444" s="122"/>
      <c r="U444" s="122"/>
    </row>
    <row r="445" spans="6:21" ht="14.25" customHeight="1">
      <c r="F445" s="122"/>
      <c r="K445" s="122"/>
      <c r="P445" s="122"/>
      <c r="U445" s="122"/>
    </row>
    <row r="446" spans="6:21" ht="14.25" customHeight="1">
      <c r="F446" s="122"/>
      <c r="K446" s="122"/>
      <c r="P446" s="122"/>
      <c r="U446" s="122"/>
    </row>
    <row r="447" spans="6:21" ht="14.25" customHeight="1">
      <c r="F447" s="122"/>
      <c r="K447" s="122"/>
      <c r="P447" s="122"/>
      <c r="U447" s="122"/>
    </row>
    <row r="448" spans="6:21" ht="14.25" customHeight="1">
      <c r="F448" s="122"/>
      <c r="K448" s="122"/>
      <c r="P448" s="122"/>
      <c r="U448" s="122"/>
    </row>
    <row r="449" spans="6:21" ht="14.25" customHeight="1">
      <c r="F449" s="122"/>
      <c r="K449" s="122"/>
      <c r="P449" s="122"/>
      <c r="U449" s="122"/>
    </row>
    <row r="450" spans="6:21" ht="14.25" customHeight="1">
      <c r="F450" s="122"/>
      <c r="K450" s="122"/>
      <c r="P450" s="122"/>
      <c r="U450" s="122"/>
    </row>
    <row r="451" spans="6:21" ht="14.25" customHeight="1">
      <c r="F451" s="122"/>
      <c r="K451" s="122"/>
      <c r="P451" s="122"/>
      <c r="U451" s="122"/>
    </row>
    <row r="452" spans="6:21" ht="14.25" customHeight="1">
      <c r="F452" s="122"/>
      <c r="K452" s="122"/>
      <c r="P452" s="122"/>
      <c r="U452" s="122"/>
    </row>
    <row r="453" spans="6:21" ht="14.25" customHeight="1">
      <c r="F453" s="122"/>
      <c r="K453" s="122"/>
      <c r="P453" s="122"/>
      <c r="U453" s="122"/>
    </row>
    <row r="454" spans="6:21" ht="14.25" customHeight="1">
      <c r="F454" s="122"/>
      <c r="K454" s="122"/>
      <c r="P454" s="122"/>
      <c r="U454" s="122"/>
    </row>
    <row r="455" spans="6:21" ht="14.25" customHeight="1">
      <c r="F455" s="122"/>
      <c r="K455" s="122"/>
      <c r="P455" s="122"/>
      <c r="U455" s="122"/>
    </row>
    <row r="456" spans="6:21" ht="14.25" customHeight="1">
      <c r="F456" s="122"/>
      <c r="K456" s="122"/>
      <c r="P456" s="122"/>
      <c r="U456" s="122"/>
    </row>
    <row r="457" spans="6:21" ht="14.25" customHeight="1">
      <c r="F457" s="122"/>
      <c r="K457" s="122"/>
      <c r="P457" s="122"/>
      <c r="U457" s="122"/>
    </row>
    <row r="458" spans="6:21" ht="14.25" customHeight="1">
      <c r="F458" s="122"/>
      <c r="K458" s="122"/>
      <c r="P458" s="122"/>
      <c r="U458" s="122"/>
    </row>
    <row r="459" spans="6:21" ht="14.25" customHeight="1">
      <c r="F459" s="122"/>
      <c r="K459" s="122"/>
      <c r="P459" s="122"/>
      <c r="U459" s="122"/>
    </row>
    <row r="460" spans="6:21" ht="14.25" customHeight="1">
      <c r="F460" s="122"/>
      <c r="K460" s="122"/>
      <c r="P460" s="122"/>
      <c r="U460" s="122"/>
    </row>
    <row r="461" spans="6:21" ht="14.25" customHeight="1">
      <c r="F461" s="122"/>
      <c r="K461" s="122"/>
      <c r="P461" s="122"/>
      <c r="U461" s="122"/>
    </row>
    <row r="462" spans="6:21" ht="14.25" customHeight="1">
      <c r="F462" s="122"/>
      <c r="K462" s="122"/>
      <c r="P462" s="122"/>
      <c r="U462" s="122"/>
    </row>
    <row r="463" spans="6:21" ht="14.25" customHeight="1">
      <c r="F463" s="122"/>
      <c r="K463" s="122"/>
      <c r="P463" s="122"/>
      <c r="U463" s="122"/>
    </row>
    <row r="464" spans="6:21" ht="14.25" customHeight="1">
      <c r="F464" s="122"/>
      <c r="K464" s="122"/>
      <c r="P464" s="122"/>
      <c r="U464" s="122"/>
    </row>
    <row r="465" spans="6:21" ht="14.25" customHeight="1">
      <c r="F465" s="122"/>
      <c r="K465" s="122"/>
      <c r="P465" s="122"/>
      <c r="U465" s="122"/>
    </row>
    <row r="466" spans="6:21" ht="14.25" customHeight="1">
      <c r="F466" s="122"/>
      <c r="K466" s="122"/>
      <c r="P466" s="122"/>
      <c r="U466" s="122"/>
    </row>
    <row r="467" spans="6:21" ht="14.25" customHeight="1">
      <c r="F467" s="122"/>
      <c r="K467" s="122"/>
      <c r="P467" s="122"/>
      <c r="U467" s="122"/>
    </row>
    <row r="468" spans="6:21" ht="14.25" customHeight="1">
      <c r="F468" s="122"/>
      <c r="K468" s="122"/>
      <c r="P468" s="122"/>
      <c r="U468" s="122"/>
    </row>
    <row r="469" spans="6:21" ht="14.25" customHeight="1">
      <c r="F469" s="122"/>
      <c r="K469" s="122"/>
      <c r="P469" s="122"/>
      <c r="U469" s="122"/>
    </row>
    <row r="470" spans="6:21" ht="14.25" customHeight="1">
      <c r="F470" s="122"/>
      <c r="K470" s="122"/>
      <c r="P470" s="122"/>
      <c r="U470" s="122"/>
    </row>
    <row r="471" spans="6:21" ht="14.25" customHeight="1">
      <c r="F471" s="122"/>
      <c r="K471" s="122"/>
      <c r="P471" s="122"/>
      <c r="U471" s="122"/>
    </row>
    <row r="472" spans="6:21" ht="14.25" customHeight="1">
      <c r="F472" s="122"/>
      <c r="K472" s="122"/>
      <c r="P472" s="122"/>
      <c r="U472" s="122"/>
    </row>
    <row r="473" spans="6:21" ht="14.25" customHeight="1">
      <c r="F473" s="122"/>
      <c r="K473" s="122"/>
      <c r="P473" s="122"/>
      <c r="U473" s="122"/>
    </row>
    <row r="474" spans="6:21" ht="14.25" customHeight="1">
      <c r="F474" s="122"/>
      <c r="K474" s="122"/>
      <c r="P474" s="122"/>
      <c r="U474" s="122"/>
    </row>
    <row r="475" spans="6:21" ht="14.25" customHeight="1">
      <c r="F475" s="122"/>
      <c r="K475" s="122"/>
      <c r="P475" s="122"/>
      <c r="U475" s="122"/>
    </row>
    <row r="476" spans="6:21" ht="14.25" customHeight="1">
      <c r="F476" s="122"/>
      <c r="K476" s="122"/>
      <c r="P476" s="122"/>
      <c r="U476" s="122"/>
    </row>
    <row r="477" spans="6:21" ht="14.25" customHeight="1">
      <c r="F477" s="122"/>
      <c r="K477" s="122"/>
      <c r="P477" s="122"/>
      <c r="U477" s="122"/>
    </row>
    <row r="478" spans="6:21" ht="14.25" customHeight="1">
      <c r="F478" s="122"/>
      <c r="K478" s="122"/>
      <c r="P478" s="122"/>
      <c r="U478" s="122"/>
    </row>
    <row r="479" spans="6:21" ht="14.25" customHeight="1">
      <c r="F479" s="122"/>
      <c r="K479" s="122"/>
      <c r="P479" s="122"/>
      <c r="U479" s="122"/>
    </row>
    <row r="480" spans="6:21" ht="14.25" customHeight="1">
      <c r="F480" s="122"/>
      <c r="K480" s="122"/>
      <c r="P480" s="122"/>
      <c r="U480" s="122"/>
    </row>
    <row r="481" spans="6:21" ht="14.25" customHeight="1">
      <c r="F481" s="122"/>
      <c r="K481" s="122"/>
      <c r="P481" s="122"/>
      <c r="U481" s="122"/>
    </row>
    <row r="482" spans="6:21" ht="14.25" customHeight="1">
      <c r="F482" s="122"/>
      <c r="K482" s="122"/>
      <c r="P482" s="122"/>
      <c r="U482" s="122"/>
    </row>
    <row r="483" spans="6:21" ht="14.25" customHeight="1">
      <c r="F483" s="122"/>
      <c r="K483" s="122"/>
      <c r="P483" s="122"/>
      <c r="U483" s="122"/>
    </row>
    <row r="484" spans="6:21" ht="14.25" customHeight="1">
      <c r="F484" s="122"/>
      <c r="K484" s="122"/>
      <c r="P484" s="122"/>
      <c r="U484" s="122"/>
    </row>
    <row r="485" spans="6:21" ht="14.25" customHeight="1">
      <c r="F485" s="122"/>
      <c r="K485" s="122"/>
      <c r="P485" s="122"/>
      <c r="U485" s="122"/>
    </row>
    <row r="486" spans="6:21" ht="14.25" customHeight="1">
      <c r="F486" s="122"/>
      <c r="K486" s="122"/>
      <c r="P486" s="122"/>
      <c r="U486" s="122"/>
    </row>
    <row r="487" spans="6:21" ht="14.25" customHeight="1">
      <c r="F487" s="122"/>
      <c r="K487" s="122"/>
      <c r="P487" s="122"/>
      <c r="U487" s="122"/>
    </row>
    <row r="488" spans="6:21" ht="14.25" customHeight="1">
      <c r="F488" s="122"/>
      <c r="K488" s="122"/>
      <c r="P488" s="122"/>
      <c r="U488" s="122"/>
    </row>
    <row r="489" spans="6:21" ht="14.25" customHeight="1">
      <c r="F489" s="122"/>
      <c r="K489" s="122"/>
      <c r="P489" s="122"/>
      <c r="U489" s="122"/>
    </row>
    <row r="490" spans="6:21" ht="14.25" customHeight="1">
      <c r="F490" s="122"/>
      <c r="K490" s="122"/>
      <c r="P490" s="122"/>
      <c r="U490" s="122"/>
    </row>
    <row r="491" spans="6:21" ht="14.25" customHeight="1">
      <c r="F491" s="122"/>
      <c r="K491" s="122"/>
      <c r="P491" s="122"/>
      <c r="U491" s="122"/>
    </row>
    <row r="492" spans="6:21" ht="14.25" customHeight="1">
      <c r="F492" s="122"/>
      <c r="K492" s="122"/>
      <c r="P492" s="122"/>
      <c r="U492" s="122"/>
    </row>
    <row r="493" spans="6:21" ht="14.25" customHeight="1">
      <c r="F493" s="122"/>
      <c r="K493" s="122"/>
      <c r="P493" s="122"/>
      <c r="U493" s="122"/>
    </row>
    <row r="494" spans="6:21" ht="14.25" customHeight="1">
      <c r="F494" s="122"/>
      <c r="K494" s="122"/>
      <c r="P494" s="122"/>
      <c r="U494" s="122"/>
    </row>
    <row r="495" spans="6:21" ht="14.25" customHeight="1">
      <c r="F495" s="122"/>
      <c r="K495" s="122"/>
      <c r="P495" s="122"/>
      <c r="U495" s="122"/>
    </row>
    <row r="496" spans="6:21" ht="14.25" customHeight="1">
      <c r="F496" s="122"/>
      <c r="K496" s="122"/>
      <c r="P496" s="122"/>
      <c r="U496" s="122"/>
    </row>
    <row r="497" spans="6:21" ht="14.25" customHeight="1">
      <c r="F497" s="122"/>
      <c r="K497" s="122"/>
      <c r="P497" s="122"/>
      <c r="U497" s="122"/>
    </row>
    <row r="498" spans="6:21" ht="14.25" customHeight="1">
      <c r="F498" s="122"/>
      <c r="K498" s="122"/>
      <c r="P498" s="122"/>
      <c r="U498" s="122"/>
    </row>
    <row r="499" spans="6:21" ht="14.25" customHeight="1">
      <c r="F499" s="122"/>
      <c r="K499" s="122"/>
      <c r="P499" s="122"/>
      <c r="U499" s="122"/>
    </row>
    <row r="500" spans="6:21" ht="14.25" customHeight="1">
      <c r="F500" s="122"/>
      <c r="K500" s="122"/>
      <c r="P500" s="122"/>
      <c r="U500" s="122"/>
    </row>
    <row r="501" spans="6:21" ht="14.25" customHeight="1">
      <c r="F501" s="122"/>
      <c r="K501" s="122"/>
      <c r="P501" s="122"/>
      <c r="U501" s="122"/>
    </row>
    <row r="502" spans="6:21" ht="14.25" customHeight="1">
      <c r="F502" s="122"/>
      <c r="K502" s="122"/>
      <c r="P502" s="122"/>
      <c r="U502" s="122"/>
    </row>
    <row r="503" spans="6:21" ht="14.25" customHeight="1">
      <c r="F503" s="122"/>
      <c r="K503" s="122"/>
      <c r="P503" s="122"/>
      <c r="U503" s="122"/>
    </row>
    <row r="504" spans="6:21" ht="14.25" customHeight="1">
      <c r="F504" s="122"/>
      <c r="K504" s="122"/>
      <c r="P504" s="122"/>
      <c r="U504" s="122"/>
    </row>
    <row r="505" spans="6:21" ht="14.25" customHeight="1">
      <c r="F505" s="122"/>
      <c r="K505" s="122"/>
      <c r="P505" s="122"/>
      <c r="U505" s="122"/>
    </row>
    <row r="506" spans="6:21" ht="14.25" customHeight="1">
      <c r="F506" s="122"/>
      <c r="K506" s="122"/>
      <c r="P506" s="122"/>
      <c r="U506" s="122"/>
    </row>
    <row r="507" spans="6:21" ht="14.25" customHeight="1">
      <c r="F507" s="122"/>
      <c r="K507" s="122"/>
      <c r="P507" s="122"/>
      <c r="U507" s="122"/>
    </row>
    <row r="508" spans="6:21" ht="14.25" customHeight="1">
      <c r="F508" s="122"/>
      <c r="K508" s="122"/>
      <c r="P508" s="122"/>
      <c r="U508" s="122"/>
    </row>
    <row r="509" spans="6:21" ht="14.25" customHeight="1">
      <c r="F509" s="122"/>
      <c r="K509" s="122"/>
      <c r="P509" s="122"/>
      <c r="U509" s="122"/>
    </row>
    <row r="510" spans="6:21" ht="14.25" customHeight="1">
      <c r="F510" s="122"/>
      <c r="K510" s="122"/>
      <c r="P510" s="122"/>
      <c r="U510" s="122"/>
    </row>
    <row r="511" spans="6:21" ht="14.25" customHeight="1">
      <c r="F511" s="122"/>
      <c r="K511" s="122"/>
      <c r="P511" s="122"/>
      <c r="U511" s="122"/>
    </row>
    <row r="512" spans="6:21" ht="14.25" customHeight="1">
      <c r="F512" s="122"/>
      <c r="K512" s="122"/>
      <c r="P512" s="122"/>
      <c r="U512" s="122"/>
    </row>
    <row r="513" spans="6:21" ht="14.25" customHeight="1">
      <c r="F513" s="122"/>
      <c r="K513" s="122"/>
      <c r="P513" s="122"/>
      <c r="U513" s="122"/>
    </row>
    <row r="514" spans="6:21" ht="14.25" customHeight="1">
      <c r="F514" s="122"/>
      <c r="K514" s="122"/>
      <c r="P514" s="122"/>
      <c r="U514" s="122"/>
    </row>
    <row r="515" spans="6:21" ht="14.25" customHeight="1">
      <c r="F515" s="122"/>
      <c r="K515" s="122"/>
      <c r="P515" s="122"/>
      <c r="U515" s="122"/>
    </row>
    <row r="516" spans="6:21" ht="14.25" customHeight="1">
      <c r="F516" s="122"/>
      <c r="K516" s="122"/>
      <c r="P516" s="122"/>
      <c r="U516" s="122"/>
    </row>
    <row r="517" spans="6:21" ht="14.25" customHeight="1">
      <c r="F517" s="122"/>
      <c r="K517" s="122"/>
      <c r="P517" s="122"/>
      <c r="U517" s="122"/>
    </row>
    <row r="518" spans="6:21" ht="14.25" customHeight="1">
      <c r="F518" s="122"/>
      <c r="K518" s="122"/>
      <c r="P518" s="122"/>
      <c r="U518" s="122"/>
    </row>
    <row r="519" spans="6:21" ht="14.25" customHeight="1">
      <c r="F519" s="122"/>
      <c r="K519" s="122"/>
      <c r="P519" s="122"/>
      <c r="U519" s="122"/>
    </row>
    <row r="520" spans="6:21" ht="14.25" customHeight="1">
      <c r="F520" s="122"/>
      <c r="K520" s="122"/>
      <c r="P520" s="122"/>
      <c r="U520" s="122"/>
    </row>
    <row r="521" spans="6:21" ht="14.25" customHeight="1">
      <c r="F521" s="122"/>
      <c r="K521" s="122"/>
      <c r="P521" s="122"/>
      <c r="U521" s="122"/>
    </row>
    <row r="522" spans="6:21" ht="14.25" customHeight="1">
      <c r="F522" s="122"/>
      <c r="K522" s="122"/>
      <c r="P522" s="122"/>
      <c r="U522" s="122"/>
    </row>
    <row r="523" spans="6:21" ht="14.25" customHeight="1">
      <c r="F523" s="122"/>
      <c r="K523" s="122"/>
      <c r="P523" s="122"/>
      <c r="U523" s="122"/>
    </row>
    <row r="524" spans="6:21" ht="14.25" customHeight="1">
      <c r="F524" s="122"/>
      <c r="K524" s="122"/>
      <c r="P524" s="122"/>
      <c r="U524" s="122"/>
    </row>
    <row r="525" spans="6:21" ht="14.25" customHeight="1">
      <c r="F525" s="122"/>
      <c r="K525" s="122"/>
      <c r="P525" s="122"/>
      <c r="U525" s="122"/>
    </row>
    <row r="526" spans="6:21" ht="14.25" customHeight="1">
      <c r="F526" s="122"/>
      <c r="K526" s="122"/>
      <c r="P526" s="122"/>
      <c r="U526" s="122"/>
    </row>
    <row r="527" spans="6:21" ht="14.25" customHeight="1">
      <c r="F527" s="122"/>
      <c r="K527" s="122"/>
      <c r="P527" s="122"/>
      <c r="U527" s="122"/>
    </row>
    <row r="528" spans="6:21" ht="14.25" customHeight="1">
      <c r="F528" s="122"/>
      <c r="K528" s="122"/>
      <c r="P528" s="122"/>
      <c r="U528" s="122"/>
    </row>
    <row r="529" spans="6:21" ht="14.25" customHeight="1">
      <c r="F529" s="122"/>
      <c r="K529" s="122"/>
      <c r="P529" s="122"/>
      <c r="U529" s="122"/>
    </row>
    <row r="530" spans="6:21" ht="14.25" customHeight="1">
      <c r="F530" s="122"/>
      <c r="K530" s="122"/>
      <c r="P530" s="122"/>
      <c r="U530" s="122"/>
    </row>
    <row r="531" spans="6:21" ht="14.25" customHeight="1">
      <c r="F531" s="122"/>
      <c r="K531" s="122"/>
      <c r="P531" s="122"/>
      <c r="U531" s="122"/>
    </row>
    <row r="532" spans="6:21" ht="14.25" customHeight="1">
      <c r="F532" s="122"/>
      <c r="K532" s="122"/>
      <c r="P532" s="122"/>
      <c r="U532" s="122"/>
    </row>
    <row r="533" spans="6:21" ht="14.25" customHeight="1">
      <c r="F533" s="122"/>
      <c r="K533" s="122"/>
      <c r="P533" s="122"/>
      <c r="U533" s="122"/>
    </row>
    <row r="534" spans="6:21" ht="14.25" customHeight="1">
      <c r="F534" s="122"/>
      <c r="K534" s="122"/>
      <c r="P534" s="122"/>
      <c r="U534" s="122"/>
    </row>
    <row r="535" spans="6:21" ht="14.25" customHeight="1">
      <c r="F535" s="122"/>
      <c r="K535" s="122"/>
      <c r="P535" s="122"/>
      <c r="U535" s="122"/>
    </row>
    <row r="536" spans="6:21" ht="14.25" customHeight="1">
      <c r="F536" s="122"/>
      <c r="K536" s="122"/>
      <c r="P536" s="122"/>
      <c r="U536" s="122"/>
    </row>
    <row r="537" spans="6:21" ht="14.25" customHeight="1">
      <c r="F537" s="122"/>
      <c r="K537" s="122"/>
      <c r="P537" s="122"/>
      <c r="U537" s="122"/>
    </row>
    <row r="538" spans="6:21" ht="14.25" customHeight="1">
      <c r="F538" s="122"/>
      <c r="K538" s="122"/>
      <c r="P538" s="122"/>
      <c r="U538" s="122"/>
    </row>
    <row r="539" spans="6:21" ht="14.25" customHeight="1">
      <c r="F539" s="122"/>
      <c r="K539" s="122"/>
      <c r="P539" s="122"/>
      <c r="U539" s="122"/>
    </row>
    <row r="540" spans="6:21" ht="14.25" customHeight="1">
      <c r="F540" s="122"/>
      <c r="K540" s="122"/>
      <c r="P540" s="122"/>
      <c r="U540" s="122"/>
    </row>
    <row r="541" spans="6:21" ht="14.25" customHeight="1">
      <c r="F541" s="122"/>
      <c r="K541" s="122"/>
      <c r="P541" s="122"/>
      <c r="U541" s="122"/>
    </row>
    <row r="542" spans="6:21" ht="14.25" customHeight="1">
      <c r="F542" s="122"/>
      <c r="K542" s="122"/>
      <c r="P542" s="122"/>
      <c r="U542" s="122"/>
    </row>
    <row r="543" spans="6:21" ht="14.25" customHeight="1">
      <c r="F543" s="122"/>
      <c r="K543" s="122"/>
      <c r="P543" s="122"/>
      <c r="U543" s="122"/>
    </row>
    <row r="544" spans="6:21" ht="14.25" customHeight="1">
      <c r="F544" s="122"/>
      <c r="K544" s="122"/>
      <c r="P544" s="122"/>
      <c r="U544" s="122"/>
    </row>
    <row r="545" spans="6:21" ht="14.25" customHeight="1">
      <c r="F545" s="122"/>
      <c r="K545" s="122"/>
      <c r="P545" s="122"/>
      <c r="U545" s="122"/>
    </row>
    <row r="546" spans="6:21" ht="14.25" customHeight="1">
      <c r="F546" s="122"/>
      <c r="K546" s="122"/>
      <c r="P546" s="122"/>
      <c r="U546" s="122"/>
    </row>
    <row r="547" spans="6:21" ht="14.25" customHeight="1">
      <c r="F547" s="122"/>
      <c r="K547" s="122"/>
      <c r="P547" s="122"/>
      <c r="U547" s="122"/>
    </row>
    <row r="548" spans="6:21" ht="14.25" customHeight="1">
      <c r="F548" s="122"/>
      <c r="K548" s="122"/>
      <c r="P548" s="122"/>
      <c r="U548" s="122"/>
    </row>
    <row r="549" spans="6:21" ht="14.25" customHeight="1">
      <c r="F549" s="122"/>
      <c r="K549" s="122"/>
      <c r="P549" s="122"/>
      <c r="U549" s="122"/>
    </row>
    <row r="550" spans="6:21" ht="14.25" customHeight="1">
      <c r="F550" s="122"/>
      <c r="K550" s="122"/>
      <c r="P550" s="122"/>
      <c r="U550" s="122"/>
    </row>
    <row r="551" spans="6:21" ht="14.25" customHeight="1">
      <c r="F551" s="122"/>
      <c r="K551" s="122"/>
      <c r="P551" s="122"/>
      <c r="U551" s="122"/>
    </row>
    <row r="552" spans="6:21" ht="14.25" customHeight="1">
      <c r="F552" s="122"/>
      <c r="K552" s="122"/>
      <c r="P552" s="122"/>
      <c r="U552" s="122"/>
    </row>
    <row r="553" spans="6:21" ht="14.25" customHeight="1">
      <c r="F553" s="122"/>
      <c r="K553" s="122"/>
      <c r="P553" s="122"/>
      <c r="U553" s="122"/>
    </row>
    <row r="554" spans="6:21" ht="14.25" customHeight="1">
      <c r="F554" s="122"/>
      <c r="K554" s="122"/>
      <c r="P554" s="122"/>
      <c r="U554" s="122"/>
    </row>
    <row r="555" spans="6:21" ht="14.25" customHeight="1">
      <c r="F555" s="122"/>
      <c r="K555" s="122"/>
      <c r="P555" s="122"/>
      <c r="U555" s="122"/>
    </row>
    <row r="556" spans="6:21" ht="14.25" customHeight="1">
      <c r="F556" s="122"/>
      <c r="K556" s="122"/>
      <c r="P556" s="122"/>
      <c r="U556" s="122"/>
    </row>
    <row r="557" spans="6:21" ht="14.25" customHeight="1">
      <c r="F557" s="122"/>
      <c r="K557" s="122"/>
      <c r="P557" s="122"/>
      <c r="U557" s="122"/>
    </row>
    <row r="558" spans="6:21" ht="14.25" customHeight="1">
      <c r="F558" s="122"/>
      <c r="K558" s="122"/>
      <c r="P558" s="122"/>
      <c r="U558" s="122"/>
    </row>
    <row r="559" spans="6:21" ht="14.25" customHeight="1">
      <c r="F559" s="122"/>
      <c r="K559" s="122"/>
      <c r="P559" s="122"/>
      <c r="U559" s="122"/>
    </row>
    <row r="560" spans="6:21" ht="14.25" customHeight="1">
      <c r="F560" s="122"/>
      <c r="K560" s="122"/>
      <c r="P560" s="122"/>
      <c r="U560" s="122"/>
    </row>
    <row r="561" spans="6:21" ht="14.25" customHeight="1">
      <c r="F561" s="122"/>
      <c r="K561" s="122"/>
      <c r="P561" s="122"/>
      <c r="U561" s="122"/>
    </row>
    <row r="562" spans="6:21" ht="14.25" customHeight="1">
      <c r="F562" s="122"/>
      <c r="K562" s="122"/>
      <c r="P562" s="122"/>
      <c r="U562" s="122"/>
    </row>
    <row r="563" spans="6:21" ht="14.25" customHeight="1">
      <c r="F563" s="122"/>
      <c r="K563" s="122"/>
      <c r="P563" s="122"/>
      <c r="U563" s="122"/>
    </row>
    <row r="564" spans="6:21" ht="14.25" customHeight="1">
      <c r="F564" s="122"/>
      <c r="K564" s="122"/>
      <c r="P564" s="122"/>
      <c r="U564" s="122"/>
    </row>
    <row r="565" spans="6:21" ht="14.25" customHeight="1">
      <c r="F565" s="122"/>
      <c r="K565" s="122"/>
      <c r="P565" s="122"/>
      <c r="U565" s="122"/>
    </row>
    <row r="566" spans="6:21" ht="14.25" customHeight="1">
      <c r="F566" s="122"/>
      <c r="K566" s="122"/>
      <c r="P566" s="122"/>
      <c r="U566" s="122"/>
    </row>
    <row r="567" spans="6:21" ht="14.25" customHeight="1">
      <c r="F567" s="122"/>
      <c r="K567" s="122"/>
      <c r="P567" s="122"/>
      <c r="U567" s="122"/>
    </row>
    <row r="568" spans="6:21" ht="14.25" customHeight="1">
      <c r="F568" s="122"/>
      <c r="K568" s="122"/>
      <c r="P568" s="122"/>
      <c r="U568" s="122"/>
    </row>
    <row r="569" spans="6:21" ht="14.25" customHeight="1">
      <c r="F569" s="122"/>
      <c r="K569" s="122"/>
      <c r="P569" s="122"/>
      <c r="U569" s="122"/>
    </row>
    <row r="570" spans="6:21" ht="14.25" customHeight="1">
      <c r="F570" s="122"/>
      <c r="K570" s="122"/>
      <c r="P570" s="122"/>
      <c r="U570" s="122"/>
    </row>
    <row r="571" spans="6:21" ht="14.25" customHeight="1">
      <c r="F571" s="122"/>
      <c r="K571" s="122"/>
      <c r="P571" s="122"/>
      <c r="U571" s="122"/>
    </row>
    <row r="572" spans="6:21" ht="14.25" customHeight="1">
      <c r="F572" s="122"/>
      <c r="K572" s="122"/>
      <c r="P572" s="122"/>
      <c r="U572" s="122"/>
    </row>
    <row r="573" spans="6:21" ht="14.25" customHeight="1">
      <c r="F573" s="122"/>
      <c r="K573" s="122"/>
      <c r="P573" s="122"/>
      <c r="U573" s="122"/>
    </row>
    <row r="574" spans="6:21" ht="14.25" customHeight="1">
      <c r="F574" s="122"/>
      <c r="K574" s="122"/>
      <c r="P574" s="122"/>
      <c r="U574" s="122"/>
    </row>
    <row r="575" spans="6:21" ht="14.25" customHeight="1">
      <c r="F575" s="122"/>
      <c r="K575" s="122"/>
      <c r="P575" s="122"/>
      <c r="U575" s="122"/>
    </row>
    <row r="576" spans="6:21" ht="14.25" customHeight="1">
      <c r="F576" s="122"/>
      <c r="K576" s="122"/>
      <c r="P576" s="122"/>
      <c r="U576" s="122"/>
    </row>
    <row r="577" spans="6:21" ht="14.25" customHeight="1">
      <c r="F577" s="122"/>
      <c r="K577" s="122"/>
      <c r="P577" s="122"/>
      <c r="U577" s="122"/>
    </row>
    <row r="578" spans="6:21" ht="14.25" customHeight="1">
      <c r="F578" s="122"/>
      <c r="K578" s="122"/>
      <c r="P578" s="122"/>
      <c r="U578" s="122"/>
    </row>
    <row r="579" spans="6:21" ht="14.25" customHeight="1">
      <c r="F579" s="122"/>
      <c r="K579" s="122"/>
      <c r="P579" s="122"/>
      <c r="U579" s="122"/>
    </row>
    <row r="580" spans="6:21" ht="14.25" customHeight="1">
      <c r="F580" s="122"/>
      <c r="K580" s="122"/>
      <c r="P580" s="122"/>
      <c r="U580" s="122"/>
    </row>
    <row r="581" spans="6:21" ht="14.25" customHeight="1">
      <c r="F581" s="122"/>
      <c r="K581" s="122"/>
      <c r="P581" s="122"/>
      <c r="U581" s="122"/>
    </row>
    <row r="582" spans="6:21" ht="14.25" customHeight="1">
      <c r="F582" s="122"/>
      <c r="K582" s="122"/>
      <c r="P582" s="122"/>
      <c r="U582" s="122"/>
    </row>
    <row r="583" spans="6:21" ht="14.25" customHeight="1">
      <c r="F583" s="122"/>
      <c r="K583" s="122"/>
      <c r="P583" s="122"/>
      <c r="U583" s="122"/>
    </row>
    <row r="584" spans="6:21" ht="14.25" customHeight="1">
      <c r="F584" s="122"/>
      <c r="K584" s="122"/>
      <c r="P584" s="122"/>
      <c r="U584" s="122"/>
    </row>
    <row r="585" spans="6:21" ht="14.25" customHeight="1">
      <c r="F585" s="122"/>
      <c r="K585" s="122"/>
      <c r="P585" s="122"/>
      <c r="U585" s="122"/>
    </row>
    <row r="586" spans="6:21" ht="14.25" customHeight="1">
      <c r="F586" s="122"/>
      <c r="K586" s="122"/>
      <c r="P586" s="122"/>
      <c r="U586" s="122"/>
    </row>
    <row r="587" spans="6:21" ht="14.25" customHeight="1">
      <c r="F587" s="122"/>
      <c r="K587" s="122"/>
      <c r="P587" s="122"/>
      <c r="U587" s="122"/>
    </row>
    <row r="588" spans="6:21" ht="14.25" customHeight="1">
      <c r="F588" s="122"/>
      <c r="K588" s="122"/>
      <c r="P588" s="122"/>
      <c r="U588" s="122"/>
    </row>
    <row r="589" spans="6:21" ht="14.25" customHeight="1">
      <c r="F589" s="122"/>
      <c r="K589" s="122"/>
      <c r="P589" s="122"/>
      <c r="U589" s="122"/>
    </row>
    <row r="590" spans="6:21" ht="14.25" customHeight="1">
      <c r="F590" s="122"/>
      <c r="K590" s="122"/>
      <c r="P590" s="122"/>
      <c r="U590" s="122"/>
    </row>
    <row r="591" spans="6:21" ht="14.25" customHeight="1">
      <c r="F591" s="122"/>
      <c r="K591" s="122"/>
      <c r="P591" s="122"/>
      <c r="U591" s="122"/>
    </row>
    <row r="592" spans="6:21" ht="14.25" customHeight="1">
      <c r="F592" s="122"/>
      <c r="K592" s="122"/>
      <c r="P592" s="122"/>
      <c r="U592" s="122"/>
    </row>
    <row r="593" spans="6:21" ht="14.25" customHeight="1">
      <c r="F593" s="122"/>
      <c r="K593" s="122"/>
      <c r="P593" s="122"/>
      <c r="U593" s="122"/>
    </row>
    <row r="594" spans="6:21" ht="14.25" customHeight="1">
      <c r="F594" s="122"/>
      <c r="K594" s="122"/>
      <c r="P594" s="122"/>
      <c r="U594" s="122"/>
    </row>
    <row r="595" spans="6:21" ht="14.25" customHeight="1">
      <c r="F595" s="122"/>
      <c r="K595" s="122"/>
      <c r="P595" s="122"/>
      <c r="U595" s="122"/>
    </row>
    <row r="596" spans="6:21" ht="14.25" customHeight="1">
      <c r="F596" s="122"/>
      <c r="K596" s="122"/>
      <c r="P596" s="122"/>
      <c r="U596" s="122"/>
    </row>
    <row r="597" spans="6:21" ht="14.25" customHeight="1">
      <c r="F597" s="122"/>
      <c r="K597" s="122"/>
      <c r="P597" s="122"/>
      <c r="U597" s="122"/>
    </row>
    <row r="598" spans="6:21" ht="14.25" customHeight="1">
      <c r="F598" s="122"/>
      <c r="K598" s="122"/>
      <c r="P598" s="122"/>
      <c r="U598" s="122"/>
    </row>
    <row r="599" spans="6:21" ht="14.25" customHeight="1">
      <c r="F599" s="122"/>
      <c r="K599" s="122"/>
      <c r="P599" s="122"/>
      <c r="U599" s="122"/>
    </row>
    <row r="600" spans="6:21" ht="14.25" customHeight="1">
      <c r="F600" s="122"/>
      <c r="K600" s="122"/>
      <c r="P600" s="122"/>
      <c r="U600" s="122"/>
    </row>
    <row r="601" spans="6:21" ht="14.25" customHeight="1">
      <c r="F601" s="122"/>
      <c r="K601" s="122"/>
      <c r="P601" s="122"/>
      <c r="U601" s="122"/>
    </row>
    <row r="602" spans="6:21" ht="14.25" customHeight="1">
      <c r="F602" s="122"/>
      <c r="K602" s="122"/>
      <c r="P602" s="122"/>
      <c r="U602" s="122"/>
    </row>
    <row r="603" spans="6:21" ht="14.25" customHeight="1">
      <c r="F603" s="122"/>
      <c r="K603" s="122"/>
      <c r="P603" s="122"/>
      <c r="U603" s="122"/>
    </row>
    <row r="604" spans="6:21" ht="14.25" customHeight="1">
      <c r="F604" s="122"/>
      <c r="K604" s="122"/>
      <c r="P604" s="122"/>
      <c r="U604" s="122"/>
    </row>
    <row r="605" spans="6:21" ht="14.25" customHeight="1">
      <c r="F605" s="122"/>
      <c r="K605" s="122"/>
      <c r="P605" s="122"/>
      <c r="U605" s="122"/>
    </row>
    <row r="606" spans="6:21" ht="14.25" customHeight="1">
      <c r="F606" s="122"/>
      <c r="K606" s="122"/>
      <c r="P606" s="122"/>
      <c r="U606" s="122"/>
    </row>
    <row r="607" spans="6:21" ht="14.25" customHeight="1">
      <c r="F607" s="122"/>
      <c r="K607" s="122"/>
      <c r="P607" s="122"/>
      <c r="U607" s="122"/>
    </row>
    <row r="608" spans="6:21" ht="14.25" customHeight="1">
      <c r="F608" s="122"/>
      <c r="K608" s="122"/>
      <c r="P608" s="122"/>
      <c r="U608" s="122"/>
    </row>
    <row r="609" spans="6:21" ht="14.25" customHeight="1">
      <c r="F609" s="122"/>
      <c r="K609" s="122"/>
      <c r="P609" s="122"/>
      <c r="U609" s="122"/>
    </row>
    <row r="610" spans="6:21" ht="14.25" customHeight="1">
      <c r="F610" s="122"/>
      <c r="K610" s="122"/>
      <c r="P610" s="122"/>
      <c r="U610" s="122"/>
    </row>
    <row r="611" spans="6:21" ht="14.25" customHeight="1">
      <c r="F611" s="122"/>
      <c r="K611" s="122"/>
      <c r="P611" s="122"/>
      <c r="U611" s="122"/>
    </row>
    <row r="612" spans="6:21" ht="14.25" customHeight="1">
      <c r="F612" s="122"/>
      <c r="K612" s="122"/>
      <c r="P612" s="122"/>
      <c r="U612" s="122"/>
    </row>
    <row r="613" spans="6:21" ht="14.25" customHeight="1">
      <c r="F613" s="122"/>
      <c r="K613" s="122"/>
      <c r="P613" s="122"/>
      <c r="U613" s="122"/>
    </row>
    <row r="614" spans="6:21" ht="14.25" customHeight="1">
      <c r="F614" s="122"/>
      <c r="K614" s="122"/>
      <c r="P614" s="122"/>
      <c r="U614" s="122"/>
    </row>
    <row r="615" spans="6:21" ht="14.25" customHeight="1">
      <c r="F615" s="122"/>
      <c r="K615" s="122"/>
      <c r="P615" s="122"/>
      <c r="U615" s="122"/>
    </row>
    <row r="616" spans="6:21" ht="14.25" customHeight="1">
      <c r="F616" s="122"/>
      <c r="K616" s="122"/>
      <c r="P616" s="122"/>
      <c r="U616" s="122"/>
    </row>
    <row r="617" spans="6:21" ht="14.25" customHeight="1">
      <c r="F617" s="122"/>
      <c r="K617" s="122"/>
      <c r="P617" s="122"/>
      <c r="U617" s="122"/>
    </row>
    <row r="618" spans="6:21" ht="14.25" customHeight="1">
      <c r="F618" s="122"/>
      <c r="K618" s="122"/>
      <c r="P618" s="122"/>
      <c r="U618" s="122"/>
    </row>
    <row r="619" spans="6:21" ht="14.25" customHeight="1">
      <c r="F619" s="122"/>
      <c r="K619" s="122"/>
      <c r="P619" s="122"/>
      <c r="U619" s="122"/>
    </row>
    <row r="620" spans="6:21" ht="14.25" customHeight="1">
      <c r="F620" s="122"/>
      <c r="K620" s="122"/>
      <c r="P620" s="122"/>
      <c r="U620" s="122"/>
    </row>
    <row r="621" spans="6:21" ht="14.25" customHeight="1">
      <c r="F621" s="122"/>
      <c r="K621" s="122"/>
      <c r="P621" s="122"/>
      <c r="U621" s="122"/>
    </row>
    <row r="622" spans="6:21" ht="14.25" customHeight="1">
      <c r="F622" s="122"/>
      <c r="K622" s="122"/>
      <c r="P622" s="122"/>
      <c r="U622" s="122"/>
    </row>
    <row r="623" spans="6:21" ht="14.25" customHeight="1">
      <c r="F623" s="122"/>
      <c r="K623" s="122"/>
      <c r="P623" s="122"/>
      <c r="U623" s="122"/>
    </row>
    <row r="624" spans="6:21" ht="14.25" customHeight="1">
      <c r="F624" s="122"/>
      <c r="K624" s="122"/>
      <c r="P624" s="122"/>
      <c r="U624" s="122"/>
    </row>
    <row r="625" spans="6:21" ht="14.25" customHeight="1">
      <c r="F625" s="122"/>
      <c r="K625" s="122"/>
      <c r="P625" s="122"/>
      <c r="U625" s="122"/>
    </row>
    <row r="626" spans="6:21" ht="14.25" customHeight="1">
      <c r="F626" s="122"/>
      <c r="K626" s="122"/>
      <c r="P626" s="122"/>
      <c r="U626" s="122"/>
    </row>
    <row r="627" spans="6:21" ht="14.25" customHeight="1">
      <c r="F627" s="122"/>
      <c r="K627" s="122"/>
      <c r="P627" s="122"/>
      <c r="U627" s="122"/>
    </row>
    <row r="628" spans="6:21" ht="14.25" customHeight="1">
      <c r="F628" s="122"/>
      <c r="K628" s="122"/>
      <c r="P628" s="122"/>
      <c r="U628" s="122"/>
    </row>
    <row r="629" spans="6:21" ht="14.25" customHeight="1">
      <c r="F629" s="122"/>
      <c r="K629" s="122"/>
      <c r="P629" s="122"/>
      <c r="U629" s="122"/>
    </row>
    <row r="630" spans="6:21" ht="14.25" customHeight="1">
      <c r="F630" s="122"/>
      <c r="K630" s="122"/>
      <c r="P630" s="122"/>
      <c r="U630" s="122"/>
    </row>
    <row r="631" spans="6:21" ht="14.25" customHeight="1">
      <c r="F631" s="122"/>
      <c r="K631" s="122"/>
      <c r="P631" s="122"/>
      <c r="U631" s="122"/>
    </row>
    <row r="632" spans="6:21" ht="14.25" customHeight="1">
      <c r="F632" s="122"/>
      <c r="K632" s="122"/>
      <c r="P632" s="122"/>
      <c r="U632" s="122"/>
    </row>
    <row r="633" spans="6:21" ht="14.25" customHeight="1">
      <c r="F633" s="122"/>
      <c r="K633" s="122"/>
      <c r="P633" s="122"/>
      <c r="U633" s="122"/>
    </row>
    <row r="634" spans="6:21" ht="14.25" customHeight="1">
      <c r="F634" s="122"/>
      <c r="K634" s="122"/>
      <c r="P634" s="122"/>
      <c r="U634" s="122"/>
    </row>
    <row r="635" spans="6:21" ht="14.25" customHeight="1">
      <c r="F635" s="122"/>
      <c r="K635" s="122"/>
      <c r="P635" s="122"/>
      <c r="U635" s="122"/>
    </row>
    <row r="636" spans="6:21" ht="14.25" customHeight="1">
      <c r="F636" s="122"/>
      <c r="K636" s="122"/>
      <c r="P636" s="122"/>
      <c r="U636" s="122"/>
    </row>
    <row r="637" spans="6:21" ht="14.25" customHeight="1">
      <c r="F637" s="122"/>
      <c r="K637" s="122"/>
      <c r="P637" s="122"/>
      <c r="U637" s="122"/>
    </row>
    <row r="638" spans="6:21" ht="14.25" customHeight="1">
      <c r="F638" s="122"/>
      <c r="K638" s="122"/>
      <c r="P638" s="122"/>
      <c r="U638" s="122"/>
    </row>
    <row r="639" spans="6:21" ht="14.25" customHeight="1">
      <c r="F639" s="122"/>
      <c r="K639" s="122"/>
      <c r="P639" s="122"/>
      <c r="U639" s="122"/>
    </row>
    <row r="640" spans="6:21" ht="14.25" customHeight="1">
      <c r="F640" s="122"/>
      <c r="K640" s="122"/>
      <c r="P640" s="122"/>
      <c r="U640" s="122"/>
    </row>
    <row r="641" spans="6:21" ht="14.25" customHeight="1">
      <c r="F641" s="122"/>
      <c r="K641" s="122"/>
      <c r="P641" s="122"/>
      <c r="U641" s="122"/>
    </row>
    <row r="642" spans="6:21" ht="14.25" customHeight="1">
      <c r="F642" s="122"/>
      <c r="K642" s="122"/>
      <c r="P642" s="122"/>
      <c r="U642" s="122"/>
    </row>
    <row r="643" spans="6:21" ht="14.25" customHeight="1">
      <c r="F643" s="122"/>
      <c r="K643" s="122"/>
      <c r="P643" s="122"/>
      <c r="U643" s="122"/>
    </row>
    <row r="644" spans="6:21" ht="14.25" customHeight="1">
      <c r="F644" s="122"/>
      <c r="K644" s="122"/>
      <c r="P644" s="122"/>
      <c r="U644" s="122"/>
    </row>
    <row r="645" spans="6:21" ht="14.25" customHeight="1">
      <c r="F645" s="122"/>
      <c r="K645" s="122"/>
      <c r="P645" s="122"/>
      <c r="U645" s="122"/>
    </row>
    <row r="646" spans="6:21" ht="14.25" customHeight="1">
      <c r="F646" s="122"/>
      <c r="K646" s="122"/>
      <c r="P646" s="122"/>
      <c r="U646" s="122"/>
    </row>
    <row r="647" spans="6:21" ht="14.25" customHeight="1">
      <c r="F647" s="122"/>
      <c r="K647" s="122"/>
      <c r="P647" s="122"/>
      <c r="U647" s="122"/>
    </row>
    <row r="648" spans="6:21" ht="14.25" customHeight="1">
      <c r="F648" s="122"/>
      <c r="K648" s="122"/>
      <c r="P648" s="122"/>
      <c r="U648" s="122"/>
    </row>
    <row r="649" spans="6:21" ht="14.25" customHeight="1">
      <c r="F649" s="122"/>
      <c r="K649" s="122"/>
      <c r="P649" s="122"/>
      <c r="U649" s="122"/>
    </row>
    <row r="650" spans="6:21" ht="14.25" customHeight="1">
      <c r="F650" s="122"/>
      <c r="K650" s="122"/>
      <c r="P650" s="122"/>
      <c r="U650" s="122"/>
    </row>
    <row r="651" spans="6:21" ht="14.25" customHeight="1">
      <c r="F651" s="122"/>
      <c r="K651" s="122"/>
      <c r="P651" s="122"/>
      <c r="U651" s="122"/>
    </row>
    <row r="652" spans="6:21" ht="14.25" customHeight="1">
      <c r="F652" s="122"/>
      <c r="K652" s="122"/>
      <c r="P652" s="122"/>
      <c r="U652" s="122"/>
    </row>
    <row r="653" spans="6:21" ht="14.25" customHeight="1">
      <c r="F653" s="122"/>
      <c r="K653" s="122"/>
      <c r="P653" s="122"/>
      <c r="U653" s="122"/>
    </row>
    <row r="654" spans="6:21" ht="14.25" customHeight="1">
      <c r="F654" s="122"/>
      <c r="K654" s="122"/>
      <c r="P654" s="122"/>
      <c r="U654" s="122"/>
    </row>
    <row r="655" spans="6:21" ht="14.25" customHeight="1">
      <c r="F655" s="122"/>
      <c r="K655" s="122"/>
      <c r="P655" s="122"/>
      <c r="U655" s="122"/>
    </row>
    <row r="656" spans="6:21" ht="14.25" customHeight="1">
      <c r="F656" s="122"/>
      <c r="K656" s="122"/>
      <c r="P656" s="122"/>
      <c r="U656" s="122"/>
    </row>
    <row r="657" spans="6:21" ht="14.25" customHeight="1">
      <c r="F657" s="122"/>
      <c r="K657" s="122"/>
      <c r="P657" s="122"/>
      <c r="U657" s="122"/>
    </row>
    <row r="658" spans="6:21" ht="14.25" customHeight="1">
      <c r="F658" s="122"/>
      <c r="K658" s="122"/>
      <c r="P658" s="122"/>
      <c r="U658" s="122"/>
    </row>
    <row r="659" spans="6:21" ht="14.25" customHeight="1">
      <c r="F659" s="122"/>
      <c r="K659" s="122"/>
      <c r="P659" s="122"/>
      <c r="U659" s="122"/>
    </row>
    <row r="660" spans="6:21" ht="14.25" customHeight="1">
      <c r="F660" s="122"/>
      <c r="K660" s="122"/>
      <c r="P660" s="122"/>
      <c r="U660" s="122"/>
    </row>
    <row r="661" spans="6:21" ht="14.25" customHeight="1">
      <c r="F661" s="122"/>
      <c r="K661" s="122"/>
      <c r="P661" s="122"/>
      <c r="U661" s="122"/>
    </row>
    <row r="662" spans="6:21" ht="14.25" customHeight="1">
      <c r="F662" s="122"/>
      <c r="K662" s="122"/>
      <c r="P662" s="122"/>
      <c r="U662" s="122"/>
    </row>
    <row r="663" spans="6:21" ht="14.25" customHeight="1">
      <c r="F663" s="122"/>
      <c r="K663" s="122"/>
      <c r="P663" s="122"/>
      <c r="U663" s="122"/>
    </row>
    <row r="664" spans="6:21" ht="14.25" customHeight="1">
      <c r="F664" s="122"/>
      <c r="K664" s="122"/>
      <c r="P664" s="122"/>
      <c r="U664" s="122"/>
    </row>
    <row r="665" spans="6:21" ht="14.25" customHeight="1">
      <c r="F665" s="122"/>
      <c r="K665" s="122"/>
      <c r="P665" s="122"/>
      <c r="U665" s="122"/>
    </row>
    <row r="666" spans="6:21" ht="14.25" customHeight="1">
      <c r="F666" s="122"/>
      <c r="K666" s="122"/>
      <c r="P666" s="122"/>
      <c r="U666" s="122"/>
    </row>
    <row r="667" spans="6:21" ht="14.25" customHeight="1">
      <c r="F667" s="122"/>
      <c r="K667" s="122"/>
      <c r="P667" s="122"/>
      <c r="U667" s="122"/>
    </row>
    <row r="668" spans="6:21" ht="14.25" customHeight="1">
      <c r="F668" s="122"/>
      <c r="K668" s="122"/>
      <c r="P668" s="122"/>
      <c r="U668" s="122"/>
    </row>
    <row r="669" spans="6:21" ht="14.25" customHeight="1">
      <c r="F669" s="122"/>
      <c r="K669" s="122"/>
      <c r="P669" s="122"/>
      <c r="U669" s="122"/>
    </row>
    <row r="670" spans="6:21" ht="14.25" customHeight="1">
      <c r="F670" s="122"/>
      <c r="K670" s="122"/>
      <c r="P670" s="122"/>
      <c r="U670" s="122"/>
    </row>
    <row r="671" spans="6:21" ht="14.25" customHeight="1">
      <c r="F671" s="122"/>
      <c r="K671" s="122"/>
      <c r="P671" s="122"/>
      <c r="U671" s="122"/>
    </row>
    <row r="672" spans="6:21" ht="14.25" customHeight="1">
      <c r="F672" s="122"/>
      <c r="K672" s="122"/>
      <c r="P672" s="122"/>
      <c r="U672" s="122"/>
    </row>
    <row r="673" spans="6:21" ht="14.25" customHeight="1">
      <c r="F673" s="122"/>
      <c r="K673" s="122"/>
      <c r="P673" s="122"/>
      <c r="U673" s="122"/>
    </row>
    <row r="674" spans="6:21" ht="14.25" customHeight="1">
      <c r="F674" s="122"/>
      <c r="K674" s="122"/>
      <c r="P674" s="122"/>
      <c r="U674" s="122"/>
    </row>
    <row r="675" spans="6:21" ht="14.25" customHeight="1">
      <c r="F675" s="122"/>
      <c r="K675" s="122"/>
      <c r="P675" s="122"/>
      <c r="U675" s="122"/>
    </row>
    <row r="676" spans="6:21" ht="14.25" customHeight="1">
      <c r="F676" s="122"/>
      <c r="K676" s="122"/>
      <c r="P676" s="122"/>
      <c r="U676" s="122"/>
    </row>
    <row r="677" spans="6:21" ht="14.25" customHeight="1">
      <c r="F677" s="122"/>
      <c r="K677" s="122"/>
      <c r="P677" s="122"/>
      <c r="U677" s="122"/>
    </row>
    <row r="678" spans="6:21" ht="14.25" customHeight="1">
      <c r="F678" s="122"/>
      <c r="K678" s="122"/>
      <c r="P678" s="122"/>
      <c r="U678" s="122"/>
    </row>
    <row r="679" spans="6:21" ht="14.25" customHeight="1">
      <c r="F679" s="122"/>
      <c r="K679" s="122"/>
      <c r="P679" s="122"/>
      <c r="U679" s="122"/>
    </row>
    <row r="680" spans="6:21" ht="14.25" customHeight="1">
      <c r="F680" s="122"/>
      <c r="K680" s="122"/>
      <c r="P680" s="122"/>
      <c r="U680" s="122"/>
    </row>
    <row r="681" spans="6:21" ht="14.25" customHeight="1">
      <c r="F681" s="122"/>
      <c r="K681" s="122"/>
      <c r="P681" s="122"/>
      <c r="U681" s="122"/>
    </row>
    <row r="682" spans="6:21" ht="14.25" customHeight="1">
      <c r="F682" s="122"/>
      <c r="K682" s="122"/>
      <c r="P682" s="122"/>
      <c r="U682" s="122"/>
    </row>
    <row r="683" spans="6:21" ht="14.25" customHeight="1">
      <c r="F683" s="122"/>
      <c r="K683" s="122"/>
      <c r="P683" s="122"/>
      <c r="U683" s="122"/>
    </row>
    <row r="684" spans="6:21" ht="14.25" customHeight="1">
      <c r="F684" s="122"/>
      <c r="K684" s="122"/>
      <c r="P684" s="122"/>
      <c r="U684" s="122"/>
    </row>
    <row r="685" spans="6:21" ht="14.25" customHeight="1">
      <c r="F685" s="122"/>
      <c r="K685" s="122"/>
      <c r="P685" s="122"/>
      <c r="U685" s="122"/>
    </row>
    <row r="686" spans="6:21" ht="14.25" customHeight="1">
      <c r="F686" s="122"/>
      <c r="K686" s="122"/>
      <c r="P686" s="122"/>
      <c r="U686" s="122"/>
    </row>
    <row r="687" spans="6:21" ht="14.25" customHeight="1">
      <c r="F687" s="122"/>
      <c r="K687" s="122"/>
      <c r="P687" s="122"/>
      <c r="U687" s="122"/>
    </row>
    <row r="688" spans="6:21" ht="14.25" customHeight="1">
      <c r="F688" s="122"/>
      <c r="K688" s="122"/>
      <c r="P688" s="122"/>
      <c r="U688" s="122"/>
    </row>
    <row r="689" spans="6:21" ht="14.25" customHeight="1">
      <c r="F689" s="122"/>
      <c r="K689" s="122"/>
      <c r="P689" s="122"/>
      <c r="U689" s="122"/>
    </row>
    <row r="690" spans="6:21" ht="14.25" customHeight="1">
      <c r="F690" s="122"/>
      <c r="K690" s="122"/>
      <c r="P690" s="122"/>
      <c r="U690" s="122"/>
    </row>
    <row r="691" spans="6:21" ht="14.25" customHeight="1">
      <c r="F691" s="122"/>
      <c r="K691" s="122"/>
      <c r="P691" s="122"/>
      <c r="U691" s="122"/>
    </row>
    <row r="692" spans="6:21" ht="14.25" customHeight="1">
      <c r="F692" s="122"/>
      <c r="K692" s="122"/>
      <c r="P692" s="122"/>
      <c r="U692" s="122"/>
    </row>
    <row r="693" spans="6:21" ht="14.25" customHeight="1">
      <c r="F693" s="122"/>
      <c r="K693" s="122"/>
      <c r="P693" s="122"/>
      <c r="U693" s="122"/>
    </row>
    <row r="694" spans="6:21" ht="14.25" customHeight="1">
      <c r="F694" s="122"/>
      <c r="K694" s="122"/>
      <c r="P694" s="122"/>
      <c r="U694" s="122"/>
    </row>
    <row r="695" spans="6:21" ht="14.25" customHeight="1">
      <c r="F695" s="122"/>
      <c r="K695" s="122"/>
      <c r="P695" s="122"/>
      <c r="U695" s="122"/>
    </row>
    <row r="696" spans="6:21" ht="14.25" customHeight="1">
      <c r="F696" s="122"/>
      <c r="K696" s="122"/>
      <c r="P696" s="122"/>
      <c r="U696" s="122"/>
    </row>
    <row r="697" spans="6:21" ht="14.25" customHeight="1">
      <c r="F697" s="122"/>
      <c r="K697" s="122"/>
      <c r="P697" s="122"/>
      <c r="U697" s="122"/>
    </row>
    <row r="698" spans="6:21" ht="14.25" customHeight="1">
      <c r="F698" s="122"/>
      <c r="K698" s="122"/>
      <c r="P698" s="122"/>
      <c r="U698" s="122"/>
    </row>
    <row r="699" spans="6:21" ht="14.25" customHeight="1">
      <c r="F699" s="122"/>
      <c r="K699" s="122"/>
      <c r="P699" s="122"/>
      <c r="U699" s="122"/>
    </row>
    <row r="700" spans="6:21" ht="14.25" customHeight="1">
      <c r="F700" s="122"/>
      <c r="K700" s="122"/>
      <c r="P700" s="122"/>
      <c r="U700" s="122"/>
    </row>
    <row r="701" spans="6:21" ht="14.25" customHeight="1">
      <c r="F701" s="122"/>
      <c r="K701" s="122"/>
      <c r="P701" s="122"/>
      <c r="U701" s="122"/>
    </row>
    <row r="702" spans="6:21" ht="14.25" customHeight="1">
      <c r="F702" s="122"/>
      <c r="K702" s="122"/>
      <c r="P702" s="122"/>
      <c r="U702" s="122"/>
    </row>
    <row r="703" spans="6:21" ht="14.25" customHeight="1">
      <c r="F703" s="122"/>
      <c r="K703" s="122"/>
      <c r="P703" s="122"/>
      <c r="U703" s="122"/>
    </row>
    <row r="704" spans="6:21" ht="14.25" customHeight="1">
      <c r="F704" s="122"/>
      <c r="K704" s="122"/>
      <c r="P704" s="122"/>
      <c r="U704" s="122"/>
    </row>
    <row r="705" spans="6:21" ht="14.25" customHeight="1">
      <c r="F705" s="122"/>
      <c r="K705" s="122"/>
      <c r="P705" s="122"/>
      <c r="U705" s="122"/>
    </row>
    <row r="706" spans="6:21" ht="14.25" customHeight="1">
      <c r="F706" s="122"/>
      <c r="K706" s="122"/>
      <c r="P706" s="122"/>
      <c r="U706" s="122"/>
    </row>
    <row r="707" spans="6:21" ht="14.25" customHeight="1">
      <c r="F707" s="122"/>
      <c r="K707" s="122"/>
      <c r="P707" s="122"/>
      <c r="U707" s="122"/>
    </row>
    <row r="708" spans="6:21" ht="14.25" customHeight="1">
      <c r="F708" s="122"/>
      <c r="K708" s="122"/>
      <c r="P708" s="122"/>
      <c r="U708" s="122"/>
    </row>
    <row r="709" spans="6:21" ht="14.25" customHeight="1">
      <c r="F709" s="122"/>
      <c r="K709" s="122"/>
      <c r="P709" s="122"/>
      <c r="U709" s="122"/>
    </row>
    <row r="710" spans="6:21" ht="14.25" customHeight="1">
      <c r="F710" s="122"/>
      <c r="K710" s="122"/>
      <c r="P710" s="122"/>
      <c r="U710" s="122"/>
    </row>
    <row r="711" spans="6:21" ht="14.25" customHeight="1">
      <c r="F711" s="122"/>
      <c r="K711" s="122"/>
      <c r="P711" s="122"/>
      <c r="U711" s="122"/>
    </row>
    <row r="712" spans="6:21" ht="14.25" customHeight="1">
      <c r="F712" s="122"/>
      <c r="K712" s="122"/>
      <c r="P712" s="122"/>
      <c r="U712" s="122"/>
    </row>
    <row r="713" spans="6:21" ht="14.25" customHeight="1">
      <c r="F713" s="122"/>
      <c r="K713" s="122"/>
      <c r="P713" s="122"/>
      <c r="U713" s="122"/>
    </row>
    <row r="714" spans="6:21" ht="14.25" customHeight="1">
      <c r="F714" s="122"/>
      <c r="K714" s="122"/>
      <c r="P714" s="122"/>
      <c r="U714" s="122"/>
    </row>
    <row r="715" spans="6:21" ht="14.25" customHeight="1">
      <c r="F715" s="122"/>
      <c r="K715" s="122"/>
      <c r="P715" s="122"/>
      <c r="U715" s="122"/>
    </row>
    <row r="716" spans="6:21" ht="14.25" customHeight="1">
      <c r="F716" s="122"/>
      <c r="K716" s="122"/>
      <c r="P716" s="122"/>
      <c r="U716" s="122"/>
    </row>
    <row r="717" spans="6:21" ht="14.25" customHeight="1">
      <c r="F717" s="122"/>
      <c r="K717" s="122"/>
      <c r="P717" s="122"/>
      <c r="U717" s="122"/>
    </row>
    <row r="718" spans="6:21" ht="14.25" customHeight="1">
      <c r="F718" s="122"/>
      <c r="K718" s="122"/>
      <c r="P718" s="122"/>
      <c r="U718" s="122"/>
    </row>
    <row r="719" spans="6:21" ht="14.25" customHeight="1">
      <c r="F719" s="122"/>
      <c r="K719" s="122"/>
      <c r="P719" s="122"/>
      <c r="U719" s="122"/>
    </row>
    <row r="720" spans="6:21" ht="14.25" customHeight="1">
      <c r="F720" s="122"/>
      <c r="K720" s="122"/>
      <c r="P720" s="122"/>
      <c r="U720" s="122"/>
    </row>
    <row r="721" spans="6:21" ht="14.25" customHeight="1">
      <c r="F721" s="122"/>
      <c r="K721" s="122"/>
      <c r="P721" s="122"/>
      <c r="U721" s="122"/>
    </row>
    <row r="722" spans="6:21" ht="14.25" customHeight="1">
      <c r="F722" s="122"/>
      <c r="K722" s="122"/>
      <c r="P722" s="122"/>
      <c r="U722" s="122"/>
    </row>
    <row r="723" spans="6:21" ht="14.25" customHeight="1">
      <c r="F723" s="122"/>
      <c r="K723" s="122"/>
      <c r="P723" s="122"/>
      <c r="U723" s="122"/>
    </row>
    <row r="724" spans="6:21" ht="14.25" customHeight="1">
      <c r="F724" s="122"/>
      <c r="K724" s="122"/>
      <c r="P724" s="122"/>
      <c r="U724" s="122"/>
    </row>
    <row r="725" spans="6:21" ht="14.25" customHeight="1">
      <c r="F725" s="122"/>
      <c r="K725" s="122"/>
      <c r="P725" s="122"/>
      <c r="U725" s="122"/>
    </row>
    <row r="726" spans="6:21" ht="14.25" customHeight="1">
      <c r="F726" s="122"/>
      <c r="K726" s="122"/>
      <c r="P726" s="122"/>
      <c r="U726" s="122"/>
    </row>
    <row r="727" spans="6:21" ht="14.25" customHeight="1">
      <c r="F727" s="122"/>
      <c r="K727" s="122"/>
      <c r="P727" s="122"/>
      <c r="U727" s="122"/>
    </row>
    <row r="728" spans="6:21" ht="14.25" customHeight="1">
      <c r="F728" s="122"/>
      <c r="K728" s="122"/>
      <c r="P728" s="122"/>
      <c r="U728" s="122"/>
    </row>
    <row r="729" spans="6:21" ht="14.25" customHeight="1">
      <c r="F729" s="122"/>
      <c r="K729" s="122"/>
      <c r="P729" s="122"/>
      <c r="U729" s="122"/>
    </row>
    <row r="730" spans="6:21" ht="14.25" customHeight="1">
      <c r="F730" s="122"/>
      <c r="K730" s="122"/>
      <c r="P730" s="122"/>
      <c r="U730" s="122"/>
    </row>
    <row r="731" spans="6:21" ht="14.25" customHeight="1">
      <c r="F731" s="122"/>
      <c r="K731" s="122"/>
      <c r="P731" s="122"/>
      <c r="U731" s="122"/>
    </row>
    <row r="732" spans="6:21" ht="14.25" customHeight="1">
      <c r="F732" s="122"/>
      <c r="K732" s="122"/>
      <c r="P732" s="122"/>
      <c r="U732" s="122"/>
    </row>
    <row r="733" spans="6:21" ht="14.25" customHeight="1">
      <c r="F733" s="122"/>
      <c r="K733" s="122"/>
      <c r="P733" s="122"/>
      <c r="U733" s="122"/>
    </row>
    <row r="734" spans="6:21" ht="14.25" customHeight="1">
      <c r="F734" s="122"/>
      <c r="K734" s="122"/>
      <c r="P734" s="122"/>
      <c r="U734" s="122"/>
    </row>
    <row r="735" spans="6:21" ht="14.25" customHeight="1">
      <c r="F735" s="122"/>
      <c r="K735" s="122"/>
      <c r="P735" s="122"/>
      <c r="U735" s="122"/>
    </row>
    <row r="736" spans="6:21" ht="14.25" customHeight="1">
      <c r="F736" s="122"/>
      <c r="K736" s="122"/>
      <c r="P736" s="122"/>
      <c r="U736" s="122"/>
    </row>
    <row r="737" spans="6:21" ht="14.25" customHeight="1">
      <c r="F737" s="122"/>
      <c r="K737" s="122"/>
      <c r="P737" s="122"/>
      <c r="U737" s="122"/>
    </row>
    <row r="738" spans="6:21" ht="14.25" customHeight="1">
      <c r="F738" s="122"/>
      <c r="K738" s="122"/>
      <c r="P738" s="122"/>
      <c r="U738" s="122"/>
    </row>
    <row r="739" spans="6:21" ht="14.25" customHeight="1">
      <c r="F739" s="122"/>
      <c r="K739" s="122"/>
      <c r="P739" s="122"/>
      <c r="U739" s="122"/>
    </row>
    <row r="740" spans="6:21" ht="14.25" customHeight="1">
      <c r="F740" s="122"/>
      <c r="K740" s="122"/>
      <c r="P740" s="122"/>
      <c r="U740" s="122"/>
    </row>
    <row r="741" spans="6:21" ht="14.25" customHeight="1">
      <c r="F741" s="122"/>
      <c r="K741" s="122"/>
      <c r="P741" s="122"/>
      <c r="U741" s="122"/>
    </row>
    <row r="742" spans="6:21" ht="14.25" customHeight="1">
      <c r="F742" s="122"/>
      <c r="K742" s="122"/>
      <c r="P742" s="122"/>
      <c r="U742" s="122"/>
    </row>
    <row r="743" spans="6:21" ht="14.25" customHeight="1">
      <c r="F743" s="122"/>
      <c r="K743" s="122"/>
      <c r="P743" s="122"/>
      <c r="U743" s="122"/>
    </row>
    <row r="744" spans="6:21" ht="14.25" customHeight="1">
      <c r="F744" s="122"/>
      <c r="K744" s="122"/>
      <c r="P744" s="122"/>
      <c r="U744" s="122"/>
    </row>
    <row r="745" spans="6:21" ht="14.25" customHeight="1">
      <c r="F745" s="122"/>
      <c r="K745" s="122"/>
      <c r="P745" s="122"/>
      <c r="U745" s="122"/>
    </row>
    <row r="746" spans="6:21" ht="14.25" customHeight="1">
      <c r="F746" s="122"/>
      <c r="K746" s="122"/>
      <c r="P746" s="122"/>
      <c r="U746" s="122"/>
    </row>
    <row r="747" spans="6:21" ht="14.25" customHeight="1">
      <c r="F747" s="122"/>
      <c r="K747" s="122"/>
      <c r="P747" s="122"/>
      <c r="U747" s="122"/>
    </row>
    <row r="748" spans="6:21" ht="14.25" customHeight="1">
      <c r="F748" s="122"/>
      <c r="K748" s="122"/>
      <c r="P748" s="122"/>
      <c r="U748" s="122"/>
    </row>
    <row r="749" spans="6:21" ht="14.25" customHeight="1">
      <c r="F749" s="122"/>
      <c r="K749" s="122"/>
      <c r="P749" s="122"/>
      <c r="U749" s="122"/>
    </row>
    <row r="750" spans="6:21" ht="14.25" customHeight="1">
      <c r="F750" s="122"/>
      <c r="K750" s="122"/>
      <c r="P750" s="122"/>
      <c r="U750" s="122"/>
    </row>
    <row r="751" spans="6:21" ht="14.25" customHeight="1">
      <c r="F751" s="122"/>
      <c r="K751" s="122"/>
      <c r="P751" s="122"/>
      <c r="U751" s="122"/>
    </row>
    <row r="752" spans="6:21" ht="14.25" customHeight="1">
      <c r="F752" s="122"/>
      <c r="K752" s="122"/>
      <c r="P752" s="122"/>
      <c r="U752" s="122"/>
    </row>
    <row r="753" spans="6:21" ht="14.25" customHeight="1">
      <c r="F753" s="122"/>
      <c r="K753" s="122"/>
      <c r="P753" s="122"/>
      <c r="U753" s="122"/>
    </row>
    <row r="754" spans="6:21" ht="14.25" customHeight="1">
      <c r="F754" s="122"/>
      <c r="K754" s="122"/>
      <c r="P754" s="122"/>
      <c r="U754" s="122"/>
    </row>
    <row r="755" spans="6:21" ht="14.25" customHeight="1">
      <c r="F755" s="122"/>
      <c r="K755" s="122"/>
      <c r="P755" s="122"/>
      <c r="U755" s="122"/>
    </row>
    <row r="756" spans="6:21" ht="14.25" customHeight="1">
      <c r="F756" s="122"/>
      <c r="K756" s="122"/>
      <c r="P756" s="122"/>
      <c r="U756" s="122"/>
    </row>
    <row r="757" spans="6:21" ht="14.25" customHeight="1">
      <c r="F757" s="122"/>
      <c r="K757" s="122"/>
      <c r="P757" s="122"/>
      <c r="U757" s="122"/>
    </row>
    <row r="758" spans="6:21" ht="14.25" customHeight="1">
      <c r="F758" s="122"/>
      <c r="K758" s="122"/>
      <c r="P758" s="122"/>
      <c r="U758" s="122"/>
    </row>
    <row r="759" spans="6:21" ht="14.25" customHeight="1">
      <c r="F759" s="122"/>
      <c r="K759" s="122"/>
      <c r="P759" s="122"/>
      <c r="U759" s="122"/>
    </row>
    <row r="760" spans="6:21" ht="14.25" customHeight="1">
      <c r="F760" s="122"/>
      <c r="K760" s="122"/>
      <c r="P760" s="122"/>
      <c r="U760" s="122"/>
    </row>
    <row r="761" spans="6:21" ht="14.25" customHeight="1">
      <c r="F761" s="122"/>
      <c r="K761" s="122"/>
      <c r="P761" s="122"/>
      <c r="U761" s="122"/>
    </row>
    <row r="762" spans="6:21" ht="14.25" customHeight="1">
      <c r="F762" s="122"/>
      <c r="K762" s="122"/>
      <c r="P762" s="122"/>
      <c r="U762" s="122"/>
    </row>
    <row r="763" spans="6:21" ht="14.25" customHeight="1">
      <c r="F763" s="122"/>
      <c r="K763" s="122"/>
      <c r="P763" s="122"/>
      <c r="U763" s="122"/>
    </row>
    <row r="764" spans="6:21" ht="14.25" customHeight="1">
      <c r="F764" s="122"/>
      <c r="K764" s="122"/>
      <c r="P764" s="122"/>
      <c r="U764" s="122"/>
    </row>
    <row r="765" spans="6:21" ht="14.25" customHeight="1">
      <c r="F765" s="122"/>
      <c r="K765" s="122"/>
      <c r="P765" s="122"/>
      <c r="U765" s="122"/>
    </row>
    <row r="766" spans="6:21" ht="14.25" customHeight="1">
      <c r="F766" s="122"/>
      <c r="K766" s="122"/>
      <c r="P766" s="122"/>
      <c r="U766" s="122"/>
    </row>
    <row r="767" spans="6:21" ht="14.25" customHeight="1">
      <c r="F767" s="122"/>
      <c r="K767" s="122"/>
      <c r="P767" s="122"/>
      <c r="U767" s="122"/>
    </row>
    <row r="768" spans="6:21" ht="14.25" customHeight="1">
      <c r="F768" s="122"/>
      <c r="K768" s="122"/>
      <c r="P768" s="122"/>
      <c r="U768" s="122"/>
    </row>
    <row r="769" spans="6:21" ht="14.25" customHeight="1">
      <c r="F769" s="122"/>
      <c r="K769" s="122"/>
      <c r="P769" s="122"/>
      <c r="U769" s="122"/>
    </row>
    <row r="770" spans="6:21" ht="14.25" customHeight="1">
      <c r="F770" s="122"/>
      <c r="K770" s="122"/>
      <c r="P770" s="122"/>
      <c r="U770" s="122"/>
    </row>
    <row r="771" spans="6:21" ht="14.25" customHeight="1">
      <c r="F771" s="122"/>
      <c r="K771" s="122"/>
      <c r="P771" s="122"/>
      <c r="U771" s="122"/>
    </row>
    <row r="772" spans="6:21" ht="14.25" customHeight="1">
      <c r="F772" s="122"/>
      <c r="K772" s="122"/>
      <c r="P772" s="122"/>
      <c r="U772" s="122"/>
    </row>
    <row r="773" spans="6:21" ht="14.25" customHeight="1">
      <c r="F773" s="122"/>
      <c r="K773" s="122"/>
      <c r="P773" s="122"/>
      <c r="U773" s="122"/>
    </row>
    <row r="774" spans="6:21" ht="14.25" customHeight="1">
      <c r="F774" s="122"/>
      <c r="K774" s="122"/>
      <c r="P774" s="122"/>
      <c r="U774" s="122"/>
    </row>
    <row r="775" spans="6:21" ht="14.25" customHeight="1">
      <c r="F775" s="122"/>
      <c r="K775" s="122"/>
      <c r="P775" s="122"/>
      <c r="U775" s="122"/>
    </row>
    <row r="776" spans="6:21" ht="14.25" customHeight="1">
      <c r="F776" s="122"/>
      <c r="K776" s="122"/>
      <c r="P776" s="122"/>
      <c r="U776" s="122"/>
    </row>
    <row r="777" spans="6:21" ht="14.25" customHeight="1">
      <c r="F777" s="122"/>
      <c r="K777" s="122"/>
      <c r="P777" s="122"/>
      <c r="U777" s="122"/>
    </row>
    <row r="778" spans="6:21" ht="14.25" customHeight="1">
      <c r="F778" s="122"/>
      <c r="K778" s="122"/>
      <c r="P778" s="122"/>
      <c r="U778" s="122"/>
    </row>
    <row r="779" spans="6:21" ht="14.25" customHeight="1">
      <c r="F779" s="122"/>
      <c r="K779" s="122"/>
      <c r="P779" s="122"/>
      <c r="U779" s="122"/>
    </row>
    <row r="780" spans="6:21" ht="14.25" customHeight="1">
      <c r="F780" s="122"/>
      <c r="K780" s="122"/>
      <c r="P780" s="122"/>
      <c r="U780" s="122"/>
    </row>
    <row r="781" spans="6:21" ht="14.25" customHeight="1">
      <c r="F781" s="122"/>
      <c r="K781" s="122"/>
      <c r="P781" s="122"/>
      <c r="U781" s="122"/>
    </row>
    <row r="782" spans="6:21" ht="14.25" customHeight="1">
      <c r="F782" s="122"/>
      <c r="K782" s="122"/>
      <c r="P782" s="122"/>
      <c r="U782" s="122"/>
    </row>
    <row r="783" spans="6:21" ht="14.25" customHeight="1">
      <c r="F783" s="122"/>
      <c r="K783" s="122"/>
      <c r="P783" s="122"/>
      <c r="U783" s="122"/>
    </row>
    <row r="784" spans="6:21" ht="14.25" customHeight="1">
      <c r="F784" s="122"/>
      <c r="K784" s="122"/>
      <c r="P784" s="122"/>
      <c r="U784" s="122"/>
    </row>
    <row r="785" spans="6:21" ht="14.25" customHeight="1">
      <c r="F785" s="122"/>
      <c r="K785" s="122"/>
      <c r="P785" s="122"/>
      <c r="U785" s="122"/>
    </row>
    <row r="786" spans="6:21" ht="14.25" customHeight="1">
      <c r="F786" s="122"/>
      <c r="K786" s="122"/>
      <c r="P786" s="122"/>
      <c r="U786" s="122"/>
    </row>
    <row r="787" spans="6:21" ht="14.25" customHeight="1">
      <c r="F787" s="122"/>
      <c r="K787" s="122"/>
      <c r="P787" s="122"/>
      <c r="U787" s="122"/>
    </row>
    <row r="788" spans="6:21" ht="14.25" customHeight="1">
      <c r="F788" s="122"/>
      <c r="K788" s="122"/>
      <c r="P788" s="122"/>
      <c r="U788" s="122"/>
    </row>
    <row r="789" spans="6:21" ht="14.25" customHeight="1">
      <c r="F789" s="122"/>
      <c r="K789" s="122"/>
      <c r="P789" s="122"/>
      <c r="U789" s="122"/>
    </row>
    <row r="790" spans="6:21" ht="14.25" customHeight="1">
      <c r="F790" s="122"/>
      <c r="K790" s="122"/>
      <c r="P790" s="122"/>
      <c r="U790" s="122"/>
    </row>
    <row r="791" spans="6:21" ht="14.25" customHeight="1">
      <c r="F791" s="122"/>
      <c r="K791" s="122"/>
      <c r="P791" s="122"/>
      <c r="U791" s="122"/>
    </row>
    <row r="792" spans="6:21" ht="14.25" customHeight="1">
      <c r="F792" s="122"/>
      <c r="K792" s="122"/>
      <c r="P792" s="122"/>
      <c r="U792" s="122"/>
    </row>
    <row r="793" spans="6:21" ht="14.25" customHeight="1">
      <c r="F793" s="122"/>
      <c r="K793" s="122"/>
      <c r="P793" s="122"/>
      <c r="U793" s="122"/>
    </row>
    <row r="794" spans="6:21" ht="14.25" customHeight="1">
      <c r="F794" s="122"/>
      <c r="K794" s="122"/>
      <c r="P794" s="122"/>
      <c r="U794" s="122"/>
    </row>
    <row r="795" spans="6:21" ht="14.25" customHeight="1">
      <c r="F795" s="122"/>
      <c r="K795" s="122"/>
      <c r="P795" s="122"/>
      <c r="U795" s="122"/>
    </row>
    <row r="796" spans="6:21" ht="14.25" customHeight="1">
      <c r="F796" s="122"/>
      <c r="K796" s="122"/>
      <c r="P796" s="122"/>
      <c r="U796" s="122"/>
    </row>
    <row r="797" spans="6:21" ht="14.25" customHeight="1">
      <c r="F797" s="122"/>
      <c r="K797" s="122"/>
      <c r="P797" s="122"/>
      <c r="U797" s="122"/>
    </row>
    <row r="798" spans="6:21" ht="14.25" customHeight="1">
      <c r="F798" s="122"/>
      <c r="K798" s="122"/>
      <c r="P798" s="122"/>
      <c r="U798" s="122"/>
    </row>
    <row r="799" spans="6:21" ht="14.25" customHeight="1">
      <c r="F799" s="122"/>
      <c r="K799" s="122"/>
      <c r="P799" s="122"/>
      <c r="U799" s="122"/>
    </row>
    <row r="800" spans="6:21" ht="14.25" customHeight="1">
      <c r="F800" s="122"/>
      <c r="K800" s="122"/>
      <c r="P800" s="122"/>
      <c r="U800" s="122"/>
    </row>
    <row r="801" spans="6:21" ht="14.25" customHeight="1">
      <c r="F801" s="122"/>
      <c r="K801" s="122"/>
      <c r="P801" s="122"/>
      <c r="U801" s="122"/>
    </row>
    <row r="802" spans="6:21" ht="14.25" customHeight="1">
      <c r="F802" s="122"/>
      <c r="K802" s="122"/>
      <c r="P802" s="122"/>
      <c r="U802" s="122"/>
    </row>
    <row r="803" spans="6:21" ht="14.25" customHeight="1">
      <c r="F803" s="122"/>
      <c r="K803" s="122"/>
      <c r="P803" s="122"/>
      <c r="U803" s="122"/>
    </row>
    <row r="804" spans="6:21" ht="14.25" customHeight="1">
      <c r="F804" s="122"/>
      <c r="K804" s="122"/>
      <c r="P804" s="122"/>
      <c r="U804" s="122"/>
    </row>
    <row r="805" spans="6:21" ht="14.25" customHeight="1">
      <c r="F805" s="122"/>
      <c r="K805" s="122"/>
      <c r="P805" s="122"/>
      <c r="U805" s="122"/>
    </row>
    <row r="806" spans="6:21" ht="14.25" customHeight="1">
      <c r="F806" s="122"/>
      <c r="K806" s="122"/>
      <c r="P806" s="122"/>
      <c r="U806" s="122"/>
    </row>
    <row r="807" spans="6:21" ht="14.25" customHeight="1">
      <c r="F807" s="122"/>
      <c r="K807" s="122"/>
      <c r="P807" s="122"/>
      <c r="U807" s="122"/>
    </row>
    <row r="808" spans="6:21" ht="14.25" customHeight="1">
      <c r="F808" s="122"/>
      <c r="K808" s="122"/>
      <c r="P808" s="122"/>
      <c r="U808" s="122"/>
    </row>
    <row r="809" spans="6:21" ht="14.25" customHeight="1">
      <c r="F809" s="122"/>
      <c r="K809" s="122"/>
      <c r="P809" s="122"/>
      <c r="U809" s="122"/>
    </row>
    <row r="810" spans="6:21" ht="14.25" customHeight="1">
      <c r="F810" s="122"/>
      <c r="K810" s="122"/>
      <c r="P810" s="122"/>
      <c r="U810" s="122"/>
    </row>
    <row r="811" spans="6:21" ht="14.25" customHeight="1">
      <c r="F811" s="122"/>
      <c r="K811" s="122"/>
      <c r="P811" s="122"/>
      <c r="U811" s="122"/>
    </row>
    <row r="812" spans="6:21" ht="14.25" customHeight="1">
      <c r="F812" s="122"/>
      <c r="K812" s="122"/>
      <c r="P812" s="122"/>
      <c r="U812" s="122"/>
    </row>
    <row r="813" spans="6:21" ht="14.25" customHeight="1">
      <c r="F813" s="122"/>
      <c r="K813" s="122"/>
      <c r="P813" s="122"/>
      <c r="U813" s="122"/>
    </row>
    <row r="814" spans="6:21" ht="14.25" customHeight="1">
      <c r="F814" s="122"/>
      <c r="K814" s="122"/>
      <c r="P814" s="122"/>
      <c r="U814" s="122"/>
    </row>
    <row r="815" spans="6:21" ht="14.25" customHeight="1">
      <c r="F815" s="122"/>
      <c r="K815" s="122"/>
      <c r="P815" s="122"/>
      <c r="U815" s="122"/>
    </row>
    <row r="816" spans="6:21" ht="14.25" customHeight="1">
      <c r="F816" s="122"/>
      <c r="K816" s="122"/>
      <c r="P816" s="122"/>
      <c r="U816" s="122"/>
    </row>
    <row r="817" spans="6:21" ht="14.25" customHeight="1">
      <c r="F817" s="122"/>
      <c r="K817" s="122"/>
      <c r="P817" s="122"/>
      <c r="U817" s="122"/>
    </row>
    <row r="818" spans="6:21" ht="14.25" customHeight="1">
      <c r="F818" s="122"/>
      <c r="K818" s="122"/>
      <c r="P818" s="122"/>
      <c r="U818" s="122"/>
    </row>
    <row r="819" spans="6:21" ht="14.25" customHeight="1">
      <c r="F819" s="122"/>
      <c r="K819" s="122"/>
      <c r="P819" s="122"/>
      <c r="U819" s="122"/>
    </row>
    <row r="820" spans="6:21" ht="14.25" customHeight="1">
      <c r="F820" s="122"/>
      <c r="K820" s="122"/>
      <c r="P820" s="122"/>
      <c r="U820" s="122"/>
    </row>
    <row r="821" spans="6:21" ht="14.25" customHeight="1">
      <c r="F821" s="122"/>
      <c r="K821" s="122"/>
      <c r="P821" s="122"/>
      <c r="U821" s="122"/>
    </row>
    <row r="822" spans="6:21" ht="14.25" customHeight="1">
      <c r="F822" s="122"/>
      <c r="K822" s="122"/>
      <c r="P822" s="122"/>
      <c r="U822" s="122"/>
    </row>
    <row r="823" spans="6:21" ht="14.25" customHeight="1">
      <c r="F823" s="122"/>
      <c r="K823" s="122"/>
      <c r="P823" s="122"/>
      <c r="U823" s="122"/>
    </row>
    <row r="824" spans="6:21" ht="14.25" customHeight="1">
      <c r="F824" s="122"/>
      <c r="K824" s="122"/>
      <c r="P824" s="122"/>
      <c r="U824" s="122"/>
    </row>
    <row r="825" spans="6:21" ht="14.25" customHeight="1">
      <c r="F825" s="122"/>
      <c r="K825" s="122"/>
      <c r="P825" s="122"/>
      <c r="U825" s="122"/>
    </row>
    <row r="826" spans="6:21" ht="14.25" customHeight="1">
      <c r="F826" s="122"/>
      <c r="K826" s="122"/>
      <c r="P826" s="122"/>
      <c r="U826" s="122"/>
    </row>
    <row r="827" spans="6:21" ht="14.25" customHeight="1">
      <c r="F827" s="122"/>
      <c r="K827" s="122"/>
      <c r="P827" s="122"/>
      <c r="U827" s="122"/>
    </row>
    <row r="828" spans="6:21" ht="14.25" customHeight="1">
      <c r="F828" s="122"/>
      <c r="K828" s="122"/>
      <c r="P828" s="122"/>
      <c r="U828" s="122"/>
    </row>
    <row r="829" spans="6:21" ht="14.25" customHeight="1">
      <c r="F829" s="122"/>
      <c r="K829" s="122"/>
      <c r="P829" s="122"/>
      <c r="U829" s="122"/>
    </row>
    <row r="830" spans="6:21" ht="14.25" customHeight="1">
      <c r="F830" s="122"/>
      <c r="K830" s="122"/>
      <c r="P830" s="122"/>
      <c r="U830" s="122"/>
    </row>
    <row r="831" spans="6:21" ht="14.25" customHeight="1">
      <c r="F831" s="122"/>
      <c r="K831" s="122"/>
      <c r="P831" s="122"/>
      <c r="U831" s="122"/>
    </row>
    <row r="832" spans="6:21" ht="14.25" customHeight="1">
      <c r="F832" s="122"/>
      <c r="K832" s="122"/>
      <c r="P832" s="122"/>
      <c r="U832" s="122"/>
    </row>
    <row r="833" spans="6:21" ht="14.25" customHeight="1">
      <c r="F833" s="122"/>
      <c r="K833" s="122"/>
      <c r="P833" s="122"/>
      <c r="U833" s="122"/>
    </row>
    <row r="834" spans="6:21" ht="14.25" customHeight="1">
      <c r="F834" s="122"/>
      <c r="K834" s="122"/>
      <c r="P834" s="122"/>
      <c r="U834" s="122"/>
    </row>
    <row r="835" spans="6:21" ht="14.25" customHeight="1">
      <c r="F835" s="122"/>
      <c r="K835" s="122"/>
      <c r="P835" s="122"/>
      <c r="U835" s="122"/>
    </row>
    <row r="836" spans="6:21" ht="14.25" customHeight="1">
      <c r="F836" s="122"/>
      <c r="K836" s="122"/>
      <c r="P836" s="122"/>
      <c r="U836" s="122"/>
    </row>
    <row r="837" spans="6:21" ht="14.25" customHeight="1">
      <c r="F837" s="122"/>
      <c r="K837" s="122"/>
      <c r="P837" s="122"/>
      <c r="U837" s="122"/>
    </row>
    <row r="838" spans="6:21" ht="14.25" customHeight="1">
      <c r="F838" s="122"/>
      <c r="K838" s="122"/>
      <c r="P838" s="122"/>
      <c r="U838" s="122"/>
    </row>
    <row r="839" spans="6:21" ht="14.25" customHeight="1">
      <c r="F839" s="122"/>
      <c r="K839" s="122"/>
      <c r="P839" s="122"/>
      <c r="U839" s="122"/>
    </row>
    <row r="840" spans="6:21" ht="14.25" customHeight="1">
      <c r="F840" s="122"/>
      <c r="K840" s="122"/>
      <c r="P840" s="122"/>
      <c r="U840" s="122"/>
    </row>
    <row r="841" spans="6:21" ht="14.25" customHeight="1">
      <c r="F841" s="122"/>
      <c r="K841" s="122"/>
      <c r="P841" s="122"/>
      <c r="U841" s="122"/>
    </row>
    <row r="842" spans="6:21" ht="14.25" customHeight="1">
      <c r="F842" s="122"/>
      <c r="K842" s="122"/>
      <c r="P842" s="122"/>
      <c r="U842" s="122"/>
    </row>
    <row r="843" spans="6:21" ht="14.25" customHeight="1">
      <c r="F843" s="122"/>
      <c r="K843" s="122"/>
      <c r="P843" s="122"/>
      <c r="U843" s="122"/>
    </row>
    <row r="844" spans="6:21" ht="14.25" customHeight="1">
      <c r="F844" s="122"/>
      <c r="K844" s="122"/>
      <c r="P844" s="122"/>
      <c r="U844" s="122"/>
    </row>
    <row r="845" spans="6:21" ht="14.25" customHeight="1">
      <c r="F845" s="122"/>
      <c r="K845" s="122"/>
      <c r="P845" s="122"/>
      <c r="U845" s="122"/>
    </row>
    <row r="846" spans="6:21" ht="14.25" customHeight="1">
      <c r="F846" s="122"/>
      <c r="K846" s="122"/>
      <c r="P846" s="122"/>
      <c r="U846" s="122"/>
    </row>
    <row r="847" spans="6:21" ht="14.25" customHeight="1">
      <c r="F847" s="122"/>
      <c r="K847" s="122"/>
      <c r="P847" s="122"/>
      <c r="U847" s="122"/>
    </row>
    <row r="848" spans="6:21" ht="14.25" customHeight="1">
      <c r="F848" s="122"/>
      <c r="K848" s="122"/>
      <c r="P848" s="122"/>
      <c r="U848" s="122"/>
    </row>
    <row r="849" spans="6:21" ht="14.25" customHeight="1">
      <c r="F849" s="122"/>
      <c r="K849" s="122"/>
      <c r="P849" s="122"/>
      <c r="U849" s="122"/>
    </row>
    <row r="850" spans="6:21" ht="14.25" customHeight="1">
      <c r="F850" s="122"/>
      <c r="K850" s="122"/>
      <c r="P850" s="122"/>
      <c r="U850" s="122"/>
    </row>
    <row r="851" spans="6:21" ht="14.25" customHeight="1">
      <c r="F851" s="122"/>
      <c r="K851" s="122"/>
      <c r="P851" s="122"/>
      <c r="U851" s="122"/>
    </row>
    <row r="852" spans="6:21" ht="14.25" customHeight="1">
      <c r="F852" s="122"/>
      <c r="K852" s="122"/>
      <c r="P852" s="122"/>
      <c r="U852" s="122"/>
    </row>
    <row r="853" spans="6:21" ht="14.25" customHeight="1">
      <c r="F853" s="122"/>
      <c r="K853" s="122"/>
      <c r="P853" s="122"/>
      <c r="U853" s="122"/>
    </row>
    <row r="854" spans="6:21" ht="14.25" customHeight="1">
      <c r="F854" s="122"/>
      <c r="K854" s="122"/>
      <c r="P854" s="122"/>
      <c r="U854" s="122"/>
    </row>
    <row r="855" spans="6:21" ht="14.25" customHeight="1">
      <c r="F855" s="122"/>
      <c r="K855" s="122"/>
      <c r="P855" s="122"/>
      <c r="U855" s="122"/>
    </row>
    <row r="856" spans="6:21" ht="14.25" customHeight="1">
      <c r="F856" s="122"/>
      <c r="K856" s="122"/>
      <c r="P856" s="122"/>
      <c r="U856" s="122"/>
    </row>
    <row r="857" spans="6:21" ht="14.25" customHeight="1">
      <c r="F857" s="122"/>
      <c r="K857" s="122"/>
      <c r="P857" s="122"/>
      <c r="U857" s="122"/>
    </row>
    <row r="858" spans="6:21" ht="14.25" customHeight="1">
      <c r="F858" s="122"/>
      <c r="K858" s="122"/>
      <c r="P858" s="122"/>
      <c r="U858" s="122"/>
    </row>
    <row r="859" spans="6:21" ht="14.25" customHeight="1">
      <c r="F859" s="122"/>
      <c r="K859" s="122"/>
      <c r="P859" s="122"/>
      <c r="U859" s="122"/>
    </row>
    <row r="860" spans="6:21" ht="14.25" customHeight="1">
      <c r="F860" s="122"/>
      <c r="K860" s="122"/>
      <c r="P860" s="122"/>
      <c r="U860" s="122"/>
    </row>
    <row r="861" spans="6:21" ht="14.25" customHeight="1">
      <c r="F861" s="122"/>
      <c r="K861" s="122"/>
      <c r="P861" s="122"/>
      <c r="U861" s="122"/>
    </row>
    <row r="862" spans="6:21" ht="14.25" customHeight="1">
      <c r="F862" s="122"/>
      <c r="K862" s="122"/>
      <c r="P862" s="122"/>
      <c r="U862" s="122"/>
    </row>
    <row r="863" spans="6:21" ht="14.25" customHeight="1">
      <c r="F863" s="122"/>
      <c r="K863" s="122"/>
      <c r="P863" s="122"/>
      <c r="U863" s="122"/>
    </row>
    <row r="864" spans="6:21" ht="14.25" customHeight="1">
      <c r="F864" s="122"/>
      <c r="K864" s="122"/>
      <c r="P864" s="122"/>
      <c r="U864" s="122"/>
    </row>
    <row r="865" spans="6:21" ht="14.25" customHeight="1">
      <c r="F865" s="122"/>
      <c r="K865" s="122"/>
      <c r="P865" s="122"/>
      <c r="U865" s="122"/>
    </row>
    <row r="866" spans="6:21" ht="14.25" customHeight="1">
      <c r="F866" s="122"/>
      <c r="K866" s="122"/>
      <c r="P866" s="122"/>
      <c r="U866" s="122"/>
    </row>
    <row r="867" spans="6:21" ht="14.25" customHeight="1">
      <c r="F867" s="122"/>
      <c r="K867" s="122"/>
      <c r="P867" s="122"/>
      <c r="U867" s="122"/>
    </row>
    <row r="868" spans="6:21" ht="14.25" customHeight="1">
      <c r="F868" s="122"/>
      <c r="K868" s="122"/>
      <c r="P868" s="122"/>
      <c r="U868" s="122"/>
    </row>
    <row r="869" spans="6:21" ht="14.25" customHeight="1">
      <c r="F869" s="122"/>
      <c r="K869" s="122"/>
      <c r="P869" s="122"/>
      <c r="U869" s="122"/>
    </row>
    <row r="870" spans="6:21" ht="14.25" customHeight="1">
      <c r="F870" s="122"/>
      <c r="K870" s="122"/>
      <c r="P870" s="122"/>
      <c r="U870" s="122"/>
    </row>
    <row r="871" spans="6:21" ht="14.25" customHeight="1">
      <c r="F871" s="122"/>
      <c r="K871" s="122"/>
      <c r="P871" s="122"/>
      <c r="U871" s="122"/>
    </row>
    <row r="872" spans="6:21" ht="14.25" customHeight="1">
      <c r="F872" s="122"/>
      <c r="K872" s="122"/>
      <c r="P872" s="122"/>
      <c r="U872" s="122"/>
    </row>
    <row r="873" spans="6:21" ht="14.25" customHeight="1">
      <c r="F873" s="122"/>
      <c r="K873" s="122"/>
      <c r="P873" s="122"/>
      <c r="U873" s="122"/>
    </row>
    <row r="874" spans="6:21" ht="14.25" customHeight="1">
      <c r="F874" s="122"/>
      <c r="K874" s="122"/>
      <c r="P874" s="122"/>
      <c r="U874" s="122"/>
    </row>
    <row r="875" spans="6:21" ht="14.25" customHeight="1">
      <c r="F875" s="122"/>
      <c r="K875" s="122"/>
      <c r="P875" s="122"/>
      <c r="U875" s="122"/>
    </row>
    <row r="876" spans="6:21" ht="14.25" customHeight="1">
      <c r="F876" s="122"/>
      <c r="K876" s="122"/>
      <c r="P876" s="122"/>
      <c r="U876" s="122"/>
    </row>
    <row r="877" spans="6:21" ht="14.25" customHeight="1">
      <c r="F877" s="122"/>
      <c r="K877" s="122"/>
      <c r="P877" s="122"/>
      <c r="U877" s="122"/>
    </row>
    <row r="878" spans="6:21" ht="14.25" customHeight="1">
      <c r="F878" s="122"/>
      <c r="K878" s="122"/>
      <c r="P878" s="122"/>
      <c r="U878" s="122"/>
    </row>
    <row r="879" spans="6:21" ht="14.25" customHeight="1">
      <c r="F879" s="122"/>
      <c r="K879" s="122"/>
      <c r="P879" s="122"/>
      <c r="U879" s="122"/>
    </row>
    <row r="880" spans="6:21" ht="14.25" customHeight="1">
      <c r="F880" s="122"/>
      <c r="K880" s="122"/>
      <c r="P880" s="122"/>
      <c r="U880" s="122"/>
    </row>
    <row r="881" spans="6:21" ht="14.25" customHeight="1">
      <c r="F881" s="122"/>
      <c r="K881" s="122"/>
      <c r="P881" s="122"/>
      <c r="U881" s="122"/>
    </row>
    <row r="882" spans="6:21" ht="14.25" customHeight="1">
      <c r="F882" s="122"/>
      <c r="K882" s="122"/>
      <c r="P882" s="122"/>
      <c r="U882" s="122"/>
    </row>
    <row r="883" spans="6:21" ht="14.25" customHeight="1">
      <c r="F883" s="122"/>
      <c r="K883" s="122"/>
      <c r="P883" s="122"/>
      <c r="U883" s="122"/>
    </row>
    <row r="884" spans="6:21" ht="14.25" customHeight="1">
      <c r="F884" s="122"/>
      <c r="K884" s="122"/>
      <c r="P884" s="122"/>
      <c r="U884" s="122"/>
    </row>
    <row r="885" spans="6:21" ht="14.25" customHeight="1">
      <c r="F885" s="122"/>
      <c r="K885" s="122"/>
      <c r="P885" s="122"/>
      <c r="U885" s="122"/>
    </row>
    <row r="886" spans="6:21" ht="14.25" customHeight="1">
      <c r="F886" s="122"/>
      <c r="K886" s="122"/>
      <c r="P886" s="122"/>
      <c r="U886" s="122"/>
    </row>
    <row r="887" spans="6:21" ht="14.25" customHeight="1">
      <c r="F887" s="122"/>
      <c r="K887" s="122"/>
      <c r="P887" s="122"/>
      <c r="U887" s="122"/>
    </row>
    <row r="888" spans="6:21" ht="14.25" customHeight="1">
      <c r="F888" s="122"/>
      <c r="K888" s="122"/>
      <c r="P888" s="122"/>
      <c r="U888" s="122"/>
    </row>
    <row r="889" spans="6:21" ht="14.25" customHeight="1">
      <c r="F889" s="122"/>
      <c r="K889" s="122"/>
      <c r="P889" s="122"/>
      <c r="U889" s="122"/>
    </row>
    <row r="890" spans="6:21" ht="14.25" customHeight="1">
      <c r="F890" s="122"/>
      <c r="K890" s="122"/>
      <c r="P890" s="122"/>
      <c r="U890" s="122"/>
    </row>
    <row r="891" spans="6:21" ht="14.25" customHeight="1">
      <c r="F891" s="122"/>
      <c r="K891" s="122"/>
      <c r="P891" s="122"/>
      <c r="U891" s="122"/>
    </row>
    <row r="892" spans="6:21" ht="14.25" customHeight="1">
      <c r="F892" s="122"/>
      <c r="K892" s="122"/>
      <c r="P892" s="122"/>
      <c r="U892" s="122"/>
    </row>
    <row r="893" spans="6:21" ht="14.25" customHeight="1">
      <c r="F893" s="122"/>
      <c r="K893" s="122"/>
      <c r="P893" s="122"/>
      <c r="U893" s="122"/>
    </row>
    <row r="894" spans="6:21" ht="14.25" customHeight="1">
      <c r="F894" s="122"/>
      <c r="K894" s="122"/>
      <c r="P894" s="122"/>
      <c r="U894" s="122"/>
    </row>
    <row r="895" spans="6:21" ht="14.25" customHeight="1">
      <c r="F895" s="122"/>
      <c r="K895" s="122"/>
      <c r="P895" s="122"/>
      <c r="U895" s="122"/>
    </row>
    <row r="896" spans="6:21" ht="14.25" customHeight="1">
      <c r="F896" s="122"/>
      <c r="K896" s="122"/>
      <c r="P896" s="122"/>
      <c r="U896" s="122"/>
    </row>
    <row r="897" spans="6:21" ht="14.25" customHeight="1">
      <c r="F897" s="122"/>
      <c r="K897" s="122"/>
      <c r="P897" s="122"/>
      <c r="U897" s="122"/>
    </row>
    <row r="898" spans="6:21" ht="14.25" customHeight="1">
      <c r="F898" s="122"/>
      <c r="K898" s="122"/>
      <c r="P898" s="122"/>
      <c r="U898" s="122"/>
    </row>
    <row r="899" spans="6:21" ht="14.25" customHeight="1">
      <c r="F899" s="122"/>
      <c r="K899" s="122"/>
      <c r="P899" s="122"/>
      <c r="U899" s="122"/>
    </row>
    <row r="900" spans="6:21" ht="14.25" customHeight="1">
      <c r="F900" s="122"/>
      <c r="K900" s="122"/>
      <c r="P900" s="122"/>
      <c r="U900" s="122"/>
    </row>
    <row r="901" spans="6:21" ht="14.25" customHeight="1">
      <c r="F901" s="122"/>
      <c r="K901" s="122"/>
      <c r="P901" s="122"/>
      <c r="U901" s="122"/>
    </row>
    <row r="902" spans="6:21" ht="14.25" customHeight="1">
      <c r="F902" s="122"/>
      <c r="K902" s="122"/>
      <c r="P902" s="122"/>
      <c r="U902" s="122"/>
    </row>
    <row r="903" spans="6:21" ht="14.25" customHeight="1">
      <c r="F903" s="122"/>
      <c r="K903" s="122"/>
      <c r="P903" s="122"/>
      <c r="U903" s="122"/>
    </row>
    <row r="904" spans="6:21" ht="14.25" customHeight="1">
      <c r="F904" s="122"/>
      <c r="K904" s="122"/>
      <c r="P904" s="122"/>
      <c r="U904" s="122"/>
    </row>
    <row r="905" spans="6:21" ht="14.25" customHeight="1">
      <c r="F905" s="122"/>
      <c r="K905" s="122"/>
      <c r="P905" s="122"/>
      <c r="U905" s="122"/>
    </row>
    <row r="906" spans="6:21" ht="14.25" customHeight="1">
      <c r="F906" s="122"/>
      <c r="K906" s="122"/>
      <c r="P906" s="122"/>
      <c r="U906" s="122"/>
    </row>
    <row r="907" spans="6:21" ht="14.25" customHeight="1">
      <c r="F907" s="122"/>
      <c r="K907" s="122"/>
      <c r="P907" s="122"/>
      <c r="U907" s="122"/>
    </row>
    <row r="908" spans="6:21" ht="14.25" customHeight="1">
      <c r="F908" s="122"/>
      <c r="K908" s="122"/>
      <c r="P908" s="122"/>
      <c r="U908" s="122"/>
    </row>
    <row r="909" spans="6:21" ht="14.25" customHeight="1">
      <c r="F909" s="122"/>
      <c r="K909" s="122"/>
      <c r="P909" s="122"/>
      <c r="U909" s="122"/>
    </row>
    <row r="910" spans="6:21" ht="14.25" customHeight="1">
      <c r="F910" s="122"/>
      <c r="K910" s="122"/>
      <c r="P910" s="122"/>
      <c r="U910" s="122"/>
    </row>
    <row r="911" spans="6:21" ht="14.25" customHeight="1">
      <c r="F911" s="122"/>
      <c r="K911" s="122"/>
      <c r="P911" s="122"/>
      <c r="U911" s="122"/>
    </row>
    <row r="912" spans="6:21" ht="14.25" customHeight="1">
      <c r="F912" s="122"/>
      <c r="K912" s="122"/>
      <c r="P912" s="122"/>
      <c r="U912" s="122"/>
    </row>
    <row r="913" spans="6:21" ht="14.25" customHeight="1">
      <c r="F913" s="122"/>
      <c r="K913" s="122"/>
      <c r="P913" s="122"/>
      <c r="U913" s="122"/>
    </row>
    <row r="914" spans="6:21" ht="14.25" customHeight="1">
      <c r="F914" s="122"/>
      <c r="K914" s="122"/>
      <c r="P914" s="122"/>
      <c r="U914" s="122"/>
    </row>
    <row r="915" spans="6:21" ht="14.25" customHeight="1">
      <c r="F915" s="122"/>
      <c r="K915" s="122"/>
      <c r="P915" s="122"/>
      <c r="U915" s="122"/>
    </row>
    <row r="916" spans="6:21" ht="14.25" customHeight="1">
      <c r="F916" s="122"/>
      <c r="K916" s="122"/>
      <c r="P916" s="122"/>
      <c r="U916" s="122"/>
    </row>
    <row r="917" spans="6:21" ht="14.25" customHeight="1">
      <c r="F917" s="122"/>
      <c r="K917" s="122"/>
      <c r="P917" s="122"/>
      <c r="U917" s="122"/>
    </row>
    <row r="918" spans="6:21" ht="14.25" customHeight="1">
      <c r="F918" s="122"/>
      <c r="K918" s="122"/>
      <c r="P918" s="122"/>
      <c r="U918" s="122"/>
    </row>
    <row r="919" spans="6:21" ht="14.25" customHeight="1">
      <c r="F919" s="122"/>
      <c r="K919" s="122"/>
      <c r="P919" s="122"/>
      <c r="U919" s="122"/>
    </row>
    <row r="920" spans="6:21" ht="14.25" customHeight="1">
      <c r="F920" s="122"/>
      <c r="K920" s="122"/>
      <c r="P920" s="122"/>
      <c r="U920" s="122"/>
    </row>
    <row r="921" spans="6:21" ht="14.25" customHeight="1">
      <c r="F921" s="122"/>
      <c r="K921" s="122"/>
      <c r="P921" s="122"/>
      <c r="U921" s="122"/>
    </row>
    <row r="922" spans="6:21" ht="14.25" customHeight="1">
      <c r="F922" s="122"/>
      <c r="K922" s="122"/>
      <c r="P922" s="122"/>
      <c r="U922" s="122"/>
    </row>
    <row r="923" spans="6:21" ht="14.25" customHeight="1">
      <c r="F923" s="122"/>
      <c r="K923" s="122"/>
      <c r="P923" s="122"/>
      <c r="U923" s="122"/>
    </row>
    <row r="924" spans="6:21" ht="14.25" customHeight="1">
      <c r="F924" s="122"/>
      <c r="K924" s="122"/>
      <c r="P924" s="122"/>
      <c r="U924" s="122"/>
    </row>
    <row r="925" spans="6:21" ht="14.25" customHeight="1">
      <c r="F925" s="122"/>
      <c r="K925" s="122"/>
      <c r="P925" s="122"/>
      <c r="U925" s="122"/>
    </row>
    <row r="926" spans="6:21" ht="14.25" customHeight="1">
      <c r="F926" s="122"/>
      <c r="K926" s="122"/>
      <c r="P926" s="122"/>
      <c r="U926" s="122"/>
    </row>
    <row r="927" spans="6:21" ht="14.25" customHeight="1">
      <c r="F927" s="122"/>
      <c r="K927" s="122"/>
      <c r="P927" s="122"/>
      <c r="U927" s="122"/>
    </row>
    <row r="928" spans="6:21" ht="14.25" customHeight="1">
      <c r="F928" s="122"/>
      <c r="K928" s="122"/>
      <c r="P928" s="122"/>
      <c r="U928" s="122"/>
    </row>
    <row r="929" spans="6:21" ht="14.25" customHeight="1">
      <c r="F929" s="122"/>
      <c r="K929" s="122"/>
      <c r="P929" s="122"/>
      <c r="U929" s="122"/>
    </row>
    <row r="930" spans="6:21" ht="14.25" customHeight="1">
      <c r="F930" s="122"/>
      <c r="K930" s="122"/>
      <c r="P930" s="122"/>
      <c r="U930" s="122"/>
    </row>
    <row r="931" spans="6:21" ht="14.25" customHeight="1">
      <c r="F931" s="122"/>
      <c r="K931" s="122"/>
      <c r="P931" s="122"/>
      <c r="U931" s="122"/>
    </row>
    <row r="932" spans="6:21" ht="14.25" customHeight="1">
      <c r="F932" s="122"/>
      <c r="K932" s="122"/>
      <c r="P932" s="122"/>
      <c r="U932" s="122"/>
    </row>
    <row r="933" spans="6:21" ht="14.25" customHeight="1">
      <c r="F933" s="122"/>
      <c r="K933" s="122"/>
      <c r="P933" s="122"/>
      <c r="U933" s="122"/>
    </row>
    <row r="934" spans="6:21" ht="14.25" customHeight="1">
      <c r="F934" s="122"/>
      <c r="K934" s="122"/>
      <c r="P934" s="122"/>
      <c r="U934" s="122"/>
    </row>
    <row r="935" spans="6:21" ht="14.25" customHeight="1">
      <c r="F935" s="122"/>
      <c r="K935" s="122"/>
      <c r="P935" s="122"/>
      <c r="U935" s="122"/>
    </row>
    <row r="936" spans="6:21" ht="14.25" customHeight="1">
      <c r="F936" s="122"/>
      <c r="K936" s="122"/>
      <c r="P936" s="122"/>
      <c r="U936" s="122"/>
    </row>
    <row r="937" spans="6:21" ht="14.25" customHeight="1">
      <c r="F937" s="122"/>
      <c r="K937" s="122"/>
      <c r="P937" s="122"/>
      <c r="U937" s="122"/>
    </row>
    <row r="938" spans="6:21" ht="14.25" customHeight="1">
      <c r="F938" s="122"/>
      <c r="K938" s="122"/>
      <c r="P938" s="122"/>
      <c r="U938" s="122"/>
    </row>
    <row r="939" spans="6:21" ht="14.25" customHeight="1">
      <c r="F939" s="122"/>
      <c r="K939" s="122"/>
      <c r="P939" s="122"/>
      <c r="U939" s="122"/>
    </row>
    <row r="940" spans="6:21" ht="14.25" customHeight="1">
      <c r="F940" s="122"/>
      <c r="K940" s="122"/>
      <c r="P940" s="122"/>
      <c r="U940" s="122"/>
    </row>
    <row r="941" spans="6:21" ht="14.25" customHeight="1">
      <c r="F941" s="122"/>
      <c r="K941" s="122"/>
      <c r="P941" s="122"/>
      <c r="U941" s="122"/>
    </row>
    <row r="942" spans="6:21" ht="14.25" customHeight="1">
      <c r="F942" s="122"/>
      <c r="K942" s="122"/>
      <c r="P942" s="122"/>
      <c r="U942" s="122"/>
    </row>
    <row r="943" spans="6:21" ht="14.25" customHeight="1">
      <c r="F943" s="122"/>
      <c r="K943" s="122"/>
      <c r="P943" s="122"/>
      <c r="U943" s="122"/>
    </row>
    <row r="944" spans="6:21" ht="14.25" customHeight="1">
      <c r="F944" s="122"/>
      <c r="K944" s="122"/>
      <c r="P944" s="122"/>
      <c r="U944" s="122"/>
    </row>
    <row r="945" spans="6:21" ht="14.25" customHeight="1">
      <c r="F945" s="122"/>
      <c r="K945" s="122"/>
      <c r="P945" s="122"/>
      <c r="U945" s="122"/>
    </row>
    <row r="946" spans="6:21" ht="14.25" customHeight="1">
      <c r="F946" s="122"/>
      <c r="K946" s="122"/>
      <c r="P946" s="122"/>
      <c r="U946" s="122"/>
    </row>
    <row r="947" spans="6:21" ht="14.25" customHeight="1">
      <c r="F947" s="122"/>
      <c r="K947" s="122"/>
      <c r="P947" s="122"/>
      <c r="U947" s="122"/>
    </row>
    <row r="948" spans="6:21" ht="14.25" customHeight="1">
      <c r="F948" s="122"/>
      <c r="K948" s="122"/>
      <c r="P948" s="122"/>
      <c r="U948" s="122"/>
    </row>
    <row r="949" spans="6:21" ht="14.25" customHeight="1">
      <c r="F949" s="122"/>
      <c r="K949" s="122"/>
      <c r="P949" s="122"/>
      <c r="U949" s="122"/>
    </row>
    <row r="950" spans="6:21" ht="14.25" customHeight="1">
      <c r="F950" s="122"/>
      <c r="K950" s="122"/>
      <c r="P950" s="122"/>
      <c r="U950" s="122"/>
    </row>
    <row r="951" spans="6:21" ht="14.25" customHeight="1">
      <c r="F951" s="122"/>
      <c r="K951" s="122"/>
      <c r="P951" s="122"/>
      <c r="U951" s="122"/>
    </row>
    <row r="952" spans="6:21" ht="14.25" customHeight="1">
      <c r="F952" s="122"/>
      <c r="K952" s="122"/>
      <c r="P952" s="122"/>
      <c r="U952" s="122"/>
    </row>
    <row r="953" spans="6:21" ht="14.25" customHeight="1">
      <c r="F953" s="122"/>
      <c r="K953" s="122"/>
      <c r="P953" s="122"/>
      <c r="U953" s="122"/>
    </row>
    <row r="954" spans="6:21" ht="14.25" customHeight="1">
      <c r="F954" s="122"/>
      <c r="K954" s="122"/>
      <c r="P954" s="122"/>
      <c r="U954" s="122"/>
    </row>
    <row r="955" spans="6:21" ht="14.25" customHeight="1">
      <c r="F955" s="122"/>
      <c r="K955" s="122"/>
      <c r="P955" s="122"/>
      <c r="U955" s="122"/>
    </row>
    <row r="956" spans="6:21" ht="14.25" customHeight="1">
      <c r="F956" s="122"/>
      <c r="K956" s="122"/>
      <c r="P956" s="122"/>
      <c r="U956" s="122"/>
    </row>
    <row r="957" spans="6:21" ht="14.25" customHeight="1">
      <c r="F957" s="122"/>
      <c r="K957" s="122"/>
      <c r="P957" s="122"/>
      <c r="U957" s="122"/>
    </row>
    <row r="958" spans="6:21" ht="14.25" customHeight="1">
      <c r="F958" s="122"/>
      <c r="K958" s="122"/>
      <c r="P958" s="122"/>
      <c r="U958" s="122"/>
    </row>
    <row r="959" spans="6:21" ht="14.25" customHeight="1">
      <c r="F959" s="122"/>
      <c r="K959" s="122"/>
      <c r="P959" s="122"/>
      <c r="U959" s="122"/>
    </row>
    <row r="960" spans="6:21" ht="14.25" customHeight="1">
      <c r="F960" s="122"/>
      <c r="K960" s="122"/>
      <c r="P960" s="122"/>
      <c r="U960" s="122"/>
    </row>
    <row r="961" spans="6:21" ht="14.25" customHeight="1">
      <c r="F961" s="122"/>
      <c r="K961" s="122"/>
      <c r="P961" s="122"/>
      <c r="U961" s="122"/>
    </row>
    <row r="962" spans="6:21" ht="14.25" customHeight="1">
      <c r="F962" s="122"/>
      <c r="K962" s="122"/>
      <c r="P962" s="122"/>
      <c r="U962" s="122"/>
    </row>
    <row r="963" spans="6:21" ht="14.25" customHeight="1">
      <c r="F963" s="122"/>
      <c r="K963" s="122"/>
      <c r="P963" s="122"/>
      <c r="U963" s="122"/>
    </row>
    <row r="964" spans="6:21" ht="14.25" customHeight="1">
      <c r="F964" s="122"/>
      <c r="K964" s="122"/>
      <c r="P964" s="122"/>
      <c r="U964" s="122"/>
    </row>
    <row r="965" spans="6:21" ht="14.25" customHeight="1">
      <c r="F965" s="122"/>
      <c r="K965" s="122"/>
      <c r="P965" s="122"/>
      <c r="U965" s="122"/>
    </row>
    <row r="966" spans="6:21" ht="14.25" customHeight="1">
      <c r="F966" s="122"/>
      <c r="K966" s="122"/>
      <c r="P966" s="122"/>
      <c r="U966" s="122"/>
    </row>
    <row r="967" spans="6:21" ht="14.25" customHeight="1">
      <c r="F967" s="122"/>
      <c r="K967" s="122"/>
      <c r="P967" s="122"/>
      <c r="U967" s="122"/>
    </row>
    <row r="968" spans="6:21" ht="14.25" customHeight="1">
      <c r="F968" s="122"/>
      <c r="K968" s="122"/>
      <c r="P968" s="122"/>
      <c r="U968" s="122"/>
    </row>
    <row r="969" spans="6:21" ht="14.25" customHeight="1">
      <c r="F969" s="122"/>
      <c r="K969" s="122"/>
      <c r="P969" s="122"/>
      <c r="U969" s="122"/>
    </row>
    <row r="970" spans="6:21" ht="14.25" customHeight="1">
      <c r="F970" s="122"/>
      <c r="K970" s="122"/>
      <c r="P970" s="122"/>
      <c r="U970" s="122"/>
    </row>
    <row r="971" spans="6:21" ht="14.25" customHeight="1">
      <c r="F971" s="122"/>
      <c r="K971" s="122"/>
      <c r="P971" s="122"/>
      <c r="U971" s="122"/>
    </row>
    <row r="972" spans="6:21" ht="14.25" customHeight="1">
      <c r="F972" s="122"/>
      <c r="K972" s="122"/>
      <c r="P972" s="122"/>
      <c r="U972" s="122"/>
    </row>
    <row r="973" spans="6:21" ht="14.25" customHeight="1">
      <c r="F973" s="122"/>
      <c r="K973" s="122"/>
      <c r="P973" s="122"/>
      <c r="U973" s="122"/>
    </row>
    <row r="974" spans="6:21" ht="14.25" customHeight="1">
      <c r="F974" s="122"/>
      <c r="K974" s="122"/>
      <c r="P974" s="122"/>
      <c r="U974" s="122"/>
    </row>
    <row r="975" spans="6:21" ht="14.25" customHeight="1">
      <c r="F975" s="122"/>
      <c r="K975" s="122"/>
      <c r="P975" s="122"/>
      <c r="U975" s="122"/>
    </row>
    <row r="976" spans="6:21" ht="14.25" customHeight="1">
      <c r="F976" s="122"/>
      <c r="K976" s="122"/>
      <c r="P976" s="122"/>
      <c r="U976" s="122"/>
    </row>
    <row r="977" spans="6:21" ht="14.25" customHeight="1">
      <c r="F977" s="122"/>
      <c r="K977" s="122"/>
      <c r="P977" s="122"/>
      <c r="U977" s="122"/>
    </row>
    <row r="978" spans="6:21" ht="14.25" customHeight="1">
      <c r="F978" s="122"/>
      <c r="K978" s="122"/>
      <c r="P978" s="122"/>
      <c r="U978" s="122"/>
    </row>
    <row r="979" spans="6:21" ht="14.25" customHeight="1">
      <c r="F979" s="122"/>
      <c r="K979" s="122"/>
      <c r="P979" s="122"/>
      <c r="U979" s="122"/>
    </row>
    <row r="980" spans="6:21" ht="14.25" customHeight="1">
      <c r="F980" s="122"/>
      <c r="K980" s="122"/>
      <c r="P980" s="122"/>
      <c r="U980" s="122"/>
    </row>
    <row r="981" spans="6:21" ht="14.25" customHeight="1">
      <c r="F981" s="122"/>
      <c r="K981" s="122"/>
      <c r="P981" s="122"/>
      <c r="U981" s="122"/>
    </row>
    <row r="982" spans="6:21" ht="14.25" customHeight="1">
      <c r="F982" s="122"/>
      <c r="K982" s="122"/>
      <c r="P982" s="122"/>
      <c r="U982" s="122"/>
    </row>
    <row r="983" spans="6:21" ht="14.25" customHeight="1">
      <c r="F983" s="122"/>
      <c r="K983" s="122"/>
      <c r="P983" s="122"/>
      <c r="U983" s="122"/>
    </row>
    <row r="984" spans="6:21" ht="14.25" customHeight="1">
      <c r="F984" s="122"/>
      <c r="K984" s="122"/>
      <c r="P984" s="122"/>
      <c r="U984" s="122"/>
    </row>
    <row r="985" spans="6:21" ht="14.25" customHeight="1">
      <c r="F985" s="122"/>
      <c r="K985" s="122"/>
      <c r="P985" s="122"/>
      <c r="U985" s="122"/>
    </row>
    <row r="986" spans="6:21" ht="14.25" customHeight="1">
      <c r="F986" s="122"/>
      <c r="K986" s="122"/>
      <c r="P986" s="122"/>
      <c r="U986" s="122"/>
    </row>
    <row r="987" spans="6:21" ht="14.25" customHeight="1">
      <c r="F987" s="122"/>
      <c r="K987" s="122"/>
      <c r="P987" s="122"/>
      <c r="U987" s="122"/>
    </row>
    <row r="988" spans="6:21" ht="14.25" customHeight="1">
      <c r="F988" s="122"/>
      <c r="K988" s="122"/>
      <c r="P988" s="122"/>
      <c r="U988" s="122"/>
    </row>
    <row r="989" spans="6:21" ht="14.25" customHeight="1">
      <c r="F989" s="122"/>
      <c r="K989" s="122"/>
      <c r="P989" s="122"/>
      <c r="U989" s="122"/>
    </row>
    <row r="990" spans="6:21" ht="14.25" customHeight="1">
      <c r="F990" s="122"/>
      <c r="K990" s="122"/>
      <c r="P990" s="122"/>
      <c r="U990" s="122"/>
    </row>
    <row r="991" spans="6:21" ht="14.25" customHeight="1">
      <c r="F991" s="122"/>
      <c r="K991" s="122"/>
      <c r="P991" s="122"/>
      <c r="U991" s="122"/>
    </row>
    <row r="992" spans="6:21" ht="14.25" customHeight="1">
      <c r="F992" s="122"/>
      <c r="K992" s="122"/>
      <c r="P992" s="122"/>
      <c r="U992" s="122"/>
    </row>
    <row r="993" spans="6:21" ht="14.25" customHeight="1">
      <c r="F993" s="122"/>
      <c r="K993" s="122"/>
      <c r="P993" s="122"/>
      <c r="U993" s="122"/>
    </row>
    <row r="994" spans="6:21" ht="14.25" customHeight="1">
      <c r="F994" s="122"/>
      <c r="K994" s="122"/>
      <c r="P994" s="122"/>
      <c r="U994" s="122"/>
    </row>
    <row r="995" spans="6:21" ht="14.25" customHeight="1">
      <c r="F995" s="122"/>
      <c r="K995" s="122"/>
      <c r="P995" s="122"/>
      <c r="U995" s="122"/>
    </row>
    <row r="996" spans="6:21" ht="14.25" customHeight="1">
      <c r="F996" s="122"/>
      <c r="K996" s="122"/>
      <c r="P996" s="122"/>
      <c r="U996" s="122"/>
    </row>
    <row r="997" spans="6:21" ht="14.25" customHeight="1">
      <c r="F997" s="122"/>
      <c r="K997" s="122"/>
      <c r="P997" s="122"/>
      <c r="U997" s="122"/>
    </row>
    <row r="998" spans="6:21" ht="14.25" customHeight="1">
      <c r="F998" s="122"/>
      <c r="K998" s="122"/>
      <c r="P998" s="122"/>
      <c r="U998" s="122"/>
    </row>
    <row r="999" spans="6:21" ht="14.25" customHeight="1">
      <c r="F999" s="122"/>
      <c r="K999" s="122"/>
      <c r="P999" s="122"/>
      <c r="U999" s="122"/>
    </row>
    <row r="1000" spans="6:21" ht="14.25" customHeight="1">
      <c r="F1000" s="122"/>
      <c r="K1000" s="122"/>
      <c r="P1000" s="122"/>
      <c r="U1000" s="122"/>
    </row>
  </sheetData>
  <mergeCells count="2">
    <mergeCell ref="B1:U1"/>
    <mergeCell ref="V1:AH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1000"/>
  <sheetViews>
    <sheetView zoomScale="49" workbookViewId="0">
      <selection activeCell="T4" sqref="T4"/>
    </sheetView>
  </sheetViews>
  <sheetFormatPr defaultColWidth="14.42578125" defaultRowHeight="15" customHeight="1"/>
  <cols>
    <col min="1" max="1" width="3.42578125" customWidth="1"/>
    <col min="2" max="2" width="20" customWidth="1"/>
    <col min="3" max="3" width="10.5703125" customWidth="1"/>
    <col min="4" max="4" width="9.85546875" customWidth="1"/>
    <col min="5" max="8" width="11" customWidth="1"/>
    <col min="9" max="9" width="13.42578125" customWidth="1"/>
    <col min="10" max="10" width="22.140625" customWidth="1"/>
    <col min="11" max="11" width="17.7109375" customWidth="1"/>
    <col min="12" max="12" width="16.85546875" customWidth="1"/>
    <col min="13" max="16" width="19.42578125" customWidth="1"/>
    <col min="17" max="17" width="16.85546875" customWidth="1"/>
    <col min="18" max="18" width="16.7109375" customWidth="1"/>
    <col min="19" max="19" width="17.140625" customWidth="1"/>
    <col min="20" max="22" width="9.85546875" customWidth="1"/>
    <col min="23" max="23" width="15.7109375" customWidth="1"/>
    <col min="24" max="24" width="16.85546875" customWidth="1"/>
    <col min="25" max="25" width="9.140625" customWidth="1"/>
    <col min="26" max="26" width="14.5703125" customWidth="1"/>
    <col min="27" max="27" width="15.28515625" customWidth="1"/>
    <col min="28" max="39" width="11" customWidth="1"/>
    <col min="40" max="44" width="11.140625" customWidth="1"/>
    <col min="45" max="45" width="14" customWidth="1"/>
    <col min="46" max="49" width="11" customWidth="1"/>
    <col min="50" max="50" width="14" customWidth="1"/>
    <col min="51" max="62" width="10.7109375" customWidth="1"/>
  </cols>
  <sheetData>
    <row r="1" spans="1:72" ht="14.25" customHeight="1" thickBot="1">
      <c r="C1" s="39"/>
      <c r="D1" s="40"/>
    </row>
    <row r="2" spans="1:72" ht="14.25" customHeight="1" thickBot="1">
      <c r="AA2" s="352"/>
      <c r="AB2" s="233"/>
      <c r="AC2" s="233"/>
      <c r="AD2" s="233"/>
      <c r="AE2" s="435">
        <v>45933</v>
      </c>
      <c r="AF2" s="436"/>
      <c r="AG2" s="436"/>
      <c r="AH2" s="436"/>
      <c r="AI2" s="436"/>
      <c r="AJ2" s="437"/>
      <c r="AK2" s="435">
        <v>45940</v>
      </c>
      <c r="AL2" s="436"/>
      <c r="AM2" s="436"/>
      <c r="AN2" s="436"/>
      <c r="AO2" s="436"/>
      <c r="AP2" s="437"/>
      <c r="AQ2" s="435">
        <v>45947</v>
      </c>
      <c r="AR2" s="436"/>
      <c r="AS2" s="436"/>
      <c r="AT2" s="436"/>
      <c r="AU2" s="436"/>
      <c r="AV2" s="437"/>
      <c r="AW2" s="435">
        <v>45954</v>
      </c>
      <c r="AX2" s="436"/>
      <c r="AY2" s="436"/>
      <c r="AZ2" s="436"/>
      <c r="BA2" s="436"/>
      <c r="BB2" s="437"/>
      <c r="BC2" s="435">
        <v>45961</v>
      </c>
      <c r="BD2" s="436"/>
      <c r="BE2" s="436"/>
      <c r="BF2" s="436"/>
      <c r="BG2" s="436"/>
      <c r="BH2" s="437"/>
      <c r="BI2" s="435">
        <v>45968</v>
      </c>
      <c r="BJ2" s="436"/>
      <c r="BK2" s="436"/>
      <c r="BL2" s="436"/>
      <c r="BM2" s="436"/>
      <c r="BN2" s="437"/>
      <c r="BO2" s="435">
        <v>45975</v>
      </c>
      <c r="BP2" s="436"/>
      <c r="BQ2" s="436"/>
      <c r="BR2" s="436"/>
      <c r="BS2" s="436"/>
      <c r="BT2" s="437"/>
    </row>
    <row r="3" spans="1:72" ht="14.25" customHeight="1" thickBot="1">
      <c r="A3" s="41"/>
      <c r="B3" s="42" t="s">
        <v>36</v>
      </c>
      <c r="C3" s="43" t="s">
        <v>37</v>
      </c>
      <c r="D3" s="44" t="s">
        <v>38</v>
      </c>
      <c r="E3" s="45" t="s">
        <v>39</v>
      </c>
      <c r="F3" s="45" t="s">
        <v>40</v>
      </c>
      <c r="G3" s="45" t="s">
        <v>41</v>
      </c>
      <c r="H3" s="45" t="s">
        <v>42</v>
      </c>
      <c r="I3" s="346" t="s">
        <v>1226</v>
      </c>
      <c r="J3" s="345" t="s">
        <v>43</v>
      </c>
      <c r="K3" s="348" t="s">
        <v>1227</v>
      </c>
      <c r="L3" s="46" t="s">
        <v>44</v>
      </c>
      <c r="M3" s="47" t="s">
        <v>45</v>
      </c>
      <c r="N3" s="48" t="s">
        <v>46</v>
      </c>
      <c r="O3" s="49" t="s">
        <v>47</v>
      </c>
      <c r="P3" s="49" t="s">
        <v>48</v>
      </c>
      <c r="Q3" s="49" t="s">
        <v>49</v>
      </c>
      <c r="R3" s="49" t="s">
        <v>50</v>
      </c>
      <c r="S3" s="349" t="s">
        <v>1228</v>
      </c>
      <c r="T3" s="50" t="s">
        <v>51</v>
      </c>
      <c r="U3" s="49" t="s">
        <v>52</v>
      </c>
      <c r="V3" s="51" t="s">
        <v>53</v>
      </c>
      <c r="W3" s="51" t="s">
        <v>54</v>
      </c>
      <c r="X3" s="51" t="s">
        <v>55</v>
      </c>
      <c r="Y3" s="350" t="s">
        <v>56</v>
      </c>
      <c r="Z3" s="351" t="s">
        <v>1229</v>
      </c>
      <c r="AA3" s="354" t="s">
        <v>57</v>
      </c>
      <c r="AB3" s="355" t="s">
        <v>58</v>
      </c>
      <c r="AC3" s="355" t="s">
        <v>59</v>
      </c>
      <c r="AD3" s="355" t="s">
        <v>60</v>
      </c>
      <c r="AE3" s="355" t="s">
        <v>61</v>
      </c>
      <c r="AF3" s="355" t="s">
        <v>62</v>
      </c>
      <c r="AG3" s="356" t="s">
        <v>63</v>
      </c>
      <c r="AH3" s="355" t="s">
        <v>64</v>
      </c>
      <c r="AI3" s="356" t="s">
        <v>65</v>
      </c>
      <c r="AJ3" s="355" t="s">
        <v>66</v>
      </c>
      <c r="AK3" s="355" t="s">
        <v>61</v>
      </c>
      <c r="AL3" s="355" t="s">
        <v>62</v>
      </c>
      <c r="AM3" s="356" t="s">
        <v>63</v>
      </c>
      <c r="AN3" s="355" t="s">
        <v>64</v>
      </c>
      <c r="AO3" s="356" t="s">
        <v>65</v>
      </c>
      <c r="AP3" s="355" t="s">
        <v>66</v>
      </c>
      <c r="AQ3" s="355" t="s">
        <v>61</v>
      </c>
      <c r="AR3" s="355" t="s">
        <v>62</v>
      </c>
      <c r="AS3" s="356" t="s">
        <v>63</v>
      </c>
      <c r="AT3" s="355" t="s">
        <v>64</v>
      </c>
      <c r="AU3" s="356" t="s">
        <v>65</v>
      </c>
      <c r="AV3" s="355" t="s">
        <v>66</v>
      </c>
      <c r="AW3" s="355" t="s">
        <v>61</v>
      </c>
      <c r="AX3" s="355" t="s">
        <v>62</v>
      </c>
      <c r="AY3" s="356" t="s">
        <v>63</v>
      </c>
      <c r="AZ3" s="355" t="s">
        <v>64</v>
      </c>
      <c r="BA3" s="356" t="s">
        <v>65</v>
      </c>
      <c r="BB3" s="355" t="s">
        <v>66</v>
      </c>
      <c r="BC3" s="355" t="s">
        <v>61</v>
      </c>
      <c r="BD3" s="355" t="s">
        <v>62</v>
      </c>
      <c r="BE3" s="356" t="s">
        <v>63</v>
      </c>
      <c r="BF3" s="355" t="s">
        <v>64</v>
      </c>
      <c r="BG3" s="356" t="s">
        <v>65</v>
      </c>
      <c r="BH3" s="355" t="s">
        <v>66</v>
      </c>
      <c r="BI3" s="355" t="s">
        <v>61</v>
      </c>
      <c r="BJ3" s="355" t="s">
        <v>62</v>
      </c>
      <c r="BK3" s="356" t="s">
        <v>63</v>
      </c>
      <c r="BL3" s="355" t="s">
        <v>64</v>
      </c>
      <c r="BM3" s="356" t="s">
        <v>65</v>
      </c>
      <c r="BN3" s="355" t="s">
        <v>66</v>
      </c>
      <c r="BO3" s="355" t="s">
        <v>61</v>
      </c>
      <c r="BP3" s="355" t="s">
        <v>62</v>
      </c>
      <c r="BQ3" s="356" t="s">
        <v>63</v>
      </c>
      <c r="BR3" s="355" t="s">
        <v>64</v>
      </c>
      <c r="BS3" s="356" t="s">
        <v>65</v>
      </c>
      <c r="BT3" s="355" t="s">
        <v>66</v>
      </c>
    </row>
    <row r="4" spans="1:72" ht="14.25" customHeight="1">
      <c r="A4" s="55">
        <v>1</v>
      </c>
      <c r="B4" s="56" t="s">
        <v>67</v>
      </c>
      <c r="C4" s="57">
        <v>1373</v>
      </c>
      <c r="D4" s="57">
        <v>1285</v>
      </c>
      <c r="E4" s="58">
        <v>1235</v>
      </c>
      <c r="F4" s="59">
        <v>1370</v>
      </c>
      <c r="G4" s="59">
        <v>1440</v>
      </c>
      <c r="H4" s="59">
        <v>1390</v>
      </c>
      <c r="I4" s="59">
        <v>1330</v>
      </c>
      <c r="J4" s="57">
        <v>14159207</v>
      </c>
      <c r="K4" s="60">
        <f t="shared" ref="K4:K23" si="0">I4*J4</f>
        <v>18831745310</v>
      </c>
      <c r="L4" s="61">
        <v>0.45240000000000002</v>
      </c>
      <c r="M4" s="60">
        <f t="shared" ref="M4:M23" si="1">(C4*J4)*L4</f>
        <v>8794923463.8563995</v>
      </c>
      <c r="N4" s="60">
        <f t="shared" ref="N4:N23" si="2">(D4*J4)*L4</f>
        <v>8231228442.1380005</v>
      </c>
      <c r="O4" s="60">
        <f t="shared" ref="O4:O23" si="3">(E4*J4)*L4</f>
        <v>7910947179.7980003</v>
      </c>
      <c r="P4" s="60">
        <f t="shared" ref="P4:P23" si="4">F4*J4*L4</f>
        <v>8775706588.1160011</v>
      </c>
      <c r="Q4" s="60">
        <f t="shared" ref="Q4:Q23" si="5">G4*J4*L4</f>
        <v>9224100355.3920002</v>
      </c>
      <c r="R4" s="60">
        <f t="shared" ref="R4:R23" si="6">H4*J4*L4</f>
        <v>8903819093.052</v>
      </c>
      <c r="S4" s="60">
        <f t="shared" ref="S4:S23" si="7">I4*J4*L4</f>
        <v>8519481578.2440004</v>
      </c>
      <c r="T4" s="61">
        <f t="shared" ref="T4:T24" si="8">M4/$M$24</f>
        <v>4.2861286351610565E-2</v>
      </c>
      <c r="U4" s="61">
        <f t="shared" ref="U4:U24" si="9">N4/$N$24</f>
        <v>4.085253139339607E-2</v>
      </c>
      <c r="V4" s="61">
        <f t="shared" ref="V4:V24" si="10">O4/$O$24</f>
        <v>3.9404545806022061E-2</v>
      </c>
      <c r="W4" s="61">
        <f t="shared" ref="W4:W23" si="11">P4/$P$24</f>
        <v>4.1282943407823958E-2</v>
      </c>
      <c r="X4" s="61">
        <f t="shared" ref="X4:X23" si="12">Q4/$Q$24</f>
        <v>4.2960283879861519E-2</v>
      </c>
      <c r="Y4" s="61">
        <f t="shared" ref="Y4:Y23" si="13">R4/$R$24</f>
        <v>4.2261640871283888E-2</v>
      </c>
      <c r="Z4" s="353">
        <f>S4/$S$24</f>
        <v>4.2011099679199408E-2</v>
      </c>
      <c r="AA4" s="357">
        <v>347553992</v>
      </c>
      <c r="AB4" s="358">
        <v>2638508203</v>
      </c>
      <c r="AC4" s="358">
        <v>10</v>
      </c>
      <c r="AD4" s="357">
        <f t="shared" ref="AD4:AD23" si="14">AA4/J4</f>
        <v>24.546148099960682</v>
      </c>
      <c r="AE4" s="357">
        <f t="shared" ref="AE4:AE23" si="15">C4/AD4</f>
        <v>55.935456529010324</v>
      </c>
      <c r="AF4" s="357">
        <f t="shared" ref="AF4:AF23" si="16">AE4*T4</f>
        <v>2.3974656194979764</v>
      </c>
      <c r="AG4" s="357">
        <f t="shared" ref="AG4:AG23" si="17">(C4*J4)/AB4</f>
        <v>7.3680237904494401</v>
      </c>
      <c r="AH4" s="357">
        <f t="shared" ref="AH4:AH23" si="18">AG4*T4</f>
        <v>0.31580297752793252</v>
      </c>
      <c r="AI4" s="359">
        <f t="shared" ref="AI4:AI23" si="19">AC4/C4</f>
        <v>7.2833211944646759E-3</v>
      </c>
      <c r="AJ4" s="359">
        <f t="shared" ref="AJ4:AJ23" si="20">AI4*T4</f>
        <v>3.121725153067048E-4</v>
      </c>
      <c r="AK4" s="357">
        <f t="shared" ref="AK4:AK23" si="21">D4/AD4</f>
        <v>52.350372643684096</v>
      </c>
      <c r="AL4" s="357">
        <f t="shared" ref="AL4:AL23" si="22">AK4*U4</f>
        <v>2.1386452418820872</v>
      </c>
      <c r="AM4" s="357">
        <f t="shared" ref="AM4:AM23" si="23">(D4*J4)/AB4</f>
        <v>6.895783372707597</v>
      </c>
      <c r="AN4" s="357">
        <f t="shared" ref="AN4:AN23" si="24">AM4*U4</f>
        <v>0.28171020671559571</v>
      </c>
      <c r="AO4" s="359">
        <f t="shared" ref="AO4:AO23" si="25">AC4/D4</f>
        <v>7.7821011673151752E-3</v>
      </c>
      <c r="AP4" s="359">
        <f t="shared" ref="AP4:AP23" si="26">AO4*U4</f>
        <v>3.1791853224432737E-4</v>
      </c>
      <c r="AQ4" s="357">
        <f t="shared" ref="AQ4:AQ23" si="27">E4/AD4</f>
        <v>50.313393163385101</v>
      </c>
      <c r="AR4" s="357">
        <f t="shared" ref="AR4:AR23" si="28">AQ4*V4</f>
        <v>1.9825764055630053</v>
      </c>
      <c r="AS4" s="357">
        <f t="shared" ref="AS4:AS23" si="29">(E4*J4)/AB4</f>
        <v>6.6274649535360952</v>
      </c>
      <c r="AT4" s="357">
        <f t="shared" ref="AT4:AT23" si="30">AS4*V4</f>
        <v>0.26115224633941891</v>
      </c>
      <c r="AU4" s="359">
        <f t="shared" ref="AU4:AU23" si="31">AC4/E4</f>
        <v>8.0971659919028341E-3</v>
      </c>
      <c r="AV4" s="359">
        <f t="shared" ref="AV4:AV23" si="32">AU4*V4</f>
        <v>3.1906514822689928E-4</v>
      </c>
      <c r="AW4" s="357">
        <f t="shared" ref="AW4:AW23" si="33">F4/AD4</f>
        <v>55.813237760192379</v>
      </c>
      <c r="AX4" s="357">
        <f t="shared" ref="AX4:AX23" si="34">AW4*W4</f>
        <v>2.304134735861445</v>
      </c>
      <c r="AY4" s="357">
        <f t="shared" ref="AY4:AY23" si="35">(F4*J4)/AB4</f>
        <v>7.3519246852991493</v>
      </c>
      <c r="AZ4" s="357">
        <f t="shared" ref="AZ4:AZ23" si="36">AY4*W4</f>
        <v>0.30350909072178872</v>
      </c>
      <c r="BA4" s="359">
        <f t="shared" ref="BA4:BA23" si="37">AC4/F4</f>
        <v>7.2992700729927005E-3</v>
      </c>
      <c r="BB4" s="360">
        <f t="shared" ref="BB4:BB23" si="38">BA4*W4</f>
        <v>3.0133535334178071E-4</v>
      </c>
      <c r="BC4" s="357">
        <f t="shared" ref="BC4:BC23" si="39">G4/AD4</f>
        <v>58.665009032610968</v>
      </c>
      <c r="BD4" s="357">
        <f t="shared" ref="BD4:BD23" si="40">BC4*X4</f>
        <v>2.5202654418556074</v>
      </c>
      <c r="BE4" s="357">
        <f t="shared" ref="BE4:BE23" si="41">(G4*J4)/AB4</f>
        <v>7.7275704721392522</v>
      </c>
      <c r="BF4" s="357">
        <f t="shared" ref="BF4:BF23" si="42">BE4*X4</f>
        <v>0.33197862118473781</v>
      </c>
      <c r="BG4" s="359">
        <f t="shared" ref="BG4:BG23" si="43">AC4/G4</f>
        <v>6.9444444444444441E-3</v>
      </c>
      <c r="BH4" s="359">
        <f t="shared" ref="BH4:BH23" si="44">BG4*X4</f>
        <v>2.9833530472126054E-4</v>
      </c>
      <c r="BI4" s="357">
        <f t="shared" ref="BI4:BI23" si="45">H4/AD4</f>
        <v>56.628029552311979</v>
      </c>
      <c r="BJ4" s="357">
        <f t="shared" ref="BJ4:BJ23" si="46">BI4*Y4</f>
        <v>2.39319344818826</v>
      </c>
      <c r="BK4" s="357">
        <f t="shared" ref="BK4:BK23" si="47">(H4*J4)/AB4</f>
        <v>7.4592520529677504</v>
      </c>
      <c r="BL4" s="357">
        <f t="shared" ref="BL4:BL23" si="48">BK4*Y4</f>
        <v>0.31524023143091012</v>
      </c>
      <c r="BM4" s="359">
        <f t="shared" ref="BM4:BM23" si="49">AC4/H4</f>
        <v>7.1942446043165471E-3</v>
      </c>
      <c r="BN4" s="359">
        <f t="shared" ref="BN4:BN23" si="50">BM4*Y4</f>
        <v>3.0404058180779779E-4</v>
      </c>
      <c r="BO4" s="357">
        <f t="shared" ref="BO4:BO23" si="51">I4/AD4</f>
        <v>54.183654175953187</v>
      </c>
      <c r="BP4" s="357">
        <f>BO4*Z4</f>
        <v>2.2763148965692386</v>
      </c>
      <c r="BQ4" s="357">
        <f t="shared" ref="BQ4:BQ23" si="52">(I4*J4)/AB4</f>
        <v>7.1372699499619481</v>
      </c>
      <c r="BR4" s="357">
        <f>BQ4*Z4</f>
        <v>0.29984455930520598</v>
      </c>
      <c r="BS4" s="359">
        <f t="shared" ref="BS4:BS23" si="53">AC4/I4</f>
        <v>7.5187969924812026E-3</v>
      </c>
      <c r="BT4" s="359">
        <f>BS4*Z4</f>
        <v>3.1587292991879255E-4</v>
      </c>
    </row>
    <row r="5" spans="1:72" ht="14.25" customHeight="1">
      <c r="A5" s="55">
        <v>2</v>
      </c>
      <c r="B5" s="56" t="s">
        <v>68</v>
      </c>
      <c r="C5" s="57">
        <v>510</v>
      </c>
      <c r="D5" s="57">
        <v>515</v>
      </c>
      <c r="E5" s="57">
        <v>519</v>
      </c>
      <c r="F5" s="59">
        <v>560</v>
      </c>
      <c r="G5" s="59">
        <v>617.9</v>
      </c>
      <c r="H5" s="59">
        <v>618.1</v>
      </c>
      <c r="I5" s="59">
        <v>595</v>
      </c>
      <c r="J5" s="57">
        <v>22078588</v>
      </c>
      <c r="K5" s="60">
        <f t="shared" si="0"/>
        <v>13136759860</v>
      </c>
      <c r="L5" s="61">
        <v>0.38</v>
      </c>
      <c r="M5" s="60">
        <f t="shared" si="1"/>
        <v>4278830354.4000001</v>
      </c>
      <c r="N5" s="60">
        <f t="shared" si="2"/>
        <v>4320779671.6000004</v>
      </c>
      <c r="O5" s="60">
        <f t="shared" si="3"/>
        <v>4354339125.3599997</v>
      </c>
      <c r="P5" s="60">
        <f t="shared" si="4"/>
        <v>4698323526.3999996</v>
      </c>
      <c r="Q5" s="60">
        <f t="shared" si="5"/>
        <v>5184096619.5759993</v>
      </c>
      <c r="R5" s="60">
        <f t="shared" si="6"/>
        <v>5185774592.2640009</v>
      </c>
      <c r="S5" s="60">
        <f t="shared" si="7"/>
        <v>4991968746.8000002</v>
      </c>
      <c r="T5" s="61">
        <f t="shared" si="8"/>
        <v>2.0852503586141061E-2</v>
      </c>
      <c r="U5" s="61">
        <f t="shared" si="9"/>
        <v>2.1444525372951277E-2</v>
      </c>
      <c r="V5" s="61">
        <f t="shared" si="10"/>
        <v>2.1689028079768233E-2</v>
      </c>
      <c r="W5" s="61">
        <f t="shared" si="11"/>
        <v>2.2101995127626436E-2</v>
      </c>
      <c r="X5" s="61">
        <f t="shared" si="12"/>
        <v>2.4144388488513011E-2</v>
      </c>
      <c r="Y5" s="61">
        <f t="shared" si="13"/>
        <v>2.4614083144244077E-2</v>
      </c>
      <c r="Z5" s="353">
        <f t="shared" ref="Z5:Z24" si="54">S5/$S$24</f>
        <v>2.4616297915687164E-2</v>
      </c>
      <c r="AA5" s="357">
        <v>301915000</v>
      </c>
      <c r="AB5" s="358">
        <v>3668286000</v>
      </c>
      <c r="AC5" s="358">
        <v>3.6</v>
      </c>
      <c r="AD5" s="357">
        <f t="shared" si="14"/>
        <v>13.674561072474381</v>
      </c>
      <c r="AE5" s="357">
        <f t="shared" si="15"/>
        <v>37.295529801434178</v>
      </c>
      <c r="AF5" s="357">
        <f t="shared" si="16"/>
        <v>0.77770516893143704</v>
      </c>
      <c r="AG5" s="357">
        <f t="shared" si="17"/>
        <v>3.0695752403165946</v>
      </c>
      <c r="AH5" s="357">
        <f t="shared" si="18"/>
        <v>6.400832870663159E-2</v>
      </c>
      <c r="AI5" s="359">
        <f t="shared" si="19"/>
        <v>7.058823529411765E-3</v>
      </c>
      <c r="AJ5" s="359">
        <f t="shared" si="20"/>
        <v>1.4719414296099573E-4</v>
      </c>
      <c r="AK5" s="357">
        <f t="shared" si="21"/>
        <v>37.66117225046785</v>
      </c>
      <c r="AL5" s="357">
        <f t="shared" si="22"/>
        <v>0.80762596390024632</v>
      </c>
      <c r="AM5" s="357">
        <f t="shared" si="23"/>
        <v>3.0996691152216593</v>
      </c>
      <c r="AN5" s="357">
        <f t="shared" si="24"/>
        <v>6.6470932989124307E-2</v>
      </c>
      <c r="AO5" s="359">
        <f t="shared" si="25"/>
        <v>6.9902912621359224E-3</v>
      </c>
      <c r="AP5" s="359">
        <f t="shared" si="26"/>
        <v>1.499034783351934E-4</v>
      </c>
      <c r="AQ5" s="357">
        <f t="shared" si="27"/>
        <v>37.95368620969478</v>
      </c>
      <c r="AR5" s="357">
        <f t="shared" si="28"/>
        <v>0.82317856593278238</v>
      </c>
      <c r="AS5" s="357">
        <f t="shared" si="29"/>
        <v>3.1237442151457113</v>
      </c>
      <c r="AT5" s="357">
        <f t="shared" si="30"/>
        <v>6.7750975996308915E-2</v>
      </c>
      <c r="AU5" s="359">
        <f t="shared" si="31"/>
        <v>6.9364161849710983E-3</v>
      </c>
      <c r="AV5" s="359">
        <f t="shared" si="32"/>
        <v>1.5044412540879699E-4</v>
      </c>
      <c r="AW5" s="357">
        <f t="shared" si="33"/>
        <v>40.951954291770861</v>
      </c>
      <c r="AX5" s="357">
        <f t="shared" si="34"/>
        <v>0.90511989422350014</v>
      </c>
      <c r="AY5" s="357">
        <f t="shared" si="35"/>
        <v>3.3705139893672413</v>
      </c>
      <c r="AZ5" s="357">
        <f t="shared" si="36"/>
        <v>7.4495083770591511E-2</v>
      </c>
      <c r="BA5" s="359">
        <f t="shared" si="37"/>
        <v>6.4285714285714285E-3</v>
      </c>
      <c r="BB5" s="360">
        <f t="shared" si="38"/>
        <v>1.4208425439188424E-4</v>
      </c>
      <c r="BC5" s="357">
        <f t="shared" si="39"/>
        <v>45.186093851580743</v>
      </c>
      <c r="BD5" s="357">
        <f t="shared" si="40"/>
        <v>1.0909906042309747</v>
      </c>
      <c r="BE5" s="357">
        <f t="shared" si="41"/>
        <v>3.7190010607678898</v>
      </c>
      <c r="BF5" s="357">
        <f t="shared" si="42"/>
        <v>8.9793006400371911E-2</v>
      </c>
      <c r="BG5" s="359">
        <f t="shared" si="43"/>
        <v>5.8261854669040304E-3</v>
      </c>
      <c r="BH5" s="359">
        <f t="shared" si="44"/>
        <v>1.4066968531905948E-4</v>
      </c>
      <c r="BI5" s="357">
        <f t="shared" si="45"/>
        <v>45.200719549542093</v>
      </c>
      <c r="BJ5" s="357">
        <f t="shared" si="46"/>
        <v>1.1125742691720877</v>
      </c>
      <c r="BK5" s="357">
        <f t="shared" si="47"/>
        <v>3.720204815764093</v>
      </c>
      <c r="BL5" s="357">
        <f t="shared" si="48"/>
        <v>9.1569430648834604E-2</v>
      </c>
      <c r="BM5" s="359">
        <f t="shared" si="49"/>
        <v>5.8243002750364018E-3</v>
      </c>
      <c r="BN5" s="359">
        <f t="shared" si="50"/>
        <v>1.4335981122678965E-4</v>
      </c>
      <c r="BO5" s="357">
        <f t="shared" si="51"/>
        <v>43.511451435006542</v>
      </c>
      <c r="BP5" s="357">
        <f t="shared" ref="BP5:BP23" si="55">BO5*Z5</f>
        <v>1.0710908512680748</v>
      </c>
      <c r="BQ5" s="357">
        <f t="shared" si="52"/>
        <v>3.5811711137026938</v>
      </c>
      <c r="BR5" s="357">
        <f t="shared" ref="BR5:BR23" si="56">BQ5*Z5</f>
        <v>8.8155175021958701E-2</v>
      </c>
      <c r="BS5" s="359">
        <f t="shared" si="53"/>
        <v>6.0504201680672267E-3</v>
      </c>
      <c r="BT5" s="359">
        <f t="shared" ref="BT5:BT23" si="57">BS5*Z5</f>
        <v>1.4893894537222486E-4</v>
      </c>
    </row>
    <row r="6" spans="1:72" ht="14.25" customHeight="1">
      <c r="A6" s="55">
        <v>3</v>
      </c>
      <c r="B6" s="56" t="s">
        <v>18</v>
      </c>
      <c r="C6" s="57">
        <v>740</v>
      </c>
      <c r="D6" s="57">
        <v>730</v>
      </c>
      <c r="E6" s="57">
        <v>728</v>
      </c>
      <c r="F6" s="59">
        <v>779.9</v>
      </c>
      <c r="G6" s="59">
        <v>777</v>
      </c>
      <c r="H6" s="59">
        <v>766</v>
      </c>
      <c r="I6" s="59">
        <v>736</v>
      </c>
      <c r="J6" s="66">
        <v>215140839</v>
      </c>
      <c r="K6" s="60">
        <f t="shared" si="0"/>
        <v>158343657504</v>
      </c>
      <c r="L6" s="61">
        <v>0.29070000000000001</v>
      </c>
      <c r="M6" s="60">
        <f t="shared" si="1"/>
        <v>46280667004.001999</v>
      </c>
      <c r="N6" s="60">
        <f t="shared" si="2"/>
        <v>45655252585.028999</v>
      </c>
      <c r="O6" s="60">
        <f t="shared" si="3"/>
        <v>45530169701.234406</v>
      </c>
      <c r="P6" s="60">
        <f t="shared" si="4"/>
        <v>48776070535.704277</v>
      </c>
      <c r="Q6" s="60">
        <f t="shared" si="5"/>
        <v>48594700354.202103</v>
      </c>
      <c r="R6" s="60">
        <f t="shared" si="6"/>
        <v>47906744493.331802</v>
      </c>
      <c r="S6" s="60">
        <f t="shared" si="7"/>
        <v>46030501236.412804</v>
      </c>
      <c r="T6" s="61">
        <f t="shared" si="8"/>
        <v>0.2255447621749142</v>
      </c>
      <c r="U6" s="61">
        <f t="shared" si="9"/>
        <v>0.2265922580832746</v>
      </c>
      <c r="V6" s="61">
        <f t="shared" si="10"/>
        <v>0.22678645385596666</v>
      </c>
      <c r="W6" s="61">
        <f t="shared" si="11"/>
        <v>0.22945386099261098</v>
      </c>
      <c r="X6" s="61">
        <f t="shared" si="12"/>
        <v>0.22632474082450613</v>
      </c>
      <c r="Y6" s="61">
        <f t="shared" si="13"/>
        <v>0.2273875524570613</v>
      </c>
      <c r="Z6" s="353">
        <f t="shared" si="54"/>
        <v>0.22698470064947718</v>
      </c>
      <c r="AA6" s="357">
        <v>9504486000</v>
      </c>
      <c r="AB6" s="358">
        <v>72502834000</v>
      </c>
      <c r="AC6" s="361">
        <v>19</v>
      </c>
      <c r="AD6" s="357">
        <f t="shared" si="14"/>
        <v>44.177972179424287</v>
      </c>
      <c r="AE6" s="357">
        <f t="shared" si="15"/>
        <v>16.750429308854788</v>
      </c>
      <c r="AF6" s="357">
        <f t="shared" si="16"/>
        <v>3.7779715947933656</v>
      </c>
      <c r="AG6" s="357">
        <f t="shared" si="17"/>
        <v>2.1958344533125422</v>
      </c>
      <c r="AH6" s="357">
        <f t="shared" si="18"/>
        <v>0.49525895954786009</v>
      </c>
      <c r="AI6" s="359">
        <f t="shared" si="19"/>
        <v>2.5675675675675677E-2</v>
      </c>
      <c r="AJ6" s="359">
        <f t="shared" si="20"/>
        <v>5.7910141639505005E-3</v>
      </c>
      <c r="AK6" s="357">
        <f t="shared" si="21"/>
        <v>16.524072156032425</v>
      </c>
      <c r="AL6" s="357">
        <f t="shared" si="22"/>
        <v>3.7442268225663509</v>
      </c>
      <c r="AM6" s="357">
        <f t="shared" si="23"/>
        <v>2.1661610147542647</v>
      </c>
      <c r="AN6" s="357">
        <f t="shared" si="24"/>
        <v>0.49083531570512634</v>
      </c>
      <c r="AO6" s="359">
        <f t="shared" si="25"/>
        <v>2.6027397260273973E-2</v>
      </c>
      <c r="AP6" s="359">
        <f t="shared" si="26"/>
        <v>5.8976067172359144E-3</v>
      </c>
      <c r="AQ6" s="357">
        <f t="shared" si="27"/>
        <v>16.478800725467952</v>
      </c>
      <c r="AR6" s="357">
        <f t="shared" si="28"/>
        <v>3.7371687803280076</v>
      </c>
      <c r="AS6" s="357">
        <f t="shared" si="29"/>
        <v>2.1602263270426092</v>
      </c>
      <c r="AT6" s="357">
        <f t="shared" si="30"/>
        <v>0.48991006823629302</v>
      </c>
      <c r="AU6" s="359">
        <f t="shared" si="31"/>
        <v>2.60989010989011E-2</v>
      </c>
      <c r="AV6" s="359">
        <f t="shared" si="32"/>
        <v>5.9188772297573715E-3</v>
      </c>
      <c r="AW6" s="357">
        <f t="shared" si="33"/>
        <v>17.653594348616011</v>
      </c>
      <c r="AX6" s="357">
        <f t="shared" si="34"/>
        <v>4.0506853836872807</v>
      </c>
      <c r="AY6" s="357">
        <f t="shared" si="35"/>
        <v>2.3142314731600697</v>
      </c>
      <c r="AZ6" s="357">
        <f t="shared" si="36"/>
        <v>0.53100934674719591</v>
      </c>
      <c r="BA6" s="359">
        <f t="shared" si="37"/>
        <v>2.4362097704833954E-2</v>
      </c>
      <c r="BB6" s="360">
        <f t="shared" si="38"/>
        <v>5.5899773802533768E-3</v>
      </c>
      <c r="BC6" s="357">
        <f t="shared" si="39"/>
        <v>17.587950774297529</v>
      </c>
      <c r="BD6" s="357">
        <f t="shared" si="40"/>
        <v>3.98058840062706</v>
      </c>
      <c r="BE6" s="357">
        <f t="shared" si="41"/>
        <v>2.3056261759781695</v>
      </c>
      <c r="BF6" s="357">
        <f t="shared" si="42"/>
        <v>0.52182024671645633</v>
      </c>
      <c r="BG6" s="359">
        <f t="shared" si="43"/>
        <v>2.4453024453024452E-2</v>
      </c>
      <c r="BH6" s="359">
        <f t="shared" si="44"/>
        <v>5.5343244217060696E-3</v>
      </c>
      <c r="BI6" s="357">
        <f t="shared" si="45"/>
        <v>17.338957906192928</v>
      </c>
      <c r="BJ6" s="357">
        <f t="shared" si="46"/>
        <v>3.9426632004452222</v>
      </c>
      <c r="BK6" s="357">
        <f t="shared" si="47"/>
        <v>2.2729853935640638</v>
      </c>
      <c r="BL6" s="357">
        <f t="shared" si="48"/>
        <v>0.51684858541318268</v>
      </c>
      <c r="BM6" s="359">
        <f t="shared" si="49"/>
        <v>2.4804177545691905E-2</v>
      </c>
      <c r="BN6" s="359">
        <f t="shared" si="50"/>
        <v>5.6401612228252802E-3</v>
      </c>
      <c r="BO6" s="357">
        <f t="shared" si="51"/>
        <v>16.659886447725842</v>
      </c>
      <c r="BP6" s="357">
        <f t="shared" si="55"/>
        <v>3.7815393381913323</v>
      </c>
      <c r="BQ6" s="357">
        <f t="shared" si="52"/>
        <v>2.1839650778892312</v>
      </c>
      <c r="BR6" s="357">
        <f t="shared" si="56"/>
        <v>0.49572665943359928</v>
      </c>
      <c r="BS6" s="359">
        <f t="shared" si="53"/>
        <v>2.5815217391304348E-2</v>
      </c>
      <c r="BT6" s="359">
        <f t="shared" si="57"/>
        <v>5.8596593917663942E-3</v>
      </c>
    </row>
    <row r="7" spans="1:72" ht="14.25" customHeight="1">
      <c r="A7" s="55">
        <v>4</v>
      </c>
      <c r="B7" s="56" t="s">
        <v>69</v>
      </c>
      <c r="C7" s="57">
        <v>241</v>
      </c>
      <c r="D7" s="57">
        <v>235.1</v>
      </c>
      <c r="E7" s="63">
        <v>230</v>
      </c>
      <c r="F7" s="59">
        <v>245</v>
      </c>
      <c r="G7" s="59">
        <v>242</v>
      </c>
      <c r="H7" s="59">
        <v>235</v>
      </c>
      <c r="I7" s="59">
        <v>227</v>
      </c>
      <c r="J7" s="66">
        <v>215786333</v>
      </c>
      <c r="K7" s="60">
        <f t="shared" si="0"/>
        <v>48983497591</v>
      </c>
      <c r="L7" s="61">
        <v>0.21240000000000001</v>
      </c>
      <c r="M7" s="60">
        <f t="shared" si="1"/>
        <v>11045757128.137199</v>
      </c>
      <c r="N7" s="60">
        <f t="shared" si="2"/>
        <v>10775342327.074919</v>
      </c>
      <c r="O7" s="60">
        <f t="shared" si="3"/>
        <v>10541593939.716</v>
      </c>
      <c r="P7" s="60">
        <f t="shared" si="4"/>
        <v>11229089196.654001</v>
      </c>
      <c r="Q7" s="60">
        <f t="shared" si="5"/>
        <v>11091590145.266399</v>
      </c>
      <c r="R7" s="60">
        <f t="shared" si="6"/>
        <v>10770759025.362</v>
      </c>
      <c r="S7" s="60">
        <f t="shared" si="7"/>
        <v>10404094888.3284</v>
      </c>
      <c r="T7" s="61">
        <f t="shared" si="8"/>
        <v>5.3830526346825086E-2</v>
      </c>
      <c r="U7" s="61">
        <f t="shared" si="9"/>
        <v>5.3479260572809335E-2</v>
      </c>
      <c r="V7" s="61">
        <f t="shared" si="10"/>
        <v>5.2507836523897788E-2</v>
      </c>
      <c r="W7" s="61">
        <f t="shared" si="11"/>
        <v>5.2824219813209963E-2</v>
      </c>
      <c r="X7" s="61">
        <f t="shared" si="12"/>
        <v>5.1657922503106704E-2</v>
      </c>
      <c r="Y7" s="61">
        <f t="shared" si="13"/>
        <v>5.1123000712827944E-2</v>
      </c>
      <c r="Z7" s="353">
        <f t="shared" si="54"/>
        <v>5.1304467696906983E-2</v>
      </c>
      <c r="AA7" s="357">
        <v>3427420000</v>
      </c>
      <c r="AB7" s="358">
        <v>36814698000</v>
      </c>
      <c r="AC7" s="358">
        <v>5</v>
      </c>
      <c r="AD7" s="357">
        <f t="shared" si="14"/>
        <v>15.883397026817264</v>
      </c>
      <c r="AE7" s="357">
        <f t="shared" si="15"/>
        <v>15.17307661535499</v>
      </c>
      <c r="AF7" s="357">
        <f t="shared" si="16"/>
        <v>0.81677470050526235</v>
      </c>
      <c r="AG7" s="357">
        <f t="shared" si="17"/>
        <v>1.4126017345843771</v>
      </c>
      <c r="AH7" s="357">
        <f t="shared" si="18"/>
        <v>7.604109489111513E-2</v>
      </c>
      <c r="AI7" s="359">
        <f t="shared" si="19"/>
        <v>2.0746887966804978E-2</v>
      </c>
      <c r="AJ7" s="359">
        <f t="shared" si="20"/>
        <v>1.1168158993117238E-3</v>
      </c>
      <c r="AK7" s="357">
        <f t="shared" si="21"/>
        <v>14.801619552987377</v>
      </c>
      <c r="AL7" s="357">
        <f t="shared" si="22"/>
        <v>0.79157966897380161</v>
      </c>
      <c r="AM7" s="357">
        <f t="shared" si="23"/>
        <v>1.378019368467996</v>
      </c>
      <c r="AN7" s="357">
        <f t="shared" si="24"/>
        <v>7.369545688067812E-2</v>
      </c>
      <c r="AO7" s="359">
        <f t="shared" si="25"/>
        <v>2.1267545725223311E-2</v>
      </c>
      <c r="AP7" s="359">
        <f t="shared" si="26"/>
        <v>1.1373726195833547E-3</v>
      </c>
      <c r="AQ7" s="357">
        <f t="shared" si="27"/>
        <v>14.480529549923849</v>
      </c>
      <c r="AR7" s="357">
        <f t="shared" si="28"/>
        <v>0.76034127838687271</v>
      </c>
      <c r="AS7" s="357">
        <f t="shared" si="29"/>
        <v>1.348126136740277</v>
      </c>
      <c r="AT7" s="357">
        <f t="shared" si="30"/>
        <v>7.078718680155234E-2</v>
      </c>
      <c r="AU7" s="359">
        <f t="shared" si="31"/>
        <v>2.1739130434782608E-2</v>
      </c>
      <c r="AV7" s="359">
        <f t="shared" si="32"/>
        <v>1.1414747070412562E-3</v>
      </c>
      <c r="AW7" s="357">
        <f t="shared" si="33"/>
        <v>15.424911911875405</v>
      </c>
      <c r="AX7" s="357">
        <f t="shared" si="34"/>
        <v>0.8148089374323072</v>
      </c>
      <c r="AY7" s="357">
        <f t="shared" si="35"/>
        <v>1.4360474065276863</v>
      </c>
      <c r="AZ7" s="357">
        <f t="shared" si="36"/>
        <v>7.5858083864608586E-2</v>
      </c>
      <c r="BA7" s="359">
        <f t="shared" si="37"/>
        <v>2.0408163265306121E-2</v>
      </c>
      <c r="BB7" s="360">
        <f t="shared" si="38"/>
        <v>1.0780453023104073E-3</v>
      </c>
      <c r="BC7" s="357">
        <f t="shared" si="39"/>
        <v>15.236035439485095</v>
      </c>
      <c r="BD7" s="357">
        <f t="shared" si="40"/>
        <v>0.78706193798750834</v>
      </c>
      <c r="BE7" s="357">
        <f t="shared" si="41"/>
        <v>1.4184631525702045</v>
      </c>
      <c r="BF7" s="357">
        <f t="shared" si="42"/>
        <v>7.3274859608984041E-2</v>
      </c>
      <c r="BG7" s="359">
        <f t="shared" si="43"/>
        <v>2.0661157024793389E-2</v>
      </c>
      <c r="BH7" s="359">
        <f t="shared" si="44"/>
        <v>1.0673124484112957E-3</v>
      </c>
      <c r="BI7" s="357">
        <f t="shared" si="45"/>
        <v>14.795323670574367</v>
      </c>
      <c r="BJ7" s="357">
        <f t="shared" si="46"/>
        <v>0.7563813425572935</v>
      </c>
      <c r="BK7" s="357">
        <f t="shared" si="47"/>
        <v>1.3774332266694134</v>
      </c>
      <c r="BL7" s="357">
        <f t="shared" si="48"/>
        <v>7.0418519828893314E-2</v>
      </c>
      <c r="BM7" s="359">
        <f t="shared" si="49"/>
        <v>2.1276595744680851E-2</v>
      </c>
      <c r="BN7" s="359">
        <f t="shared" si="50"/>
        <v>1.0877234194218712E-3</v>
      </c>
      <c r="BO7" s="357">
        <f t="shared" si="51"/>
        <v>14.291653077533539</v>
      </c>
      <c r="BP7" s="357">
        <f t="shared" si="55"/>
        <v>0.73322565365172077</v>
      </c>
      <c r="BQ7" s="357">
        <f t="shared" si="52"/>
        <v>1.3305418827827951</v>
      </c>
      <c r="BR7" s="357">
        <f t="shared" si="56"/>
        <v>6.8262743044611704E-2</v>
      </c>
      <c r="BS7" s="359">
        <f t="shared" si="53"/>
        <v>2.2026431718061675E-2</v>
      </c>
      <c r="BT7" s="359">
        <f t="shared" si="57"/>
        <v>1.1300543545574226E-3</v>
      </c>
    </row>
    <row r="8" spans="1:72" ht="14.25" customHeight="1">
      <c r="A8" s="55">
        <v>5</v>
      </c>
      <c r="B8" s="56" t="s">
        <v>70</v>
      </c>
      <c r="C8" s="57">
        <v>292.89999999999998</v>
      </c>
      <c r="D8" s="57">
        <v>285</v>
      </c>
      <c r="E8" s="57">
        <v>280</v>
      </c>
      <c r="F8" s="59">
        <v>298</v>
      </c>
      <c r="G8" s="59">
        <v>309</v>
      </c>
      <c r="H8" s="59">
        <v>309</v>
      </c>
      <c r="I8" s="59">
        <v>287</v>
      </c>
      <c r="J8" s="66">
        <v>203312473</v>
      </c>
      <c r="K8" s="60">
        <f t="shared" si="0"/>
        <v>58350679751</v>
      </c>
      <c r="L8" s="61">
        <v>0.29409999999999997</v>
      </c>
      <c r="M8" s="60">
        <f t="shared" si="1"/>
        <v>17513720684.793968</v>
      </c>
      <c r="N8" s="60">
        <f t="shared" si="2"/>
        <v>17041346518.150499</v>
      </c>
      <c r="O8" s="60">
        <f t="shared" si="3"/>
        <v>16742375526.603998</v>
      </c>
      <c r="P8" s="60">
        <f t="shared" si="4"/>
        <v>17818671096.171398</v>
      </c>
      <c r="Q8" s="60">
        <f t="shared" si="5"/>
        <v>18476407277.5737</v>
      </c>
      <c r="R8" s="60">
        <f t="shared" si="6"/>
        <v>18476407277.5737</v>
      </c>
      <c r="S8" s="60">
        <f t="shared" si="7"/>
        <v>17160934914.769098</v>
      </c>
      <c r="T8" s="61">
        <f t="shared" si="8"/>
        <v>8.5351578150508381E-2</v>
      </c>
      <c r="U8" s="61">
        <f t="shared" si="9"/>
        <v>8.4578158474442236E-2</v>
      </c>
      <c r="V8" s="61">
        <f t="shared" si="10"/>
        <v>8.3394022023610015E-2</v>
      </c>
      <c r="W8" s="61">
        <f t="shared" si="11"/>
        <v>8.382312957705608E-2</v>
      </c>
      <c r="X8" s="61">
        <f t="shared" si="12"/>
        <v>8.6051936898161929E-2</v>
      </c>
      <c r="Y8" s="61">
        <f t="shared" si="13"/>
        <v>8.7697568964054812E-2</v>
      </c>
      <c r="Z8" s="353">
        <f t="shared" si="54"/>
        <v>8.4623664089337358E-2</v>
      </c>
      <c r="AA8" s="357">
        <v>4145346000</v>
      </c>
      <c r="AB8" s="358">
        <v>57167311000</v>
      </c>
      <c r="AC8" s="361">
        <v>10.5</v>
      </c>
      <c r="AD8" s="357">
        <f t="shared" si="14"/>
        <v>20.389039289291414</v>
      </c>
      <c r="AE8" s="357">
        <f t="shared" si="15"/>
        <v>14.365561606124071</v>
      </c>
      <c r="AF8" s="357">
        <f t="shared" si="16"/>
        <v>1.2261233541010415</v>
      </c>
      <c r="AG8" s="357">
        <f t="shared" si="17"/>
        <v>1.0416831279977468</v>
      </c>
      <c r="AH8" s="357">
        <f t="shared" si="18"/>
        <v>8.8909298907365708E-2</v>
      </c>
      <c r="AI8" s="359">
        <f t="shared" si="19"/>
        <v>3.5848412427449641E-2</v>
      </c>
      <c r="AJ8" s="359">
        <f t="shared" si="20"/>
        <v>3.0597185748731238E-3</v>
      </c>
      <c r="AK8" s="357">
        <f t="shared" si="21"/>
        <v>13.978098524224515</v>
      </c>
      <c r="AL8" s="357">
        <f t="shared" si="22"/>
        <v>1.1822418321532282</v>
      </c>
      <c r="AM8" s="357">
        <f t="shared" si="23"/>
        <v>1.0135872020462884</v>
      </c>
      <c r="AN8" s="357">
        <f t="shared" si="24"/>
        <v>8.5727339002337477E-2</v>
      </c>
      <c r="AO8" s="359">
        <f t="shared" si="25"/>
        <v>3.6842105263157891E-2</v>
      </c>
      <c r="AP8" s="359">
        <f t="shared" si="26"/>
        <v>3.1160374174794506E-3</v>
      </c>
      <c r="AQ8" s="357">
        <f t="shared" si="27"/>
        <v>13.73286872555391</v>
      </c>
      <c r="AR8" s="357">
        <f t="shared" si="28"/>
        <v>1.1452391569461879</v>
      </c>
      <c r="AS8" s="357">
        <f t="shared" si="29"/>
        <v>0.99580497043144112</v>
      </c>
      <c r="AT8" s="357">
        <f t="shared" si="30"/>
        <v>8.3044181635379924E-2</v>
      </c>
      <c r="AU8" s="359">
        <f t="shared" si="31"/>
        <v>3.7499999999999999E-2</v>
      </c>
      <c r="AV8" s="359">
        <f t="shared" si="32"/>
        <v>3.1272758258853754E-3</v>
      </c>
      <c r="AW8" s="357">
        <f t="shared" si="33"/>
        <v>14.615696000768091</v>
      </c>
      <c r="AX8" s="357">
        <f t="shared" si="34"/>
        <v>1.225133379731244</v>
      </c>
      <c r="AY8" s="357">
        <f t="shared" si="35"/>
        <v>1.059821004244891</v>
      </c>
      <c r="AZ8" s="357">
        <f t="shared" si="36"/>
        <v>8.8837513367305207E-2</v>
      </c>
      <c r="BA8" s="359">
        <f t="shared" si="37"/>
        <v>3.5234899328859058E-2</v>
      </c>
      <c r="BB8" s="360">
        <f t="shared" si="38"/>
        <v>2.9534995320774789E-3</v>
      </c>
      <c r="BC8" s="357">
        <f t="shared" si="39"/>
        <v>15.155201557843423</v>
      </c>
      <c r="BD8" s="357">
        <f t="shared" si="40"/>
        <v>1.3041344481344677</v>
      </c>
      <c r="BE8" s="357">
        <f t="shared" si="41"/>
        <v>1.0989419137975547</v>
      </c>
      <c r="BF8" s="357">
        <f t="shared" si="42"/>
        <v>9.4566080220852486E-2</v>
      </c>
      <c r="BG8" s="359">
        <f t="shared" si="43"/>
        <v>3.3980582524271843E-2</v>
      </c>
      <c r="BH8" s="359">
        <f t="shared" si="44"/>
        <v>2.9240949431414247E-3</v>
      </c>
      <c r="BI8" s="357">
        <f t="shared" si="45"/>
        <v>15.155201557843423</v>
      </c>
      <c r="BJ8" s="357">
        <f t="shared" si="46"/>
        <v>1.3290743337831246</v>
      </c>
      <c r="BK8" s="357">
        <f t="shared" si="47"/>
        <v>1.0989419137975547</v>
      </c>
      <c r="BL8" s="357">
        <f t="shared" si="48"/>
        <v>9.637453427275143E-2</v>
      </c>
      <c r="BM8" s="359">
        <f t="shared" si="49"/>
        <v>3.3980582524271843E-2</v>
      </c>
      <c r="BN8" s="359">
        <f t="shared" si="50"/>
        <v>2.9800144793610856E-3</v>
      </c>
      <c r="BO8" s="357">
        <f t="shared" si="51"/>
        <v>14.076190443692759</v>
      </c>
      <c r="BP8" s="357">
        <f t="shared" si="55"/>
        <v>1.1911788117645967</v>
      </c>
      <c r="BQ8" s="357">
        <f t="shared" si="52"/>
        <v>1.0207000946922271</v>
      </c>
      <c r="BR8" s="357">
        <f t="shared" si="56"/>
        <v>8.6375381949189867E-2</v>
      </c>
      <c r="BS8" s="359">
        <f t="shared" si="53"/>
        <v>3.6585365853658534E-2</v>
      </c>
      <c r="BT8" s="359">
        <f t="shared" si="57"/>
        <v>3.0959877105855129E-3</v>
      </c>
    </row>
    <row r="9" spans="1:72" ht="14.25" customHeight="1">
      <c r="A9" s="55">
        <v>6</v>
      </c>
      <c r="B9" s="56" t="s">
        <v>71</v>
      </c>
      <c r="C9" s="57">
        <v>978</v>
      </c>
      <c r="D9" s="57">
        <v>991</v>
      </c>
      <c r="E9" s="57">
        <v>990</v>
      </c>
      <c r="F9" s="59">
        <v>1030</v>
      </c>
      <c r="G9" s="59">
        <v>1050</v>
      </c>
      <c r="H9" s="59">
        <v>1025</v>
      </c>
      <c r="I9" s="59">
        <v>980</v>
      </c>
      <c r="J9" s="66">
        <v>10881214</v>
      </c>
      <c r="K9" s="60">
        <f t="shared" si="0"/>
        <v>10663589720</v>
      </c>
      <c r="L9" s="61">
        <v>0.45390000000000003</v>
      </c>
      <c r="M9" s="60">
        <f t="shared" si="1"/>
        <v>4830325407.8388004</v>
      </c>
      <c r="N9" s="60">
        <f t="shared" si="2"/>
        <v>4894532187.2886</v>
      </c>
      <c r="O9" s="60">
        <f t="shared" si="3"/>
        <v>4889593204.2540007</v>
      </c>
      <c r="P9" s="60">
        <f t="shared" si="4"/>
        <v>5087152525.6380005</v>
      </c>
      <c r="Q9" s="60">
        <f t="shared" si="5"/>
        <v>5185932186.3299999</v>
      </c>
      <c r="R9" s="60">
        <f t="shared" si="6"/>
        <v>5062457610.4650002</v>
      </c>
      <c r="S9" s="60">
        <f t="shared" si="7"/>
        <v>4840203373.908</v>
      </c>
      <c r="T9" s="61">
        <f t="shared" si="8"/>
        <v>2.3540166247911682E-2</v>
      </c>
      <c r="U9" s="61">
        <f t="shared" si="9"/>
        <v>2.4292124953497037E-2</v>
      </c>
      <c r="V9" s="61">
        <f t="shared" si="10"/>
        <v>2.4355136624077508E-2</v>
      </c>
      <c r="W9" s="61">
        <f t="shared" si="11"/>
        <v>2.3931136224093895E-2</v>
      </c>
      <c r="X9" s="61">
        <f t="shared" si="12"/>
        <v>2.4152937448931273E-2</v>
      </c>
      <c r="Y9" s="61">
        <f t="shared" si="13"/>
        <v>2.4028763749986977E-2</v>
      </c>
      <c r="Z9" s="353">
        <f t="shared" si="54"/>
        <v>2.3867915499473188E-2</v>
      </c>
      <c r="AA9" s="357">
        <v>740949000</v>
      </c>
      <c r="AB9" s="358">
        <v>7878853000</v>
      </c>
      <c r="AC9" s="361">
        <v>41.7</v>
      </c>
      <c r="AD9" s="357">
        <f t="shared" si="14"/>
        <v>68.094332121397485</v>
      </c>
      <c r="AE9" s="357">
        <f t="shared" si="15"/>
        <v>14.362428847329573</v>
      </c>
      <c r="AF9" s="357">
        <f t="shared" si="16"/>
        <v>0.33809396278994069</v>
      </c>
      <c r="AG9" s="357">
        <f t="shared" si="17"/>
        <v>1.3506823000759121</v>
      </c>
      <c r="AH9" s="357">
        <f t="shared" si="18"/>
        <v>3.17952858918987E-2</v>
      </c>
      <c r="AI9" s="359">
        <f t="shared" si="19"/>
        <v>4.2638036809815955E-2</v>
      </c>
      <c r="AJ9" s="359">
        <f t="shared" si="20"/>
        <v>1.0037064749876454E-3</v>
      </c>
      <c r="AK9" s="357">
        <f t="shared" si="21"/>
        <v>14.553340478224547</v>
      </c>
      <c r="AL9" s="357">
        <f t="shared" si="22"/>
        <v>0.35353156538781699</v>
      </c>
      <c r="AM9" s="357">
        <f t="shared" si="23"/>
        <v>1.3686361547803976</v>
      </c>
      <c r="AN9" s="357">
        <f t="shared" si="24"/>
        <v>3.3247080487799126E-2</v>
      </c>
      <c r="AO9" s="359">
        <f t="shared" si="25"/>
        <v>4.2078708375378408E-2</v>
      </c>
      <c r="AP9" s="359">
        <f t="shared" si="26"/>
        <v>1.0221812417364547E-3</v>
      </c>
      <c r="AQ9" s="357">
        <f t="shared" si="27"/>
        <v>14.538654968155702</v>
      </c>
      <c r="AR9" s="357">
        <f t="shared" si="28"/>
        <v>0.35409092807975534</v>
      </c>
      <c r="AS9" s="357">
        <f t="shared" si="29"/>
        <v>1.3672550890338988</v>
      </c>
      <c r="AT9" s="357">
        <f t="shared" si="30"/>
        <v>3.3299684493385863E-2</v>
      </c>
      <c r="AU9" s="359">
        <f t="shared" si="31"/>
        <v>4.2121212121212122E-2</v>
      </c>
      <c r="AV9" s="359">
        <f t="shared" si="32"/>
        <v>1.0258678759838707E-3</v>
      </c>
      <c r="AW9" s="357">
        <f t="shared" si="33"/>
        <v>15.126075370909469</v>
      </c>
      <c r="AX9" s="357">
        <f t="shared" si="34"/>
        <v>0.36198417023714607</v>
      </c>
      <c r="AY9" s="357">
        <f t="shared" si="35"/>
        <v>1.4224977188938541</v>
      </c>
      <c r="AZ9" s="357">
        <f t="shared" si="36"/>
        <v>3.4041986689311646E-2</v>
      </c>
      <c r="BA9" s="359">
        <f t="shared" si="37"/>
        <v>4.0485436893203886E-2</v>
      </c>
      <c r="BB9" s="360">
        <f t="shared" si="38"/>
        <v>9.6886250538321891E-4</v>
      </c>
      <c r="BC9" s="357">
        <f t="shared" si="39"/>
        <v>15.419785572286351</v>
      </c>
      <c r="BD9" s="357">
        <f t="shared" si="40"/>
        <v>0.37243311640336513</v>
      </c>
      <c r="BE9" s="357">
        <f t="shared" si="41"/>
        <v>1.4501190338238319</v>
      </c>
      <c r="BF9" s="357">
        <f t="shared" si="42"/>
        <v>3.5024634317451668E-2</v>
      </c>
      <c r="BG9" s="359">
        <f t="shared" si="43"/>
        <v>3.9714285714285716E-2</v>
      </c>
      <c r="BH9" s="359">
        <f t="shared" si="44"/>
        <v>9.5921665868612771E-4</v>
      </c>
      <c r="BI9" s="357">
        <f t="shared" si="45"/>
        <v>15.052647820565248</v>
      </c>
      <c r="BJ9" s="357">
        <f t="shared" si="46"/>
        <v>0.36169651829211868</v>
      </c>
      <c r="BK9" s="357">
        <f t="shared" si="47"/>
        <v>1.4155923901613598</v>
      </c>
      <c r="BL9" s="357">
        <f t="shared" si="48"/>
        <v>3.4014935109466703E-2</v>
      </c>
      <c r="BM9" s="359">
        <f t="shared" si="49"/>
        <v>4.0682926829268294E-2</v>
      </c>
      <c r="BN9" s="359">
        <f t="shared" si="50"/>
        <v>9.7756043743849465E-4</v>
      </c>
      <c r="BO9" s="357">
        <f t="shared" si="51"/>
        <v>14.391799867467261</v>
      </c>
      <c r="BP9" s="357">
        <f t="shared" si="55"/>
        <v>0.34350226312203802</v>
      </c>
      <c r="BQ9" s="357">
        <f t="shared" si="52"/>
        <v>1.3534444315689098</v>
      </c>
      <c r="BR9" s="357">
        <f t="shared" si="56"/>
        <v>3.2303897325919262E-2</v>
      </c>
      <c r="BS9" s="359">
        <f t="shared" si="53"/>
        <v>4.2551020408163269E-2</v>
      </c>
      <c r="BT9" s="359">
        <f t="shared" si="57"/>
        <v>1.0156041595184E-3</v>
      </c>
    </row>
    <row r="10" spans="1:72" ht="14.25" customHeight="1">
      <c r="A10" s="55">
        <v>7</v>
      </c>
      <c r="B10" s="56" t="s">
        <v>72</v>
      </c>
      <c r="C10" s="57">
        <v>245</v>
      </c>
      <c r="D10" s="57">
        <v>240</v>
      </c>
      <c r="E10" s="57">
        <v>234</v>
      </c>
      <c r="F10" s="59">
        <v>259.89999999999998</v>
      </c>
      <c r="G10" s="59">
        <v>255</v>
      </c>
      <c r="H10" s="59">
        <v>254.9</v>
      </c>
      <c r="I10" s="59">
        <v>253.5</v>
      </c>
      <c r="J10" s="66">
        <v>35007960</v>
      </c>
      <c r="K10" s="60">
        <f t="shared" si="0"/>
        <v>8874517860</v>
      </c>
      <c r="L10" s="61">
        <v>0.30399999999999999</v>
      </c>
      <c r="M10" s="60">
        <f t="shared" si="1"/>
        <v>2607392860.7999997</v>
      </c>
      <c r="N10" s="60">
        <f t="shared" si="2"/>
        <v>2554180761.5999999</v>
      </c>
      <c r="O10" s="60">
        <f t="shared" si="3"/>
        <v>2490326242.5599999</v>
      </c>
      <c r="P10" s="60">
        <f t="shared" si="4"/>
        <v>2765964916.4159999</v>
      </c>
      <c r="Q10" s="60">
        <f t="shared" si="5"/>
        <v>2713817059.1999998</v>
      </c>
      <c r="R10" s="60">
        <f t="shared" si="6"/>
        <v>2712752817.2160001</v>
      </c>
      <c r="S10" s="60">
        <f t="shared" si="7"/>
        <v>2697853429.4400001</v>
      </c>
      <c r="T10" s="61">
        <f t="shared" si="8"/>
        <v>1.2706899894827621E-2</v>
      </c>
      <c r="U10" s="61">
        <f t="shared" si="9"/>
        <v>1.2676692243590497E-2</v>
      </c>
      <c r="V10" s="61">
        <f t="shared" si="10"/>
        <v>1.2404352129601755E-2</v>
      </c>
      <c r="W10" s="61">
        <f t="shared" si="11"/>
        <v>1.3011735518489154E-2</v>
      </c>
      <c r="X10" s="61">
        <f t="shared" si="12"/>
        <v>1.2639319474998094E-2</v>
      </c>
      <c r="Y10" s="61">
        <f t="shared" si="13"/>
        <v>1.287597873851778E-2</v>
      </c>
      <c r="Z10" s="353">
        <f t="shared" si="54"/>
        <v>1.3303601669085941E-2</v>
      </c>
      <c r="AA10" s="357">
        <v>275193000</v>
      </c>
      <c r="AB10" s="358">
        <v>1840062000</v>
      </c>
      <c r="AC10" s="361">
        <v>3.3</v>
      </c>
      <c r="AD10" s="357">
        <f t="shared" si="14"/>
        <v>7.8608693565691921</v>
      </c>
      <c r="AE10" s="357">
        <f t="shared" si="15"/>
        <v>31.167036225485386</v>
      </c>
      <c r="AF10" s="357">
        <f t="shared" si="16"/>
        <v>0.39603640933570888</v>
      </c>
      <c r="AG10" s="357">
        <f t="shared" si="17"/>
        <v>4.6612289151126429</v>
      </c>
      <c r="AH10" s="357">
        <f t="shared" si="18"/>
        <v>5.9229769211212306E-2</v>
      </c>
      <c r="AI10" s="359">
        <f t="shared" si="19"/>
        <v>1.3469387755102039E-2</v>
      </c>
      <c r="AJ10" s="359">
        <f t="shared" si="20"/>
        <v>1.7115416184869855E-4</v>
      </c>
      <c r="AK10" s="357">
        <f t="shared" si="21"/>
        <v>30.530974261699971</v>
      </c>
      <c r="AL10" s="357">
        <f t="shared" si="22"/>
        <v>0.38703176461255312</v>
      </c>
      <c r="AM10" s="357">
        <f t="shared" si="23"/>
        <v>4.566101794396058</v>
      </c>
      <c r="AN10" s="357">
        <f t="shared" si="24"/>
        <v>5.7883067200465155E-2</v>
      </c>
      <c r="AO10" s="359">
        <f t="shared" si="25"/>
        <v>1.375E-2</v>
      </c>
      <c r="AP10" s="359">
        <f t="shared" si="26"/>
        <v>1.7430451834936933E-4</v>
      </c>
      <c r="AQ10" s="357">
        <f t="shared" si="27"/>
        <v>29.767699905157471</v>
      </c>
      <c r="AR10" s="357">
        <f t="shared" si="28"/>
        <v>0.36924903171188606</v>
      </c>
      <c r="AS10" s="357">
        <f t="shared" si="29"/>
        <v>4.451949249536157</v>
      </c>
      <c r="AT10" s="357">
        <f t="shared" si="30"/>
        <v>5.5223546154362764E-2</v>
      </c>
      <c r="AU10" s="359">
        <f t="shared" si="31"/>
        <v>1.4102564102564101E-2</v>
      </c>
      <c r="AV10" s="359">
        <f t="shared" si="32"/>
        <v>1.7493317105848628E-4</v>
      </c>
      <c r="AW10" s="357">
        <f t="shared" si="33"/>
        <v>33.062500877565924</v>
      </c>
      <c r="AX10" s="357">
        <f t="shared" si="34"/>
        <v>0.43020051699870338</v>
      </c>
      <c r="AY10" s="357">
        <f t="shared" si="35"/>
        <v>4.9447077348480653</v>
      </c>
      <c r="AZ10" s="357">
        <f t="shared" si="36"/>
        <v>6.4339229262070627E-2</v>
      </c>
      <c r="BA10" s="359">
        <f t="shared" si="37"/>
        <v>1.2697191227395153E-2</v>
      </c>
      <c r="BB10" s="360">
        <f t="shared" si="38"/>
        <v>1.6521249407854642E-4</v>
      </c>
      <c r="BC10" s="357">
        <f t="shared" si="39"/>
        <v>32.439160153056214</v>
      </c>
      <c r="BD10" s="357">
        <f t="shared" si="40"/>
        <v>0.41000890867510559</v>
      </c>
      <c r="BE10" s="357">
        <f t="shared" si="41"/>
        <v>4.8514831565458119</v>
      </c>
      <c r="BF10" s="357">
        <f t="shared" si="42"/>
        <v>6.1319445543154709E-2</v>
      </c>
      <c r="BG10" s="359">
        <f t="shared" si="43"/>
        <v>1.2941176470588235E-2</v>
      </c>
      <c r="BH10" s="359">
        <f t="shared" si="44"/>
        <v>1.6356766379409298E-4</v>
      </c>
      <c r="BI10" s="357">
        <f t="shared" si="45"/>
        <v>32.426438913780508</v>
      </c>
      <c r="BJ10" s="357">
        <f t="shared" si="46"/>
        <v>0.41752213801968341</v>
      </c>
      <c r="BK10" s="357">
        <f t="shared" si="47"/>
        <v>4.8495806141314803</v>
      </c>
      <c r="BL10" s="357">
        <f t="shared" si="48"/>
        <v>6.2443096878284934E-2</v>
      </c>
      <c r="BM10" s="359">
        <f t="shared" si="49"/>
        <v>1.2946253432718713E-2</v>
      </c>
      <c r="BN10" s="359">
        <f t="shared" si="50"/>
        <v>1.6669568394314896E-4</v>
      </c>
      <c r="BO10" s="357">
        <f t="shared" si="51"/>
        <v>32.24834156392059</v>
      </c>
      <c r="BP10" s="357">
        <f t="shared" si="55"/>
        <v>0.42901909065502747</v>
      </c>
      <c r="BQ10" s="357">
        <f t="shared" si="52"/>
        <v>4.8229450203308364</v>
      </c>
      <c r="BR10" s="357">
        <f t="shared" si="56"/>
        <v>6.416253942238305E-2</v>
      </c>
      <c r="BS10" s="359">
        <f t="shared" si="53"/>
        <v>1.301775147928994E-2</v>
      </c>
      <c r="BT10" s="359">
        <f t="shared" si="57"/>
        <v>1.7318298030762763E-4</v>
      </c>
    </row>
    <row r="11" spans="1:72" ht="14.25" customHeight="1">
      <c r="A11" s="55">
        <v>8</v>
      </c>
      <c r="B11" s="56" t="s">
        <v>73</v>
      </c>
      <c r="C11" s="57">
        <v>1980</v>
      </c>
      <c r="D11" s="57">
        <v>1940</v>
      </c>
      <c r="E11" s="57">
        <v>1989</v>
      </c>
      <c r="F11" s="59">
        <v>2020</v>
      </c>
      <c r="G11" s="59">
        <v>2000</v>
      </c>
      <c r="H11" s="59">
        <v>2000</v>
      </c>
      <c r="I11" s="59">
        <v>1910</v>
      </c>
      <c r="J11" s="66">
        <v>14436004</v>
      </c>
      <c r="K11" s="60">
        <f t="shared" si="0"/>
        <v>27572767640</v>
      </c>
      <c r="L11" s="61">
        <v>0.43059999999999998</v>
      </c>
      <c r="M11" s="60">
        <f t="shared" si="1"/>
        <v>12307963778.351999</v>
      </c>
      <c r="N11" s="60">
        <f t="shared" si="2"/>
        <v>12059318045.455999</v>
      </c>
      <c r="O11" s="60">
        <f t="shared" si="3"/>
        <v>12363909068.253599</v>
      </c>
      <c r="P11" s="60">
        <f t="shared" si="4"/>
        <v>12556609511.247999</v>
      </c>
      <c r="Q11" s="60">
        <f t="shared" si="5"/>
        <v>12432286644.799999</v>
      </c>
      <c r="R11" s="60">
        <f t="shared" si="6"/>
        <v>12432286644.799999</v>
      </c>
      <c r="S11" s="60">
        <f t="shared" si="7"/>
        <v>11872833745.784</v>
      </c>
      <c r="T11" s="61">
        <f t="shared" si="8"/>
        <v>5.9981779497815219E-2</v>
      </c>
      <c r="U11" s="61">
        <f t="shared" si="9"/>
        <v>5.9851779415196961E-2</v>
      </c>
      <c r="V11" s="61">
        <f t="shared" si="10"/>
        <v>6.1584815338626822E-2</v>
      </c>
      <c r="W11" s="61">
        <f t="shared" si="11"/>
        <v>5.9069180884986881E-2</v>
      </c>
      <c r="X11" s="61">
        <f t="shared" si="12"/>
        <v>5.7902076404037717E-2</v>
      </c>
      <c r="Y11" s="61">
        <f t="shared" si="13"/>
        <v>5.9009378773361827E-2</v>
      </c>
      <c r="Z11" s="353">
        <f t="shared" si="54"/>
        <v>5.854708380876654E-2</v>
      </c>
      <c r="AA11" s="357">
        <v>914161000</v>
      </c>
      <c r="AB11" s="358">
        <v>3329472000</v>
      </c>
      <c r="AC11" s="361">
        <v>60</v>
      </c>
      <c r="AD11" s="357">
        <f t="shared" si="14"/>
        <v>63.325072506214326</v>
      </c>
      <c r="AE11" s="357">
        <f t="shared" si="15"/>
        <v>31.267236208939124</v>
      </c>
      <c r="AF11" s="357">
        <f t="shared" si="16"/>
        <v>1.8754644677906904</v>
      </c>
      <c r="AG11" s="357">
        <f t="shared" si="17"/>
        <v>8.5849311602560405</v>
      </c>
      <c r="AH11" s="357">
        <f t="shared" si="18"/>
        <v>0.51493944785840073</v>
      </c>
      <c r="AI11" s="359">
        <f t="shared" si="19"/>
        <v>3.0303030303030304E-2</v>
      </c>
      <c r="AJ11" s="359">
        <f t="shared" si="20"/>
        <v>1.8176296817519763E-3</v>
      </c>
      <c r="AK11" s="357">
        <f t="shared" si="21"/>
        <v>30.635574871384797</v>
      </c>
      <c r="AL11" s="357">
        <f t="shared" si="22"/>
        <v>1.8335936694598738</v>
      </c>
      <c r="AM11" s="357">
        <f t="shared" si="23"/>
        <v>8.4114982075235947</v>
      </c>
      <c r="AN11" s="357">
        <f t="shared" si="24"/>
        <v>0.50344313526802686</v>
      </c>
      <c r="AO11" s="359">
        <f t="shared" si="25"/>
        <v>3.0927835051546393E-2</v>
      </c>
      <c r="AP11" s="359">
        <f t="shared" si="26"/>
        <v>1.8510859612947514E-3</v>
      </c>
      <c r="AQ11" s="357">
        <f t="shared" si="27"/>
        <v>31.409360009888847</v>
      </c>
      <c r="AR11" s="357">
        <f t="shared" si="28"/>
        <v>1.9343396361134546</v>
      </c>
      <c r="AS11" s="357">
        <f t="shared" si="29"/>
        <v>8.62395357462084</v>
      </c>
      <c r="AT11" s="357">
        <f t="shared" si="30"/>
        <v>0.5311045883819151</v>
      </c>
      <c r="AU11" s="359">
        <f t="shared" si="31"/>
        <v>3.0165912518853696E-2</v>
      </c>
      <c r="AV11" s="359">
        <f t="shared" si="32"/>
        <v>1.8577621519947759E-3</v>
      </c>
      <c r="AW11" s="357">
        <f t="shared" si="33"/>
        <v>31.898897546493451</v>
      </c>
      <c r="AX11" s="357">
        <f t="shared" si="34"/>
        <v>1.8842417492054859</v>
      </c>
      <c r="AY11" s="357">
        <f t="shared" si="35"/>
        <v>8.7583641129884864</v>
      </c>
      <c r="AZ11" s="357">
        <f t="shared" si="36"/>
        <v>0.51734939404669456</v>
      </c>
      <c r="BA11" s="359">
        <f t="shared" si="37"/>
        <v>2.9702970297029702E-2</v>
      </c>
      <c r="BB11" s="360">
        <f t="shared" si="38"/>
        <v>1.7545301252966401E-3</v>
      </c>
      <c r="BC11" s="357">
        <f t="shared" si="39"/>
        <v>31.583066877716288</v>
      </c>
      <c r="BD11" s="357">
        <f t="shared" si="40"/>
        <v>1.8287251514273615</v>
      </c>
      <c r="BE11" s="357">
        <f t="shared" si="41"/>
        <v>8.6716476366222626</v>
      </c>
      <c r="BF11" s="357">
        <f t="shared" si="42"/>
        <v>0.50210640400459539</v>
      </c>
      <c r="BG11" s="359">
        <f t="shared" si="43"/>
        <v>0.03</v>
      </c>
      <c r="BH11" s="359">
        <f t="shared" si="44"/>
        <v>1.7370622921211315E-3</v>
      </c>
      <c r="BI11" s="357">
        <f t="shared" si="45"/>
        <v>31.583066877716288</v>
      </c>
      <c r="BJ11" s="357">
        <f t="shared" si="46"/>
        <v>1.8636971562115785</v>
      </c>
      <c r="BK11" s="357">
        <f t="shared" si="47"/>
        <v>8.6716476366222626</v>
      </c>
      <c r="BL11" s="357">
        <f t="shared" si="48"/>
        <v>0.51170853997857102</v>
      </c>
      <c r="BM11" s="359">
        <f t="shared" si="49"/>
        <v>0.03</v>
      </c>
      <c r="BN11" s="359">
        <f t="shared" si="50"/>
        <v>1.7702813632008547E-3</v>
      </c>
      <c r="BO11" s="357">
        <f t="shared" si="51"/>
        <v>30.161828868219054</v>
      </c>
      <c r="BP11" s="357">
        <f t="shared" si="55"/>
        <v>1.7658871225732951</v>
      </c>
      <c r="BQ11" s="357">
        <f t="shared" si="52"/>
        <v>8.2814234929742607</v>
      </c>
      <c r="BR11" s="357">
        <f t="shared" si="56"/>
        <v>0.48485319529905219</v>
      </c>
      <c r="BS11" s="359">
        <f t="shared" si="53"/>
        <v>3.1413612565445025E-2</v>
      </c>
      <c r="BT11" s="359">
        <f t="shared" si="57"/>
        <v>1.8391754076052314E-3</v>
      </c>
    </row>
    <row r="12" spans="1:72" ht="14.25" customHeight="1">
      <c r="A12" s="55">
        <v>9</v>
      </c>
      <c r="B12" s="56" t="s">
        <v>74</v>
      </c>
      <c r="C12" s="57">
        <v>385</v>
      </c>
      <c r="D12" s="57">
        <v>370</v>
      </c>
      <c r="E12" s="57">
        <v>376.6</v>
      </c>
      <c r="F12" s="59">
        <v>387.5</v>
      </c>
      <c r="G12" s="59">
        <v>383.5</v>
      </c>
      <c r="H12" s="59">
        <v>375</v>
      </c>
      <c r="I12" s="59">
        <v>360</v>
      </c>
      <c r="J12" s="66">
        <v>17000900</v>
      </c>
      <c r="K12" s="60">
        <f t="shared" si="0"/>
        <v>6120324000</v>
      </c>
      <c r="L12" s="61">
        <v>0.5</v>
      </c>
      <c r="M12" s="60">
        <f t="shared" si="1"/>
        <v>3272673250</v>
      </c>
      <c r="N12" s="60">
        <f t="shared" si="2"/>
        <v>3145166500</v>
      </c>
      <c r="O12" s="60">
        <f t="shared" si="3"/>
        <v>3201269470</v>
      </c>
      <c r="P12" s="60">
        <f t="shared" si="4"/>
        <v>3293924375</v>
      </c>
      <c r="Q12" s="60">
        <f t="shared" si="5"/>
        <v>3259922575</v>
      </c>
      <c r="R12" s="60">
        <f t="shared" si="6"/>
        <v>3187668750</v>
      </c>
      <c r="S12" s="60">
        <f t="shared" si="7"/>
        <v>3060162000</v>
      </c>
      <c r="T12" s="61">
        <f t="shared" si="8"/>
        <v>1.5949085387719789E-2</v>
      </c>
      <c r="U12" s="61">
        <f t="shared" si="9"/>
        <v>1.5609822286177959E-2</v>
      </c>
      <c r="V12" s="61">
        <f t="shared" si="10"/>
        <v>1.5945570941260659E-2</v>
      </c>
      <c r="W12" s="61">
        <f t="shared" si="11"/>
        <v>1.5495378314826974E-2</v>
      </c>
      <c r="X12" s="61">
        <f t="shared" si="12"/>
        <v>1.5182748870083982E-2</v>
      </c>
      <c r="Y12" s="61">
        <f t="shared" si="13"/>
        <v>1.5130149267547304E-2</v>
      </c>
      <c r="Z12" s="353">
        <f t="shared" si="54"/>
        <v>1.5090210552811199E-2</v>
      </c>
      <c r="AA12" s="357">
        <v>182532410</v>
      </c>
      <c r="AB12" s="358">
        <v>2634396857</v>
      </c>
      <c r="AC12" s="361">
        <v>6.3</v>
      </c>
      <c r="AD12" s="357">
        <f t="shared" si="14"/>
        <v>10.736632178296443</v>
      </c>
      <c r="AE12" s="357">
        <f t="shared" si="15"/>
        <v>35.858544244279692</v>
      </c>
      <c r="AF12" s="357">
        <f t="shared" si="16"/>
        <v>0.57191098403134477</v>
      </c>
      <c r="AG12" s="357">
        <f t="shared" si="17"/>
        <v>2.4845711771208663</v>
      </c>
      <c r="AH12" s="357">
        <f t="shared" si="18"/>
        <v>3.9626637855768164E-2</v>
      </c>
      <c r="AI12" s="359">
        <f t="shared" si="19"/>
        <v>1.6363636363636361E-2</v>
      </c>
      <c r="AJ12" s="359">
        <f t="shared" si="20"/>
        <v>2.6098503361723289E-4</v>
      </c>
      <c r="AK12" s="357">
        <f t="shared" si="21"/>
        <v>34.461458104892166</v>
      </c>
      <c r="AL12" s="357">
        <f t="shared" si="22"/>
        <v>0.53793723673993377</v>
      </c>
      <c r="AM12" s="357">
        <f t="shared" si="23"/>
        <v>2.3877697026875855</v>
      </c>
      <c r="AN12" s="357">
        <f t="shared" si="24"/>
        <v>3.7272660719273189E-2</v>
      </c>
      <c r="AO12" s="359">
        <f t="shared" si="25"/>
        <v>1.7027027027027027E-2</v>
      </c>
      <c r="AP12" s="359">
        <f t="shared" si="26"/>
        <v>2.657888659538409E-4</v>
      </c>
      <c r="AQ12" s="357">
        <f t="shared" si="27"/>
        <v>35.076176006222681</v>
      </c>
      <c r="AR12" s="357">
        <f t="shared" si="28"/>
        <v>0.55930965285536871</v>
      </c>
      <c r="AS12" s="357">
        <f t="shared" si="29"/>
        <v>2.4303623514382289</v>
      </c>
      <c r="AT12" s="357">
        <f t="shared" si="30"/>
        <v>3.8753515287827348E-2</v>
      </c>
      <c r="AU12" s="359">
        <f t="shared" si="31"/>
        <v>1.6728624535315983E-2</v>
      </c>
      <c r="AV12" s="359">
        <f t="shared" si="32"/>
        <v>2.6674746927759466E-4</v>
      </c>
      <c r="AW12" s="357">
        <f t="shared" si="33"/>
        <v>36.091391934177608</v>
      </c>
      <c r="AX12" s="357">
        <f t="shared" si="34"/>
        <v>0.5592497719287769</v>
      </c>
      <c r="AY12" s="357">
        <f t="shared" si="35"/>
        <v>2.5007047561930795</v>
      </c>
      <c r="AZ12" s="357">
        <f t="shared" si="36"/>
        <v>3.874936625089892E-2</v>
      </c>
      <c r="BA12" s="359">
        <f t="shared" si="37"/>
        <v>1.6258064516129031E-2</v>
      </c>
      <c r="BB12" s="360">
        <f t="shared" si="38"/>
        <v>2.5192486034428371E-4</v>
      </c>
      <c r="BC12" s="357">
        <f t="shared" si="39"/>
        <v>35.718835630340934</v>
      </c>
      <c r="BD12" s="357">
        <f t="shared" si="40"/>
        <v>0.54231011130727425</v>
      </c>
      <c r="BE12" s="357">
        <f t="shared" si="41"/>
        <v>2.4748910296775382</v>
      </c>
      <c r="BF12" s="357">
        <f t="shared" si="42"/>
        <v>3.7575648984417627E-2</v>
      </c>
      <c r="BG12" s="359">
        <f t="shared" si="43"/>
        <v>1.6427640156453715E-2</v>
      </c>
      <c r="BH12" s="359">
        <f t="shared" si="44"/>
        <v>2.494167350235439E-4</v>
      </c>
      <c r="BI12" s="357">
        <f t="shared" si="45"/>
        <v>34.927153484688006</v>
      </c>
      <c r="BJ12" s="357">
        <f t="shared" si="46"/>
        <v>0.52845304571386453</v>
      </c>
      <c r="BK12" s="357">
        <f t="shared" si="47"/>
        <v>2.4200368608320124</v>
      </c>
      <c r="BL12" s="357">
        <f t="shared" si="48"/>
        <v>3.661551893735495E-2</v>
      </c>
      <c r="BM12" s="359">
        <f t="shared" si="49"/>
        <v>1.6799999999999999E-2</v>
      </c>
      <c r="BN12" s="359">
        <f t="shared" si="50"/>
        <v>2.5418650769479467E-4</v>
      </c>
      <c r="BO12" s="357">
        <f t="shared" si="51"/>
        <v>33.530067345300488</v>
      </c>
      <c r="BP12" s="357">
        <f t="shared" si="55"/>
        <v>0.50597577609052358</v>
      </c>
      <c r="BQ12" s="357">
        <f t="shared" si="52"/>
        <v>2.3232353863987321</v>
      </c>
      <c r="BR12" s="357">
        <f t="shared" si="56"/>
        <v>3.5058111144498548E-2</v>
      </c>
      <c r="BS12" s="359">
        <f t="shared" si="53"/>
        <v>1.7499999999999998E-2</v>
      </c>
      <c r="BT12" s="359">
        <f t="shared" si="57"/>
        <v>2.6407868467419598E-4</v>
      </c>
    </row>
    <row r="13" spans="1:72" ht="14.25" customHeight="1">
      <c r="A13" s="55">
        <v>10</v>
      </c>
      <c r="B13" s="56" t="s">
        <v>75</v>
      </c>
      <c r="C13" s="57">
        <v>207.5</v>
      </c>
      <c r="D13" s="57">
        <v>204</v>
      </c>
      <c r="E13" s="57">
        <v>204</v>
      </c>
      <c r="F13" s="59">
        <v>218.1</v>
      </c>
      <c r="G13" s="59">
        <v>217</v>
      </c>
      <c r="H13" s="59">
        <v>210</v>
      </c>
      <c r="I13" s="59">
        <v>204</v>
      </c>
      <c r="J13" s="66">
        <v>94487143</v>
      </c>
      <c r="K13" s="60">
        <f t="shared" si="0"/>
        <v>19275377172</v>
      </c>
      <c r="L13" s="61">
        <v>0.59350000000000003</v>
      </c>
      <c r="M13" s="60">
        <f t="shared" si="1"/>
        <v>11636209769.37875</v>
      </c>
      <c r="N13" s="60">
        <f t="shared" si="2"/>
        <v>11439936351.582001</v>
      </c>
      <c r="O13" s="60">
        <f t="shared" si="3"/>
        <v>11439936351.582001</v>
      </c>
      <c r="P13" s="60">
        <f t="shared" si="4"/>
        <v>12230637834.706051</v>
      </c>
      <c r="Q13" s="60">
        <f t="shared" si="5"/>
        <v>12168951903.3985</v>
      </c>
      <c r="R13" s="60">
        <f t="shared" si="6"/>
        <v>11776405067.805</v>
      </c>
      <c r="S13" s="60">
        <f t="shared" si="7"/>
        <v>11439936351.582001</v>
      </c>
      <c r="T13" s="61">
        <f t="shared" si="8"/>
        <v>5.6708045388045032E-2</v>
      </c>
      <c r="U13" s="61">
        <f t="shared" si="9"/>
        <v>5.677771698680565E-2</v>
      </c>
      <c r="V13" s="61">
        <f t="shared" si="10"/>
        <v>5.6982493466149052E-2</v>
      </c>
      <c r="W13" s="61">
        <f t="shared" si="11"/>
        <v>5.7535735100295519E-2</v>
      </c>
      <c r="X13" s="61">
        <f t="shared" si="12"/>
        <v>5.6675622353217978E-2</v>
      </c>
      <c r="Y13" s="61">
        <f t="shared" si="13"/>
        <v>5.5896261652340816E-2</v>
      </c>
      <c r="Z13" s="353">
        <f t="shared" si="54"/>
        <v>5.6412388708875917E-2</v>
      </c>
      <c r="AA13" s="357">
        <v>850400000</v>
      </c>
      <c r="AB13" s="358">
        <v>5885600000</v>
      </c>
      <c r="AC13" s="361">
        <v>10</v>
      </c>
      <c r="AD13" s="357">
        <f t="shared" si="14"/>
        <v>9.0001662977575698</v>
      </c>
      <c r="AE13" s="357">
        <f t="shared" si="15"/>
        <v>23.055129553739416</v>
      </c>
      <c r="AF13" s="357">
        <f t="shared" si="16"/>
        <v>1.3074113331607131</v>
      </c>
      <c r="AG13" s="357">
        <f t="shared" si="17"/>
        <v>3.3311951496024195</v>
      </c>
      <c r="AH13" s="357">
        <f t="shared" si="18"/>
        <v>0.18890556574008946</v>
      </c>
      <c r="AI13" s="359">
        <f t="shared" si="19"/>
        <v>4.8192771084337352E-2</v>
      </c>
      <c r="AJ13" s="359">
        <f t="shared" si="20"/>
        <v>2.7329178500262669E-3</v>
      </c>
      <c r="AK13" s="357">
        <f t="shared" si="21"/>
        <v>22.666247850423328</v>
      </c>
      <c r="AL13" s="357">
        <f t="shared" si="22"/>
        <v>1.2869378056041276</v>
      </c>
      <c r="AM13" s="357">
        <f t="shared" si="23"/>
        <v>3.2750063157537039</v>
      </c>
      <c r="AN13" s="357">
        <f t="shared" si="24"/>
        <v>0.18594738172586486</v>
      </c>
      <c r="AO13" s="359">
        <f t="shared" si="25"/>
        <v>4.9019607843137254E-2</v>
      </c>
      <c r="AP13" s="359">
        <f t="shared" si="26"/>
        <v>2.7832214209218453E-3</v>
      </c>
      <c r="AQ13" s="357">
        <f t="shared" si="27"/>
        <v>22.666247850423328</v>
      </c>
      <c r="AR13" s="357">
        <f t="shared" si="28"/>
        <v>1.2915793200388623</v>
      </c>
      <c r="AS13" s="357">
        <f t="shared" si="29"/>
        <v>3.2750063157537039</v>
      </c>
      <c r="AT13" s="357">
        <f t="shared" si="30"/>
        <v>0.18661802598903232</v>
      </c>
      <c r="AU13" s="359">
        <f t="shared" si="31"/>
        <v>4.9019607843137254E-2</v>
      </c>
      <c r="AV13" s="359">
        <f t="shared" si="32"/>
        <v>2.7932594836347574E-3</v>
      </c>
      <c r="AW13" s="357">
        <f t="shared" si="33"/>
        <v>24.232885569496705</v>
      </c>
      <c r="AX13" s="357">
        <f t="shared" si="34"/>
        <v>1.3942568848423365</v>
      </c>
      <c r="AY13" s="357">
        <f t="shared" si="35"/>
        <v>3.5013670464013864</v>
      </c>
      <c r="AZ13" s="357">
        <f t="shared" si="36"/>
        <v>0.2014537268706543</v>
      </c>
      <c r="BA13" s="359">
        <f t="shared" si="37"/>
        <v>4.5850527281063737E-2</v>
      </c>
      <c r="BB13" s="360">
        <f t="shared" si="38"/>
        <v>2.638043791852156E-3</v>
      </c>
      <c r="BC13" s="357">
        <f t="shared" si="39"/>
        <v>24.110665605597365</v>
      </c>
      <c r="BD13" s="357">
        <f t="shared" si="40"/>
        <v>1.366486978547558</v>
      </c>
      <c r="BE13" s="357">
        <f t="shared" si="41"/>
        <v>3.4837076986203614</v>
      </c>
      <c r="BF13" s="357">
        <f t="shared" si="42"/>
        <v>0.1974413019160057</v>
      </c>
      <c r="BG13" s="359">
        <f t="shared" si="43"/>
        <v>4.6082949308755762E-2</v>
      </c>
      <c r="BH13" s="359">
        <f t="shared" si="44"/>
        <v>2.6117798319455292E-3</v>
      </c>
      <c r="BI13" s="357">
        <f t="shared" si="45"/>
        <v>23.33290219896519</v>
      </c>
      <c r="BJ13" s="357">
        <f t="shared" si="46"/>
        <v>1.3042220064218366</v>
      </c>
      <c r="BK13" s="357">
        <f t="shared" si="47"/>
        <v>3.3713300309229304</v>
      </c>
      <c r="BL13" s="357">
        <f t="shared" si="48"/>
        <v>0.18844474552486237</v>
      </c>
      <c r="BM13" s="359">
        <f t="shared" si="49"/>
        <v>4.7619047619047616E-2</v>
      </c>
      <c r="BN13" s="359">
        <f t="shared" si="50"/>
        <v>2.6617267453495626E-3</v>
      </c>
      <c r="BO13" s="357">
        <f t="shared" si="51"/>
        <v>22.666247850423328</v>
      </c>
      <c r="BP13" s="357">
        <f t="shared" si="55"/>
        <v>1.278657184309804</v>
      </c>
      <c r="BQ13" s="357">
        <f t="shared" si="52"/>
        <v>3.2750063157537039</v>
      </c>
      <c r="BR13" s="357">
        <f t="shared" si="56"/>
        <v>0.18475092930832157</v>
      </c>
      <c r="BS13" s="359">
        <f t="shared" si="53"/>
        <v>4.9019607843137254E-2</v>
      </c>
      <c r="BT13" s="359">
        <f t="shared" si="57"/>
        <v>2.7653131720037213E-3</v>
      </c>
    </row>
    <row r="14" spans="1:72" ht="14.25" customHeight="1">
      <c r="A14" s="55">
        <v>11</v>
      </c>
      <c r="B14" s="56" t="s">
        <v>76</v>
      </c>
      <c r="C14" s="57">
        <v>38.380000000000003</v>
      </c>
      <c r="D14" s="57">
        <v>36.15</v>
      </c>
      <c r="E14" s="57">
        <v>36.79</v>
      </c>
      <c r="F14" s="59">
        <v>40.9</v>
      </c>
      <c r="G14" s="59">
        <v>40.909999999999997</v>
      </c>
      <c r="H14" s="59">
        <v>39.71</v>
      </c>
      <c r="I14" s="59">
        <v>37.81</v>
      </c>
      <c r="J14" s="66">
        <v>402551254</v>
      </c>
      <c r="K14" s="60">
        <f t="shared" si="0"/>
        <v>15220462913.740002</v>
      </c>
      <c r="L14" s="61">
        <v>0.30819999999999997</v>
      </c>
      <c r="M14" s="60">
        <f t="shared" si="1"/>
        <v>4761664459.0098639</v>
      </c>
      <c r="N14" s="60">
        <f t="shared" si="2"/>
        <v>4484996617.853219</v>
      </c>
      <c r="O14" s="60">
        <f t="shared" si="3"/>
        <v>4564399047.602212</v>
      </c>
      <c r="P14" s="60">
        <f t="shared" si="4"/>
        <v>5074311526.1465187</v>
      </c>
      <c r="Q14" s="60">
        <f t="shared" si="5"/>
        <v>5075552189.1113472</v>
      </c>
      <c r="R14" s="60">
        <f t="shared" si="6"/>
        <v>4926672633.3319874</v>
      </c>
      <c r="S14" s="60">
        <f t="shared" si="7"/>
        <v>4690946670.0146685</v>
      </c>
      <c r="T14" s="61">
        <f t="shared" si="8"/>
        <v>2.3205553149682409E-2</v>
      </c>
      <c r="U14" s="61">
        <f t="shared" si="9"/>
        <v>2.2259552923127583E-2</v>
      </c>
      <c r="V14" s="61">
        <f t="shared" si="10"/>
        <v>2.2735339683155026E-2</v>
      </c>
      <c r="W14" s="61">
        <f t="shared" si="11"/>
        <v>2.3870729207293148E-2</v>
      </c>
      <c r="X14" s="61">
        <f t="shared" si="12"/>
        <v>2.3638854141890958E-2</v>
      </c>
      <c r="Y14" s="61">
        <f t="shared" si="13"/>
        <v>2.3384265487012511E-2</v>
      </c>
      <c r="Z14" s="353">
        <f t="shared" si="54"/>
        <v>2.3131903782391227E-2</v>
      </c>
      <c r="AA14" s="357">
        <v>274184241</v>
      </c>
      <c r="AB14" s="358">
        <v>10201900882</v>
      </c>
      <c r="AC14" s="361">
        <v>0.5</v>
      </c>
      <c r="AD14" s="357">
        <f t="shared" si="14"/>
        <v>0.68111635046602037</v>
      </c>
      <c r="AE14" s="357">
        <f t="shared" si="15"/>
        <v>56.348669318744697</v>
      </c>
      <c r="AF14" s="357">
        <f t="shared" si="16"/>
        <v>1.3076020407900086</v>
      </c>
      <c r="AG14" s="357">
        <f t="shared" si="17"/>
        <v>1.5144155297351967</v>
      </c>
      <c r="AH14" s="357">
        <f t="shared" si="18"/>
        <v>3.5142850065974549E-2</v>
      </c>
      <c r="AI14" s="359">
        <f t="shared" si="19"/>
        <v>1.3027618551328815E-2</v>
      </c>
      <c r="AJ14" s="359">
        <f t="shared" si="20"/>
        <v>3.0231309470664939E-4</v>
      </c>
      <c r="AK14" s="357">
        <f t="shared" si="21"/>
        <v>53.074632513617004</v>
      </c>
      <c r="AL14" s="357">
        <f t="shared" si="22"/>
        <v>1.1814175913124056</v>
      </c>
      <c r="AM14" s="357">
        <f t="shared" si="23"/>
        <v>1.4264231735259862</v>
      </c>
      <c r="AN14" s="357">
        <f t="shared" si="24"/>
        <v>3.1751542121877294E-2</v>
      </c>
      <c r="AO14" s="359">
        <f t="shared" si="25"/>
        <v>1.3831258644536654E-2</v>
      </c>
      <c r="AP14" s="359">
        <f t="shared" si="26"/>
        <v>3.0787763379152953E-4</v>
      </c>
      <c r="AQ14" s="357">
        <f t="shared" si="27"/>
        <v>54.014266394909257</v>
      </c>
      <c r="AR14" s="357">
        <f t="shared" si="28"/>
        <v>1.2280326942246873</v>
      </c>
      <c r="AS14" s="357">
        <f t="shared" si="29"/>
        <v>1.4516765851734728</v>
      </c>
      <c r="AT14" s="357">
        <f t="shared" si="30"/>
        <v>3.3004360274001429E-2</v>
      </c>
      <c r="AU14" s="359">
        <f t="shared" si="31"/>
        <v>1.3590649633052461E-2</v>
      </c>
      <c r="AV14" s="359">
        <f t="shared" si="32"/>
        <v>3.0898803592219388E-4</v>
      </c>
      <c r="AW14" s="357">
        <f t="shared" si="33"/>
        <v>60.048477726332933</v>
      </c>
      <c r="AX14" s="357">
        <f t="shared" si="34"/>
        <v>1.4334009511154675</v>
      </c>
      <c r="AY14" s="357">
        <f t="shared" si="35"/>
        <v>1.6138508380971739</v>
      </c>
      <c r="AZ14" s="357">
        <f t="shared" si="36"/>
        <v>3.8523796337180734E-2</v>
      </c>
      <c r="BA14" s="359">
        <f t="shared" si="37"/>
        <v>1.2224938875305624E-2</v>
      </c>
      <c r="BB14" s="360">
        <f t="shared" si="38"/>
        <v>2.9181820546813139E-4</v>
      </c>
      <c r="BC14" s="357">
        <f t="shared" si="39"/>
        <v>60.063159505728116</v>
      </c>
      <c r="BD14" s="357">
        <f t="shared" si="40"/>
        <v>1.4198242668570384</v>
      </c>
      <c r="BE14" s="357">
        <f t="shared" si="41"/>
        <v>1.614245422654166</v>
      </c>
      <c r="BF14" s="357">
        <f t="shared" si="42"/>
        <v>3.815891209533695E-2</v>
      </c>
      <c r="BG14" s="359">
        <f t="shared" si="43"/>
        <v>1.2221950623319483E-2</v>
      </c>
      <c r="BH14" s="359">
        <f t="shared" si="44"/>
        <v>2.8891290811404257E-4</v>
      </c>
      <c r="BI14" s="357">
        <f t="shared" si="45"/>
        <v>58.301345978305157</v>
      </c>
      <c r="BJ14" s="357">
        <f t="shared" si="46"/>
        <v>1.363334152606857</v>
      </c>
      <c r="BK14" s="357">
        <f t="shared" si="47"/>
        <v>1.5668952758151293</v>
      </c>
      <c r="BL14" s="357">
        <f t="shared" si="48"/>
        <v>3.6640695120006679E-2</v>
      </c>
      <c r="BM14" s="359">
        <f t="shared" si="49"/>
        <v>1.2591286829513977E-2</v>
      </c>
      <c r="BN14" s="359">
        <f t="shared" si="50"/>
        <v>2.9443799404447888E-4</v>
      </c>
      <c r="BO14" s="357">
        <f t="shared" si="51"/>
        <v>55.511807893218787</v>
      </c>
      <c r="BP14" s="357">
        <f t="shared" si="55"/>
        <v>1.2840937989725227</v>
      </c>
      <c r="BQ14" s="357">
        <f t="shared" si="52"/>
        <v>1.4919242099866543</v>
      </c>
      <c r="BR14" s="357">
        <f t="shared" si="56"/>
        <v>3.4511047276031333E-2</v>
      </c>
      <c r="BS14" s="359">
        <f t="shared" si="53"/>
        <v>1.3224014810896587E-2</v>
      </c>
      <c r="BT14" s="359">
        <f t="shared" si="57"/>
        <v>3.0589663822257635E-4</v>
      </c>
    </row>
    <row r="15" spans="1:72" ht="14.25" customHeight="1">
      <c r="A15" s="55">
        <v>12</v>
      </c>
      <c r="B15" s="56" t="s">
        <v>77</v>
      </c>
      <c r="C15" s="57">
        <v>116.4</v>
      </c>
      <c r="D15" s="57">
        <v>114.5</v>
      </c>
      <c r="E15" s="57">
        <v>115.6</v>
      </c>
      <c r="F15" s="59">
        <v>119.4</v>
      </c>
      <c r="G15" s="59">
        <v>120</v>
      </c>
      <c r="H15" s="59">
        <v>115.95</v>
      </c>
      <c r="I15" s="59">
        <v>112.9</v>
      </c>
      <c r="J15" s="66">
        <v>879095340</v>
      </c>
      <c r="K15" s="60">
        <f t="shared" si="0"/>
        <v>99249863886</v>
      </c>
      <c r="L15" s="61">
        <v>0.1915</v>
      </c>
      <c r="M15" s="60">
        <f t="shared" si="1"/>
        <v>19595562585.804001</v>
      </c>
      <c r="N15" s="60">
        <f t="shared" si="2"/>
        <v>19275703746.345001</v>
      </c>
      <c r="O15" s="60">
        <f t="shared" si="3"/>
        <v>19460885179.716</v>
      </c>
      <c r="P15" s="60">
        <f t="shared" si="4"/>
        <v>20100602858.633999</v>
      </c>
      <c r="Q15" s="60">
        <f t="shared" si="5"/>
        <v>20201610913.200001</v>
      </c>
      <c r="R15" s="60">
        <f t="shared" si="6"/>
        <v>19519806544.879501</v>
      </c>
      <c r="S15" s="60">
        <f t="shared" si="7"/>
        <v>19006348934.168999</v>
      </c>
      <c r="T15" s="61">
        <f t="shared" si="8"/>
        <v>9.5497251643253775E-2</v>
      </c>
      <c r="U15" s="61">
        <f t="shared" si="9"/>
        <v>9.5667529818043065E-2</v>
      </c>
      <c r="V15" s="61">
        <f t="shared" si="10"/>
        <v>9.6934959121979095E-2</v>
      </c>
      <c r="W15" s="61">
        <f t="shared" si="11"/>
        <v>9.4557861745270436E-2</v>
      </c>
      <c r="X15" s="61">
        <f t="shared" si="12"/>
        <v>9.4086892620835805E-2</v>
      </c>
      <c r="Y15" s="61">
        <f t="shared" si="13"/>
        <v>9.265002415877549E-2</v>
      </c>
      <c r="Z15" s="353">
        <f t="shared" si="54"/>
        <v>9.37237333372576E-2</v>
      </c>
      <c r="AA15" s="357">
        <v>1801000000</v>
      </c>
      <c r="AB15" s="358">
        <v>18702000000</v>
      </c>
      <c r="AC15" s="361">
        <v>1.43</v>
      </c>
      <c r="AD15" s="357">
        <f t="shared" si="14"/>
        <v>2.048697016184843</v>
      </c>
      <c r="AE15" s="357">
        <f t="shared" si="15"/>
        <v>56.816600541921154</v>
      </c>
      <c r="AF15" s="357">
        <f t="shared" si="16"/>
        <v>5.4258291994660732</v>
      </c>
      <c r="AG15" s="357">
        <f t="shared" si="17"/>
        <v>5.4714307333974972</v>
      </c>
      <c r="AH15" s="357">
        <f t="shared" si="18"/>
        <v>0.52250659759589335</v>
      </c>
      <c r="AI15" s="359">
        <f t="shared" si="19"/>
        <v>1.2285223367697594E-2</v>
      </c>
      <c r="AJ15" s="359">
        <f t="shared" si="20"/>
        <v>1.1732050674385988E-3</v>
      </c>
      <c r="AK15" s="357">
        <f t="shared" si="21"/>
        <v>55.889181804553026</v>
      </c>
      <c r="AL15" s="357">
        <f t="shared" si="22"/>
        <v>5.3467799667931066</v>
      </c>
      <c r="AM15" s="357">
        <f t="shared" si="23"/>
        <v>5.3821204379210776</v>
      </c>
      <c r="AN15" s="357">
        <f t="shared" si="24"/>
        <v>0.51489416747911365</v>
      </c>
      <c r="AO15" s="359">
        <f t="shared" si="25"/>
        <v>1.2489082969432314E-2</v>
      </c>
      <c r="AP15" s="359">
        <f t="shared" si="26"/>
        <v>1.1947997173781797E-3</v>
      </c>
      <c r="AQ15" s="357">
        <f t="shared" si="27"/>
        <v>56.426108441976673</v>
      </c>
      <c r="AR15" s="357">
        <f t="shared" si="28"/>
        <v>5.4696625152353686</v>
      </c>
      <c r="AS15" s="357">
        <f t="shared" si="29"/>
        <v>5.4338263984600577</v>
      </c>
      <c r="AT15" s="357">
        <f t="shared" si="30"/>
        <v>0.52672773981065657</v>
      </c>
      <c r="AU15" s="359">
        <f t="shared" si="31"/>
        <v>1.2370242214532872E-2</v>
      </c>
      <c r="AV15" s="359">
        <f t="shared" si="32"/>
        <v>1.1991089233947241E-3</v>
      </c>
      <c r="AW15" s="357">
        <f t="shared" si="33"/>
        <v>58.280945916712938</v>
      </c>
      <c r="AX15" s="357">
        <f t="shared" si="34"/>
        <v>5.5109216263761258</v>
      </c>
      <c r="AY15" s="357">
        <f t="shared" si="35"/>
        <v>5.6124469894128968</v>
      </c>
      <c r="AZ15" s="357">
        <f t="shared" si="36"/>
        <v>0.53070098647756403</v>
      </c>
      <c r="BA15" s="359">
        <f t="shared" si="37"/>
        <v>1.1976549413735342E-2</v>
      </c>
      <c r="BB15" s="360">
        <f t="shared" si="38"/>
        <v>1.1324769036493861E-3</v>
      </c>
      <c r="BC15" s="357">
        <f t="shared" si="39"/>
        <v>58.573814991671291</v>
      </c>
      <c r="BD15" s="357">
        <f t="shared" si="40"/>
        <v>5.5110282415140794</v>
      </c>
      <c r="BE15" s="357">
        <f t="shared" si="41"/>
        <v>5.6406502406159769</v>
      </c>
      <c r="BF15" s="357">
        <f t="shared" si="42"/>
        <v>0.53071125350052706</v>
      </c>
      <c r="BG15" s="359">
        <f t="shared" si="43"/>
        <v>1.1916666666666666E-2</v>
      </c>
      <c r="BH15" s="359">
        <f t="shared" si="44"/>
        <v>1.1212021370649598E-3</v>
      </c>
      <c r="BI15" s="357">
        <f t="shared" si="45"/>
        <v>56.596948735702384</v>
      </c>
      <c r="BJ15" s="357">
        <f t="shared" si="46"/>
        <v>5.2437086676758033</v>
      </c>
      <c r="BK15" s="357">
        <f t="shared" si="47"/>
        <v>5.4502782949951873</v>
      </c>
      <c r="BL15" s="357">
        <f t="shared" si="48"/>
        <v>0.50496841570335382</v>
      </c>
      <c r="BM15" s="359">
        <f t="shared" si="49"/>
        <v>1.2332902112979731E-2</v>
      </c>
      <c r="BN15" s="359">
        <f t="shared" si="50"/>
        <v>1.1426436787153854E-3</v>
      </c>
      <c r="BO15" s="357">
        <f t="shared" si="51"/>
        <v>55.108197604664078</v>
      </c>
      <c r="BP15" s="357">
        <f t="shared" si="55"/>
        <v>5.1649460169964341</v>
      </c>
      <c r="BQ15" s="357">
        <f t="shared" si="52"/>
        <v>5.3069117680461986</v>
      </c>
      <c r="BR15" s="357">
        <f t="shared" si="56"/>
        <v>0.49738358339271616</v>
      </c>
      <c r="BS15" s="359">
        <f t="shared" si="53"/>
        <v>1.2666076173604959E-2</v>
      </c>
      <c r="BT15" s="359">
        <f t="shared" si="57"/>
        <v>1.1871119457243433E-3</v>
      </c>
    </row>
    <row r="16" spans="1:72" ht="14.25" customHeight="1">
      <c r="A16" s="55">
        <v>13</v>
      </c>
      <c r="B16" s="56" t="s">
        <v>78</v>
      </c>
      <c r="C16" s="57">
        <v>2439</v>
      </c>
      <c r="D16" s="57">
        <v>2469</v>
      </c>
      <c r="E16" s="57">
        <v>2437</v>
      </c>
      <c r="F16" s="59">
        <v>2548</v>
      </c>
      <c r="G16" s="59">
        <v>2700</v>
      </c>
      <c r="H16" s="59">
        <v>2629</v>
      </c>
      <c r="I16" s="59">
        <v>2550</v>
      </c>
      <c r="J16" s="66">
        <v>3029522</v>
      </c>
      <c r="K16" s="60">
        <f t="shared" si="0"/>
        <v>7725281100</v>
      </c>
      <c r="L16" s="61">
        <v>0.39150000000000001</v>
      </c>
      <c r="M16" s="60">
        <f t="shared" si="1"/>
        <v>2892795127.8569999</v>
      </c>
      <c r="N16" s="60">
        <f t="shared" si="2"/>
        <v>2928376863.7470002</v>
      </c>
      <c r="O16" s="60">
        <f t="shared" si="3"/>
        <v>2890423012.131</v>
      </c>
      <c r="P16" s="60">
        <f t="shared" si="4"/>
        <v>3022075434.9240003</v>
      </c>
      <c r="Q16" s="60">
        <f t="shared" si="5"/>
        <v>3202356230.0999999</v>
      </c>
      <c r="R16" s="60">
        <f t="shared" si="6"/>
        <v>3118146121.8270001</v>
      </c>
      <c r="S16" s="60">
        <f t="shared" si="7"/>
        <v>3024447550.6500001</v>
      </c>
      <c r="T16" s="61">
        <f t="shared" si="8"/>
        <v>1.4097782754013426E-2</v>
      </c>
      <c r="U16" s="61">
        <f t="shared" si="9"/>
        <v>1.4533870442167637E-2</v>
      </c>
      <c r="V16" s="61">
        <f t="shared" si="10"/>
        <v>1.439724010181098E-2</v>
      </c>
      <c r="W16" s="61">
        <f t="shared" si="11"/>
        <v>1.4216538338131289E-2</v>
      </c>
      <c r="X16" s="61">
        <f t="shared" si="12"/>
        <v>1.4914639631941926E-2</v>
      </c>
      <c r="Y16" s="61">
        <f t="shared" si="13"/>
        <v>1.4800162740016902E-2</v>
      </c>
      <c r="Z16" s="353">
        <f t="shared" si="54"/>
        <v>1.4914096163942502E-2</v>
      </c>
      <c r="AA16" s="357">
        <v>129737609.84</v>
      </c>
      <c r="AB16" s="358">
        <v>1178918998.23</v>
      </c>
      <c r="AC16" s="361">
        <v>15</v>
      </c>
      <c r="AD16" s="357">
        <f t="shared" si="14"/>
        <v>42.824448820639034</v>
      </c>
      <c r="AE16" s="357">
        <f t="shared" si="15"/>
        <v>56.953447555512632</v>
      </c>
      <c r="AF16" s="357">
        <f t="shared" si="16"/>
        <v>0.80291733072971405</v>
      </c>
      <c r="AG16" s="357">
        <f t="shared" si="17"/>
        <v>6.2676097077862591</v>
      </c>
      <c r="AH16" s="357">
        <f t="shared" si="18"/>
        <v>8.8359400047316253E-2</v>
      </c>
      <c r="AI16" s="359">
        <f t="shared" si="19"/>
        <v>6.1500615006150061E-3</v>
      </c>
      <c r="AJ16" s="359">
        <f t="shared" si="20"/>
        <v>8.670223095949217E-5</v>
      </c>
      <c r="AK16" s="357">
        <f t="shared" si="21"/>
        <v>57.653981965789541</v>
      </c>
      <c r="AL16" s="357">
        <f t="shared" si="22"/>
        <v>0.83793550436585462</v>
      </c>
      <c r="AM16" s="357">
        <f t="shared" si="23"/>
        <v>6.3447020781157333</v>
      </c>
      <c r="AN16" s="357">
        <f t="shared" si="24"/>
        <v>9.2213077997485834E-2</v>
      </c>
      <c r="AO16" s="359">
        <f t="shared" si="25"/>
        <v>6.0753341433778859E-3</v>
      </c>
      <c r="AP16" s="359">
        <f t="shared" si="26"/>
        <v>8.8298119332731699E-5</v>
      </c>
      <c r="AQ16" s="357">
        <f t="shared" si="27"/>
        <v>56.906745261494173</v>
      </c>
      <c r="AR16" s="357">
        <f t="shared" si="28"/>
        <v>0.81930007494232593</v>
      </c>
      <c r="AS16" s="357">
        <f t="shared" si="29"/>
        <v>6.2624702164309607</v>
      </c>
      <c r="AT16" s="357">
        <f t="shared" si="30"/>
        <v>9.016228733639671E-2</v>
      </c>
      <c r="AU16" s="359">
        <f t="shared" si="31"/>
        <v>6.155108740254411E-3</v>
      </c>
      <c r="AV16" s="359">
        <f t="shared" si="32"/>
        <v>8.8616578386198073E-5</v>
      </c>
      <c r="AW16" s="357">
        <f t="shared" si="33"/>
        <v>59.498722579518734</v>
      </c>
      <c r="AX16" s="357">
        <f t="shared" si="34"/>
        <v>0.84586587062156593</v>
      </c>
      <c r="AY16" s="357">
        <f t="shared" si="35"/>
        <v>6.5477119866500155</v>
      </c>
      <c r="AZ16" s="357">
        <f t="shared" si="36"/>
        <v>9.3085798485251739E-2</v>
      </c>
      <c r="BA16" s="359">
        <f t="shared" si="37"/>
        <v>5.8869701726844588E-3</v>
      </c>
      <c r="BB16" s="360">
        <f t="shared" si="38"/>
        <v>8.3692337155403989E-5</v>
      </c>
      <c r="BC16" s="357">
        <f t="shared" si="39"/>
        <v>63.04809692492173</v>
      </c>
      <c r="BD16" s="357">
        <f t="shared" si="40"/>
        <v>0.94033964511495349</v>
      </c>
      <c r="BE16" s="357">
        <f t="shared" si="41"/>
        <v>6.9383133296526855</v>
      </c>
      <c r="BF16" s="357">
        <f t="shared" si="42"/>
        <v>0.10348244296526889</v>
      </c>
      <c r="BG16" s="359">
        <f t="shared" si="43"/>
        <v>5.5555555555555558E-3</v>
      </c>
      <c r="BH16" s="359">
        <f t="shared" si="44"/>
        <v>8.2859109066344037E-5</v>
      </c>
      <c r="BI16" s="357">
        <f t="shared" si="45"/>
        <v>61.39016548726638</v>
      </c>
      <c r="BJ16" s="357">
        <f t="shared" si="46"/>
        <v>0.90858443984811144</v>
      </c>
      <c r="BK16" s="357">
        <f t="shared" si="47"/>
        <v>6.7558613865395962</v>
      </c>
      <c r="BL16" s="357">
        <f t="shared" si="48"/>
        <v>9.9987847969782259E-2</v>
      </c>
      <c r="BM16" s="359">
        <f t="shared" si="49"/>
        <v>5.705591479650057E-3</v>
      </c>
      <c r="BN16" s="359">
        <f t="shared" si="50"/>
        <v>8.4443682426874685E-5</v>
      </c>
      <c r="BO16" s="357">
        <f t="shared" si="51"/>
        <v>59.545424873537193</v>
      </c>
      <c r="BP16" s="357">
        <f t="shared" si="55"/>
        <v>0.88806619268674747</v>
      </c>
      <c r="BQ16" s="357">
        <f t="shared" si="52"/>
        <v>6.552851478005314</v>
      </c>
      <c r="BR16" s="357">
        <f t="shared" si="56"/>
        <v>9.7729857091004013E-2</v>
      </c>
      <c r="BS16" s="359">
        <f t="shared" si="53"/>
        <v>5.8823529411764705E-3</v>
      </c>
      <c r="BT16" s="359">
        <f t="shared" si="57"/>
        <v>8.772997743495589E-5</v>
      </c>
    </row>
    <row r="17" spans="1:72" ht="14.25" customHeight="1">
      <c r="A17" s="55">
        <v>14</v>
      </c>
      <c r="B17" s="56" t="s">
        <v>79</v>
      </c>
      <c r="C17" s="57">
        <v>4599</v>
      </c>
      <c r="D17" s="57">
        <v>4600</v>
      </c>
      <c r="E17" s="57">
        <v>4690</v>
      </c>
      <c r="F17" s="59">
        <v>4690</v>
      </c>
      <c r="G17" s="59">
        <v>4650</v>
      </c>
      <c r="H17" s="59">
        <v>4696</v>
      </c>
      <c r="I17" s="59">
        <v>4599</v>
      </c>
      <c r="J17" s="66">
        <v>2893957</v>
      </c>
      <c r="K17" s="60">
        <f t="shared" si="0"/>
        <v>13309308243</v>
      </c>
      <c r="L17" s="61">
        <v>0.37380000000000002</v>
      </c>
      <c r="M17" s="60">
        <f t="shared" si="1"/>
        <v>4975019421.2334003</v>
      </c>
      <c r="N17" s="60">
        <f t="shared" si="2"/>
        <v>4976101182.3600006</v>
      </c>
      <c r="O17" s="60">
        <f t="shared" si="3"/>
        <v>5073459683.7540007</v>
      </c>
      <c r="P17" s="60">
        <f t="shared" si="4"/>
        <v>5073459683.7540007</v>
      </c>
      <c r="Q17" s="60">
        <f t="shared" si="5"/>
        <v>5030189238.6900005</v>
      </c>
      <c r="R17" s="60">
        <f t="shared" si="6"/>
        <v>5079950250.5136003</v>
      </c>
      <c r="S17" s="60">
        <f t="shared" si="7"/>
        <v>4975019421.2334003</v>
      </c>
      <c r="T17" s="61">
        <f t="shared" si="8"/>
        <v>2.4245319802340726E-2</v>
      </c>
      <c r="U17" s="61">
        <f t="shared" si="9"/>
        <v>2.4696961237085421E-2</v>
      </c>
      <c r="V17" s="61">
        <f t="shared" si="10"/>
        <v>2.5270978298782606E-2</v>
      </c>
      <c r="W17" s="61">
        <f t="shared" si="11"/>
        <v>2.3866721944638045E-2</v>
      </c>
      <c r="X17" s="61">
        <f t="shared" si="12"/>
        <v>2.3427580938798587E-2</v>
      </c>
      <c r="Y17" s="61">
        <f t="shared" si="13"/>
        <v>2.4111791904972903E-2</v>
      </c>
      <c r="Z17" s="353">
        <f t="shared" si="54"/>
        <v>2.4532717735445679E-2</v>
      </c>
      <c r="AA17" s="357">
        <v>541699404.32000005</v>
      </c>
      <c r="AB17" s="358">
        <v>3409641126.1100001</v>
      </c>
      <c r="AC17" s="361">
        <v>110.57</v>
      </c>
      <c r="AD17" s="357">
        <f t="shared" si="14"/>
        <v>187.18294857871075</v>
      </c>
      <c r="AE17" s="357">
        <f t="shared" si="15"/>
        <v>24.569545649966685</v>
      </c>
      <c r="AF17" s="357">
        <f t="shared" si="16"/>
        <v>0.59569649168165173</v>
      </c>
      <c r="AG17" s="357">
        <f t="shared" si="17"/>
        <v>3.9034337488134292</v>
      </c>
      <c r="AH17" s="357">
        <f t="shared" si="18"/>
        <v>9.4639999567231334E-2</v>
      </c>
      <c r="AI17" s="359">
        <f t="shared" si="19"/>
        <v>2.4042183083278972E-2</v>
      </c>
      <c r="AJ17" s="359">
        <f t="shared" si="20"/>
        <v>5.8291041760052487E-4</v>
      </c>
      <c r="AK17" s="357">
        <f t="shared" si="21"/>
        <v>24.574888016926884</v>
      </c>
      <c r="AL17" s="357">
        <f t="shared" si="22"/>
        <v>0.60692505675975827</v>
      </c>
      <c r="AM17" s="357">
        <f t="shared" si="23"/>
        <v>3.9042825058799249</v>
      </c>
      <c r="AN17" s="357">
        <f t="shared" si="24"/>
        <v>9.6423913706347231E-2</v>
      </c>
      <c r="AO17" s="359">
        <f t="shared" si="25"/>
        <v>2.4036956521739129E-2</v>
      </c>
      <c r="AP17" s="359">
        <f t="shared" si="26"/>
        <v>5.9363978347489886E-4</v>
      </c>
      <c r="AQ17" s="357">
        <f t="shared" si="27"/>
        <v>25.055701043345017</v>
      </c>
      <c r="AR17" s="357">
        <f t="shared" si="28"/>
        <v>0.63318207732715659</v>
      </c>
      <c r="AS17" s="357">
        <f t="shared" si="29"/>
        <v>3.9806706418645321</v>
      </c>
      <c r="AT17" s="357">
        <f t="shared" si="30"/>
        <v>0.10059544140515962</v>
      </c>
      <c r="AU17" s="359">
        <f t="shared" si="31"/>
        <v>2.3575692963752663E-2</v>
      </c>
      <c r="AV17" s="359">
        <f t="shared" si="32"/>
        <v>5.9578082526575533E-4</v>
      </c>
      <c r="AW17" s="357">
        <f t="shared" si="33"/>
        <v>25.055701043345017</v>
      </c>
      <c r="AX17" s="357">
        <f t="shared" si="34"/>
        <v>0.59799744992949289</v>
      </c>
      <c r="AY17" s="357">
        <f t="shared" si="35"/>
        <v>3.9806706418645321</v>
      </c>
      <c r="AZ17" s="357">
        <f t="shared" si="36"/>
        <v>9.5005559362564648E-2</v>
      </c>
      <c r="BA17" s="359">
        <f t="shared" si="37"/>
        <v>2.3575692963752663E-2</v>
      </c>
      <c r="BB17" s="360">
        <f t="shared" si="38"/>
        <v>5.6267450861804448E-4</v>
      </c>
      <c r="BC17" s="357">
        <f t="shared" si="39"/>
        <v>24.84200636493696</v>
      </c>
      <c r="BD17" s="357">
        <f t="shared" si="40"/>
        <v>0.58198811479671031</v>
      </c>
      <c r="BE17" s="357">
        <f t="shared" si="41"/>
        <v>3.9467203592047064</v>
      </c>
      <c r="BF17" s="357">
        <f t="shared" si="42"/>
        <v>9.2462110658072499E-2</v>
      </c>
      <c r="BG17" s="359">
        <f t="shared" si="43"/>
        <v>2.3778494623655912E-2</v>
      </c>
      <c r="BH17" s="359">
        <f t="shared" si="44"/>
        <v>5.5707260739848593E-4</v>
      </c>
      <c r="BI17" s="357">
        <f t="shared" si="45"/>
        <v>25.087755245106226</v>
      </c>
      <c r="BJ17" s="357">
        <f t="shared" si="46"/>
        <v>0.60491073383289384</v>
      </c>
      <c r="BK17" s="357">
        <f t="shared" si="47"/>
        <v>3.9857631842635057</v>
      </c>
      <c r="BL17" s="357">
        <f t="shared" si="48"/>
        <v>9.6103892481463823E-2</v>
      </c>
      <c r="BM17" s="359">
        <f t="shared" si="49"/>
        <v>2.3545570698466779E-2</v>
      </c>
      <c r="BN17" s="359">
        <f t="shared" si="50"/>
        <v>5.677259009652585E-4</v>
      </c>
      <c r="BO17" s="357">
        <f t="shared" si="51"/>
        <v>24.569545649966685</v>
      </c>
      <c r="BP17" s="357">
        <f t="shared" si="55"/>
        <v>0.60275772831877994</v>
      </c>
      <c r="BQ17" s="357">
        <f t="shared" si="52"/>
        <v>3.9034337488134292</v>
      </c>
      <c r="BR17" s="357">
        <f t="shared" si="56"/>
        <v>9.5761838358652429E-2</v>
      </c>
      <c r="BS17" s="359">
        <f t="shared" si="53"/>
        <v>2.4042183083278972E-2</v>
      </c>
      <c r="BT17" s="359">
        <f t="shared" si="57"/>
        <v>5.8982009132599008E-4</v>
      </c>
    </row>
    <row r="18" spans="1:72" ht="14.25" customHeight="1">
      <c r="A18" s="55">
        <v>15</v>
      </c>
      <c r="B18" s="56" t="s">
        <v>80</v>
      </c>
      <c r="C18" s="57">
        <v>1898</v>
      </c>
      <c r="D18" s="57">
        <v>1800</v>
      </c>
      <c r="E18" s="57">
        <v>1844</v>
      </c>
      <c r="F18" s="59">
        <v>1900</v>
      </c>
      <c r="G18" s="59">
        <v>1948</v>
      </c>
      <c r="H18" s="59">
        <v>1933</v>
      </c>
      <c r="I18" s="59">
        <v>1830</v>
      </c>
      <c r="J18" s="66">
        <v>23431240</v>
      </c>
      <c r="K18" s="60">
        <f t="shared" si="0"/>
        <v>42879169200</v>
      </c>
      <c r="L18" s="61">
        <v>0.2</v>
      </c>
      <c r="M18" s="60">
        <f t="shared" si="1"/>
        <v>8894498704</v>
      </c>
      <c r="N18" s="60">
        <f t="shared" si="2"/>
        <v>8435246400</v>
      </c>
      <c r="O18" s="60">
        <f t="shared" si="3"/>
        <v>8641441312</v>
      </c>
      <c r="P18" s="60">
        <f t="shared" si="4"/>
        <v>8903871200</v>
      </c>
      <c r="Q18" s="60">
        <f t="shared" si="5"/>
        <v>9128811104</v>
      </c>
      <c r="R18" s="60">
        <f t="shared" si="6"/>
        <v>9058517384</v>
      </c>
      <c r="S18" s="60">
        <f t="shared" si="7"/>
        <v>8575833840</v>
      </c>
      <c r="T18" s="61">
        <f t="shared" si="8"/>
        <v>4.3346557530929489E-2</v>
      </c>
      <c r="U18" s="61">
        <f t="shared" si="9"/>
        <v>4.1865095931844114E-2</v>
      </c>
      <c r="V18" s="61">
        <f t="shared" si="10"/>
        <v>4.3043147965683932E-2</v>
      </c>
      <c r="W18" s="61">
        <f t="shared" si="11"/>
        <v>4.1885859237582652E-2</v>
      </c>
      <c r="X18" s="61">
        <f t="shared" si="12"/>
        <v>4.2516484145169037E-2</v>
      </c>
      <c r="Y18" s="61">
        <f t="shared" si="13"/>
        <v>4.2995910463592593E-2</v>
      </c>
      <c r="Z18" s="353">
        <f t="shared" si="54"/>
        <v>4.2288982841929085E-2</v>
      </c>
      <c r="AA18" s="357">
        <v>1825688000</v>
      </c>
      <c r="AB18" s="358">
        <v>11665123000</v>
      </c>
      <c r="AC18" s="361">
        <v>70</v>
      </c>
      <c r="AD18" s="357">
        <f t="shared" si="14"/>
        <v>77.916832399821772</v>
      </c>
      <c r="AE18" s="357">
        <f t="shared" si="15"/>
        <v>24.359306475147999</v>
      </c>
      <c r="AF18" s="357">
        <f t="shared" si="16"/>
        <v>1.055892079538546</v>
      </c>
      <c r="AG18" s="357">
        <f t="shared" si="17"/>
        <v>3.812432455277154</v>
      </c>
      <c r="AH18" s="357">
        <f t="shared" si="18"/>
        <v>0.16525582275545392</v>
      </c>
      <c r="AI18" s="359">
        <f t="shared" si="19"/>
        <v>3.6880927291886197E-2</v>
      </c>
      <c r="AJ18" s="359">
        <f t="shared" si="20"/>
        <v>1.5986612366517725E-3</v>
      </c>
      <c r="AK18" s="357">
        <f t="shared" si="21"/>
        <v>23.101555139761011</v>
      </c>
      <c r="AL18" s="357">
        <f t="shared" si="22"/>
        <v>0.96714882210088116</v>
      </c>
      <c r="AM18" s="357">
        <f t="shared" si="23"/>
        <v>3.6155839934135283</v>
      </c>
      <c r="AN18" s="357">
        <f t="shared" si="24"/>
        <v>0.1513667707338974</v>
      </c>
      <c r="AO18" s="359">
        <f t="shared" si="25"/>
        <v>3.888888888888889E-2</v>
      </c>
      <c r="AP18" s="359">
        <f t="shared" si="26"/>
        <v>1.6280870640161601E-3</v>
      </c>
      <c r="AQ18" s="357">
        <f t="shared" si="27"/>
        <v>23.666259820955169</v>
      </c>
      <c r="AR18" s="357">
        <f t="shared" si="28"/>
        <v>1.0186703232676939</v>
      </c>
      <c r="AS18" s="357">
        <f t="shared" si="29"/>
        <v>3.7039649354747479</v>
      </c>
      <c r="AT18" s="357">
        <f t="shared" si="30"/>
        <v>0.15943031077734451</v>
      </c>
      <c r="AU18" s="359">
        <f t="shared" si="31"/>
        <v>3.7960954446854663E-2</v>
      </c>
      <c r="AV18" s="359">
        <f t="shared" si="32"/>
        <v>1.6339589791745527E-3</v>
      </c>
      <c r="AW18" s="357">
        <f t="shared" si="33"/>
        <v>24.384974869747737</v>
      </c>
      <c r="AX18" s="357">
        <f t="shared" si="34"/>
        <v>1.0213856249062441</v>
      </c>
      <c r="AY18" s="357">
        <f t="shared" si="35"/>
        <v>3.8164497708253911</v>
      </c>
      <c r="AZ18" s="357">
        <f t="shared" si="36"/>
        <v>0.15985527788809689</v>
      </c>
      <c r="BA18" s="359">
        <f t="shared" si="37"/>
        <v>3.6842105263157891E-2</v>
      </c>
      <c r="BB18" s="360">
        <f t="shared" si="38"/>
        <v>1.5431632350688344E-3</v>
      </c>
      <c r="BC18" s="357">
        <f t="shared" si="39"/>
        <v>25.001016340141362</v>
      </c>
      <c r="BD18" s="357">
        <f t="shared" si="40"/>
        <v>1.0629553148387323</v>
      </c>
      <c r="BE18" s="357">
        <f t="shared" si="41"/>
        <v>3.9128653439830852</v>
      </c>
      <c r="BF18" s="357">
        <f t="shared" si="42"/>
        <v>0.16636127735963824</v>
      </c>
      <c r="BG18" s="359">
        <f t="shared" si="43"/>
        <v>3.5934291581108828E-2</v>
      </c>
      <c r="BH18" s="359">
        <f t="shared" si="44"/>
        <v>1.5277997382760946E-3</v>
      </c>
      <c r="BI18" s="357">
        <f t="shared" si="45"/>
        <v>24.808503380643355</v>
      </c>
      <c r="BJ18" s="357">
        <f t="shared" si="46"/>
        <v>1.0666641900898759</v>
      </c>
      <c r="BK18" s="357">
        <f t="shared" si="47"/>
        <v>3.8827354773713059</v>
      </c>
      <c r="BL18" s="357">
        <f t="shared" si="48"/>
        <v>0.16694174693887112</v>
      </c>
      <c r="BM18" s="359">
        <f t="shared" si="49"/>
        <v>3.6213140196585621E-2</v>
      </c>
      <c r="BN18" s="359">
        <f t="shared" si="50"/>
        <v>1.5570169334979211E-3</v>
      </c>
      <c r="BO18" s="357">
        <f t="shared" si="51"/>
        <v>23.486581058757029</v>
      </c>
      <c r="BP18" s="357">
        <f t="shared" si="55"/>
        <v>0.99322362340935266</v>
      </c>
      <c r="BQ18" s="357">
        <f t="shared" si="52"/>
        <v>3.6758437266370874</v>
      </c>
      <c r="BR18" s="357">
        <f t="shared" si="56"/>
        <v>0.15544769228536845</v>
      </c>
      <c r="BS18" s="359">
        <f t="shared" si="53"/>
        <v>3.825136612021858E-2</v>
      </c>
      <c r="BT18" s="359">
        <f t="shared" si="57"/>
        <v>1.617611365538271E-3</v>
      </c>
    </row>
    <row r="19" spans="1:72" ht="14.25" customHeight="1">
      <c r="A19" s="55">
        <v>16</v>
      </c>
      <c r="B19" s="56" t="s">
        <v>81</v>
      </c>
      <c r="C19" s="57">
        <v>173.8</v>
      </c>
      <c r="D19" s="57">
        <v>178</v>
      </c>
      <c r="E19" s="57">
        <v>168.1</v>
      </c>
      <c r="F19" s="59">
        <v>186</v>
      </c>
      <c r="G19" s="59">
        <v>190</v>
      </c>
      <c r="H19" s="59">
        <v>174</v>
      </c>
      <c r="I19" s="59">
        <v>181</v>
      </c>
      <c r="J19" s="66">
        <v>26208850</v>
      </c>
      <c r="K19" s="60">
        <f t="shared" si="0"/>
        <v>4743801850</v>
      </c>
      <c r="L19" s="61">
        <v>0.40239999999999998</v>
      </c>
      <c r="M19" s="60">
        <f t="shared" si="1"/>
        <v>1832971487.5119998</v>
      </c>
      <c r="N19" s="60">
        <f t="shared" si="2"/>
        <v>1877266540.7199998</v>
      </c>
      <c r="O19" s="60">
        <f t="shared" si="3"/>
        <v>1772856772.444</v>
      </c>
      <c r="P19" s="60">
        <f t="shared" si="4"/>
        <v>1961638070.6399999</v>
      </c>
      <c r="Q19" s="60">
        <f t="shared" si="5"/>
        <v>2003823835.5999999</v>
      </c>
      <c r="R19" s="60">
        <f t="shared" si="6"/>
        <v>1835080775.76</v>
      </c>
      <c r="S19" s="60">
        <f t="shared" si="7"/>
        <v>1908905864.4399998</v>
      </c>
      <c r="T19" s="61">
        <f t="shared" si="8"/>
        <v>8.9328254104147544E-3</v>
      </c>
      <c r="U19" s="61">
        <f t="shared" si="9"/>
        <v>9.3170892811007787E-3</v>
      </c>
      <c r="V19" s="61">
        <f t="shared" si="10"/>
        <v>8.8306260059076522E-3</v>
      </c>
      <c r="W19" s="61">
        <f t="shared" si="11"/>
        <v>9.2279969303588148E-3</v>
      </c>
      <c r="X19" s="61">
        <f t="shared" si="12"/>
        <v>9.3326002001146453E-3</v>
      </c>
      <c r="Y19" s="61">
        <f t="shared" si="13"/>
        <v>8.7101415588603116E-3</v>
      </c>
      <c r="Z19" s="353">
        <f t="shared" si="54"/>
        <v>9.4131589830524238E-3</v>
      </c>
      <c r="AA19" s="357">
        <v>-82807000</v>
      </c>
      <c r="AB19" s="358">
        <v>4027483000</v>
      </c>
      <c r="AC19" s="361">
        <v>3</v>
      </c>
      <c r="AD19" s="357">
        <f t="shared" si="14"/>
        <v>-3.1595052816128901</v>
      </c>
      <c r="AE19" s="357">
        <f t="shared" si="15"/>
        <v>-55.008611953095759</v>
      </c>
      <c r="AF19" s="357">
        <f t="shared" si="16"/>
        <v>-0.49138232664625858</v>
      </c>
      <c r="AG19" s="357">
        <f t="shared" si="17"/>
        <v>1.1310036889044597</v>
      </c>
      <c r="AH19" s="357">
        <f t="shared" si="18"/>
        <v>1.0103058491518581E-2</v>
      </c>
      <c r="AI19" s="359">
        <f t="shared" si="19"/>
        <v>1.7261219792865361E-2</v>
      </c>
      <c r="AJ19" s="359">
        <f t="shared" si="20"/>
        <v>1.5419146278046179E-4</v>
      </c>
      <c r="AK19" s="357">
        <f t="shared" si="21"/>
        <v>-56.337933991087716</v>
      </c>
      <c r="AL19" s="357">
        <f t="shared" si="22"/>
        <v>-0.52490556090772655</v>
      </c>
      <c r="AM19" s="357">
        <f t="shared" si="23"/>
        <v>1.1583351934694697</v>
      </c>
      <c r="AN19" s="357">
        <f t="shared" si="24"/>
        <v>1.0792312414996192E-2</v>
      </c>
      <c r="AO19" s="359">
        <f t="shared" si="25"/>
        <v>1.6853932584269662E-2</v>
      </c>
      <c r="AP19" s="359">
        <f t="shared" si="26"/>
        <v>1.5702959462529401E-4</v>
      </c>
      <c r="AQ19" s="357">
        <f t="shared" si="27"/>
        <v>-53.20453204439238</v>
      </c>
      <c r="AR19" s="357">
        <f t="shared" si="28"/>
        <v>-0.46982932430335839</v>
      </c>
      <c r="AS19" s="357">
        <f t="shared" si="29"/>
        <v>1.093910932709089</v>
      </c>
      <c r="AT19" s="357">
        <f t="shared" si="30"/>
        <v>9.6599183305275775E-3</v>
      </c>
      <c r="AU19" s="359">
        <f t="shared" si="31"/>
        <v>1.784651992861392E-2</v>
      </c>
      <c r="AV19" s="359">
        <f t="shared" si="32"/>
        <v>1.5759594299656726E-4</v>
      </c>
      <c r="AW19" s="357">
        <f t="shared" si="33"/>
        <v>-58.86997596821525</v>
      </c>
      <c r="AX19" s="357">
        <f t="shared" si="34"/>
        <v>-0.54325195752498756</v>
      </c>
      <c r="AY19" s="357">
        <f t="shared" si="35"/>
        <v>1.2103952021647266</v>
      </c>
      <c r="AZ19" s="357">
        <f t="shared" si="36"/>
        <v>1.1169523210097135E-2</v>
      </c>
      <c r="BA19" s="359">
        <f t="shared" si="37"/>
        <v>1.6129032258064516E-2</v>
      </c>
      <c r="BB19" s="360">
        <f t="shared" si="38"/>
        <v>1.4883866016707765E-4</v>
      </c>
      <c r="BC19" s="357">
        <f t="shared" si="39"/>
        <v>-60.135996956779017</v>
      </c>
      <c r="BD19" s="357">
        <f t="shared" si="40"/>
        <v>-0.56122521723292951</v>
      </c>
      <c r="BE19" s="357">
        <f t="shared" si="41"/>
        <v>1.2364252065123553</v>
      </c>
      <c r="BF19" s="357">
        <f t="shared" si="42"/>
        <v>1.1539062129723998E-2</v>
      </c>
      <c r="BG19" s="359">
        <f t="shared" si="43"/>
        <v>1.5789473684210527E-2</v>
      </c>
      <c r="BH19" s="359">
        <f t="shared" si="44"/>
        <v>1.4735684526496809E-4</v>
      </c>
      <c r="BI19" s="357">
        <f t="shared" si="45"/>
        <v>-55.071913002523942</v>
      </c>
      <c r="BJ19" s="357">
        <f t="shared" si="46"/>
        <v>-0.47968415816922333</v>
      </c>
      <c r="BK19" s="357">
        <f t="shared" si="47"/>
        <v>1.1323051891218412</v>
      </c>
      <c r="BL19" s="357">
        <f t="shared" si="48"/>
        <v>9.8625384850833334E-3</v>
      </c>
      <c r="BM19" s="359">
        <f t="shared" si="49"/>
        <v>1.7241379310344827E-2</v>
      </c>
      <c r="BN19" s="359">
        <f t="shared" si="50"/>
        <v>1.5017485446310882E-4</v>
      </c>
      <c r="BO19" s="357">
        <f t="shared" si="51"/>
        <v>-57.287449732510538</v>
      </c>
      <c r="BP19" s="357">
        <f t="shared" si="55"/>
        <v>-0.53925587206574577</v>
      </c>
      <c r="BQ19" s="357">
        <f t="shared" si="52"/>
        <v>1.177857696730191</v>
      </c>
      <c r="BR19" s="357">
        <f t="shared" si="56"/>
        <v>1.1087361758733235E-2</v>
      </c>
      <c r="BS19" s="359">
        <f t="shared" si="53"/>
        <v>1.6574585635359115E-2</v>
      </c>
      <c r="BT19" s="359">
        <f t="shared" si="57"/>
        <v>1.5601920966385233E-4</v>
      </c>
    </row>
    <row r="20" spans="1:72" ht="14.25" customHeight="1">
      <c r="A20" s="55">
        <v>17</v>
      </c>
      <c r="B20" s="56" t="s">
        <v>82</v>
      </c>
      <c r="C20" s="57">
        <v>936</v>
      </c>
      <c r="D20" s="57">
        <v>935</v>
      </c>
      <c r="E20" s="57">
        <v>920</v>
      </c>
      <c r="F20" s="59">
        <v>985</v>
      </c>
      <c r="G20" s="59">
        <v>998</v>
      </c>
      <c r="H20" s="59">
        <v>979.9</v>
      </c>
      <c r="I20" s="59">
        <v>960</v>
      </c>
      <c r="J20" s="66">
        <v>73395600</v>
      </c>
      <c r="K20" s="60">
        <f t="shared" si="0"/>
        <v>70459776000</v>
      </c>
      <c r="L20" s="61">
        <v>0.30259999999999998</v>
      </c>
      <c r="M20" s="60">
        <f t="shared" si="1"/>
        <v>20788100012.16</v>
      </c>
      <c r="N20" s="60">
        <f t="shared" si="2"/>
        <v>20765890503.599998</v>
      </c>
      <c r="O20" s="60">
        <f t="shared" si="3"/>
        <v>20432747875.199997</v>
      </c>
      <c r="P20" s="60">
        <f t="shared" si="4"/>
        <v>21876365931.599998</v>
      </c>
      <c r="Q20" s="60">
        <f t="shared" si="5"/>
        <v>22165089542.879997</v>
      </c>
      <c r="R20" s="60">
        <f t="shared" si="6"/>
        <v>21763097437.944</v>
      </c>
      <c r="S20" s="60">
        <f t="shared" si="7"/>
        <v>21321128217.599998</v>
      </c>
      <c r="T20" s="61">
        <f t="shared" si="8"/>
        <v>0.10130897795629264</v>
      </c>
      <c r="U20" s="61">
        <f t="shared" si="9"/>
        <v>0.103063497711624</v>
      </c>
      <c r="V20" s="61">
        <f t="shared" si="10"/>
        <v>0.10177582169266575</v>
      </c>
      <c r="W20" s="61">
        <f t="shared" si="11"/>
        <v>0.10291145990980263</v>
      </c>
      <c r="X20" s="61">
        <f t="shared" si="12"/>
        <v>0.10323158923873263</v>
      </c>
      <c r="Y20" s="61">
        <f t="shared" si="13"/>
        <v>0.10329771961414404</v>
      </c>
      <c r="Z20" s="353">
        <f t="shared" si="54"/>
        <v>0.10513832732615729</v>
      </c>
      <c r="AA20" s="357">
        <v>1266978000</v>
      </c>
      <c r="AB20" s="358">
        <v>3665891000</v>
      </c>
      <c r="AC20" s="361">
        <v>9.5</v>
      </c>
      <c r="AD20" s="357">
        <f t="shared" si="14"/>
        <v>17.262315452152446</v>
      </c>
      <c r="AE20" s="357">
        <f t="shared" si="15"/>
        <v>54.222158237948882</v>
      </c>
      <c r="AF20" s="357">
        <f t="shared" si="16"/>
        <v>5.4931914336709742</v>
      </c>
      <c r="AG20" s="357">
        <f t="shared" si="17"/>
        <v>18.739859313874852</v>
      </c>
      <c r="AH20" s="357">
        <f t="shared" si="18"/>
        <v>1.8985159941333727</v>
      </c>
      <c r="AI20" s="359">
        <f t="shared" si="19"/>
        <v>1.014957264957265E-2</v>
      </c>
      <c r="AJ20" s="359">
        <f t="shared" si="20"/>
        <v>1.0282428318213461E-3</v>
      </c>
      <c r="AK20" s="357">
        <f t="shared" si="21"/>
        <v>54.164228581711754</v>
      </c>
      <c r="AL20" s="357">
        <f t="shared" si="22"/>
        <v>5.5823548484831287</v>
      </c>
      <c r="AM20" s="357">
        <f t="shared" si="23"/>
        <v>18.719838096659174</v>
      </c>
      <c r="AN20" s="357">
        <f t="shared" si="24"/>
        <v>1.9293319908370046</v>
      </c>
      <c r="AO20" s="359">
        <f t="shared" si="25"/>
        <v>1.0160427807486631E-2</v>
      </c>
      <c r="AP20" s="359">
        <f t="shared" si="26"/>
        <v>1.0471692280860192E-3</v>
      </c>
      <c r="AQ20" s="357">
        <f t="shared" si="27"/>
        <v>53.295283738154879</v>
      </c>
      <c r="AR20" s="357">
        <f t="shared" si="28"/>
        <v>5.4241712947944789</v>
      </c>
      <c r="AS20" s="357">
        <f t="shared" si="29"/>
        <v>18.419519838424002</v>
      </c>
      <c r="AT20" s="357">
        <f t="shared" si="30"/>
        <v>1.8746617667399605</v>
      </c>
      <c r="AU20" s="359">
        <f t="shared" si="31"/>
        <v>1.0326086956521738E-2</v>
      </c>
      <c r="AV20" s="359">
        <f t="shared" si="32"/>
        <v>1.050945984869918E-3</v>
      </c>
      <c r="AW20" s="357">
        <f t="shared" si="33"/>
        <v>57.060711393567999</v>
      </c>
      <c r="AX20" s="357">
        <f t="shared" si="34"/>
        <v>5.8722011130039915</v>
      </c>
      <c r="AY20" s="357">
        <f t="shared" si="35"/>
        <v>19.720898957443087</v>
      </c>
      <c r="AZ20" s="357">
        <f t="shared" si="36"/>
        <v>2.029506502444173</v>
      </c>
      <c r="BA20" s="359">
        <f t="shared" si="37"/>
        <v>9.6446700507614221E-3</v>
      </c>
      <c r="BB20" s="360">
        <f t="shared" si="38"/>
        <v>9.9254707527220826E-4</v>
      </c>
      <c r="BC20" s="357">
        <f t="shared" si="39"/>
        <v>57.813796924650624</v>
      </c>
      <c r="BD20" s="357">
        <f t="shared" si="40"/>
        <v>5.9682101364570368</v>
      </c>
      <c r="BE20" s="357">
        <f t="shared" si="41"/>
        <v>19.981174781246906</v>
      </c>
      <c r="BF20" s="357">
        <f t="shared" si="42"/>
        <v>2.0626884275250039</v>
      </c>
      <c r="BG20" s="359">
        <f t="shared" si="43"/>
        <v>9.5190380761523054E-3</v>
      </c>
      <c r="BH20" s="359">
        <f t="shared" si="44"/>
        <v>9.8266542862521038E-4</v>
      </c>
      <c r="BI20" s="357">
        <f t="shared" si="45"/>
        <v>56.76527014675866</v>
      </c>
      <c r="BJ20" s="357">
        <f t="shared" si="46"/>
        <v>5.8637229594410174</v>
      </c>
      <c r="BK20" s="357">
        <f t="shared" si="47"/>
        <v>19.618790749643129</v>
      </c>
      <c r="BL20" s="357">
        <f t="shared" si="48"/>
        <v>2.0265763460251986</v>
      </c>
      <c r="BM20" s="359">
        <f t="shared" si="49"/>
        <v>9.6948668231452186E-3</v>
      </c>
      <c r="BN20" s="359">
        <f t="shared" si="50"/>
        <v>1.0014576347937222E-3</v>
      </c>
      <c r="BO20" s="357">
        <f t="shared" si="51"/>
        <v>55.612469987639876</v>
      </c>
      <c r="BP20" s="357">
        <f t="shared" si="55"/>
        <v>5.8470020729765793</v>
      </c>
      <c r="BQ20" s="357">
        <f t="shared" si="52"/>
        <v>19.220368527051132</v>
      </c>
      <c r="BR20" s="357">
        <f t="shared" si="56"/>
        <v>2.0207973975264735</v>
      </c>
      <c r="BS20" s="359">
        <f t="shared" si="53"/>
        <v>9.8958333333333329E-3</v>
      </c>
      <c r="BT20" s="359">
        <f t="shared" si="57"/>
        <v>1.0404313641650981E-3</v>
      </c>
    </row>
    <row r="21" spans="1:72" ht="14.25" customHeight="1">
      <c r="A21" s="55">
        <v>18</v>
      </c>
      <c r="B21" s="56" t="s">
        <v>83</v>
      </c>
      <c r="C21" s="57">
        <v>2400</v>
      </c>
      <c r="D21" s="57">
        <v>2425</v>
      </c>
      <c r="E21" s="57">
        <v>2415</v>
      </c>
      <c r="F21" s="59">
        <v>2475</v>
      </c>
      <c r="G21" s="59">
        <v>2500</v>
      </c>
      <c r="H21" s="59">
        <v>2438</v>
      </c>
      <c r="I21" s="59">
        <v>2333</v>
      </c>
      <c r="J21" s="66">
        <v>3900000</v>
      </c>
      <c r="K21" s="60">
        <f t="shared" si="0"/>
        <v>9098700000</v>
      </c>
      <c r="L21" s="61">
        <v>0.27560000000000001</v>
      </c>
      <c r="M21" s="60">
        <f t="shared" si="1"/>
        <v>2579616000</v>
      </c>
      <c r="N21" s="60">
        <f t="shared" si="2"/>
        <v>2606487000</v>
      </c>
      <c r="O21" s="60">
        <f t="shared" si="3"/>
        <v>2595738600</v>
      </c>
      <c r="P21" s="60">
        <f t="shared" si="4"/>
        <v>2660229000</v>
      </c>
      <c r="Q21" s="60">
        <f t="shared" si="5"/>
        <v>2687100000</v>
      </c>
      <c r="R21" s="60">
        <f t="shared" si="6"/>
        <v>2620459920</v>
      </c>
      <c r="S21" s="60">
        <f t="shared" si="7"/>
        <v>2507601720</v>
      </c>
      <c r="T21" s="61">
        <f t="shared" si="8"/>
        <v>1.2571531805544035E-2</v>
      </c>
      <c r="U21" s="61">
        <f t="shared" si="9"/>
        <v>1.2936294107556191E-2</v>
      </c>
      <c r="V21" s="61">
        <f t="shared" si="10"/>
        <v>1.2929412653058733E-2</v>
      </c>
      <c r="W21" s="61">
        <f t="shared" si="11"/>
        <v>1.25143294338911E-2</v>
      </c>
      <c r="X21" s="61">
        <f t="shared" si="12"/>
        <v>1.2514887562568159E-2</v>
      </c>
      <c r="Y21" s="61">
        <f t="shared" si="13"/>
        <v>1.2437913989408425E-2</v>
      </c>
      <c r="Z21" s="353">
        <f t="shared" si="54"/>
        <v>1.2365436188473524E-2</v>
      </c>
      <c r="AA21" s="357">
        <v>141238000</v>
      </c>
      <c r="AB21" s="358">
        <v>1879339000</v>
      </c>
      <c r="AC21" s="361">
        <v>39</v>
      </c>
      <c r="AD21" s="357">
        <f t="shared" si="14"/>
        <v>36.214871794871797</v>
      </c>
      <c r="AE21" s="357">
        <f t="shared" si="15"/>
        <v>66.271116838244666</v>
      </c>
      <c r="AF21" s="357">
        <f t="shared" si="16"/>
        <v>0.83312945312091768</v>
      </c>
      <c r="AG21" s="357">
        <f t="shared" si="17"/>
        <v>4.9804745179023051</v>
      </c>
      <c r="AH21" s="357">
        <f t="shared" si="18"/>
        <v>6.2612193808510422E-2</v>
      </c>
      <c r="AI21" s="359">
        <f t="shared" si="19"/>
        <v>1.6250000000000001E-2</v>
      </c>
      <c r="AJ21" s="359">
        <f t="shared" si="20"/>
        <v>2.0428739184009056E-4</v>
      </c>
      <c r="AK21" s="357">
        <f t="shared" si="21"/>
        <v>66.961440971976373</v>
      </c>
      <c r="AL21" s="357">
        <f t="shared" si="22"/>
        <v>0.86623289427924965</v>
      </c>
      <c r="AM21" s="357">
        <f t="shared" si="23"/>
        <v>5.0323544607971211</v>
      </c>
      <c r="AN21" s="357">
        <f t="shared" si="24"/>
        <v>6.5100017358343906E-2</v>
      </c>
      <c r="AO21" s="359">
        <f t="shared" si="25"/>
        <v>1.6082474226804123E-2</v>
      </c>
      <c r="AP21" s="359">
        <f t="shared" si="26"/>
        <v>2.0804761657513049E-4</v>
      </c>
      <c r="AQ21" s="357">
        <f t="shared" si="27"/>
        <v>66.685311318483684</v>
      </c>
      <c r="AR21" s="357">
        <f t="shared" si="28"/>
        <v>0.86220190793436369</v>
      </c>
      <c r="AS21" s="357">
        <f t="shared" si="29"/>
        <v>5.0116024836391944</v>
      </c>
      <c r="AT21" s="357">
        <f t="shared" si="30"/>
        <v>6.4797076564065179E-2</v>
      </c>
      <c r="AU21" s="359">
        <f t="shared" si="31"/>
        <v>1.6149068322981366E-2</v>
      </c>
      <c r="AV21" s="359">
        <f t="shared" si="32"/>
        <v>2.0879796831026526E-4</v>
      </c>
      <c r="AW21" s="357">
        <f t="shared" si="33"/>
        <v>68.342089239439801</v>
      </c>
      <c r="AX21" s="357">
        <f t="shared" si="34"/>
        <v>0.85525541894273371</v>
      </c>
      <c r="AY21" s="357">
        <f t="shared" si="35"/>
        <v>5.1361143465867523</v>
      </c>
      <c r="AZ21" s="357">
        <f t="shared" si="36"/>
        <v>6.4275026943320948E-2</v>
      </c>
      <c r="BA21" s="359">
        <f t="shared" si="37"/>
        <v>1.5757575757575758E-2</v>
      </c>
      <c r="BB21" s="360">
        <f t="shared" si="38"/>
        <v>1.9719549410979916E-4</v>
      </c>
      <c r="BC21" s="357">
        <f t="shared" si="39"/>
        <v>69.032413373171522</v>
      </c>
      <c r="BD21" s="357">
        <f t="shared" si="40"/>
        <v>0.86393289153796815</v>
      </c>
      <c r="BE21" s="357">
        <f t="shared" si="41"/>
        <v>5.1879942894815674</v>
      </c>
      <c r="BF21" s="357">
        <f t="shared" si="42"/>
        <v>6.4927165208107498E-2</v>
      </c>
      <c r="BG21" s="359">
        <f t="shared" si="43"/>
        <v>1.5599999999999999E-2</v>
      </c>
      <c r="BH21" s="359">
        <f t="shared" si="44"/>
        <v>1.9523224597606327E-4</v>
      </c>
      <c r="BI21" s="357">
        <f t="shared" si="45"/>
        <v>67.320409521516865</v>
      </c>
      <c r="BJ21" s="357">
        <f t="shared" si="46"/>
        <v>0.83732546336037872</v>
      </c>
      <c r="BK21" s="357">
        <f t="shared" si="47"/>
        <v>5.059332031102425</v>
      </c>
      <c r="BL21" s="357">
        <f t="shared" si="48"/>
        <v>6.2927536646710996E-2</v>
      </c>
      <c r="BM21" s="359">
        <f t="shared" si="49"/>
        <v>1.5996718621821164E-2</v>
      </c>
      <c r="BN21" s="359">
        <f t="shared" si="50"/>
        <v>1.9896581033097973E-4</v>
      </c>
      <c r="BO21" s="357">
        <f t="shared" si="51"/>
        <v>64.421048159843664</v>
      </c>
      <c r="BP21" s="357">
        <f t="shared" si="55"/>
        <v>0.79659436021512653</v>
      </c>
      <c r="BQ21" s="357">
        <f t="shared" si="52"/>
        <v>4.8414362709441994</v>
      </c>
      <c r="BR21" s="357">
        <f t="shared" si="56"/>
        <v>5.9866471268921709E-2</v>
      </c>
      <c r="BS21" s="359">
        <f t="shared" si="53"/>
        <v>1.6716673810544362E-2</v>
      </c>
      <c r="BT21" s="359">
        <f t="shared" si="57"/>
        <v>2.0670896328781285E-4</v>
      </c>
    </row>
    <row r="22" spans="1:72" ht="14.25" customHeight="1">
      <c r="A22" s="55">
        <v>19</v>
      </c>
      <c r="B22" s="56" t="s">
        <v>84</v>
      </c>
      <c r="C22" s="57">
        <v>2400</v>
      </c>
      <c r="D22" s="57">
        <v>2400</v>
      </c>
      <c r="E22" s="57">
        <v>2309</v>
      </c>
      <c r="F22" s="59">
        <v>2495</v>
      </c>
      <c r="G22" s="59">
        <v>2449</v>
      </c>
      <c r="H22" s="59">
        <v>2350</v>
      </c>
      <c r="I22" s="59">
        <v>2281</v>
      </c>
      <c r="J22" s="66">
        <v>23588542</v>
      </c>
      <c r="K22" s="60">
        <f t="shared" si="0"/>
        <v>53805464302</v>
      </c>
      <c r="L22" s="61">
        <v>0.1421</v>
      </c>
      <c r="M22" s="60">
        <f t="shared" si="1"/>
        <v>8044636363.6800003</v>
      </c>
      <c r="N22" s="60">
        <f t="shared" si="2"/>
        <v>8044636363.6800003</v>
      </c>
      <c r="O22" s="60">
        <f t="shared" si="3"/>
        <v>7739610568.2238007</v>
      </c>
      <c r="P22" s="60">
        <f t="shared" si="4"/>
        <v>8363069886.4090004</v>
      </c>
      <c r="Q22" s="60">
        <f t="shared" si="5"/>
        <v>8208881022.7718</v>
      </c>
      <c r="R22" s="60">
        <f t="shared" si="6"/>
        <v>7877039772.7700005</v>
      </c>
      <c r="S22" s="60">
        <f t="shared" si="7"/>
        <v>7645756477.3142004</v>
      </c>
      <c r="T22" s="61">
        <f t="shared" si="8"/>
        <v>3.920482812559669E-2</v>
      </c>
      <c r="U22" s="61">
        <f t="shared" si="9"/>
        <v>3.9926453494264831E-2</v>
      </c>
      <c r="V22" s="61">
        <f t="shared" si="10"/>
        <v>3.855111559019845E-2</v>
      </c>
      <c r="W22" s="61">
        <f t="shared" si="11"/>
        <v>3.9341805399902209E-2</v>
      </c>
      <c r="X22" s="61">
        <f t="shared" si="12"/>
        <v>3.8232005885336831E-2</v>
      </c>
      <c r="Y22" s="61">
        <f t="shared" si="13"/>
        <v>3.7388071627083901E-2</v>
      </c>
      <c r="Z22" s="353">
        <f t="shared" si="54"/>
        <v>3.7702603678560584E-2</v>
      </c>
      <c r="AA22" s="357">
        <v>1052824000</v>
      </c>
      <c r="AB22" s="358">
        <v>7368567000</v>
      </c>
      <c r="AC22" s="361">
        <v>37</v>
      </c>
      <c r="AD22" s="357">
        <f t="shared" si="14"/>
        <v>44.632856070544761</v>
      </c>
      <c r="AE22" s="357">
        <f t="shared" si="15"/>
        <v>53.772046229949161</v>
      </c>
      <c r="AF22" s="357">
        <f t="shared" si="16"/>
        <v>2.1081238304067962</v>
      </c>
      <c r="AG22" s="357">
        <f t="shared" si="17"/>
        <v>7.6829729308290204</v>
      </c>
      <c r="AH22" s="357">
        <f t="shared" si="18"/>
        <v>0.30120963324676359</v>
      </c>
      <c r="AI22" s="359">
        <f t="shared" si="19"/>
        <v>1.5416666666666667E-2</v>
      </c>
      <c r="AJ22" s="359">
        <f t="shared" si="20"/>
        <v>6.0440776693628233E-4</v>
      </c>
      <c r="AK22" s="357">
        <f t="shared" si="21"/>
        <v>53.772046229949161</v>
      </c>
      <c r="AL22" s="357">
        <f t="shared" si="22"/>
        <v>2.1469271030915236</v>
      </c>
      <c r="AM22" s="357">
        <f t="shared" si="23"/>
        <v>7.6829729308290204</v>
      </c>
      <c r="AN22" s="357">
        <f t="shared" si="24"/>
        <v>0.30675386142044048</v>
      </c>
      <c r="AO22" s="359">
        <f t="shared" si="25"/>
        <v>1.5416666666666667E-2</v>
      </c>
      <c r="AP22" s="359">
        <f t="shared" si="26"/>
        <v>6.155328247032495E-4</v>
      </c>
      <c r="AQ22" s="357">
        <f t="shared" si="27"/>
        <v>51.73318947706359</v>
      </c>
      <c r="AR22" s="357">
        <f t="shared" si="28"/>
        <v>1.9943721673799166</v>
      </c>
      <c r="AS22" s="357">
        <f t="shared" si="29"/>
        <v>7.3916602072017534</v>
      </c>
      <c r="AT22" s="357">
        <f t="shared" si="30"/>
        <v>0.28495674705130503</v>
      </c>
      <c r="AU22" s="359">
        <f t="shared" si="31"/>
        <v>1.6024252923343439E-2</v>
      </c>
      <c r="AV22" s="359">
        <f t="shared" si="32"/>
        <v>6.1775282669438835E-4</v>
      </c>
      <c r="AW22" s="357">
        <f t="shared" si="33"/>
        <v>55.900523059884648</v>
      </c>
      <c r="AX22" s="357">
        <f t="shared" si="34"/>
        <v>2.1992274999747279</v>
      </c>
      <c r="AY22" s="357">
        <f t="shared" si="35"/>
        <v>7.9870906093410019</v>
      </c>
      <c r="AZ22" s="357">
        <f t="shared" si="36"/>
        <v>0.31422656446408004</v>
      </c>
      <c r="BA22" s="359">
        <f t="shared" si="37"/>
        <v>1.4829659318637275E-2</v>
      </c>
      <c r="BB22" s="360">
        <f t="shared" si="38"/>
        <v>5.8342557106067405E-4</v>
      </c>
      <c r="BC22" s="357">
        <f t="shared" si="39"/>
        <v>54.869892173810626</v>
      </c>
      <c r="BD22" s="357">
        <f t="shared" si="40"/>
        <v>2.0977860405169251</v>
      </c>
      <c r="BE22" s="357">
        <f t="shared" si="41"/>
        <v>7.8398336281667795</v>
      </c>
      <c r="BF22" s="357">
        <f t="shared" si="42"/>
        <v>0.29973256541213389</v>
      </c>
      <c r="BG22" s="359">
        <f t="shared" si="43"/>
        <v>1.5108207431604737E-2</v>
      </c>
      <c r="BH22" s="359">
        <f t="shared" si="44"/>
        <v>5.7761707544200193E-4</v>
      </c>
      <c r="BI22" s="357">
        <f t="shared" si="45"/>
        <v>52.651795266825218</v>
      </c>
      <c r="BJ22" s="357">
        <f t="shared" si="46"/>
        <v>1.9685490927306184</v>
      </c>
      <c r="BK22" s="357">
        <f t="shared" si="47"/>
        <v>7.5229109947700818</v>
      </c>
      <c r="BL22" s="357">
        <f t="shared" si="48"/>
        <v>0.28126713511664081</v>
      </c>
      <c r="BM22" s="359">
        <f t="shared" si="49"/>
        <v>1.5744680851063831E-2</v>
      </c>
      <c r="BN22" s="359">
        <f t="shared" si="50"/>
        <v>5.8866325540515082E-4</v>
      </c>
      <c r="BO22" s="357">
        <f t="shared" si="51"/>
        <v>51.105848937714185</v>
      </c>
      <c r="BP22" s="357">
        <f t="shared" si="55"/>
        <v>1.9268235681550243</v>
      </c>
      <c r="BQ22" s="357">
        <f t="shared" si="52"/>
        <v>7.3020255230087479</v>
      </c>
      <c r="BR22" s="357">
        <f t="shared" si="56"/>
        <v>0.2753053743447329</v>
      </c>
      <c r="BS22" s="359">
        <f t="shared" si="53"/>
        <v>1.6220955721174924E-2</v>
      </c>
      <c r="BT22" s="359">
        <f t="shared" si="57"/>
        <v>6.1157226484293806E-4</v>
      </c>
    </row>
    <row r="23" spans="1:72" ht="14.25" customHeight="1" thickBot="1">
      <c r="A23" s="55">
        <v>20</v>
      </c>
      <c r="B23" s="56" t="s">
        <v>85</v>
      </c>
      <c r="C23" s="57">
        <v>915</v>
      </c>
      <c r="D23" s="57">
        <v>883.2</v>
      </c>
      <c r="E23" s="57">
        <v>900</v>
      </c>
      <c r="F23" s="59">
        <v>920</v>
      </c>
      <c r="G23" s="59">
        <v>961</v>
      </c>
      <c r="H23" s="59">
        <v>938</v>
      </c>
      <c r="I23" s="59">
        <v>899</v>
      </c>
      <c r="J23" s="66">
        <v>34674332</v>
      </c>
      <c r="K23" s="60">
        <f t="shared" si="0"/>
        <v>31172224468</v>
      </c>
      <c r="L23" s="61">
        <v>0.26040000000000002</v>
      </c>
      <c r="M23" s="60">
        <f t="shared" si="1"/>
        <v>8261714388.3120003</v>
      </c>
      <c r="N23" s="60">
        <f t="shared" si="2"/>
        <v>7974585953.8329611</v>
      </c>
      <c r="O23" s="60">
        <f t="shared" si="3"/>
        <v>8126276447.5200005</v>
      </c>
      <c r="P23" s="60">
        <f t="shared" si="4"/>
        <v>8306860368.5760002</v>
      </c>
      <c r="Q23" s="60">
        <f t="shared" si="5"/>
        <v>8677057406.7408009</v>
      </c>
      <c r="R23" s="60">
        <f t="shared" si="6"/>
        <v>8469385897.5264006</v>
      </c>
      <c r="S23" s="60">
        <f t="shared" si="7"/>
        <v>8117247251.4672003</v>
      </c>
      <c r="T23" s="61">
        <f t="shared" si="8"/>
        <v>4.0262738795613415E-2</v>
      </c>
      <c r="U23" s="61">
        <f t="shared" si="9"/>
        <v>3.9578785271044782E-2</v>
      </c>
      <c r="V23" s="61">
        <f t="shared" si="10"/>
        <v>4.0477104097777133E-2</v>
      </c>
      <c r="W23" s="61">
        <f t="shared" si="11"/>
        <v>3.9077382892109706E-2</v>
      </c>
      <c r="X23" s="61">
        <f t="shared" si="12"/>
        <v>4.0412488489192953E-2</v>
      </c>
      <c r="Y23" s="61">
        <f t="shared" si="13"/>
        <v>4.0199620124906181E-2</v>
      </c>
      <c r="Z23" s="353">
        <f t="shared" si="54"/>
        <v>4.0027609693169201E-2</v>
      </c>
      <c r="AA23" s="357">
        <v>521810000</v>
      </c>
      <c r="AB23" s="358">
        <v>1761218000</v>
      </c>
      <c r="AC23" s="361">
        <v>11.5</v>
      </c>
      <c r="AD23" s="357">
        <f t="shared" si="14"/>
        <v>15.048883998688137</v>
      </c>
      <c r="AE23" s="357">
        <f t="shared" si="15"/>
        <v>60.801850826929339</v>
      </c>
      <c r="AF23" s="357">
        <f t="shared" si="16"/>
        <v>2.4480490381345077</v>
      </c>
      <c r="AG23" s="357">
        <f t="shared" si="17"/>
        <v>18.014245698147533</v>
      </c>
      <c r="AH23" s="357">
        <f t="shared" si="18"/>
        <v>0.7253028691445168</v>
      </c>
      <c r="AI23" s="359">
        <f t="shared" si="19"/>
        <v>1.2568306010928962E-2</v>
      </c>
      <c r="AJ23" s="359">
        <f t="shared" si="20"/>
        <v>5.060344220213708E-4</v>
      </c>
      <c r="AK23" s="357">
        <f t="shared" si="21"/>
        <v>58.688737322780327</v>
      </c>
      <c r="AL23" s="357">
        <f t="shared" si="22"/>
        <v>2.3228289323270741</v>
      </c>
      <c r="AM23" s="357">
        <f t="shared" si="23"/>
        <v>17.388176831261095</v>
      </c>
      <c r="AN23" s="357">
        <f t="shared" si="24"/>
        <v>0.68820291705943881</v>
      </c>
      <c r="AO23" s="359">
        <f t="shared" si="25"/>
        <v>1.3020833333333332E-2</v>
      </c>
      <c r="AP23" s="359">
        <f t="shared" si="26"/>
        <v>5.1534876655006225E-4</v>
      </c>
      <c r="AQ23" s="357">
        <f t="shared" si="27"/>
        <v>59.805099174028861</v>
      </c>
      <c r="AR23" s="357">
        <f t="shared" si="28"/>
        <v>2.4207372248450514</v>
      </c>
      <c r="AS23" s="357">
        <f t="shared" si="29"/>
        <v>17.718930194899212</v>
      </c>
      <c r="AT23" s="357">
        <f t="shared" si="30"/>
        <v>0.71721098200018185</v>
      </c>
      <c r="AU23" s="359">
        <f t="shared" si="31"/>
        <v>1.2777777777777779E-2</v>
      </c>
      <c r="AV23" s="359">
        <f t="shared" si="32"/>
        <v>5.1720744124937449E-4</v>
      </c>
      <c r="AW23" s="357">
        <f t="shared" si="33"/>
        <v>61.134101377896165</v>
      </c>
      <c r="AX23" s="357">
        <f t="shared" si="34"/>
        <v>2.3889606873090998</v>
      </c>
      <c r="AY23" s="357">
        <f t="shared" si="35"/>
        <v>18.112684199230305</v>
      </c>
      <c r="AZ23" s="357">
        <f t="shared" si="36"/>
        <v>0.70779629565718816</v>
      </c>
      <c r="BA23" s="359">
        <f t="shared" si="37"/>
        <v>1.2500000000000001E-2</v>
      </c>
      <c r="BB23" s="360">
        <f t="shared" si="38"/>
        <v>4.8846728615137139E-4</v>
      </c>
      <c r="BC23" s="357">
        <f t="shared" si="39"/>
        <v>63.858555895824146</v>
      </c>
      <c r="BD23" s="357">
        <f t="shared" si="40"/>
        <v>2.5806831550764779</v>
      </c>
      <c r="BE23" s="357">
        <f t="shared" si="41"/>
        <v>18.919879908109046</v>
      </c>
      <c r="BF23" s="357">
        <f t="shared" si="42"/>
        <v>0.76459942900336986</v>
      </c>
      <c r="BG23" s="359">
        <f t="shared" si="43"/>
        <v>1.1966701352757543E-2</v>
      </c>
      <c r="BH23" s="359">
        <f t="shared" si="44"/>
        <v>4.8360418067192398E-4</v>
      </c>
      <c r="BI23" s="357">
        <f t="shared" si="45"/>
        <v>62.330203361376746</v>
      </c>
      <c r="BJ23" s="357">
        <f t="shared" si="46"/>
        <v>2.5056504974354956</v>
      </c>
      <c r="BK23" s="357">
        <f t="shared" si="47"/>
        <v>18.46706280312829</v>
      </c>
      <c r="BL23" s="357">
        <f t="shared" si="48"/>
        <v>0.74236890950854229</v>
      </c>
      <c r="BM23" s="359">
        <f t="shared" si="49"/>
        <v>1.2260127931769723E-2</v>
      </c>
      <c r="BN23" s="359">
        <f t="shared" si="50"/>
        <v>4.9285248553989454E-4</v>
      </c>
      <c r="BO23" s="357">
        <f t="shared" si="51"/>
        <v>59.738649063835496</v>
      </c>
      <c r="BP23" s="357">
        <f t="shared" si="55"/>
        <v>2.3911953283244149</v>
      </c>
      <c r="BQ23" s="357">
        <f t="shared" si="52"/>
        <v>17.699242494682657</v>
      </c>
      <c r="BR23" s="357">
        <f t="shared" si="56"/>
        <v>0.70845837044191173</v>
      </c>
      <c r="BS23" s="359">
        <f t="shared" si="53"/>
        <v>1.2791991101223582E-2</v>
      </c>
      <c r="BT23" s="359">
        <f t="shared" si="57"/>
        <v>5.1203282699827123E-4</v>
      </c>
    </row>
    <row r="24" spans="1:72" ht="14.25" customHeight="1">
      <c r="B24" s="67" t="s">
        <v>86</v>
      </c>
      <c r="C24" s="68"/>
      <c r="D24" s="68"/>
      <c r="E24" s="68"/>
      <c r="F24" s="68"/>
      <c r="G24" s="68"/>
      <c r="H24" s="68"/>
      <c r="I24" s="344"/>
      <c r="J24" s="68"/>
      <c r="K24" s="347"/>
      <c r="L24" s="69"/>
      <c r="M24" s="70">
        <f t="shared" ref="M24:S24" si="58">SUM(M4:M23)</f>
        <v>205195042251.12738</v>
      </c>
      <c r="N24" s="70">
        <f t="shared" si="58"/>
        <v>201486374562.05719</v>
      </c>
      <c r="O24" s="70">
        <f t="shared" si="58"/>
        <v>200762298307.95303</v>
      </c>
      <c r="P24" s="70">
        <f t="shared" si="58"/>
        <v>212574634066.73727</v>
      </c>
      <c r="Q24" s="70">
        <f t="shared" si="58"/>
        <v>214712276603.83267</v>
      </c>
      <c r="R24" s="60">
        <f t="shared" si="58"/>
        <v>210683232110.422</v>
      </c>
      <c r="S24" s="60">
        <f t="shared" si="58"/>
        <v>202791206212.15677</v>
      </c>
      <c r="T24" s="71">
        <f t="shared" si="8"/>
        <v>1</v>
      </c>
      <c r="U24" s="71">
        <f t="shared" si="9"/>
        <v>1</v>
      </c>
      <c r="V24" s="71">
        <f t="shared" si="10"/>
        <v>1</v>
      </c>
      <c r="W24" s="71">
        <f>SUM(W4:W23)</f>
        <v>0.99999999999999989</v>
      </c>
      <c r="X24" s="71">
        <f>SUM(X4:X23)</f>
        <v>0.99999999999999978</v>
      </c>
      <c r="Y24" s="71">
        <f>SUM(Y4:Y23)</f>
        <v>1.0000000000000002</v>
      </c>
      <c r="Z24" s="353">
        <f t="shared" si="54"/>
        <v>1</v>
      </c>
      <c r="AA24" s="362"/>
      <c r="AB24" s="363"/>
      <c r="AC24" s="363"/>
      <c r="AD24" s="363"/>
      <c r="AE24" s="364"/>
      <c r="AF24" s="357">
        <f>SUM(AF4:AF23)</f>
        <v>33.064006165830406</v>
      </c>
      <c r="AG24" s="364"/>
      <c r="AH24" s="357">
        <f>SUM(AH4:AH23)</f>
        <v>5.7781657849948251</v>
      </c>
      <c r="AI24" s="364"/>
      <c r="AJ24" s="359">
        <f>SUM(AJ4:AJ23)</f>
        <v>2.265426442139146E-2</v>
      </c>
      <c r="AK24" s="364"/>
      <c r="AL24" s="357">
        <f>SUM(AL4:AL23)</f>
        <v>32.396996729885281</v>
      </c>
      <c r="AM24" s="364"/>
      <c r="AN24" s="357">
        <f>SUM(AN4:AN23)</f>
        <v>5.7030631478232365</v>
      </c>
      <c r="AO24" s="364"/>
      <c r="AP24" s="359">
        <f>SUM(AP4:AP23)</f>
        <v>2.3071251121667757E-2</v>
      </c>
      <c r="AQ24" s="364"/>
      <c r="AR24" s="357">
        <f>SUM(AR4:AR23)</f>
        <v>32.35757371160387</v>
      </c>
      <c r="AS24" s="364"/>
      <c r="AT24" s="357">
        <f>SUM(AT4:AT23)</f>
        <v>5.6788506496050761</v>
      </c>
      <c r="AU24" s="364"/>
      <c r="AV24" s="359">
        <f>SUM(AV4:AV23)</f>
        <v>2.3154460694533127E-2</v>
      </c>
      <c r="AW24" s="364"/>
      <c r="AX24" s="357">
        <f>SUM(AX4:AX23)</f>
        <v>34.111779708802693</v>
      </c>
      <c r="AY24" s="364"/>
      <c r="AZ24" s="357">
        <f>SUM(AZ4:AZ23)</f>
        <v>5.9737881528606369</v>
      </c>
      <c r="BA24" s="364"/>
      <c r="BB24" s="359">
        <f>SUM(BB4:BB23)</f>
        <v>2.1867814876050707E-2</v>
      </c>
      <c r="BC24" s="364"/>
      <c r="BD24" s="357">
        <f>SUM(BD4:BD23)</f>
        <v>34.668527688673272</v>
      </c>
      <c r="BE24" s="364"/>
      <c r="BF24" s="357">
        <f>SUM(BF4:BF23)</f>
        <v>6.0795628947542104</v>
      </c>
      <c r="BG24" s="364"/>
      <c r="BH24" s="359">
        <f>SUM(BH4:BH23)</f>
        <v>2.1650102260769622E-2</v>
      </c>
      <c r="BI24" s="364"/>
      <c r="BJ24" s="357">
        <f>SUM(BJ4:BJ23)</f>
        <v>33.892243497656899</v>
      </c>
      <c r="BK24" s="364"/>
      <c r="BL24" s="357">
        <f>SUM(BL4:BL23)</f>
        <v>5.9513232020187665</v>
      </c>
      <c r="BM24" s="364"/>
      <c r="BN24" s="359">
        <f>SUM(BN4:BN23)</f>
        <v>2.2064132482452453E-2</v>
      </c>
      <c r="BO24" s="364"/>
      <c r="BP24" s="357">
        <f>SUM(BP4:BP23)</f>
        <v>32.731837806184892</v>
      </c>
      <c r="BQ24" s="364"/>
      <c r="BR24" s="357">
        <f>SUM(BR4:BR23)</f>
        <v>5.7958421849992856</v>
      </c>
      <c r="BS24" s="364"/>
      <c r="BT24" s="359">
        <f>SUM(BT4:BT23)</f>
        <v>2.2922802383513637E-2</v>
      </c>
    </row>
    <row r="25" spans="1:72" ht="14.25" customHeight="1">
      <c r="A25" s="39"/>
      <c r="B25" s="39"/>
      <c r="C25" s="75"/>
      <c r="D25" s="75"/>
      <c r="E25" s="75"/>
      <c r="F25" s="75"/>
      <c r="G25" s="75"/>
      <c r="H25" s="75"/>
      <c r="I25" s="75"/>
      <c r="J25" s="75"/>
      <c r="K25" s="75"/>
      <c r="L25" s="75"/>
      <c r="M25" s="75"/>
      <c r="N25" s="75"/>
      <c r="O25" s="75"/>
      <c r="P25" s="76"/>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39"/>
    </row>
    <row r="26" spans="1:72" ht="14.25" customHeight="1">
      <c r="A26" s="39"/>
      <c r="B26" s="39"/>
      <c r="C26" s="75"/>
      <c r="D26" s="75"/>
      <c r="E26" s="75"/>
      <c r="F26" s="75"/>
      <c r="G26" s="75"/>
      <c r="H26" s="75"/>
      <c r="I26" s="75"/>
      <c r="J26" s="75"/>
      <c r="K26" s="75"/>
      <c r="L26" s="75"/>
      <c r="M26" s="75"/>
      <c r="N26" s="75"/>
      <c r="O26" s="75"/>
      <c r="P26" s="76"/>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39"/>
    </row>
    <row r="27" spans="1:72" ht="14.25" customHeight="1">
      <c r="A27" s="39"/>
      <c r="B27" s="39"/>
      <c r="C27" s="75"/>
      <c r="D27" s="75"/>
      <c r="E27" s="75"/>
      <c r="F27" s="75"/>
      <c r="G27" s="75"/>
      <c r="H27" s="75"/>
      <c r="I27" s="75"/>
      <c r="J27" s="75"/>
      <c r="K27" s="75"/>
      <c r="L27" s="75"/>
      <c r="M27" s="75"/>
      <c r="N27" s="75"/>
      <c r="O27" s="75"/>
      <c r="P27" s="76"/>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39"/>
    </row>
    <row r="28" spans="1:72" ht="14.25" customHeight="1">
      <c r="A28" s="39"/>
      <c r="B28" s="39"/>
      <c r="C28" s="75"/>
      <c r="D28" s="75"/>
      <c r="E28" s="75"/>
      <c r="F28" s="75"/>
      <c r="G28" s="75"/>
      <c r="H28" s="75"/>
      <c r="I28" s="75"/>
      <c r="J28" s="75"/>
      <c r="K28" s="75"/>
      <c r="L28" s="75"/>
      <c r="M28" s="75"/>
      <c r="N28" s="75"/>
      <c r="O28" s="75"/>
      <c r="P28" s="76"/>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39"/>
    </row>
    <row r="29" spans="1:72" ht="14.25" customHeight="1">
      <c r="A29" s="39"/>
      <c r="B29" s="39"/>
      <c r="C29" s="75"/>
      <c r="D29" s="75"/>
      <c r="E29" s="75"/>
      <c r="F29" s="75"/>
      <c r="G29" s="75"/>
      <c r="H29" s="75"/>
      <c r="I29" s="75"/>
      <c r="J29" s="75"/>
      <c r="K29" s="75"/>
      <c r="L29" s="75"/>
      <c r="M29" s="75"/>
      <c r="N29" s="75"/>
      <c r="O29" s="75"/>
      <c r="P29" s="76"/>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39"/>
    </row>
    <row r="30" spans="1:72" ht="14.25" customHeight="1">
      <c r="A30" s="39"/>
      <c r="B30" s="39"/>
      <c r="C30" s="75"/>
      <c r="D30" s="75"/>
      <c r="E30" s="75"/>
      <c r="F30" s="75"/>
      <c r="G30" s="75"/>
      <c r="H30" s="75"/>
      <c r="I30" s="75"/>
      <c r="J30" s="75"/>
      <c r="K30" s="75"/>
      <c r="L30" s="75"/>
      <c r="M30" s="75"/>
      <c r="N30" s="75"/>
      <c r="O30" s="75"/>
      <c r="P30" s="76"/>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39"/>
    </row>
    <row r="31" spans="1:72" ht="14.25" customHeight="1">
      <c r="P31" s="76"/>
    </row>
    <row r="32" spans="1:72" ht="14.25" customHeight="1">
      <c r="P32" s="76"/>
    </row>
    <row r="33" spans="16:16" ht="14.25" customHeight="1">
      <c r="P33" s="75"/>
    </row>
    <row r="34" spans="16:16" ht="14.25" customHeight="1">
      <c r="P34" s="75"/>
    </row>
    <row r="35" spans="16:16" ht="14.25" customHeight="1">
      <c r="P35" s="75"/>
    </row>
    <row r="36" spans="16:16" ht="14.25" customHeight="1">
      <c r="P36" s="75"/>
    </row>
    <row r="37" spans="16:16" ht="14.25" customHeight="1">
      <c r="P37" s="75"/>
    </row>
    <row r="38" spans="16:16" ht="14.25" customHeight="1">
      <c r="P38" s="75"/>
    </row>
    <row r="39" spans="16:16" ht="14.25" customHeight="1">
      <c r="P39" s="39"/>
    </row>
    <row r="40" spans="16:16" ht="14.25" customHeight="1">
      <c r="P40" s="39"/>
    </row>
    <row r="41" spans="16:16" ht="14.25" customHeight="1">
      <c r="P41" s="39"/>
    </row>
    <row r="42" spans="16:16" ht="14.25" customHeight="1">
      <c r="P42" s="39"/>
    </row>
    <row r="43" spans="16:16" ht="14.25" customHeight="1">
      <c r="P43" s="39"/>
    </row>
    <row r="44" spans="16:16" ht="14.25" customHeight="1">
      <c r="P44" s="39"/>
    </row>
    <row r="45" spans="16:16" ht="14.25" customHeight="1">
      <c r="P45" s="39"/>
    </row>
    <row r="46" spans="16:16" ht="14.25" customHeight="1">
      <c r="P46" s="39"/>
    </row>
    <row r="47" spans="16:16" ht="14.25" customHeight="1">
      <c r="P47" s="39"/>
    </row>
    <row r="48" spans="16:16" ht="14.25" customHeight="1">
      <c r="P48" s="39"/>
    </row>
    <row r="49" spans="16:16" ht="14.25" customHeight="1">
      <c r="P49" s="39"/>
    </row>
    <row r="50" spans="16:16" ht="14.25" customHeight="1">
      <c r="P50" s="39"/>
    </row>
    <row r="51" spans="16:16" ht="14.25" customHeight="1">
      <c r="P51" s="39"/>
    </row>
    <row r="52" spans="16:16" ht="14.25" customHeight="1">
      <c r="P52" s="39"/>
    </row>
    <row r="53" spans="16:16" ht="14.25" customHeight="1">
      <c r="P53" s="39"/>
    </row>
    <row r="54" spans="16:16" ht="14.25" customHeight="1">
      <c r="P54" s="39"/>
    </row>
    <row r="55" spans="16:16" ht="14.25" customHeight="1">
      <c r="P55" s="39"/>
    </row>
    <row r="56" spans="16:16" ht="14.25" customHeight="1">
      <c r="P56" s="39"/>
    </row>
    <row r="57" spans="16:16" ht="14.25" customHeight="1">
      <c r="P57" s="39"/>
    </row>
    <row r="58" spans="16:16" ht="14.25" customHeight="1">
      <c r="P58" s="39"/>
    </row>
    <row r="59" spans="16:16" ht="14.25" customHeight="1">
      <c r="P59" s="39"/>
    </row>
    <row r="60" spans="16:16" ht="14.25" customHeight="1">
      <c r="P60" s="39"/>
    </row>
    <row r="61" spans="16:16" ht="14.25" customHeight="1">
      <c r="P61" s="39"/>
    </row>
    <row r="62" spans="16:16" ht="14.25" customHeight="1">
      <c r="P62" s="39"/>
    </row>
    <row r="63" spans="16:16" ht="14.25" customHeight="1">
      <c r="P63" s="39"/>
    </row>
    <row r="64" spans="16:16" ht="14.25" customHeight="1">
      <c r="P64" s="39"/>
    </row>
    <row r="65" spans="16:16" ht="14.25" customHeight="1">
      <c r="P65" s="39"/>
    </row>
    <row r="66" spans="16:16" ht="14.25" customHeight="1">
      <c r="P66" s="39"/>
    </row>
    <row r="67" spans="16:16" ht="14.25" customHeight="1">
      <c r="P67" s="39"/>
    </row>
    <row r="68" spans="16:16" ht="14.25" customHeight="1">
      <c r="P68" s="39"/>
    </row>
    <row r="69" spans="16:16" ht="14.25" customHeight="1">
      <c r="P69" s="39"/>
    </row>
    <row r="70" spans="16:16" ht="14.25" customHeight="1">
      <c r="P70" s="39"/>
    </row>
    <row r="71" spans="16:16" ht="14.25" customHeight="1">
      <c r="P71" s="39"/>
    </row>
    <row r="72" spans="16:16" ht="14.25" customHeight="1">
      <c r="P72" s="39"/>
    </row>
    <row r="73" spans="16:16" ht="14.25" customHeight="1">
      <c r="P73" s="39"/>
    </row>
    <row r="74" spans="16:16" ht="14.25" customHeight="1">
      <c r="P74" s="39"/>
    </row>
    <row r="75" spans="16:16" ht="14.25" customHeight="1">
      <c r="P75" s="39"/>
    </row>
    <row r="76" spans="16:16" ht="14.25" customHeight="1">
      <c r="P76" s="39"/>
    </row>
    <row r="77" spans="16:16" ht="14.25" customHeight="1">
      <c r="P77" s="39"/>
    </row>
    <row r="78" spans="16:16" ht="14.25" customHeight="1">
      <c r="P78" s="39"/>
    </row>
    <row r="79" spans="16:16" ht="14.25" customHeight="1">
      <c r="P79" s="39"/>
    </row>
    <row r="80" spans="16:16" ht="14.25" customHeight="1">
      <c r="P80" s="39"/>
    </row>
    <row r="81" spans="16:16" ht="14.25" customHeight="1">
      <c r="P81" s="39"/>
    </row>
    <row r="82" spans="16:16" ht="14.25" customHeight="1">
      <c r="P82" s="39"/>
    </row>
    <row r="83" spans="16:16" ht="14.25" customHeight="1">
      <c r="P83" s="39"/>
    </row>
    <row r="84" spans="16:16" ht="14.25" customHeight="1">
      <c r="P84" s="39"/>
    </row>
    <row r="85" spans="16:16" ht="14.25" customHeight="1">
      <c r="P85" s="39"/>
    </row>
    <row r="86" spans="16:16" ht="14.25" customHeight="1">
      <c r="P86" s="39"/>
    </row>
    <row r="87" spans="16:16" ht="14.25" customHeight="1">
      <c r="P87" s="39"/>
    </row>
    <row r="88" spans="16:16" ht="14.25" customHeight="1">
      <c r="P88" s="39"/>
    </row>
    <row r="89" spans="16:16" ht="14.25" customHeight="1">
      <c r="P89" s="39"/>
    </row>
    <row r="90" spans="16:16" ht="14.25" customHeight="1">
      <c r="P90" s="39"/>
    </row>
    <row r="91" spans="16:16" ht="14.25" customHeight="1">
      <c r="P91" s="39"/>
    </row>
    <row r="92" spans="16:16" ht="14.25" customHeight="1">
      <c r="P92" s="39"/>
    </row>
    <row r="93" spans="16:16" ht="14.25" customHeight="1">
      <c r="P93" s="39"/>
    </row>
    <row r="94" spans="16:16" ht="14.25" customHeight="1">
      <c r="P94" s="39"/>
    </row>
    <row r="95" spans="16:16" ht="14.25" customHeight="1">
      <c r="P95" s="39"/>
    </row>
    <row r="96" spans="16:16" ht="14.25" customHeight="1">
      <c r="P96" s="39"/>
    </row>
    <row r="97" spans="3:16" ht="14.25" customHeight="1">
      <c r="P97" s="39"/>
    </row>
    <row r="98" spans="3:16" ht="14.25" customHeight="1">
      <c r="P98" s="39"/>
    </row>
    <row r="99" spans="3:16" ht="14.25" customHeight="1">
      <c r="P99" s="39"/>
    </row>
    <row r="100" spans="3:16" ht="14.25" customHeight="1">
      <c r="P100" s="39"/>
    </row>
    <row r="101" spans="3:16" ht="14.25" customHeight="1">
      <c r="P101" s="39"/>
    </row>
    <row r="102" spans="3:16" ht="14.25" customHeight="1">
      <c r="P102" s="39"/>
    </row>
    <row r="103" spans="3:16" ht="14.25" customHeight="1">
      <c r="C103" s="39"/>
      <c r="D103" s="40"/>
      <c r="P103" s="39"/>
    </row>
    <row r="104" spans="3:16" ht="14.25" customHeight="1">
      <c r="C104" s="39"/>
      <c r="D104" s="40"/>
      <c r="P104" s="39"/>
    </row>
    <row r="105" spans="3:16" ht="14.25" customHeight="1">
      <c r="C105" s="39"/>
      <c r="D105" s="40"/>
      <c r="P105" s="39"/>
    </row>
    <row r="106" spans="3:16" ht="14.25" customHeight="1">
      <c r="C106" s="39"/>
      <c r="D106" s="40"/>
      <c r="P106" s="39"/>
    </row>
    <row r="107" spans="3:16" ht="14.25" customHeight="1">
      <c r="C107" s="39"/>
      <c r="D107" s="40"/>
      <c r="P107" s="39"/>
    </row>
    <row r="108" spans="3:16" ht="14.25" customHeight="1">
      <c r="C108" s="39"/>
      <c r="D108" s="40"/>
      <c r="P108" s="39"/>
    </row>
    <row r="109" spans="3:16" ht="14.25" customHeight="1">
      <c r="C109" s="39"/>
      <c r="D109" s="40"/>
      <c r="P109" s="39"/>
    </row>
    <row r="110" spans="3:16" ht="14.25" customHeight="1">
      <c r="C110" s="39"/>
      <c r="D110" s="40"/>
      <c r="P110" s="39"/>
    </row>
    <row r="111" spans="3:16" ht="14.25" customHeight="1">
      <c r="C111" s="39"/>
      <c r="D111" s="40"/>
      <c r="P111" s="39"/>
    </row>
    <row r="112" spans="3:16" ht="14.25" customHeight="1">
      <c r="C112" s="39"/>
      <c r="D112" s="40"/>
      <c r="P112" s="39"/>
    </row>
    <row r="113" spans="3:16" ht="14.25" customHeight="1">
      <c r="C113" s="39"/>
      <c r="D113" s="40"/>
      <c r="P113" s="39"/>
    </row>
    <row r="114" spans="3:16" ht="14.25" customHeight="1">
      <c r="C114" s="39"/>
      <c r="D114" s="40"/>
      <c r="P114" s="39"/>
    </row>
    <row r="115" spans="3:16" ht="14.25" customHeight="1">
      <c r="C115" s="39"/>
      <c r="D115" s="40"/>
      <c r="P115" s="39"/>
    </row>
    <row r="116" spans="3:16" ht="14.25" customHeight="1">
      <c r="C116" s="39"/>
      <c r="D116" s="40"/>
      <c r="P116" s="39"/>
    </row>
    <row r="117" spans="3:16" ht="14.25" customHeight="1">
      <c r="C117" s="39"/>
      <c r="D117" s="40"/>
      <c r="P117" s="39"/>
    </row>
    <row r="118" spans="3:16" ht="14.25" customHeight="1">
      <c r="C118" s="39"/>
      <c r="D118" s="40"/>
      <c r="P118" s="39"/>
    </row>
    <row r="119" spans="3:16" ht="14.25" customHeight="1">
      <c r="C119" s="39"/>
      <c r="D119" s="40"/>
      <c r="P119" s="39"/>
    </row>
    <row r="120" spans="3:16" ht="14.25" customHeight="1">
      <c r="C120" s="39"/>
      <c r="D120" s="40"/>
      <c r="P120" s="39"/>
    </row>
    <row r="121" spans="3:16" ht="14.25" customHeight="1">
      <c r="C121" s="39"/>
      <c r="D121" s="40"/>
      <c r="P121" s="39"/>
    </row>
    <row r="122" spans="3:16" ht="14.25" customHeight="1">
      <c r="C122" s="39"/>
      <c r="D122" s="40"/>
      <c r="P122" s="39"/>
    </row>
    <row r="123" spans="3:16" ht="14.25" customHeight="1">
      <c r="C123" s="39"/>
      <c r="D123" s="40"/>
      <c r="P123" s="39"/>
    </row>
    <row r="124" spans="3:16" ht="14.25" customHeight="1">
      <c r="C124" s="39"/>
      <c r="D124" s="40"/>
      <c r="P124" s="39"/>
    </row>
    <row r="125" spans="3:16" ht="14.25" customHeight="1">
      <c r="C125" s="39"/>
      <c r="D125" s="40"/>
      <c r="P125" s="39"/>
    </row>
    <row r="126" spans="3:16" ht="14.25" customHeight="1">
      <c r="C126" s="39"/>
      <c r="D126" s="40"/>
      <c r="P126" s="39"/>
    </row>
    <row r="127" spans="3:16" ht="14.25" customHeight="1">
      <c r="C127" s="39"/>
      <c r="D127" s="40"/>
      <c r="P127" s="39"/>
    </row>
    <row r="128" spans="3:16" ht="14.25" customHeight="1">
      <c r="C128" s="39"/>
      <c r="D128" s="40"/>
      <c r="P128" s="39"/>
    </row>
    <row r="129" spans="3:16" ht="14.25" customHeight="1">
      <c r="C129" s="39"/>
      <c r="D129" s="40"/>
      <c r="P129" s="39"/>
    </row>
    <row r="130" spans="3:16" ht="14.25" customHeight="1">
      <c r="C130" s="39"/>
      <c r="D130" s="40"/>
      <c r="P130" s="39"/>
    </row>
    <row r="131" spans="3:16" ht="14.25" customHeight="1">
      <c r="C131" s="39"/>
      <c r="D131" s="40"/>
      <c r="P131" s="39"/>
    </row>
    <row r="132" spans="3:16" ht="14.25" customHeight="1">
      <c r="C132" s="39"/>
      <c r="D132" s="40"/>
      <c r="P132" s="39"/>
    </row>
    <row r="133" spans="3:16" ht="14.25" customHeight="1">
      <c r="C133" s="39"/>
      <c r="D133" s="40"/>
      <c r="P133" s="39"/>
    </row>
    <row r="134" spans="3:16" ht="14.25" customHeight="1">
      <c r="C134" s="39"/>
      <c r="D134" s="40"/>
      <c r="P134" s="39"/>
    </row>
    <row r="135" spans="3:16" ht="14.25" customHeight="1">
      <c r="C135" s="39"/>
      <c r="D135" s="40"/>
      <c r="P135" s="39"/>
    </row>
    <row r="136" spans="3:16" ht="14.25" customHeight="1">
      <c r="C136" s="39"/>
      <c r="D136" s="40"/>
      <c r="P136" s="39"/>
    </row>
    <row r="137" spans="3:16" ht="14.25" customHeight="1">
      <c r="C137" s="39"/>
      <c r="D137" s="40"/>
      <c r="P137" s="39"/>
    </row>
    <row r="138" spans="3:16" ht="14.25" customHeight="1">
      <c r="C138" s="39"/>
      <c r="D138" s="40"/>
      <c r="P138" s="39"/>
    </row>
    <row r="139" spans="3:16" ht="14.25" customHeight="1">
      <c r="C139" s="39"/>
      <c r="D139" s="40"/>
      <c r="P139" s="39"/>
    </row>
    <row r="140" spans="3:16" ht="14.25" customHeight="1">
      <c r="C140" s="39"/>
      <c r="D140" s="40"/>
      <c r="P140" s="39"/>
    </row>
    <row r="141" spans="3:16" ht="14.25" customHeight="1">
      <c r="C141" s="39"/>
      <c r="D141" s="40"/>
      <c r="P141" s="39"/>
    </row>
    <row r="142" spans="3:16" ht="14.25" customHeight="1">
      <c r="C142" s="39"/>
      <c r="D142" s="40"/>
      <c r="P142" s="39"/>
    </row>
    <row r="143" spans="3:16" ht="14.25" customHeight="1">
      <c r="C143" s="39"/>
      <c r="D143" s="40"/>
      <c r="P143" s="39"/>
    </row>
    <row r="144" spans="3:16" ht="14.25" customHeight="1">
      <c r="C144" s="39"/>
      <c r="D144" s="40"/>
      <c r="P144" s="39"/>
    </row>
    <row r="145" spans="3:16" ht="14.25" customHeight="1">
      <c r="C145" s="39"/>
      <c r="D145" s="40"/>
      <c r="P145" s="39"/>
    </row>
    <row r="146" spans="3:16" ht="14.25" customHeight="1">
      <c r="C146" s="39"/>
      <c r="D146" s="40"/>
      <c r="P146" s="39"/>
    </row>
    <row r="147" spans="3:16" ht="14.25" customHeight="1">
      <c r="C147" s="39"/>
      <c r="D147" s="40"/>
      <c r="P147" s="39"/>
    </row>
    <row r="148" spans="3:16" ht="14.25" customHeight="1">
      <c r="C148" s="39"/>
      <c r="D148" s="40"/>
      <c r="P148" s="39"/>
    </row>
    <row r="149" spans="3:16" ht="14.25" customHeight="1">
      <c r="C149" s="39"/>
      <c r="D149" s="40"/>
      <c r="P149" s="39"/>
    </row>
    <row r="150" spans="3:16" ht="14.25" customHeight="1">
      <c r="C150" s="39"/>
      <c r="D150" s="40"/>
      <c r="P150" s="39"/>
    </row>
    <row r="151" spans="3:16" ht="14.25" customHeight="1">
      <c r="C151" s="39"/>
      <c r="D151" s="40"/>
      <c r="P151" s="39"/>
    </row>
    <row r="152" spans="3:16" ht="14.25" customHeight="1">
      <c r="C152" s="39"/>
      <c r="D152" s="40"/>
      <c r="P152" s="39"/>
    </row>
    <row r="153" spans="3:16" ht="14.25" customHeight="1">
      <c r="C153" s="39"/>
      <c r="D153" s="40"/>
      <c r="P153" s="39"/>
    </row>
    <row r="154" spans="3:16" ht="14.25" customHeight="1">
      <c r="C154" s="39"/>
      <c r="D154" s="40"/>
      <c r="P154" s="39"/>
    </row>
    <row r="155" spans="3:16" ht="14.25" customHeight="1">
      <c r="C155" s="39"/>
      <c r="D155" s="40"/>
      <c r="P155" s="39"/>
    </row>
    <row r="156" spans="3:16" ht="14.25" customHeight="1">
      <c r="C156" s="39"/>
      <c r="D156" s="40"/>
      <c r="P156" s="39"/>
    </row>
    <row r="157" spans="3:16" ht="14.25" customHeight="1">
      <c r="C157" s="39"/>
      <c r="D157" s="40"/>
      <c r="P157" s="39"/>
    </row>
    <row r="158" spans="3:16" ht="14.25" customHeight="1">
      <c r="C158" s="39"/>
      <c r="D158" s="40"/>
      <c r="P158" s="39"/>
    </row>
    <row r="159" spans="3:16" ht="14.25" customHeight="1">
      <c r="C159" s="39"/>
      <c r="D159" s="40"/>
      <c r="P159" s="39"/>
    </row>
    <row r="160" spans="3:16" ht="14.25" customHeight="1">
      <c r="C160" s="39"/>
      <c r="D160" s="40"/>
      <c r="P160" s="39"/>
    </row>
    <row r="161" spans="3:16" ht="14.25" customHeight="1">
      <c r="C161" s="39"/>
      <c r="D161" s="40"/>
      <c r="P161" s="39"/>
    </row>
    <row r="162" spans="3:16" ht="14.25" customHeight="1">
      <c r="C162" s="39"/>
      <c r="D162" s="40"/>
      <c r="P162" s="39"/>
    </row>
    <row r="163" spans="3:16" ht="14.25" customHeight="1">
      <c r="C163" s="39"/>
      <c r="D163" s="40"/>
      <c r="P163" s="39"/>
    </row>
    <row r="164" spans="3:16" ht="14.25" customHeight="1">
      <c r="C164" s="39"/>
      <c r="D164" s="40"/>
      <c r="P164" s="39"/>
    </row>
    <row r="165" spans="3:16" ht="14.25" customHeight="1">
      <c r="C165" s="39"/>
      <c r="D165" s="40"/>
      <c r="P165" s="39"/>
    </row>
    <row r="166" spans="3:16" ht="14.25" customHeight="1">
      <c r="C166" s="39"/>
      <c r="D166" s="40"/>
      <c r="P166" s="39"/>
    </row>
    <row r="167" spans="3:16" ht="14.25" customHeight="1">
      <c r="C167" s="39"/>
      <c r="D167" s="40"/>
      <c r="P167" s="39"/>
    </row>
    <row r="168" spans="3:16" ht="14.25" customHeight="1">
      <c r="C168" s="39"/>
      <c r="D168" s="40"/>
      <c r="P168" s="39"/>
    </row>
    <row r="169" spans="3:16" ht="14.25" customHeight="1">
      <c r="C169" s="39"/>
      <c r="D169" s="40"/>
      <c r="P169" s="39"/>
    </row>
    <row r="170" spans="3:16" ht="14.25" customHeight="1">
      <c r="C170" s="39"/>
      <c r="D170" s="40"/>
      <c r="P170" s="39"/>
    </row>
    <row r="171" spans="3:16" ht="14.25" customHeight="1">
      <c r="C171" s="39"/>
      <c r="D171" s="40"/>
      <c r="P171" s="39"/>
    </row>
    <row r="172" spans="3:16" ht="14.25" customHeight="1">
      <c r="C172" s="39"/>
      <c r="D172" s="40"/>
      <c r="P172" s="39"/>
    </row>
    <row r="173" spans="3:16" ht="14.25" customHeight="1">
      <c r="C173" s="39"/>
      <c r="D173" s="40"/>
      <c r="P173" s="39"/>
    </row>
    <row r="174" spans="3:16" ht="14.25" customHeight="1">
      <c r="C174" s="39"/>
      <c r="D174" s="40"/>
      <c r="P174" s="39"/>
    </row>
    <row r="175" spans="3:16" ht="14.25" customHeight="1">
      <c r="C175" s="39"/>
      <c r="D175" s="40"/>
      <c r="P175" s="39"/>
    </row>
    <row r="176" spans="3:16" ht="14.25" customHeight="1">
      <c r="C176" s="39"/>
      <c r="D176" s="40"/>
      <c r="P176" s="39"/>
    </row>
    <row r="177" spans="3:16" ht="14.25" customHeight="1">
      <c r="C177" s="39"/>
      <c r="D177" s="40"/>
      <c r="P177" s="39"/>
    </row>
    <row r="178" spans="3:16" ht="14.25" customHeight="1">
      <c r="C178" s="39"/>
      <c r="D178" s="40"/>
      <c r="P178" s="39"/>
    </row>
    <row r="179" spans="3:16" ht="14.25" customHeight="1">
      <c r="C179" s="39"/>
      <c r="D179" s="40"/>
      <c r="P179" s="39"/>
    </row>
    <row r="180" spans="3:16" ht="14.25" customHeight="1">
      <c r="C180" s="39"/>
      <c r="D180" s="40"/>
      <c r="P180" s="39"/>
    </row>
    <row r="181" spans="3:16" ht="14.25" customHeight="1">
      <c r="C181" s="39"/>
      <c r="D181" s="40"/>
      <c r="P181" s="39"/>
    </row>
    <row r="182" spans="3:16" ht="14.25" customHeight="1">
      <c r="C182" s="39"/>
      <c r="D182" s="40"/>
      <c r="P182" s="39"/>
    </row>
    <row r="183" spans="3:16" ht="14.25" customHeight="1">
      <c r="C183" s="39"/>
      <c r="D183" s="40"/>
      <c r="P183" s="39"/>
    </row>
    <row r="184" spans="3:16" ht="14.25" customHeight="1">
      <c r="C184" s="39"/>
      <c r="D184" s="40"/>
      <c r="P184" s="39"/>
    </row>
    <row r="185" spans="3:16" ht="14.25" customHeight="1">
      <c r="C185" s="39"/>
      <c r="D185" s="40"/>
      <c r="P185" s="39"/>
    </row>
    <row r="186" spans="3:16" ht="14.25" customHeight="1">
      <c r="C186" s="39"/>
      <c r="D186" s="40"/>
      <c r="P186" s="39"/>
    </row>
    <row r="187" spans="3:16" ht="14.25" customHeight="1">
      <c r="C187" s="39"/>
      <c r="D187" s="40"/>
      <c r="P187" s="39"/>
    </row>
    <row r="188" spans="3:16" ht="14.25" customHeight="1">
      <c r="C188" s="39"/>
      <c r="D188" s="40"/>
      <c r="P188" s="39"/>
    </row>
    <row r="189" spans="3:16" ht="14.25" customHeight="1">
      <c r="C189" s="39"/>
      <c r="D189" s="40"/>
      <c r="P189" s="39"/>
    </row>
    <row r="190" spans="3:16" ht="14.25" customHeight="1">
      <c r="C190" s="39"/>
      <c r="D190" s="40"/>
      <c r="P190" s="39"/>
    </row>
    <row r="191" spans="3:16" ht="14.25" customHeight="1">
      <c r="C191" s="39"/>
      <c r="D191" s="40"/>
      <c r="P191" s="39"/>
    </row>
    <row r="192" spans="3:16" ht="14.25" customHeight="1">
      <c r="C192" s="39"/>
      <c r="D192" s="40"/>
      <c r="P192" s="39"/>
    </row>
    <row r="193" spans="3:16" ht="14.25" customHeight="1">
      <c r="C193" s="39"/>
      <c r="D193" s="40"/>
      <c r="P193" s="39"/>
    </row>
    <row r="194" spans="3:16" ht="14.25" customHeight="1">
      <c r="C194" s="39"/>
      <c r="D194" s="40"/>
      <c r="P194" s="39"/>
    </row>
    <row r="195" spans="3:16" ht="14.25" customHeight="1">
      <c r="C195" s="39"/>
      <c r="D195" s="40"/>
      <c r="P195" s="39"/>
    </row>
    <row r="196" spans="3:16" ht="14.25" customHeight="1">
      <c r="C196" s="39"/>
      <c r="D196" s="40"/>
      <c r="P196" s="39"/>
    </row>
    <row r="197" spans="3:16" ht="14.25" customHeight="1">
      <c r="C197" s="39"/>
      <c r="D197" s="40"/>
      <c r="P197" s="39"/>
    </row>
    <row r="198" spans="3:16" ht="14.25" customHeight="1">
      <c r="C198" s="39"/>
      <c r="D198" s="40"/>
      <c r="P198" s="39"/>
    </row>
    <row r="199" spans="3:16" ht="14.25" customHeight="1">
      <c r="C199" s="39"/>
      <c r="D199" s="40"/>
      <c r="P199" s="39"/>
    </row>
    <row r="200" spans="3:16" ht="14.25" customHeight="1">
      <c r="C200" s="39"/>
      <c r="D200" s="40"/>
      <c r="P200" s="39"/>
    </row>
    <row r="201" spans="3:16" ht="14.25" customHeight="1">
      <c r="C201" s="39"/>
      <c r="D201" s="40"/>
      <c r="P201" s="39"/>
    </row>
    <row r="202" spans="3:16" ht="14.25" customHeight="1">
      <c r="C202" s="39"/>
      <c r="D202" s="40"/>
      <c r="P202" s="39"/>
    </row>
    <row r="203" spans="3:16" ht="14.25" customHeight="1">
      <c r="C203" s="39"/>
      <c r="D203" s="40"/>
      <c r="P203" s="39"/>
    </row>
    <row r="204" spans="3:16" ht="14.25" customHeight="1">
      <c r="C204" s="39"/>
      <c r="D204" s="40"/>
      <c r="P204" s="39"/>
    </row>
    <row r="205" spans="3:16" ht="14.25" customHeight="1">
      <c r="C205" s="39"/>
      <c r="D205" s="40"/>
      <c r="P205" s="39"/>
    </row>
    <row r="206" spans="3:16" ht="14.25" customHeight="1">
      <c r="C206" s="39"/>
      <c r="D206" s="40"/>
      <c r="P206" s="39"/>
    </row>
    <row r="207" spans="3:16" ht="14.25" customHeight="1">
      <c r="C207" s="39"/>
      <c r="D207" s="40"/>
      <c r="P207" s="39"/>
    </row>
    <row r="208" spans="3:16" ht="14.25" customHeight="1">
      <c r="C208" s="39"/>
      <c r="D208" s="40"/>
      <c r="P208" s="39"/>
    </row>
    <row r="209" spans="3:16" ht="14.25" customHeight="1">
      <c r="C209" s="39"/>
      <c r="D209" s="40"/>
      <c r="P209" s="39"/>
    </row>
    <row r="210" spans="3:16" ht="14.25" customHeight="1">
      <c r="C210" s="39"/>
      <c r="D210" s="40"/>
      <c r="P210" s="39"/>
    </row>
    <row r="211" spans="3:16" ht="14.25" customHeight="1">
      <c r="C211" s="39"/>
      <c r="D211" s="40"/>
      <c r="P211" s="39"/>
    </row>
    <row r="212" spans="3:16" ht="14.25" customHeight="1">
      <c r="C212" s="39"/>
      <c r="D212" s="40"/>
      <c r="P212" s="39"/>
    </row>
    <row r="213" spans="3:16" ht="14.25" customHeight="1">
      <c r="C213" s="39"/>
      <c r="D213" s="40"/>
      <c r="P213" s="39"/>
    </row>
    <row r="214" spans="3:16" ht="14.25" customHeight="1">
      <c r="C214" s="39"/>
      <c r="D214" s="40"/>
      <c r="P214" s="39"/>
    </row>
    <row r="215" spans="3:16" ht="14.25" customHeight="1">
      <c r="C215" s="39"/>
      <c r="D215" s="40"/>
      <c r="P215" s="39"/>
    </row>
    <row r="216" spans="3:16" ht="14.25" customHeight="1">
      <c r="C216" s="39"/>
      <c r="D216" s="40"/>
      <c r="P216" s="39"/>
    </row>
    <row r="217" spans="3:16" ht="14.25" customHeight="1">
      <c r="C217" s="39"/>
      <c r="D217" s="40"/>
      <c r="P217" s="39"/>
    </row>
    <row r="218" spans="3:16" ht="14.25" customHeight="1">
      <c r="C218" s="39"/>
      <c r="D218" s="40"/>
      <c r="P218" s="39"/>
    </row>
    <row r="219" spans="3:16" ht="14.25" customHeight="1">
      <c r="C219" s="39"/>
      <c r="D219" s="40"/>
      <c r="P219" s="39"/>
    </row>
    <row r="220" spans="3:16" ht="14.25" customHeight="1">
      <c r="C220" s="39"/>
      <c r="D220" s="40"/>
      <c r="P220" s="39"/>
    </row>
    <row r="221" spans="3:16" ht="14.25" customHeight="1">
      <c r="C221" s="39"/>
      <c r="D221" s="40"/>
      <c r="P221" s="39"/>
    </row>
    <row r="222" spans="3:16" ht="14.25" customHeight="1">
      <c r="C222" s="39"/>
      <c r="D222" s="40"/>
      <c r="P222" s="39"/>
    </row>
    <row r="223" spans="3:16" ht="14.25" customHeight="1">
      <c r="C223" s="39"/>
      <c r="D223" s="40"/>
      <c r="P223" s="39"/>
    </row>
    <row r="224" spans="3:16" ht="14.25" customHeight="1">
      <c r="C224" s="39"/>
      <c r="D224" s="40"/>
      <c r="P224" s="39"/>
    </row>
    <row r="225" spans="3:16" ht="14.25" customHeight="1">
      <c r="C225" s="39"/>
      <c r="D225" s="40"/>
      <c r="P225" s="39"/>
    </row>
    <row r="226" spans="3:16" ht="14.25" customHeight="1">
      <c r="C226" s="39"/>
      <c r="D226" s="40"/>
      <c r="P226" s="39"/>
    </row>
    <row r="227" spans="3:16" ht="14.25" customHeight="1">
      <c r="C227" s="39"/>
      <c r="D227" s="40"/>
      <c r="P227" s="39"/>
    </row>
    <row r="228" spans="3:16" ht="14.25" customHeight="1">
      <c r="C228" s="39"/>
      <c r="D228" s="40"/>
      <c r="P228" s="39"/>
    </row>
    <row r="229" spans="3:16" ht="14.25" customHeight="1">
      <c r="C229" s="39"/>
      <c r="D229" s="40"/>
      <c r="P229" s="39"/>
    </row>
    <row r="230" spans="3:16" ht="14.25" customHeight="1">
      <c r="C230" s="39"/>
      <c r="D230" s="40"/>
      <c r="P230" s="39"/>
    </row>
    <row r="231" spans="3:16" ht="14.25" customHeight="1">
      <c r="C231" s="39"/>
      <c r="D231" s="40"/>
      <c r="P231" s="39"/>
    </row>
    <row r="232" spans="3:16" ht="14.25" customHeight="1">
      <c r="C232" s="39"/>
      <c r="D232" s="40"/>
      <c r="P232" s="39"/>
    </row>
    <row r="233" spans="3:16" ht="14.25" customHeight="1">
      <c r="C233" s="39"/>
      <c r="D233" s="40"/>
      <c r="P233" s="39"/>
    </row>
    <row r="234" spans="3:16" ht="14.25" customHeight="1">
      <c r="C234" s="39"/>
      <c r="D234" s="40"/>
      <c r="P234" s="39"/>
    </row>
    <row r="235" spans="3:16" ht="14.25" customHeight="1">
      <c r="C235" s="39"/>
      <c r="D235" s="40"/>
      <c r="P235" s="39"/>
    </row>
    <row r="236" spans="3:16" ht="14.25" customHeight="1">
      <c r="C236" s="39"/>
      <c r="D236" s="40"/>
      <c r="P236" s="39"/>
    </row>
    <row r="237" spans="3:16" ht="14.25" customHeight="1">
      <c r="C237" s="39"/>
      <c r="D237" s="40"/>
      <c r="P237" s="39"/>
    </row>
    <row r="238" spans="3:16" ht="14.25" customHeight="1">
      <c r="C238" s="39"/>
      <c r="D238" s="40"/>
      <c r="P238" s="39"/>
    </row>
    <row r="239" spans="3:16" ht="14.25" customHeight="1">
      <c r="C239" s="39"/>
      <c r="D239" s="40"/>
      <c r="P239" s="39"/>
    </row>
    <row r="240" spans="3:16" ht="14.25" customHeight="1">
      <c r="C240" s="39"/>
      <c r="D240" s="40"/>
      <c r="P240" s="39"/>
    </row>
    <row r="241" spans="3:16" ht="14.25" customHeight="1">
      <c r="C241" s="39"/>
      <c r="D241" s="40"/>
      <c r="P241" s="39"/>
    </row>
    <row r="242" spans="3:16" ht="14.25" customHeight="1">
      <c r="C242" s="39"/>
      <c r="D242" s="40"/>
      <c r="P242" s="39"/>
    </row>
    <row r="243" spans="3:16" ht="14.25" customHeight="1">
      <c r="C243" s="39"/>
      <c r="D243" s="40"/>
      <c r="P243" s="39"/>
    </row>
    <row r="244" spans="3:16" ht="14.25" customHeight="1">
      <c r="C244" s="39"/>
      <c r="D244" s="40"/>
      <c r="P244" s="39"/>
    </row>
    <row r="245" spans="3:16" ht="14.25" customHeight="1">
      <c r="C245" s="39"/>
      <c r="D245" s="40"/>
      <c r="P245" s="39"/>
    </row>
    <row r="246" spans="3:16" ht="14.25" customHeight="1">
      <c r="C246" s="39"/>
      <c r="D246" s="40"/>
      <c r="P246" s="39"/>
    </row>
    <row r="247" spans="3:16" ht="14.25" customHeight="1">
      <c r="C247" s="39"/>
      <c r="D247" s="40"/>
      <c r="P247" s="39"/>
    </row>
    <row r="248" spans="3:16" ht="14.25" customHeight="1">
      <c r="C248" s="39"/>
      <c r="D248" s="40"/>
      <c r="P248" s="39"/>
    </row>
    <row r="249" spans="3:16" ht="14.25" customHeight="1">
      <c r="C249" s="39"/>
      <c r="D249" s="40"/>
      <c r="P249" s="39"/>
    </row>
    <row r="250" spans="3:16" ht="14.25" customHeight="1">
      <c r="C250" s="39"/>
      <c r="D250" s="40"/>
      <c r="P250" s="39"/>
    </row>
    <row r="251" spans="3:16" ht="14.25" customHeight="1">
      <c r="C251" s="39"/>
      <c r="D251" s="40"/>
      <c r="P251" s="39"/>
    </row>
    <row r="252" spans="3:16" ht="14.25" customHeight="1">
      <c r="C252" s="39"/>
      <c r="D252" s="40"/>
      <c r="P252" s="39"/>
    </row>
    <row r="253" spans="3:16" ht="14.25" customHeight="1">
      <c r="C253" s="39"/>
      <c r="D253" s="40"/>
      <c r="P253" s="39"/>
    </row>
    <row r="254" spans="3:16" ht="14.25" customHeight="1">
      <c r="C254" s="39"/>
      <c r="D254" s="40"/>
      <c r="P254" s="39"/>
    </row>
    <row r="255" spans="3:16" ht="14.25" customHeight="1">
      <c r="C255" s="39"/>
      <c r="D255" s="40"/>
      <c r="P255" s="39"/>
    </row>
    <row r="256" spans="3:16" ht="14.25" customHeight="1">
      <c r="C256" s="39"/>
      <c r="D256" s="40"/>
      <c r="P256" s="39"/>
    </row>
    <row r="257" spans="3:16" ht="14.25" customHeight="1">
      <c r="C257" s="39"/>
      <c r="D257" s="40"/>
      <c r="P257" s="39"/>
    </row>
    <row r="258" spans="3:16" ht="14.25" customHeight="1">
      <c r="C258" s="39"/>
      <c r="D258" s="40"/>
      <c r="P258" s="39"/>
    </row>
    <row r="259" spans="3:16" ht="14.25" customHeight="1">
      <c r="C259" s="39"/>
      <c r="D259" s="40"/>
      <c r="P259" s="39"/>
    </row>
    <row r="260" spans="3:16" ht="14.25" customHeight="1">
      <c r="C260" s="39"/>
      <c r="D260" s="40"/>
      <c r="P260" s="39"/>
    </row>
    <row r="261" spans="3:16" ht="14.25" customHeight="1">
      <c r="C261" s="39"/>
      <c r="D261" s="40"/>
      <c r="P261" s="39"/>
    </row>
    <row r="262" spans="3:16" ht="14.25" customHeight="1">
      <c r="C262" s="39"/>
      <c r="D262" s="40"/>
      <c r="P262" s="39"/>
    </row>
    <row r="263" spans="3:16" ht="14.25" customHeight="1">
      <c r="C263" s="39"/>
      <c r="D263" s="40"/>
      <c r="P263" s="39"/>
    </row>
    <row r="264" spans="3:16" ht="14.25" customHeight="1">
      <c r="C264" s="39"/>
      <c r="D264" s="40"/>
      <c r="P264" s="39"/>
    </row>
    <row r="265" spans="3:16" ht="14.25" customHeight="1">
      <c r="C265" s="39"/>
      <c r="D265" s="40"/>
      <c r="P265" s="39"/>
    </row>
    <row r="266" spans="3:16" ht="14.25" customHeight="1">
      <c r="C266" s="39"/>
      <c r="D266" s="40"/>
      <c r="P266" s="39"/>
    </row>
    <row r="267" spans="3:16" ht="14.25" customHeight="1">
      <c r="C267" s="39"/>
      <c r="D267" s="40"/>
      <c r="P267" s="39"/>
    </row>
    <row r="268" spans="3:16" ht="14.25" customHeight="1">
      <c r="C268" s="39"/>
      <c r="D268" s="40"/>
      <c r="P268" s="39"/>
    </row>
    <row r="269" spans="3:16" ht="14.25" customHeight="1">
      <c r="C269" s="39"/>
      <c r="D269" s="40"/>
      <c r="P269" s="39"/>
    </row>
    <row r="270" spans="3:16" ht="14.25" customHeight="1">
      <c r="C270" s="39"/>
      <c r="D270" s="40"/>
      <c r="P270" s="39"/>
    </row>
    <row r="271" spans="3:16" ht="14.25" customHeight="1">
      <c r="C271" s="39"/>
      <c r="D271" s="40"/>
      <c r="P271" s="39"/>
    </row>
    <row r="272" spans="3:16" ht="14.25" customHeight="1">
      <c r="C272" s="39"/>
      <c r="D272" s="40"/>
      <c r="P272" s="39"/>
    </row>
    <row r="273" spans="3:16" ht="14.25" customHeight="1">
      <c r="C273" s="39"/>
      <c r="D273" s="40"/>
      <c r="P273" s="39"/>
    </row>
    <row r="274" spans="3:16" ht="14.25" customHeight="1">
      <c r="C274" s="39"/>
      <c r="D274" s="40"/>
      <c r="P274" s="39"/>
    </row>
    <row r="275" spans="3:16" ht="14.25" customHeight="1">
      <c r="C275" s="39"/>
      <c r="D275" s="40"/>
      <c r="P275" s="39"/>
    </row>
    <row r="276" spans="3:16" ht="14.25" customHeight="1">
      <c r="C276" s="39"/>
      <c r="D276" s="40"/>
      <c r="P276" s="39"/>
    </row>
    <row r="277" spans="3:16" ht="14.25" customHeight="1">
      <c r="C277" s="39"/>
      <c r="D277" s="40"/>
      <c r="P277" s="39"/>
    </row>
    <row r="278" spans="3:16" ht="14.25" customHeight="1">
      <c r="C278" s="39"/>
      <c r="D278" s="40"/>
      <c r="P278" s="39"/>
    </row>
    <row r="279" spans="3:16" ht="14.25" customHeight="1">
      <c r="C279" s="39"/>
      <c r="D279" s="40"/>
      <c r="P279" s="39"/>
    </row>
    <row r="280" spans="3:16" ht="14.25" customHeight="1">
      <c r="C280" s="39"/>
      <c r="D280" s="40"/>
      <c r="P280" s="39"/>
    </row>
    <row r="281" spans="3:16" ht="14.25" customHeight="1">
      <c r="C281" s="39"/>
      <c r="D281" s="40"/>
      <c r="P281" s="39"/>
    </row>
    <row r="282" spans="3:16" ht="14.25" customHeight="1">
      <c r="C282" s="39"/>
      <c r="D282" s="40"/>
      <c r="P282" s="39"/>
    </row>
    <row r="283" spans="3:16" ht="14.25" customHeight="1">
      <c r="C283" s="39"/>
      <c r="D283" s="40"/>
      <c r="P283" s="39"/>
    </row>
    <row r="284" spans="3:16" ht="14.25" customHeight="1">
      <c r="C284" s="39"/>
      <c r="D284" s="40"/>
      <c r="P284" s="39"/>
    </row>
    <row r="285" spans="3:16" ht="14.25" customHeight="1">
      <c r="C285" s="39"/>
      <c r="D285" s="40"/>
      <c r="P285" s="39"/>
    </row>
    <row r="286" spans="3:16" ht="14.25" customHeight="1">
      <c r="C286" s="39"/>
      <c r="D286" s="40"/>
      <c r="P286" s="39"/>
    </row>
    <row r="287" spans="3:16" ht="14.25" customHeight="1">
      <c r="C287" s="39"/>
      <c r="D287" s="40"/>
      <c r="P287" s="39"/>
    </row>
    <row r="288" spans="3:16" ht="14.25" customHeight="1">
      <c r="C288" s="39"/>
      <c r="D288" s="40"/>
      <c r="P288" s="39"/>
    </row>
    <row r="289" spans="3:16" ht="14.25" customHeight="1">
      <c r="C289" s="39"/>
      <c r="D289" s="40"/>
      <c r="P289" s="39"/>
    </row>
    <row r="290" spans="3:16" ht="14.25" customHeight="1">
      <c r="C290" s="39"/>
      <c r="D290" s="40"/>
      <c r="P290" s="39"/>
    </row>
    <row r="291" spans="3:16" ht="14.25" customHeight="1">
      <c r="C291" s="39"/>
      <c r="D291" s="40"/>
      <c r="P291" s="39"/>
    </row>
    <row r="292" spans="3:16" ht="14.25" customHeight="1">
      <c r="C292" s="39"/>
      <c r="D292" s="40"/>
      <c r="P292" s="39"/>
    </row>
    <row r="293" spans="3:16" ht="14.25" customHeight="1">
      <c r="C293" s="39"/>
      <c r="D293" s="40"/>
      <c r="P293" s="39"/>
    </row>
    <row r="294" spans="3:16" ht="14.25" customHeight="1">
      <c r="C294" s="39"/>
      <c r="D294" s="40"/>
      <c r="P294" s="39"/>
    </row>
    <row r="295" spans="3:16" ht="14.25" customHeight="1">
      <c r="C295" s="39"/>
      <c r="D295" s="40"/>
      <c r="P295" s="39"/>
    </row>
    <row r="296" spans="3:16" ht="14.25" customHeight="1">
      <c r="C296" s="39"/>
      <c r="D296" s="40"/>
      <c r="P296" s="39"/>
    </row>
    <row r="297" spans="3:16" ht="14.25" customHeight="1">
      <c r="C297" s="39"/>
      <c r="D297" s="40"/>
      <c r="P297" s="39"/>
    </row>
    <row r="298" spans="3:16" ht="14.25" customHeight="1">
      <c r="C298" s="39"/>
      <c r="D298" s="40"/>
      <c r="P298" s="39"/>
    </row>
    <row r="299" spans="3:16" ht="14.25" customHeight="1">
      <c r="C299" s="39"/>
      <c r="D299" s="40"/>
      <c r="P299" s="39"/>
    </row>
    <row r="300" spans="3:16" ht="14.25" customHeight="1">
      <c r="C300" s="39"/>
      <c r="D300" s="40"/>
      <c r="P300" s="39"/>
    </row>
    <row r="301" spans="3:16" ht="14.25" customHeight="1">
      <c r="C301" s="39"/>
      <c r="D301" s="40"/>
      <c r="P301" s="39"/>
    </row>
    <row r="302" spans="3:16" ht="14.25" customHeight="1">
      <c r="C302" s="39"/>
      <c r="D302" s="40"/>
      <c r="P302" s="39"/>
    </row>
    <row r="303" spans="3:16" ht="14.25" customHeight="1">
      <c r="C303" s="39"/>
      <c r="D303" s="40"/>
      <c r="P303" s="39"/>
    </row>
    <row r="304" spans="3:16" ht="14.25" customHeight="1">
      <c r="C304" s="39"/>
      <c r="D304" s="40"/>
      <c r="P304" s="39"/>
    </row>
    <row r="305" spans="3:16" ht="14.25" customHeight="1">
      <c r="C305" s="39"/>
      <c r="D305" s="40"/>
      <c r="P305" s="39"/>
    </row>
    <row r="306" spans="3:16" ht="14.25" customHeight="1">
      <c r="C306" s="39"/>
      <c r="D306" s="40"/>
      <c r="P306" s="39"/>
    </row>
    <row r="307" spans="3:16" ht="14.25" customHeight="1">
      <c r="C307" s="39"/>
      <c r="D307" s="40"/>
      <c r="P307" s="39"/>
    </row>
    <row r="308" spans="3:16" ht="14.25" customHeight="1">
      <c r="C308" s="39"/>
      <c r="D308" s="40"/>
      <c r="P308" s="39"/>
    </row>
    <row r="309" spans="3:16" ht="14.25" customHeight="1">
      <c r="C309" s="39"/>
      <c r="D309" s="40"/>
      <c r="P309" s="39"/>
    </row>
    <row r="310" spans="3:16" ht="14.25" customHeight="1">
      <c r="C310" s="39"/>
      <c r="D310" s="40"/>
      <c r="P310" s="39"/>
    </row>
    <row r="311" spans="3:16" ht="14.25" customHeight="1">
      <c r="C311" s="39"/>
      <c r="D311" s="40"/>
      <c r="P311" s="39"/>
    </row>
    <row r="312" spans="3:16" ht="14.25" customHeight="1">
      <c r="C312" s="39"/>
      <c r="D312" s="40"/>
      <c r="P312" s="39"/>
    </row>
    <row r="313" spans="3:16" ht="14.25" customHeight="1">
      <c r="C313" s="39"/>
      <c r="D313" s="40"/>
      <c r="P313" s="39"/>
    </row>
    <row r="314" spans="3:16" ht="14.25" customHeight="1">
      <c r="C314" s="39"/>
      <c r="D314" s="40"/>
      <c r="P314" s="39"/>
    </row>
    <row r="315" spans="3:16" ht="14.25" customHeight="1">
      <c r="C315" s="39"/>
      <c r="D315" s="40"/>
      <c r="P315" s="39"/>
    </row>
    <row r="316" spans="3:16" ht="14.25" customHeight="1">
      <c r="C316" s="39"/>
      <c r="D316" s="40"/>
      <c r="P316" s="39"/>
    </row>
    <row r="317" spans="3:16" ht="14.25" customHeight="1">
      <c r="C317" s="39"/>
      <c r="D317" s="40"/>
      <c r="P317" s="39"/>
    </row>
    <row r="318" spans="3:16" ht="14.25" customHeight="1">
      <c r="C318" s="39"/>
      <c r="D318" s="40"/>
      <c r="P318" s="39"/>
    </row>
    <row r="319" spans="3:16" ht="14.25" customHeight="1">
      <c r="C319" s="39"/>
      <c r="D319" s="40"/>
      <c r="P319" s="39"/>
    </row>
    <row r="320" spans="3:16" ht="14.25" customHeight="1">
      <c r="C320" s="39"/>
      <c r="D320" s="40"/>
      <c r="P320" s="39"/>
    </row>
    <row r="321" spans="3:16" ht="14.25" customHeight="1">
      <c r="C321" s="39"/>
      <c r="D321" s="40"/>
      <c r="P321" s="39"/>
    </row>
    <row r="322" spans="3:16" ht="14.25" customHeight="1">
      <c r="C322" s="39"/>
      <c r="D322" s="40"/>
      <c r="P322" s="39"/>
    </row>
    <row r="323" spans="3:16" ht="14.25" customHeight="1">
      <c r="C323" s="39"/>
      <c r="D323" s="40"/>
      <c r="P323" s="39"/>
    </row>
    <row r="324" spans="3:16" ht="14.25" customHeight="1">
      <c r="C324" s="39"/>
      <c r="D324" s="40"/>
      <c r="P324" s="39"/>
    </row>
    <row r="325" spans="3:16" ht="14.25" customHeight="1">
      <c r="C325" s="39"/>
      <c r="D325" s="40"/>
      <c r="P325" s="39"/>
    </row>
    <row r="326" spans="3:16" ht="14.25" customHeight="1">
      <c r="C326" s="39"/>
      <c r="D326" s="40"/>
      <c r="P326" s="39"/>
    </row>
    <row r="327" spans="3:16" ht="14.25" customHeight="1">
      <c r="C327" s="39"/>
      <c r="D327" s="40"/>
      <c r="P327" s="39"/>
    </row>
    <row r="328" spans="3:16" ht="14.25" customHeight="1">
      <c r="C328" s="39"/>
      <c r="D328" s="40"/>
      <c r="P328" s="39"/>
    </row>
    <row r="329" spans="3:16" ht="14.25" customHeight="1">
      <c r="C329" s="39"/>
      <c r="D329" s="40"/>
      <c r="P329" s="39"/>
    </row>
    <row r="330" spans="3:16" ht="14.25" customHeight="1">
      <c r="C330" s="39"/>
      <c r="D330" s="40"/>
      <c r="P330" s="39"/>
    </row>
    <row r="331" spans="3:16" ht="14.25" customHeight="1">
      <c r="C331" s="39"/>
      <c r="D331" s="40"/>
      <c r="P331" s="39"/>
    </row>
    <row r="332" spans="3:16" ht="14.25" customHeight="1">
      <c r="C332" s="39"/>
      <c r="D332" s="40"/>
      <c r="P332" s="39"/>
    </row>
    <row r="333" spans="3:16" ht="14.25" customHeight="1">
      <c r="C333" s="39"/>
      <c r="D333" s="40"/>
      <c r="P333" s="39"/>
    </row>
    <row r="334" spans="3:16" ht="14.25" customHeight="1">
      <c r="C334" s="39"/>
      <c r="D334" s="40"/>
      <c r="P334" s="39"/>
    </row>
    <row r="335" spans="3:16" ht="14.25" customHeight="1">
      <c r="C335" s="39"/>
      <c r="D335" s="40"/>
      <c r="P335" s="39"/>
    </row>
    <row r="336" spans="3:16" ht="14.25" customHeight="1">
      <c r="C336" s="39"/>
      <c r="D336" s="40"/>
      <c r="P336" s="39"/>
    </row>
    <row r="337" spans="3:16" ht="14.25" customHeight="1">
      <c r="C337" s="39"/>
      <c r="D337" s="40"/>
      <c r="P337" s="39"/>
    </row>
    <row r="338" spans="3:16" ht="14.25" customHeight="1">
      <c r="C338" s="39"/>
      <c r="D338" s="40"/>
      <c r="P338" s="39"/>
    </row>
    <row r="339" spans="3:16" ht="14.25" customHeight="1">
      <c r="C339" s="39"/>
      <c r="D339" s="40"/>
      <c r="P339" s="39"/>
    </row>
    <row r="340" spans="3:16" ht="14.25" customHeight="1">
      <c r="C340" s="39"/>
      <c r="D340" s="40"/>
      <c r="P340" s="39"/>
    </row>
    <row r="341" spans="3:16" ht="14.25" customHeight="1">
      <c r="C341" s="39"/>
      <c r="D341" s="40"/>
      <c r="P341" s="39"/>
    </row>
    <row r="342" spans="3:16" ht="14.25" customHeight="1">
      <c r="C342" s="39"/>
      <c r="D342" s="40"/>
      <c r="P342" s="39"/>
    </row>
    <row r="343" spans="3:16" ht="14.25" customHeight="1">
      <c r="C343" s="39"/>
      <c r="D343" s="40"/>
      <c r="P343" s="39"/>
    </row>
    <row r="344" spans="3:16" ht="14.25" customHeight="1">
      <c r="C344" s="39"/>
      <c r="D344" s="40"/>
      <c r="P344" s="39"/>
    </row>
    <row r="345" spans="3:16" ht="14.25" customHeight="1">
      <c r="C345" s="39"/>
      <c r="D345" s="40"/>
      <c r="P345" s="39"/>
    </row>
    <row r="346" spans="3:16" ht="14.25" customHeight="1">
      <c r="C346" s="39"/>
      <c r="D346" s="40"/>
      <c r="P346" s="39"/>
    </row>
    <row r="347" spans="3:16" ht="14.25" customHeight="1">
      <c r="C347" s="39"/>
      <c r="D347" s="40"/>
      <c r="P347" s="39"/>
    </row>
    <row r="348" spans="3:16" ht="14.25" customHeight="1">
      <c r="C348" s="39"/>
      <c r="D348" s="40"/>
      <c r="P348" s="39"/>
    </row>
    <row r="349" spans="3:16" ht="14.25" customHeight="1">
      <c r="C349" s="39"/>
      <c r="D349" s="40"/>
      <c r="P349" s="39"/>
    </row>
    <row r="350" spans="3:16" ht="14.25" customHeight="1">
      <c r="C350" s="39"/>
      <c r="D350" s="40"/>
      <c r="P350" s="39"/>
    </row>
    <row r="351" spans="3:16" ht="14.25" customHeight="1">
      <c r="C351" s="39"/>
      <c r="D351" s="40"/>
      <c r="P351" s="39"/>
    </row>
    <row r="352" spans="3:16" ht="14.25" customHeight="1">
      <c r="C352" s="39"/>
      <c r="D352" s="40"/>
      <c r="P352" s="39"/>
    </row>
    <row r="353" spans="3:16" ht="14.25" customHeight="1">
      <c r="C353" s="39"/>
      <c r="D353" s="40"/>
      <c r="P353" s="39"/>
    </row>
    <row r="354" spans="3:16" ht="14.25" customHeight="1">
      <c r="C354" s="39"/>
      <c r="D354" s="40"/>
      <c r="P354" s="39"/>
    </row>
    <row r="355" spans="3:16" ht="14.25" customHeight="1">
      <c r="C355" s="39"/>
      <c r="D355" s="40"/>
      <c r="P355" s="39"/>
    </row>
    <row r="356" spans="3:16" ht="14.25" customHeight="1">
      <c r="C356" s="39"/>
      <c r="D356" s="40"/>
      <c r="P356" s="39"/>
    </row>
    <row r="357" spans="3:16" ht="14.25" customHeight="1">
      <c r="C357" s="39"/>
      <c r="D357" s="40"/>
      <c r="P357" s="39"/>
    </row>
    <row r="358" spans="3:16" ht="14.25" customHeight="1">
      <c r="C358" s="39"/>
      <c r="D358" s="40"/>
      <c r="P358" s="39"/>
    </row>
    <row r="359" spans="3:16" ht="14.25" customHeight="1">
      <c r="C359" s="39"/>
      <c r="D359" s="40"/>
      <c r="P359" s="39"/>
    </row>
    <row r="360" spans="3:16" ht="14.25" customHeight="1">
      <c r="C360" s="39"/>
      <c r="D360" s="40"/>
      <c r="P360" s="39"/>
    </row>
    <row r="361" spans="3:16" ht="14.25" customHeight="1">
      <c r="C361" s="39"/>
      <c r="D361" s="40"/>
      <c r="P361" s="39"/>
    </row>
    <row r="362" spans="3:16" ht="14.25" customHeight="1">
      <c r="C362" s="39"/>
      <c r="D362" s="40"/>
      <c r="P362" s="39"/>
    </row>
    <row r="363" spans="3:16" ht="14.25" customHeight="1">
      <c r="C363" s="39"/>
      <c r="D363" s="40"/>
      <c r="P363" s="39"/>
    </row>
    <row r="364" spans="3:16" ht="14.25" customHeight="1">
      <c r="C364" s="39"/>
      <c r="D364" s="40"/>
      <c r="P364" s="39"/>
    </row>
    <row r="365" spans="3:16" ht="14.25" customHeight="1">
      <c r="C365" s="39"/>
      <c r="D365" s="40"/>
      <c r="P365" s="39"/>
    </row>
    <row r="366" spans="3:16" ht="14.25" customHeight="1">
      <c r="C366" s="39"/>
      <c r="D366" s="40"/>
      <c r="P366" s="39"/>
    </row>
    <row r="367" spans="3:16" ht="14.25" customHeight="1">
      <c r="C367" s="39"/>
      <c r="D367" s="40"/>
      <c r="P367" s="39"/>
    </row>
    <row r="368" spans="3:16" ht="14.25" customHeight="1">
      <c r="C368" s="39"/>
      <c r="D368" s="40"/>
      <c r="P368" s="39"/>
    </row>
    <row r="369" spans="3:16" ht="14.25" customHeight="1">
      <c r="C369" s="39"/>
      <c r="D369" s="40"/>
      <c r="P369" s="39"/>
    </row>
    <row r="370" spans="3:16" ht="14.25" customHeight="1">
      <c r="C370" s="39"/>
      <c r="D370" s="40"/>
      <c r="P370" s="39"/>
    </row>
    <row r="371" spans="3:16" ht="14.25" customHeight="1">
      <c r="C371" s="39"/>
      <c r="D371" s="40"/>
      <c r="P371" s="39"/>
    </row>
    <row r="372" spans="3:16" ht="14.25" customHeight="1">
      <c r="C372" s="39"/>
      <c r="D372" s="40"/>
      <c r="P372" s="39"/>
    </row>
    <row r="373" spans="3:16" ht="14.25" customHeight="1">
      <c r="C373" s="39"/>
      <c r="D373" s="40"/>
      <c r="P373" s="39"/>
    </row>
    <row r="374" spans="3:16" ht="14.25" customHeight="1">
      <c r="C374" s="39"/>
      <c r="D374" s="40"/>
      <c r="P374" s="39"/>
    </row>
    <row r="375" spans="3:16" ht="14.25" customHeight="1">
      <c r="C375" s="39"/>
      <c r="D375" s="40"/>
      <c r="P375" s="39"/>
    </row>
    <row r="376" spans="3:16" ht="14.25" customHeight="1">
      <c r="C376" s="39"/>
      <c r="D376" s="40"/>
      <c r="P376" s="39"/>
    </row>
    <row r="377" spans="3:16" ht="14.25" customHeight="1">
      <c r="C377" s="39"/>
      <c r="D377" s="40"/>
      <c r="P377" s="39"/>
    </row>
    <row r="378" spans="3:16" ht="14.25" customHeight="1">
      <c r="C378" s="39"/>
      <c r="D378" s="40"/>
      <c r="P378" s="39"/>
    </row>
    <row r="379" spans="3:16" ht="14.25" customHeight="1">
      <c r="C379" s="39"/>
      <c r="D379" s="40"/>
      <c r="P379" s="39"/>
    </row>
    <row r="380" spans="3:16" ht="14.25" customHeight="1">
      <c r="C380" s="39"/>
      <c r="D380" s="40"/>
      <c r="P380" s="39"/>
    </row>
    <row r="381" spans="3:16" ht="14.25" customHeight="1">
      <c r="C381" s="39"/>
      <c r="D381" s="40"/>
      <c r="P381" s="39"/>
    </row>
    <row r="382" spans="3:16" ht="14.25" customHeight="1">
      <c r="C382" s="39"/>
      <c r="D382" s="40"/>
      <c r="P382" s="39"/>
    </row>
    <row r="383" spans="3:16" ht="14.25" customHeight="1">
      <c r="C383" s="39"/>
      <c r="D383" s="40"/>
      <c r="P383" s="39"/>
    </row>
    <row r="384" spans="3:16" ht="14.25" customHeight="1">
      <c r="C384" s="39"/>
      <c r="D384" s="40"/>
      <c r="P384" s="39"/>
    </row>
    <row r="385" spans="3:16" ht="14.25" customHeight="1">
      <c r="C385" s="39"/>
      <c r="D385" s="40"/>
      <c r="P385" s="39"/>
    </row>
    <row r="386" spans="3:16" ht="14.25" customHeight="1">
      <c r="C386" s="39"/>
      <c r="D386" s="40"/>
      <c r="P386" s="39"/>
    </row>
    <row r="387" spans="3:16" ht="14.25" customHeight="1">
      <c r="C387" s="39"/>
      <c r="D387" s="40"/>
      <c r="P387" s="39"/>
    </row>
    <row r="388" spans="3:16" ht="14.25" customHeight="1">
      <c r="C388" s="39"/>
      <c r="D388" s="40"/>
      <c r="P388" s="39"/>
    </row>
    <row r="389" spans="3:16" ht="14.25" customHeight="1">
      <c r="C389" s="39"/>
      <c r="D389" s="40"/>
      <c r="P389" s="39"/>
    </row>
    <row r="390" spans="3:16" ht="14.25" customHeight="1">
      <c r="C390" s="39"/>
      <c r="D390" s="40"/>
      <c r="P390" s="39"/>
    </row>
    <row r="391" spans="3:16" ht="14.25" customHeight="1">
      <c r="C391" s="39"/>
      <c r="D391" s="40"/>
      <c r="P391" s="39"/>
    </row>
    <row r="392" spans="3:16" ht="14.25" customHeight="1">
      <c r="C392" s="39"/>
      <c r="D392" s="40"/>
      <c r="P392" s="39"/>
    </row>
    <row r="393" spans="3:16" ht="14.25" customHeight="1">
      <c r="C393" s="39"/>
      <c r="D393" s="40"/>
      <c r="P393" s="39"/>
    </row>
    <row r="394" spans="3:16" ht="14.25" customHeight="1">
      <c r="C394" s="39"/>
      <c r="D394" s="40"/>
      <c r="P394" s="39"/>
    </row>
    <row r="395" spans="3:16" ht="14.25" customHeight="1">
      <c r="C395" s="39"/>
      <c r="D395" s="40"/>
      <c r="P395" s="39"/>
    </row>
    <row r="396" spans="3:16" ht="14.25" customHeight="1">
      <c r="C396" s="39"/>
      <c r="D396" s="40"/>
      <c r="P396" s="39"/>
    </row>
    <row r="397" spans="3:16" ht="14.25" customHeight="1">
      <c r="C397" s="39"/>
      <c r="D397" s="40"/>
      <c r="P397" s="39"/>
    </row>
    <row r="398" spans="3:16" ht="14.25" customHeight="1">
      <c r="C398" s="39"/>
      <c r="D398" s="40"/>
      <c r="P398" s="39"/>
    </row>
    <row r="399" spans="3:16" ht="14.25" customHeight="1">
      <c r="C399" s="39"/>
      <c r="D399" s="40"/>
      <c r="P399" s="39"/>
    </row>
    <row r="400" spans="3:16" ht="14.25" customHeight="1">
      <c r="C400" s="39"/>
      <c r="D400" s="40"/>
      <c r="P400" s="39"/>
    </row>
    <row r="401" spans="3:16" ht="14.25" customHeight="1">
      <c r="C401" s="39"/>
      <c r="D401" s="40"/>
      <c r="P401" s="39"/>
    </row>
    <row r="402" spans="3:16" ht="14.25" customHeight="1">
      <c r="C402" s="39"/>
      <c r="D402" s="40"/>
      <c r="P402" s="39"/>
    </row>
    <row r="403" spans="3:16" ht="14.25" customHeight="1">
      <c r="C403" s="39"/>
      <c r="D403" s="40"/>
      <c r="P403" s="39"/>
    </row>
    <row r="404" spans="3:16" ht="14.25" customHeight="1">
      <c r="C404" s="39"/>
      <c r="D404" s="40"/>
      <c r="P404" s="39"/>
    </row>
    <row r="405" spans="3:16" ht="14.25" customHeight="1">
      <c r="C405" s="39"/>
      <c r="D405" s="40"/>
      <c r="P405" s="39"/>
    </row>
    <row r="406" spans="3:16" ht="14.25" customHeight="1">
      <c r="C406" s="39"/>
      <c r="D406" s="40"/>
      <c r="P406" s="39"/>
    </row>
    <row r="407" spans="3:16" ht="14.25" customHeight="1">
      <c r="C407" s="39"/>
      <c r="D407" s="40"/>
      <c r="P407" s="39"/>
    </row>
    <row r="408" spans="3:16" ht="14.25" customHeight="1">
      <c r="C408" s="39"/>
      <c r="D408" s="40"/>
      <c r="P408" s="39"/>
    </row>
    <row r="409" spans="3:16" ht="14.25" customHeight="1">
      <c r="C409" s="39"/>
      <c r="D409" s="40"/>
      <c r="P409" s="39"/>
    </row>
    <row r="410" spans="3:16" ht="14.25" customHeight="1">
      <c r="C410" s="39"/>
      <c r="D410" s="40"/>
      <c r="P410" s="39"/>
    </row>
    <row r="411" spans="3:16" ht="14.25" customHeight="1">
      <c r="C411" s="39"/>
      <c r="D411" s="40"/>
      <c r="P411" s="39"/>
    </row>
    <row r="412" spans="3:16" ht="14.25" customHeight="1">
      <c r="C412" s="39"/>
      <c r="D412" s="40"/>
      <c r="P412" s="39"/>
    </row>
    <row r="413" spans="3:16" ht="14.25" customHeight="1">
      <c r="C413" s="39"/>
      <c r="D413" s="40"/>
      <c r="P413" s="39"/>
    </row>
    <row r="414" spans="3:16" ht="14.25" customHeight="1">
      <c r="C414" s="39"/>
      <c r="D414" s="40"/>
      <c r="P414" s="39"/>
    </row>
    <row r="415" spans="3:16" ht="14.25" customHeight="1">
      <c r="C415" s="39"/>
      <c r="D415" s="40"/>
      <c r="P415" s="39"/>
    </row>
    <row r="416" spans="3:16" ht="14.25" customHeight="1">
      <c r="C416" s="39"/>
      <c r="D416" s="40"/>
      <c r="P416" s="39"/>
    </row>
    <row r="417" spans="3:16" ht="14.25" customHeight="1">
      <c r="C417" s="39"/>
      <c r="D417" s="40"/>
      <c r="P417" s="39"/>
    </row>
    <row r="418" spans="3:16" ht="14.25" customHeight="1">
      <c r="C418" s="39"/>
      <c r="D418" s="40"/>
      <c r="P418" s="39"/>
    </row>
    <row r="419" spans="3:16" ht="14.25" customHeight="1">
      <c r="C419" s="39"/>
      <c r="D419" s="40"/>
      <c r="P419" s="39"/>
    </row>
    <row r="420" spans="3:16" ht="14.25" customHeight="1">
      <c r="C420" s="39"/>
      <c r="D420" s="40"/>
      <c r="P420" s="39"/>
    </row>
    <row r="421" spans="3:16" ht="14.25" customHeight="1">
      <c r="C421" s="39"/>
      <c r="D421" s="40"/>
      <c r="P421" s="39"/>
    </row>
    <row r="422" spans="3:16" ht="14.25" customHeight="1">
      <c r="C422" s="39"/>
      <c r="D422" s="40"/>
      <c r="P422" s="39"/>
    </row>
    <row r="423" spans="3:16" ht="14.25" customHeight="1">
      <c r="C423" s="39"/>
      <c r="D423" s="40"/>
      <c r="P423" s="39"/>
    </row>
    <row r="424" spans="3:16" ht="14.25" customHeight="1">
      <c r="C424" s="39"/>
      <c r="D424" s="40"/>
      <c r="P424" s="39"/>
    </row>
    <row r="425" spans="3:16" ht="14.25" customHeight="1">
      <c r="C425" s="39"/>
      <c r="D425" s="40"/>
      <c r="P425" s="39"/>
    </row>
    <row r="426" spans="3:16" ht="14.25" customHeight="1">
      <c r="C426" s="39"/>
      <c r="D426" s="40"/>
      <c r="P426" s="39"/>
    </row>
    <row r="427" spans="3:16" ht="14.25" customHeight="1">
      <c r="C427" s="39"/>
      <c r="D427" s="40"/>
      <c r="P427" s="39"/>
    </row>
    <row r="428" spans="3:16" ht="14.25" customHeight="1">
      <c r="C428" s="39"/>
      <c r="D428" s="40"/>
      <c r="P428" s="39"/>
    </row>
    <row r="429" spans="3:16" ht="14.25" customHeight="1">
      <c r="C429" s="39"/>
      <c r="D429" s="40"/>
      <c r="P429" s="39"/>
    </row>
    <row r="430" spans="3:16" ht="14.25" customHeight="1">
      <c r="C430" s="39"/>
      <c r="D430" s="40"/>
      <c r="P430" s="39"/>
    </row>
    <row r="431" spans="3:16" ht="14.25" customHeight="1">
      <c r="C431" s="39"/>
      <c r="D431" s="40"/>
      <c r="P431" s="39"/>
    </row>
    <row r="432" spans="3:16" ht="14.25" customHeight="1">
      <c r="C432" s="39"/>
      <c r="D432" s="40"/>
      <c r="P432" s="39"/>
    </row>
    <row r="433" spans="3:16" ht="14.25" customHeight="1">
      <c r="C433" s="39"/>
      <c r="D433" s="40"/>
      <c r="P433" s="39"/>
    </row>
    <row r="434" spans="3:16" ht="14.25" customHeight="1">
      <c r="C434" s="39"/>
      <c r="D434" s="40"/>
      <c r="P434" s="39"/>
    </row>
    <row r="435" spans="3:16" ht="14.25" customHeight="1">
      <c r="C435" s="39"/>
      <c r="D435" s="40"/>
      <c r="P435" s="39"/>
    </row>
    <row r="436" spans="3:16" ht="14.25" customHeight="1">
      <c r="C436" s="39"/>
      <c r="D436" s="40"/>
      <c r="P436" s="39"/>
    </row>
    <row r="437" spans="3:16" ht="14.25" customHeight="1">
      <c r="C437" s="39"/>
      <c r="D437" s="40"/>
      <c r="P437" s="39"/>
    </row>
    <row r="438" spans="3:16" ht="14.25" customHeight="1">
      <c r="C438" s="39"/>
      <c r="D438" s="40"/>
      <c r="P438" s="39"/>
    </row>
    <row r="439" spans="3:16" ht="14.25" customHeight="1">
      <c r="C439" s="39"/>
      <c r="D439" s="40"/>
      <c r="P439" s="39"/>
    </row>
    <row r="440" spans="3:16" ht="14.25" customHeight="1">
      <c r="C440" s="39"/>
      <c r="D440" s="40"/>
      <c r="P440" s="39"/>
    </row>
    <row r="441" spans="3:16" ht="14.25" customHeight="1">
      <c r="C441" s="39"/>
      <c r="D441" s="40"/>
      <c r="P441" s="39"/>
    </row>
    <row r="442" spans="3:16" ht="14.25" customHeight="1">
      <c r="C442" s="39"/>
      <c r="D442" s="40"/>
      <c r="P442" s="39"/>
    </row>
    <row r="443" spans="3:16" ht="14.25" customHeight="1">
      <c r="C443" s="39"/>
      <c r="D443" s="40"/>
      <c r="P443" s="39"/>
    </row>
    <row r="444" spans="3:16" ht="14.25" customHeight="1">
      <c r="C444" s="39"/>
      <c r="D444" s="40"/>
      <c r="P444" s="39"/>
    </row>
    <row r="445" spans="3:16" ht="14.25" customHeight="1">
      <c r="C445" s="39"/>
      <c r="D445" s="40"/>
      <c r="P445" s="39"/>
    </row>
    <row r="446" spans="3:16" ht="14.25" customHeight="1">
      <c r="C446" s="39"/>
      <c r="D446" s="40"/>
      <c r="P446" s="39"/>
    </row>
    <row r="447" spans="3:16" ht="14.25" customHeight="1">
      <c r="C447" s="39"/>
      <c r="D447" s="40"/>
      <c r="P447" s="39"/>
    </row>
    <row r="448" spans="3:16" ht="14.25" customHeight="1">
      <c r="C448" s="39"/>
      <c r="D448" s="40"/>
      <c r="P448" s="39"/>
    </row>
    <row r="449" spans="3:16" ht="14.25" customHeight="1">
      <c r="C449" s="39"/>
      <c r="D449" s="40"/>
      <c r="P449" s="39"/>
    </row>
    <row r="450" spans="3:16" ht="14.25" customHeight="1">
      <c r="C450" s="39"/>
      <c r="D450" s="40"/>
      <c r="P450" s="39"/>
    </row>
    <row r="451" spans="3:16" ht="14.25" customHeight="1">
      <c r="C451" s="39"/>
      <c r="D451" s="40"/>
      <c r="P451" s="39"/>
    </row>
    <row r="452" spans="3:16" ht="14.25" customHeight="1">
      <c r="C452" s="39"/>
      <c r="D452" s="40"/>
      <c r="P452" s="39"/>
    </row>
    <row r="453" spans="3:16" ht="14.25" customHeight="1">
      <c r="C453" s="39"/>
      <c r="D453" s="40"/>
      <c r="P453" s="39"/>
    </row>
    <row r="454" spans="3:16" ht="14.25" customHeight="1">
      <c r="C454" s="39"/>
      <c r="D454" s="40"/>
      <c r="P454" s="39"/>
    </row>
    <row r="455" spans="3:16" ht="14.25" customHeight="1">
      <c r="C455" s="39"/>
      <c r="D455" s="40"/>
      <c r="P455" s="39"/>
    </row>
    <row r="456" spans="3:16" ht="14.25" customHeight="1">
      <c r="C456" s="39"/>
      <c r="D456" s="40"/>
      <c r="P456" s="39"/>
    </row>
    <row r="457" spans="3:16" ht="14.25" customHeight="1">
      <c r="C457" s="39"/>
      <c r="D457" s="40"/>
      <c r="P457" s="39"/>
    </row>
    <row r="458" spans="3:16" ht="14.25" customHeight="1">
      <c r="C458" s="39"/>
      <c r="D458" s="40"/>
      <c r="P458" s="39"/>
    </row>
    <row r="459" spans="3:16" ht="14.25" customHeight="1">
      <c r="C459" s="39"/>
      <c r="D459" s="40"/>
      <c r="P459" s="39"/>
    </row>
    <row r="460" spans="3:16" ht="14.25" customHeight="1">
      <c r="C460" s="39"/>
      <c r="D460" s="40"/>
      <c r="P460" s="39"/>
    </row>
    <row r="461" spans="3:16" ht="14.25" customHeight="1">
      <c r="C461" s="39"/>
      <c r="D461" s="40"/>
      <c r="P461" s="39"/>
    </row>
    <row r="462" spans="3:16" ht="14.25" customHeight="1">
      <c r="C462" s="39"/>
      <c r="D462" s="40"/>
      <c r="P462" s="39"/>
    </row>
    <row r="463" spans="3:16" ht="14.25" customHeight="1">
      <c r="C463" s="39"/>
      <c r="D463" s="40"/>
      <c r="P463" s="39"/>
    </row>
    <row r="464" spans="3:16" ht="14.25" customHeight="1">
      <c r="C464" s="39"/>
      <c r="D464" s="40"/>
      <c r="P464" s="39"/>
    </row>
    <row r="465" spans="3:16" ht="14.25" customHeight="1">
      <c r="C465" s="39"/>
      <c r="D465" s="40"/>
      <c r="P465" s="39"/>
    </row>
    <row r="466" spans="3:16" ht="14.25" customHeight="1">
      <c r="C466" s="39"/>
      <c r="D466" s="40"/>
      <c r="P466" s="39"/>
    </row>
    <row r="467" spans="3:16" ht="14.25" customHeight="1">
      <c r="C467" s="39"/>
      <c r="D467" s="40"/>
      <c r="P467" s="39"/>
    </row>
    <row r="468" spans="3:16" ht="14.25" customHeight="1">
      <c r="C468" s="39"/>
      <c r="D468" s="40"/>
      <c r="P468" s="39"/>
    </row>
    <row r="469" spans="3:16" ht="14.25" customHeight="1">
      <c r="C469" s="39"/>
      <c r="D469" s="40"/>
      <c r="P469" s="39"/>
    </row>
    <row r="470" spans="3:16" ht="14.25" customHeight="1">
      <c r="C470" s="39"/>
      <c r="D470" s="40"/>
      <c r="P470" s="39"/>
    </row>
    <row r="471" spans="3:16" ht="14.25" customHeight="1">
      <c r="C471" s="39"/>
      <c r="D471" s="40"/>
      <c r="P471" s="39"/>
    </row>
    <row r="472" spans="3:16" ht="14.25" customHeight="1">
      <c r="C472" s="39"/>
      <c r="D472" s="40"/>
      <c r="P472" s="39"/>
    </row>
    <row r="473" spans="3:16" ht="14.25" customHeight="1">
      <c r="C473" s="39"/>
      <c r="D473" s="40"/>
      <c r="P473" s="39"/>
    </row>
    <row r="474" spans="3:16" ht="14.25" customHeight="1">
      <c r="C474" s="39"/>
      <c r="D474" s="40"/>
      <c r="P474" s="39"/>
    </row>
    <row r="475" spans="3:16" ht="14.25" customHeight="1">
      <c r="C475" s="39"/>
      <c r="D475" s="40"/>
      <c r="P475" s="39"/>
    </row>
    <row r="476" spans="3:16" ht="14.25" customHeight="1">
      <c r="C476" s="39"/>
      <c r="D476" s="40"/>
      <c r="P476" s="39"/>
    </row>
    <row r="477" spans="3:16" ht="14.25" customHeight="1">
      <c r="C477" s="39"/>
      <c r="D477" s="40"/>
      <c r="P477" s="39"/>
    </row>
    <row r="478" spans="3:16" ht="14.25" customHeight="1">
      <c r="C478" s="39"/>
      <c r="D478" s="40"/>
      <c r="P478" s="39"/>
    </row>
    <row r="479" spans="3:16" ht="14.25" customHeight="1">
      <c r="C479" s="39"/>
      <c r="D479" s="40"/>
      <c r="P479" s="39"/>
    </row>
    <row r="480" spans="3:16" ht="14.25" customHeight="1">
      <c r="C480" s="39"/>
      <c r="D480" s="40"/>
      <c r="P480" s="39"/>
    </row>
    <row r="481" spans="3:16" ht="14.25" customHeight="1">
      <c r="C481" s="39"/>
      <c r="D481" s="40"/>
      <c r="P481" s="39"/>
    </row>
    <row r="482" spans="3:16" ht="14.25" customHeight="1">
      <c r="C482" s="39"/>
      <c r="D482" s="40"/>
      <c r="P482" s="39"/>
    </row>
    <row r="483" spans="3:16" ht="14.25" customHeight="1">
      <c r="C483" s="39"/>
      <c r="D483" s="40"/>
      <c r="P483" s="39"/>
    </row>
    <row r="484" spans="3:16" ht="14.25" customHeight="1">
      <c r="C484" s="39"/>
      <c r="D484" s="40"/>
      <c r="P484" s="39"/>
    </row>
    <row r="485" spans="3:16" ht="14.25" customHeight="1">
      <c r="C485" s="39"/>
      <c r="D485" s="40"/>
      <c r="P485" s="39"/>
    </row>
    <row r="486" spans="3:16" ht="14.25" customHeight="1">
      <c r="C486" s="39"/>
      <c r="D486" s="40"/>
      <c r="P486" s="39"/>
    </row>
    <row r="487" spans="3:16" ht="14.25" customHeight="1">
      <c r="C487" s="39"/>
      <c r="D487" s="40"/>
      <c r="P487" s="39"/>
    </row>
    <row r="488" spans="3:16" ht="14.25" customHeight="1">
      <c r="C488" s="39"/>
      <c r="D488" s="40"/>
      <c r="P488" s="39"/>
    </row>
    <row r="489" spans="3:16" ht="14.25" customHeight="1">
      <c r="C489" s="39"/>
      <c r="D489" s="40"/>
      <c r="P489" s="39"/>
    </row>
    <row r="490" spans="3:16" ht="14.25" customHeight="1">
      <c r="C490" s="39"/>
      <c r="D490" s="40"/>
      <c r="P490" s="39"/>
    </row>
    <row r="491" spans="3:16" ht="14.25" customHeight="1">
      <c r="C491" s="39"/>
      <c r="D491" s="40"/>
      <c r="P491" s="39"/>
    </row>
    <row r="492" spans="3:16" ht="14.25" customHeight="1">
      <c r="C492" s="39"/>
      <c r="D492" s="40"/>
      <c r="P492" s="39"/>
    </row>
    <row r="493" spans="3:16" ht="14.25" customHeight="1">
      <c r="C493" s="39"/>
      <c r="D493" s="40"/>
      <c r="P493" s="39"/>
    </row>
    <row r="494" spans="3:16" ht="14.25" customHeight="1">
      <c r="C494" s="39"/>
      <c r="D494" s="40"/>
      <c r="P494" s="39"/>
    </row>
    <row r="495" spans="3:16" ht="14.25" customHeight="1">
      <c r="C495" s="39"/>
      <c r="D495" s="40"/>
      <c r="P495" s="39"/>
    </row>
    <row r="496" spans="3:16" ht="14.25" customHeight="1">
      <c r="C496" s="39"/>
      <c r="D496" s="40"/>
      <c r="P496" s="39"/>
    </row>
    <row r="497" spans="3:16" ht="14.25" customHeight="1">
      <c r="C497" s="39"/>
      <c r="D497" s="40"/>
      <c r="P497" s="39"/>
    </row>
    <row r="498" spans="3:16" ht="14.25" customHeight="1">
      <c r="C498" s="39"/>
      <c r="D498" s="40"/>
      <c r="P498" s="39"/>
    </row>
    <row r="499" spans="3:16" ht="14.25" customHeight="1">
      <c r="C499" s="39"/>
      <c r="D499" s="40"/>
      <c r="P499" s="39"/>
    </row>
    <row r="500" spans="3:16" ht="14.25" customHeight="1">
      <c r="C500" s="39"/>
      <c r="D500" s="40"/>
      <c r="P500" s="39"/>
    </row>
    <row r="501" spans="3:16" ht="14.25" customHeight="1">
      <c r="C501" s="39"/>
      <c r="D501" s="40"/>
      <c r="P501" s="39"/>
    </row>
    <row r="502" spans="3:16" ht="14.25" customHeight="1">
      <c r="C502" s="39"/>
      <c r="D502" s="40"/>
      <c r="P502" s="39"/>
    </row>
    <row r="503" spans="3:16" ht="14.25" customHeight="1">
      <c r="C503" s="39"/>
      <c r="D503" s="40"/>
      <c r="P503" s="39"/>
    </row>
    <row r="504" spans="3:16" ht="14.25" customHeight="1">
      <c r="C504" s="39"/>
      <c r="D504" s="40"/>
      <c r="P504" s="39"/>
    </row>
    <row r="505" spans="3:16" ht="14.25" customHeight="1">
      <c r="C505" s="39"/>
      <c r="D505" s="40"/>
      <c r="P505" s="39"/>
    </row>
    <row r="506" spans="3:16" ht="14.25" customHeight="1">
      <c r="C506" s="39"/>
      <c r="D506" s="40"/>
      <c r="P506" s="39"/>
    </row>
    <row r="507" spans="3:16" ht="14.25" customHeight="1">
      <c r="C507" s="39"/>
      <c r="D507" s="40"/>
      <c r="P507" s="39"/>
    </row>
    <row r="508" spans="3:16" ht="14.25" customHeight="1">
      <c r="C508" s="39"/>
      <c r="D508" s="40"/>
      <c r="P508" s="39"/>
    </row>
    <row r="509" spans="3:16" ht="14.25" customHeight="1">
      <c r="C509" s="39"/>
      <c r="D509" s="40"/>
      <c r="P509" s="39"/>
    </row>
    <row r="510" spans="3:16" ht="14.25" customHeight="1">
      <c r="C510" s="39"/>
      <c r="D510" s="40"/>
      <c r="P510" s="39"/>
    </row>
    <row r="511" spans="3:16" ht="14.25" customHeight="1">
      <c r="C511" s="39"/>
      <c r="D511" s="40"/>
      <c r="P511" s="39"/>
    </row>
    <row r="512" spans="3:16" ht="14.25" customHeight="1">
      <c r="C512" s="39"/>
      <c r="D512" s="40"/>
      <c r="P512" s="39"/>
    </row>
    <row r="513" spans="3:16" ht="14.25" customHeight="1">
      <c r="C513" s="39"/>
      <c r="D513" s="40"/>
      <c r="P513" s="39"/>
    </row>
    <row r="514" spans="3:16" ht="14.25" customHeight="1">
      <c r="C514" s="39"/>
      <c r="D514" s="40"/>
      <c r="P514" s="39"/>
    </row>
    <row r="515" spans="3:16" ht="14.25" customHeight="1">
      <c r="C515" s="39"/>
      <c r="D515" s="40"/>
      <c r="P515" s="39"/>
    </row>
    <row r="516" spans="3:16" ht="14.25" customHeight="1">
      <c r="C516" s="39"/>
      <c r="D516" s="40"/>
      <c r="P516" s="39"/>
    </row>
    <row r="517" spans="3:16" ht="14.25" customHeight="1">
      <c r="C517" s="39"/>
      <c r="D517" s="40"/>
      <c r="P517" s="39"/>
    </row>
    <row r="518" spans="3:16" ht="14.25" customHeight="1">
      <c r="C518" s="39"/>
      <c r="D518" s="40"/>
      <c r="P518" s="39"/>
    </row>
    <row r="519" spans="3:16" ht="14.25" customHeight="1">
      <c r="C519" s="39"/>
      <c r="D519" s="40"/>
      <c r="P519" s="39"/>
    </row>
    <row r="520" spans="3:16" ht="14.25" customHeight="1">
      <c r="C520" s="39"/>
      <c r="D520" s="40"/>
      <c r="P520" s="39"/>
    </row>
    <row r="521" spans="3:16" ht="14.25" customHeight="1">
      <c r="C521" s="39"/>
      <c r="D521" s="40"/>
      <c r="P521" s="39"/>
    </row>
    <row r="522" spans="3:16" ht="14.25" customHeight="1">
      <c r="C522" s="39"/>
      <c r="D522" s="40"/>
      <c r="P522" s="39"/>
    </row>
    <row r="523" spans="3:16" ht="14.25" customHeight="1">
      <c r="C523" s="39"/>
      <c r="D523" s="40"/>
      <c r="P523" s="39"/>
    </row>
    <row r="524" spans="3:16" ht="14.25" customHeight="1">
      <c r="C524" s="39"/>
      <c r="D524" s="40"/>
      <c r="P524" s="39"/>
    </row>
    <row r="525" spans="3:16" ht="14.25" customHeight="1">
      <c r="C525" s="39"/>
      <c r="D525" s="40"/>
      <c r="P525" s="39"/>
    </row>
    <row r="526" spans="3:16" ht="14.25" customHeight="1">
      <c r="C526" s="39"/>
      <c r="D526" s="40"/>
      <c r="P526" s="39"/>
    </row>
    <row r="527" spans="3:16" ht="14.25" customHeight="1">
      <c r="C527" s="39"/>
      <c r="D527" s="40"/>
      <c r="P527" s="39"/>
    </row>
    <row r="528" spans="3:16" ht="14.25" customHeight="1">
      <c r="C528" s="39"/>
      <c r="D528" s="40"/>
      <c r="P528" s="39"/>
    </row>
    <row r="529" spans="3:16" ht="14.25" customHeight="1">
      <c r="C529" s="39"/>
      <c r="D529" s="40"/>
      <c r="P529" s="39"/>
    </row>
    <row r="530" spans="3:16" ht="14.25" customHeight="1">
      <c r="C530" s="39"/>
      <c r="D530" s="40"/>
      <c r="P530" s="39"/>
    </row>
    <row r="531" spans="3:16" ht="14.25" customHeight="1">
      <c r="C531" s="39"/>
      <c r="D531" s="40"/>
      <c r="P531" s="39"/>
    </row>
    <row r="532" spans="3:16" ht="14.25" customHeight="1">
      <c r="C532" s="39"/>
      <c r="D532" s="40"/>
      <c r="P532" s="39"/>
    </row>
    <row r="533" spans="3:16" ht="14.25" customHeight="1">
      <c r="C533" s="39"/>
      <c r="D533" s="40"/>
      <c r="P533" s="39"/>
    </row>
    <row r="534" spans="3:16" ht="14.25" customHeight="1">
      <c r="C534" s="39"/>
      <c r="D534" s="40"/>
      <c r="P534" s="39"/>
    </row>
    <row r="535" spans="3:16" ht="14.25" customHeight="1">
      <c r="C535" s="39"/>
      <c r="D535" s="40"/>
      <c r="P535" s="39"/>
    </row>
    <row r="536" spans="3:16" ht="14.25" customHeight="1">
      <c r="C536" s="39"/>
      <c r="D536" s="40"/>
      <c r="P536" s="39"/>
    </row>
    <row r="537" spans="3:16" ht="14.25" customHeight="1">
      <c r="C537" s="39"/>
      <c r="D537" s="40"/>
      <c r="P537" s="39"/>
    </row>
    <row r="538" spans="3:16" ht="14.25" customHeight="1">
      <c r="C538" s="39"/>
      <c r="D538" s="40"/>
      <c r="P538" s="39"/>
    </row>
    <row r="539" spans="3:16" ht="14.25" customHeight="1">
      <c r="C539" s="39"/>
      <c r="D539" s="40"/>
      <c r="P539" s="39"/>
    </row>
    <row r="540" spans="3:16" ht="14.25" customHeight="1">
      <c r="C540" s="39"/>
      <c r="D540" s="40"/>
      <c r="P540" s="39"/>
    </row>
    <row r="541" spans="3:16" ht="14.25" customHeight="1">
      <c r="C541" s="39"/>
      <c r="D541" s="40"/>
      <c r="P541" s="39"/>
    </row>
    <row r="542" spans="3:16" ht="14.25" customHeight="1">
      <c r="C542" s="39"/>
      <c r="D542" s="40"/>
      <c r="P542" s="39"/>
    </row>
    <row r="543" spans="3:16" ht="14.25" customHeight="1">
      <c r="C543" s="39"/>
      <c r="D543" s="40"/>
      <c r="P543" s="39"/>
    </row>
    <row r="544" spans="3:16" ht="14.25" customHeight="1">
      <c r="C544" s="39"/>
      <c r="D544" s="40"/>
      <c r="P544" s="39"/>
    </row>
    <row r="545" spans="3:16" ht="14.25" customHeight="1">
      <c r="C545" s="39"/>
      <c r="D545" s="40"/>
      <c r="P545" s="39"/>
    </row>
    <row r="546" spans="3:16" ht="14.25" customHeight="1">
      <c r="C546" s="39"/>
      <c r="D546" s="40"/>
      <c r="P546" s="39"/>
    </row>
    <row r="547" spans="3:16" ht="14.25" customHeight="1">
      <c r="C547" s="39"/>
      <c r="D547" s="40"/>
      <c r="P547" s="39"/>
    </row>
    <row r="548" spans="3:16" ht="14.25" customHeight="1">
      <c r="C548" s="39"/>
      <c r="D548" s="40"/>
      <c r="P548" s="39"/>
    </row>
    <row r="549" spans="3:16" ht="14.25" customHeight="1">
      <c r="C549" s="39"/>
      <c r="D549" s="40"/>
      <c r="P549" s="39"/>
    </row>
    <row r="550" spans="3:16" ht="14.25" customHeight="1">
      <c r="C550" s="39"/>
      <c r="D550" s="40"/>
      <c r="P550" s="39"/>
    </row>
    <row r="551" spans="3:16" ht="14.25" customHeight="1">
      <c r="C551" s="39"/>
      <c r="D551" s="40"/>
      <c r="P551" s="39"/>
    </row>
    <row r="552" spans="3:16" ht="14.25" customHeight="1">
      <c r="C552" s="39"/>
      <c r="D552" s="40"/>
      <c r="P552" s="39"/>
    </row>
    <row r="553" spans="3:16" ht="14.25" customHeight="1">
      <c r="C553" s="39"/>
      <c r="D553" s="40"/>
      <c r="P553" s="39"/>
    </row>
    <row r="554" spans="3:16" ht="14.25" customHeight="1">
      <c r="C554" s="39"/>
      <c r="D554" s="40"/>
      <c r="P554" s="39"/>
    </row>
    <row r="555" spans="3:16" ht="14.25" customHeight="1">
      <c r="C555" s="39"/>
      <c r="D555" s="40"/>
      <c r="P555" s="39"/>
    </row>
    <row r="556" spans="3:16" ht="14.25" customHeight="1">
      <c r="C556" s="39"/>
      <c r="D556" s="40"/>
      <c r="P556" s="39"/>
    </row>
    <row r="557" spans="3:16" ht="14.25" customHeight="1">
      <c r="C557" s="39"/>
      <c r="D557" s="40"/>
      <c r="P557" s="39"/>
    </row>
    <row r="558" spans="3:16" ht="14.25" customHeight="1">
      <c r="C558" s="39"/>
      <c r="D558" s="40"/>
      <c r="P558" s="39"/>
    </row>
    <row r="559" spans="3:16" ht="14.25" customHeight="1">
      <c r="C559" s="39"/>
      <c r="D559" s="40"/>
      <c r="P559" s="39"/>
    </row>
    <row r="560" spans="3:16" ht="14.25" customHeight="1">
      <c r="C560" s="39"/>
      <c r="D560" s="40"/>
      <c r="P560" s="39"/>
    </row>
    <row r="561" spans="3:16" ht="14.25" customHeight="1">
      <c r="C561" s="39"/>
      <c r="D561" s="40"/>
      <c r="P561" s="39"/>
    </row>
    <row r="562" spans="3:16" ht="14.25" customHeight="1">
      <c r="C562" s="39"/>
      <c r="D562" s="40"/>
      <c r="P562" s="39"/>
    </row>
    <row r="563" spans="3:16" ht="14.25" customHeight="1">
      <c r="C563" s="39"/>
      <c r="D563" s="40"/>
      <c r="P563" s="39"/>
    </row>
    <row r="564" spans="3:16" ht="14.25" customHeight="1">
      <c r="C564" s="39"/>
      <c r="D564" s="40"/>
      <c r="P564" s="39"/>
    </row>
    <row r="565" spans="3:16" ht="14.25" customHeight="1">
      <c r="C565" s="39"/>
      <c r="D565" s="40"/>
      <c r="P565" s="39"/>
    </row>
    <row r="566" spans="3:16" ht="14.25" customHeight="1">
      <c r="C566" s="39"/>
      <c r="D566" s="40"/>
      <c r="P566" s="39"/>
    </row>
    <row r="567" spans="3:16" ht="14.25" customHeight="1">
      <c r="C567" s="39"/>
      <c r="D567" s="40"/>
      <c r="P567" s="39"/>
    </row>
    <row r="568" spans="3:16" ht="14.25" customHeight="1">
      <c r="C568" s="39"/>
      <c r="D568" s="40"/>
      <c r="P568" s="39"/>
    </row>
    <row r="569" spans="3:16" ht="14.25" customHeight="1">
      <c r="C569" s="39"/>
      <c r="D569" s="40"/>
      <c r="P569" s="39"/>
    </row>
    <row r="570" spans="3:16" ht="14.25" customHeight="1">
      <c r="C570" s="39"/>
      <c r="D570" s="40"/>
      <c r="P570" s="39"/>
    </row>
    <row r="571" spans="3:16" ht="14.25" customHeight="1">
      <c r="C571" s="39"/>
      <c r="D571" s="40"/>
      <c r="P571" s="39"/>
    </row>
    <row r="572" spans="3:16" ht="14.25" customHeight="1">
      <c r="C572" s="39"/>
      <c r="D572" s="40"/>
      <c r="P572" s="39"/>
    </row>
    <row r="573" spans="3:16" ht="14.25" customHeight="1">
      <c r="C573" s="39"/>
      <c r="D573" s="40"/>
      <c r="P573" s="39"/>
    </row>
    <row r="574" spans="3:16" ht="14.25" customHeight="1">
      <c r="C574" s="39"/>
      <c r="D574" s="40"/>
      <c r="P574" s="39"/>
    </row>
    <row r="575" spans="3:16" ht="14.25" customHeight="1">
      <c r="C575" s="39"/>
      <c r="D575" s="40"/>
      <c r="P575" s="39"/>
    </row>
    <row r="576" spans="3:16" ht="14.25" customHeight="1">
      <c r="C576" s="39"/>
      <c r="D576" s="40"/>
      <c r="P576" s="39"/>
    </row>
    <row r="577" spans="3:16" ht="14.25" customHeight="1">
      <c r="C577" s="39"/>
      <c r="D577" s="40"/>
      <c r="P577" s="39"/>
    </row>
    <row r="578" spans="3:16" ht="14.25" customHeight="1">
      <c r="C578" s="39"/>
      <c r="D578" s="40"/>
      <c r="P578" s="39"/>
    </row>
    <row r="579" spans="3:16" ht="14.25" customHeight="1">
      <c r="C579" s="39"/>
      <c r="D579" s="40"/>
      <c r="P579" s="39"/>
    </row>
    <row r="580" spans="3:16" ht="14.25" customHeight="1">
      <c r="C580" s="39"/>
      <c r="D580" s="40"/>
      <c r="P580" s="39"/>
    </row>
    <row r="581" spans="3:16" ht="14.25" customHeight="1">
      <c r="C581" s="39"/>
      <c r="D581" s="40"/>
      <c r="P581" s="39"/>
    </row>
    <row r="582" spans="3:16" ht="14.25" customHeight="1">
      <c r="C582" s="39"/>
      <c r="D582" s="40"/>
      <c r="P582" s="39"/>
    </row>
    <row r="583" spans="3:16" ht="14.25" customHeight="1">
      <c r="C583" s="39"/>
      <c r="D583" s="40"/>
      <c r="P583" s="39"/>
    </row>
    <row r="584" spans="3:16" ht="14.25" customHeight="1">
      <c r="C584" s="39"/>
      <c r="D584" s="40"/>
      <c r="P584" s="39"/>
    </row>
    <row r="585" spans="3:16" ht="14.25" customHeight="1">
      <c r="C585" s="39"/>
      <c r="D585" s="40"/>
      <c r="P585" s="39"/>
    </row>
    <row r="586" spans="3:16" ht="14.25" customHeight="1">
      <c r="C586" s="39"/>
      <c r="D586" s="40"/>
      <c r="P586" s="39"/>
    </row>
    <row r="587" spans="3:16" ht="14.25" customHeight="1">
      <c r="C587" s="39"/>
      <c r="D587" s="40"/>
      <c r="P587" s="39"/>
    </row>
    <row r="588" spans="3:16" ht="14.25" customHeight="1">
      <c r="C588" s="39"/>
      <c r="D588" s="40"/>
      <c r="P588" s="39"/>
    </row>
    <row r="589" spans="3:16" ht="14.25" customHeight="1">
      <c r="C589" s="39"/>
      <c r="D589" s="40"/>
      <c r="P589" s="39"/>
    </row>
    <row r="590" spans="3:16" ht="14.25" customHeight="1">
      <c r="C590" s="39"/>
      <c r="D590" s="40"/>
      <c r="P590" s="39"/>
    </row>
    <row r="591" spans="3:16" ht="14.25" customHeight="1">
      <c r="C591" s="39"/>
      <c r="D591" s="40"/>
      <c r="P591" s="39"/>
    </row>
    <row r="592" spans="3:16" ht="14.25" customHeight="1">
      <c r="C592" s="39"/>
      <c r="D592" s="40"/>
      <c r="P592" s="39"/>
    </row>
    <row r="593" spans="3:16" ht="14.25" customHeight="1">
      <c r="C593" s="39"/>
      <c r="D593" s="40"/>
      <c r="P593" s="39"/>
    </row>
    <row r="594" spans="3:16" ht="14.25" customHeight="1">
      <c r="C594" s="39"/>
      <c r="D594" s="40"/>
      <c r="P594" s="39"/>
    </row>
    <row r="595" spans="3:16" ht="14.25" customHeight="1">
      <c r="C595" s="39"/>
      <c r="D595" s="40"/>
      <c r="P595" s="39"/>
    </row>
    <row r="596" spans="3:16" ht="14.25" customHeight="1">
      <c r="C596" s="39"/>
      <c r="D596" s="40"/>
      <c r="P596" s="39"/>
    </row>
    <row r="597" spans="3:16" ht="14.25" customHeight="1">
      <c r="C597" s="39"/>
      <c r="D597" s="40"/>
      <c r="P597" s="39"/>
    </row>
    <row r="598" spans="3:16" ht="14.25" customHeight="1">
      <c r="C598" s="39"/>
      <c r="D598" s="40"/>
      <c r="P598" s="39"/>
    </row>
    <row r="599" spans="3:16" ht="14.25" customHeight="1">
      <c r="C599" s="39"/>
      <c r="D599" s="40"/>
      <c r="P599" s="39"/>
    </row>
    <row r="600" spans="3:16" ht="14.25" customHeight="1">
      <c r="C600" s="39"/>
      <c r="D600" s="40"/>
      <c r="P600" s="39"/>
    </row>
    <row r="601" spans="3:16" ht="14.25" customHeight="1">
      <c r="C601" s="39"/>
      <c r="D601" s="40"/>
      <c r="P601" s="39"/>
    </row>
    <row r="602" spans="3:16" ht="14.25" customHeight="1">
      <c r="C602" s="39"/>
      <c r="D602" s="40"/>
      <c r="P602" s="39"/>
    </row>
    <row r="603" spans="3:16" ht="14.25" customHeight="1">
      <c r="C603" s="39"/>
      <c r="D603" s="40"/>
      <c r="P603" s="39"/>
    </row>
    <row r="604" spans="3:16" ht="14.25" customHeight="1">
      <c r="C604" s="39"/>
      <c r="D604" s="40"/>
      <c r="P604" s="39"/>
    </row>
    <row r="605" spans="3:16" ht="14.25" customHeight="1">
      <c r="C605" s="39"/>
      <c r="D605" s="40"/>
      <c r="P605" s="39"/>
    </row>
    <row r="606" spans="3:16" ht="14.25" customHeight="1">
      <c r="C606" s="39"/>
      <c r="D606" s="40"/>
      <c r="P606" s="39"/>
    </row>
    <row r="607" spans="3:16" ht="14.25" customHeight="1">
      <c r="C607" s="39"/>
      <c r="D607" s="40"/>
      <c r="P607" s="39"/>
    </row>
    <row r="608" spans="3:16" ht="14.25" customHeight="1">
      <c r="C608" s="39"/>
      <c r="D608" s="40"/>
      <c r="P608" s="39"/>
    </row>
    <row r="609" spans="3:16" ht="14.25" customHeight="1">
      <c r="C609" s="39"/>
      <c r="D609" s="40"/>
      <c r="P609" s="39"/>
    </row>
    <row r="610" spans="3:16" ht="14.25" customHeight="1">
      <c r="C610" s="39"/>
      <c r="D610" s="40"/>
      <c r="P610" s="39"/>
    </row>
    <row r="611" spans="3:16" ht="14.25" customHeight="1">
      <c r="C611" s="39"/>
      <c r="D611" s="40"/>
      <c r="P611" s="39"/>
    </row>
    <row r="612" spans="3:16" ht="14.25" customHeight="1">
      <c r="C612" s="39"/>
      <c r="D612" s="40"/>
      <c r="P612" s="39"/>
    </row>
    <row r="613" spans="3:16" ht="14.25" customHeight="1">
      <c r="C613" s="39"/>
      <c r="D613" s="40"/>
      <c r="P613" s="39"/>
    </row>
    <row r="614" spans="3:16" ht="14.25" customHeight="1">
      <c r="C614" s="39"/>
      <c r="D614" s="40"/>
      <c r="P614" s="39"/>
    </row>
    <row r="615" spans="3:16" ht="14.25" customHeight="1">
      <c r="C615" s="39"/>
      <c r="D615" s="40"/>
      <c r="P615" s="39"/>
    </row>
    <row r="616" spans="3:16" ht="14.25" customHeight="1">
      <c r="C616" s="39"/>
      <c r="D616" s="40"/>
      <c r="P616" s="39"/>
    </row>
    <row r="617" spans="3:16" ht="14.25" customHeight="1">
      <c r="C617" s="39"/>
      <c r="D617" s="40"/>
      <c r="P617" s="39"/>
    </row>
    <row r="618" spans="3:16" ht="14.25" customHeight="1">
      <c r="C618" s="39"/>
      <c r="D618" s="40"/>
      <c r="P618" s="39"/>
    </row>
    <row r="619" spans="3:16" ht="14.25" customHeight="1">
      <c r="C619" s="39"/>
      <c r="D619" s="40"/>
      <c r="P619" s="39"/>
    </row>
    <row r="620" spans="3:16" ht="14.25" customHeight="1">
      <c r="C620" s="39"/>
      <c r="D620" s="40"/>
      <c r="P620" s="39"/>
    </row>
    <row r="621" spans="3:16" ht="14.25" customHeight="1">
      <c r="C621" s="39"/>
      <c r="D621" s="40"/>
      <c r="P621" s="39"/>
    </row>
    <row r="622" spans="3:16" ht="14.25" customHeight="1">
      <c r="C622" s="39"/>
      <c r="D622" s="40"/>
      <c r="P622" s="39"/>
    </row>
    <row r="623" spans="3:16" ht="14.25" customHeight="1">
      <c r="C623" s="39"/>
      <c r="D623" s="40"/>
      <c r="P623" s="39"/>
    </row>
    <row r="624" spans="3:16" ht="14.25" customHeight="1">
      <c r="C624" s="39"/>
      <c r="D624" s="40"/>
      <c r="P624" s="39"/>
    </row>
    <row r="625" spans="3:16" ht="14.25" customHeight="1">
      <c r="C625" s="39"/>
      <c r="D625" s="40"/>
      <c r="P625" s="39"/>
    </row>
    <row r="626" spans="3:16" ht="14.25" customHeight="1">
      <c r="C626" s="39"/>
      <c r="D626" s="40"/>
      <c r="P626" s="39"/>
    </row>
    <row r="627" spans="3:16" ht="14.25" customHeight="1">
      <c r="C627" s="39"/>
      <c r="D627" s="40"/>
      <c r="P627" s="39"/>
    </row>
    <row r="628" spans="3:16" ht="14.25" customHeight="1">
      <c r="C628" s="39"/>
      <c r="D628" s="40"/>
      <c r="P628" s="39"/>
    </row>
    <row r="629" spans="3:16" ht="14.25" customHeight="1">
      <c r="C629" s="39"/>
      <c r="D629" s="40"/>
      <c r="P629" s="39"/>
    </row>
    <row r="630" spans="3:16" ht="14.25" customHeight="1">
      <c r="C630" s="39"/>
      <c r="D630" s="40"/>
      <c r="P630" s="39"/>
    </row>
    <row r="631" spans="3:16" ht="14.25" customHeight="1">
      <c r="C631" s="39"/>
      <c r="D631" s="40"/>
      <c r="P631" s="39"/>
    </row>
    <row r="632" spans="3:16" ht="14.25" customHeight="1">
      <c r="C632" s="39"/>
      <c r="D632" s="40"/>
      <c r="P632" s="39"/>
    </row>
    <row r="633" spans="3:16" ht="14.25" customHeight="1">
      <c r="C633" s="39"/>
      <c r="D633" s="40"/>
      <c r="P633" s="39"/>
    </row>
    <row r="634" spans="3:16" ht="14.25" customHeight="1">
      <c r="C634" s="39"/>
      <c r="D634" s="40"/>
      <c r="P634" s="39"/>
    </row>
    <row r="635" spans="3:16" ht="14.25" customHeight="1">
      <c r="C635" s="39"/>
      <c r="D635" s="40"/>
      <c r="P635" s="39"/>
    </row>
    <row r="636" spans="3:16" ht="14.25" customHeight="1">
      <c r="C636" s="39"/>
      <c r="D636" s="40"/>
      <c r="P636" s="39"/>
    </row>
    <row r="637" spans="3:16" ht="14.25" customHeight="1">
      <c r="C637" s="39"/>
      <c r="D637" s="40"/>
      <c r="P637" s="39"/>
    </row>
    <row r="638" spans="3:16" ht="14.25" customHeight="1">
      <c r="C638" s="39"/>
      <c r="D638" s="40"/>
      <c r="P638" s="39"/>
    </row>
    <row r="639" spans="3:16" ht="14.25" customHeight="1">
      <c r="C639" s="39"/>
      <c r="D639" s="40"/>
      <c r="P639" s="39"/>
    </row>
    <row r="640" spans="3:16" ht="14.25" customHeight="1">
      <c r="C640" s="39"/>
      <c r="D640" s="40"/>
      <c r="P640" s="39"/>
    </row>
    <row r="641" spans="3:16" ht="14.25" customHeight="1">
      <c r="C641" s="39"/>
      <c r="D641" s="40"/>
      <c r="P641" s="39"/>
    </row>
    <row r="642" spans="3:16" ht="14.25" customHeight="1">
      <c r="C642" s="39"/>
      <c r="D642" s="40"/>
      <c r="P642" s="39"/>
    </row>
    <row r="643" spans="3:16" ht="14.25" customHeight="1">
      <c r="C643" s="39"/>
      <c r="D643" s="40"/>
      <c r="P643" s="39"/>
    </row>
    <row r="644" spans="3:16" ht="14.25" customHeight="1">
      <c r="C644" s="39"/>
      <c r="D644" s="40"/>
      <c r="P644" s="39"/>
    </row>
    <row r="645" spans="3:16" ht="14.25" customHeight="1">
      <c r="C645" s="39"/>
      <c r="D645" s="40"/>
      <c r="P645" s="39"/>
    </row>
    <row r="646" spans="3:16" ht="14.25" customHeight="1">
      <c r="C646" s="39"/>
      <c r="D646" s="40"/>
      <c r="P646" s="39"/>
    </row>
    <row r="647" spans="3:16" ht="14.25" customHeight="1">
      <c r="C647" s="39"/>
      <c r="D647" s="40"/>
      <c r="P647" s="39"/>
    </row>
    <row r="648" spans="3:16" ht="14.25" customHeight="1">
      <c r="C648" s="39"/>
      <c r="D648" s="40"/>
      <c r="P648" s="39"/>
    </row>
    <row r="649" spans="3:16" ht="14.25" customHeight="1">
      <c r="C649" s="39"/>
      <c r="D649" s="40"/>
      <c r="P649" s="39"/>
    </row>
    <row r="650" spans="3:16" ht="14.25" customHeight="1">
      <c r="C650" s="39"/>
      <c r="D650" s="40"/>
      <c r="P650" s="39"/>
    </row>
    <row r="651" spans="3:16" ht="14.25" customHeight="1">
      <c r="C651" s="39"/>
      <c r="D651" s="40"/>
      <c r="P651" s="39"/>
    </row>
    <row r="652" spans="3:16" ht="14.25" customHeight="1">
      <c r="C652" s="39"/>
      <c r="D652" s="40"/>
      <c r="P652" s="39"/>
    </row>
    <row r="653" spans="3:16" ht="14.25" customHeight="1">
      <c r="C653" s="39"/>
      <c r="D653" s="40"/>
      <c r="P653" s="39"/>
    </row>
    <row r="654" spans="3:16" ht="14.25" customHeight="1">
      <c r="C654" s="39"/>
      <c r="D654" s="40"/>
      <c r="P654" s="39"/>
    </row>
    <row r="655" spans="3:16" ht="14.25" customHeight="1">
      <c r="C655" s="39"/>
      <c r="D655" s="40"/>
      <c r="P655" s="39"/>
    </row>
    <row r="656" spans="3:16" ht="14.25" customHeight="1">
      <c r="C656" s="39"/>
      <c r="D656" s="40"/>
      <c r="P656" s="39"/>
    </row>
    <row r="657" spans="3:16" ht="14.25" customHeight="1">
      <c r="C657" s="39"/>
      <c r="D657" s="40"/>
      <c r="P657" s="39"/>
    </row>
    <row r="658" spans="3:16" ht="14.25" customHeight="1">
      <c r="C658" s="39"/>
      <c r="D658" s="40"/>
      <c r="P658" s="39"/>
    </row>
    <row r="659" spans="3:16" ht="14.25" customHeight="1">
      <c r="C659" s="39"/>
      <c r="D659" s="40"/>
      <c r="P659" s="39"/>
    </row>
    <row r="660" spans="3:16" ht="14.25" customHeight="1">
      <c r="C660" s="39"/>
      <c r="D660" s="40"/>
      <c r="P660" s="39"/>
    </row>
    <row r="661" spans="3:16" ht="14.25" customHeight="1">
      <c r="C661" s="39"/>
      <c r="D661" s="40"/>
      <c r="P661" s="39"/>
    </row>
    <row r="662" spans="3:16" ht="14.25" customHeight="1">
      <c r="C662" s="39"/>
      <c r="D662" s="40"/>
      <c r="P662" s="39"/>
    </row>
    <row r="663" spans="3:16" ht="14.25" customHeight="1">
      <c r="C663" s="39"/>
      <c r="D663" s="40"/>
      <c r="P663" s="39"/>
    </row>
    <row r="664" spans="3:16" ht="14.25" customHeight="1">
      <c r="C664" s="39"/>
      <c r="D664" s="40"/>
      <c r="P664" s="39"/>
    </row>
    <row r="665" spans="3:16" ht="14.25" customHeight="1">
      <c r="C665" s="39"/>
      <c r="D665" s="40"/>
      <c r="P665" s="39"/>
    </row>
    <row r="666" spans="3:16" ht="14.25" customHeight="1">
      <c r="C666" s="39"/>
      <c r="D666" s="40"/>
      <c r="P666" s="39"/>
    </row>
    <row r="667" spans="3:16" ht="14.25" customHeight="1">
      <c r="C667" s="39"/>
      <c r="D667" s="40"/>
      <c r="P667" s="39"/>
    </row>
    <row r="668" spans="3:16" ht="14.25" customHeight="1">
      <c r="C668" s="39"/>
      <c r="D668" s="40"/>
      <c r="P668" s="39"/>
    </row>
    <row r="669" spans="3:16" ht="14.25" customHeight="1">
      <c r="C669" s="39"/>
      <c r="D669" s="40"/>
      <c r="P669" s="39"/>
    </row>
    <row r="670" spans="3:16" ht="14.25" customHeight="1">
      <c r="C670" s="39"/>
      <c r="D670" s="40"/>
      <c r="P670" s="39"/>
    </row>
    <row r="671" spans="3:16" ht="14.25" customHeight="1">
      <c r="C671" s="39"/>
      <c r="D671" s="40"/>
      <c r="P671" s="39"/>
    </row>
    <row r="672" spans="3:16" ht="14.25" customHeight="1">
      <c r="C672" s="39"/>
      <c r="D672" s="40"/>
      <c r="P672" s="39"/>
    </row>
    <row r="673" spans="3:16" ht="14.25" customHeight="1">
      <c r="C673" s="39"/>
      <c r="D673" s="40"/>
      <c r="P673" s="39"/>
    </row>
    <row r="674" spans="3:16" ht="14.25" customHeight="1">
      <c r="C674" s="39"/>
      <c r="D674" s="40"/>
      <c r="P674" s="39"/>
    </row>
    <row r="675" spans="3:16" ht="14.25" customHeight="1">
      <c r="C675" s="39"/>
      <c r="D675" s="40"/>
      <c r="P675" s="39"/>
    </row>
    <row r="676" spans="3:16" ht="14.25" customHeight="1">
      <c r="C676" s="39"/>
      <c r="D676" s="40"/>
      <c r="P676" s="39"/>
    </row>
    <row r="677" spans="3:16" ht="14.25" customHeight="1">
      <c r="C677" s="39"/>
      <c r="D677" s="40"/>
      <c r="P677" s="39"/>
    </row>
    <row r="678" spans="3:16" ht="14.25" customHeight="1">
      <c r="C678" s="39"/>
      <c r="D678" s="40"/>
      <c r="P678" s="39"/>
    </row>
    <row r="679" spans="3:16" ht="14.25" customHeight="1">
      <c r="C679" s="39"/>
      <c r="D679" s="40"/>
      <c r="P679" s="39"/>
    </row>
    <row r="680" spans="3:16" ht="14.25" customHeight="1">
      <c r="C680" s="39"/>
      <c r="D680" s="40"/>
      <c r="P680" s="39"/>
    </row>
    <row r="681" spans="3:16" ht="14.25" customHeight="1">
      <c r="C681" s="39"/>
      <c r="D681" s="40"/>
      <c r="P681" s="39"/>
    </row>
    <row r="682" spans="3:16" ht="14.25" customHeight="1">
      <c r="C682" s="39"/>
      <c r="D682" s="40"/>
      <c r="P682" s="39"/>
    </row>
    <row r="683" spans="3:16" ht="14.25" customHeight="1">
      <c r="C683" s="39"/>
      <c r="D683" s="40"/>
      <c r="P683" s="39"/>
    </row>
    <row r="684" spans="3:16" ht="14.25" customHeight="1">
      <c r="C684" s="39"/>
      <c r="D684" s="40"/>
      <c r="P684" s="39"/>
    </row>
    <row r="685" spans="3:16" ht="14.25" customHeight="1">
      <c r="C685" s="39"/>
      <c r="D685" s="40"/>
      <c r="P685" s="39"/>
    </row>
    <row r="686" spans="3:16" ht="14.25" customHeight="1">
      <c r="C686" s="39"/>
      <c r="D686" s="40"/>
      <c r="P686" s="39"/>
    </row>
    <row r="687" spans="3:16" ht="14.25" customHeight="1">
      <c r="C687" s="39"/>
      <c r="D687" s="40"/>
      <c r="P687" s="39"/>
    </row>
    <row r="688" spans="3:16" ht="14.25" customHeight="1">
      <c r="C688" s="39"/>
      <c r="D688" s="40"/>
      <c r="P688" s="39"/>
    </row>
    <row r="689" spans="3:16" ht="14.25" customHeight="1">
      <c r="C689" s="39"/>
      <c r="D689" s="40"/>
      <c r="P689" s="39"/>
    </row>
    <row r="690" spans="3:16" ht="14.25" customHeight="1">
      <c r="C690" s="39"/>
      <c r="D690" s="40"/>
      <c r="P690" s="39"/>
    </row>
    <row r="691" spans="3:16" ht="14.25" customHeight="1">
      <c r="C691" s="39"/>
      <c r="D691" s="40"/>
      <c r="P691" s="39"/>
    </row>
    <row r="692" spans="3:16" ht="14.25" customHeight="1">
      <c r="C692" s="39"/>
      <c r="D692" s="40"/>
      <c r="P692" s="39"/>
    </row>
    <row r="693" spans="3:16" ht="14.25" customHeight="1">
      <c r="C693" s="39"/>
      <c r="D693" s="40"/>
      <c r="P693" s="39"/>
    </row>
    <row r="694" spans="3:16" ht="14.25" customHeight="1">
      <c r="C694" s="39"/>
      <c r="D694" s="40"/>
      <c r="P694" s="39"/>
    </row>
    <row r="695" spans="3:16" ht="14.25" customHeight="1">
      <c r="C695" s="39"/>
      <c r="D695" s="40"/>
      <c r="P695" s="39"/>
    </row>
    <row r="696" spans="3:16" ht="14.25" customHeight="1">
      <c r="C696" s="39"/>
      <c r="D696" s="40"/>
      <c r="P696" s="39"/>
    </row>
    <row r="697" spans="3:16" ht="14.25" customHeight="1">
      <c r="C697" s="39"/>
      <c r="D697" s="40"/>
      <c r="P697" s="39"/>
    </row>
    <row r="698" spans="3:16" ht="14.25" customHeight="1">
      <c r="C698" s="39"/>
      <c r="D698" s="40"/>
      <c r="P698" s="39"/>
    </row>
    <row r="699" spans="3:16" ht="14.25" customHeight="1">
      <c r="C699" s="39"/>
      <c r="D699" s="40"/>
      <c r="P699" s="39"/>
    </row>
    <row r="700" spans="3:16" ht="14.25" customHeight="1">
      <c r="C700" s="39"/>
      <c r="D700" s="40"/>
      <c r="P700" s="39"/>
    </row>
    <row r="701" spans="3:16" ht="14.25" customHeight="1">
      <c r="C701" s="39"/>
      <c r="D701" s="40"/>
      <c r="P701" s="39"/>
    </row>
    <row r="702" spans="3:16" ht="14.25" customHeight="1">
      <c r="C702" s="39"/>
      <c r="D702" s="40"/>
      <c r="P702" s="39"/>
    </row>
    <row r="703" spans="3:16" ht="14.25" customHeight="1">
      <c r="C703" s="39"/>
      <c r="D703" s="40"/>
      <c r="P703" s="39"/>
    </row>
    <row r="704" spans="3:16" ht="14.25" customHeight="1">
      <c r="C704" s="39"/>
      <c r="D704" s="40"/>
      <c r="P704" s="39"/>
    </row>
    <row r="705" spans="3:16" ht="14.25" customHeight="1">
      <c r="C705" s="39"/>
      <c r="D705" s="40"/>
      <c r="P705" s="39"/>
    </row>
    <row r="706" spans="3:16" ht="14.25" customHeight="1">
      <c r="C706" s="39"/>
      <c r="D706" s="40"/>
      <c r="P706" s="39"/>
    </row>
    <row r="707" spans="3:16" ht="14.25" customHeight="1">
      <c r="C707" s="39"/>
      <c r="D707" s="40"/>
      <c r="P707" s="39"/>
    </row>
    <row r="708" spans="3:16" ht="14.25" customHeight="1">
      <c r="C708" s="39"/>
      <c r="D708" s="40"/>
      <c r="P708" s="39"/>
    </row>
    <row r="709" spans="3:16" ht="14.25" customHeight="1">
      <c r="C709" s="39"/>
      <c r="D709" s="40"/>
      <c r="P709" s="39"/>
    </row>
    <row r="710" spans="3:16" ht="14.25" customHeight="1">
      <c r="C710" s="39"/>
      <c r="D710" s="40"/>
      <c r="P710" s="39"/>
    </row>
    <row r="711" spans="3:16" ht="14.25" customHeight="1">
      <c r="C711" s="39"/>
      <c r="D711" s="40"/>
      <c r="P711" s="39"/>
    </row>
    <row r="712" spans="3:16" ht="14.25" customHeight="1">
      <c r="C712" s="39"/>
      <c r="D712" s="40"/>
      <c r="P712" s="39"/>
    </row>
    <row r="713" spans="3:16" ht="14.25" customHeight="1">
      <c r="C713" s="39"/>
      <c r="D713" s="40"/>
      <c r="P713" s="39"/>
    </row>
    <row r="714" spans="3:16" ht="14.25" customHeight="1">
      <c r="C714" s="39"/>
      <c r="D714" s="40"/>
      <c r="P714" s="39"/>
    </row>
    <row r="715" spans="3:16" ht="14.25" customHeight="1">
      <c r="C715" s="39"/>
      <c r="D715" s="40"/>
      <c r="P715" s="39"/>
    </row>
    <row r="716" spans="3:16" ht="14.25" customHeight="1">
      <c r="C716" s="39"/>
      <c r="D716" s="40"/>
      <c r="P716" s="39"/>
    </row>
    <row r="717" spans="3:16" ht="14.25" customHeight="1">
      <c r="C717" s="39"/>
      <c r="D717" s="40"/>
      <c r="P717" s="39"/>
    </row>
    <row r="718" spans="3:16" ht="14.25" customHeight="1">
      <c r="C718" s="39"/>
      <c r="D718" s="40"/>
      <c r="P718" s="39"/>
    </row>
    <row r="719" spans="3:16" ht="14.25" customHeight="1">
      <c r="C719" s="39"/>
      <c r="D719" s="40"/>
      <c r="P719" s="39"/>
    </row>
    <row r="720" spans="3:16" ht="14.25" customHeight="1">
      <c r="C720" s="39"/>
      <c r="D720" s="40"/>
      <c r="P720" s="39"/>
    </row>
    <row r="721" spans="3:16" ht="14.25" customHeight="1">
      <c r="C721" s="39"/>
      <c r="D721" s="40"/>
      <c r="P721" s="39"/>
    </row>
    <row r="722" spans="3:16" ht="14.25" customHeight="1">
      <c r="C722" s="39"/>
      <c r="D722" s="40"/>
      <c r="P722" s="39"/>
    </row>
    <row r="723" spans="3:16" ht="14.25" customHeight="1">
      <c r="C723" s="39"/>
      <c r="D723" s="40"/>
      <c r="P723" s="39"/>
    </row>
    <row r="724" spans="3:16" ht="14.25" customHeight="1">
      <c r="C724" s="39"/>
      <c r="D724" s="40"/>
      <c r="P724" s="39"/>
    </row>
    <row r="725" spans="3:16" ht="14.25" customHeight="1">
      <c r="C725" s="39"/>
      <c r="D725" s="40"/>
      <c r="P725" s="39"/>
    </row>
    <row r="726" spans="3:16" ht="14.25" customHeight="1">
      <c r="C726" s="39"/>
      <c r="D726" s="40"/>
      <c r="P726" s="39"/>
    </row>
    <row r="727" spans="3:16" ht="14.25" customHeight="1">
      <c r="C727" s="39"/>
      <c r="D727" s="40"/>
      <c r="P727" s="39"/>
    </row>
    <row r="728" spans="3:16" ht="14.25" customHeight="1">
      <c r="C728" s="39"/>
      <c r="D728" s="40"/>
      <c r="P728" s="39"/>
    </row>
    <row r="729" spans="3:16" ht="14.25" customHeight="1">
      <c r="C729" s="39"/>
      <c r="D729" s="40"/>
      <c r="P729" s="39"/>
    </row>
    <row r="730" spans="3:16" ht="14.25" customHeight="1">
      <c r="C730" s="39"/>
      <c r="D730" s="40"/>
      <c r="P730" s="39"/>
    </row>
    <row r="731" spans="3:16" ht="14.25" customHeight="1">
      <c r="C731" s="39"/>
      <c r="D731" s="40"/>
      <c r="P731" s="39"/>
    </row>
    <row r="732" spans="3:16" ht="14.25" customHeight="1">
      <c r="C732" s="39"/>
      <c r="D732" s="40"/>
      <c r="P732" s="39"/>
    </row>
    <row r="733" spans="3:16" ht="14.25" customHeight="1">
      <c r="C733" s="39"/>
      <c r="D733" s="40"/>
      <c r="P733" s="39"/>
    </row>
    <row r="734" spans="3:16" ht="14.25" customHeight="1">
      <c r="C734" s="39"/>
      <c r="D734" s="40"/>
      <c r="P734" s="39"/>
    </row>
    <row r="735" spans="3:16" ht="14.25" customHeight="1">
      <c r="C735" s="39"/>
      <c r="D735" s="40"/>
      <c r="P735" s="39"/>
    </row>
    <row r="736" spans="3:16" ht="14.25" customHeight="1">
      <c r="C736" s="39"/>
      <c r="D736" s="40"/>
      <c r="P736" s="39"/>
    </row>
    <row r="737" spans="3:16" ht="14.25" customHeight="1">
      <c r="C737" s="39"/>
      <c r="D737" s="40"/>
      <c r="P737" s="39"/>
    </row>
    <row r="738" spans="3:16" ht="14.25" customHeight="1">
      <c r="C738" s="39"/>
      <c r="D738" s="40"/>
      <c r="P738" s="39"/>
    </row>
    <row r="739" spans="3:16" ht="14.25" customHeight="1">
      <c r="C739" s="39"/>
      <c r="D739" s="40"/>
      <c r="P739" s="39"/>
    </row>
    <row r="740" spans="3:16" ht="14.25" customHeight="1">
      <c r="C740" s="39"/>
      <c r="D740" s="40"/>
      <c r="P740" s="39"/>
    </row>
    <row r="741" spans="3:16" ht="14.25" customHeight="1">
      <c r="C741" s="39"/>
      <c r="D741" s="40"/>
      <c r="P741" s="39"/>
    </row>
    <row r="742" spans="3:16" ht="14.25" customHeight="1">
      <c r="C742" s="39"/>
      <c r="D742" s="40"/>
      <c r="P742" s="39"/>
    </row>
    <row r="743" spans="3:16" ht="14.25" customHeight="1">
      <c r="C743" s="39"/>
      <c r="D743" s="40"/>
      <c r="P743" s="39"/>
    </row>
    <row r="744" spans="3:16" ht="14.25" customHeight="1">
      <c r="C744" s="39"/>
      <c r="D744" s="40"/>
      <c r="P744" s="39"/>
    </row>
    <row r="745" spans="3:16" ht="14.25" customHeight="1">
      <c r="C745" s="39"/>
      <c r="D745" s="40"/>
      <c r="P745" s="39"/>
    </row>
    <row r="746" spans="3:16" ht="14.25" customHeight="1">
      <c r="C746" s="39"/>
      <c r="D746" s="40"/>
      <c r="P746" s="39"/>
    </row>
    <row r="747" spans="3:16" ht="14.25" customHeight="1">
      <c r="C747" s="39"/>
      <c r="D747" s="40"/>
      <c r="P747" s="39"/>
    </row>
    <row r="748" spans="3:16" ht="14.25" customHeight="1">
      <c r="C748" s="39"/>
      <c r="D748" s="40"/>
      <c r="P748" s="39"/>
    </row>
    <row r="749" spans="3:16" ht="14.25" customHeight="1">
      <c r="C749" s="39"/>
      <c r="D749" s="40"/>
      <c r="P749" s="39"/>
    </row>
    <row r="750" spans="3:16" ht="14.25" customHeight="1">
      <c r="C750" s="39"/>
      <c r="D750" s="40"/>
      <c r="P750" s="39"/>
    </row>
    <row r="751" spans="3:16" ht="14.25" customHeight="1">
      <c r="C751" s="39"/>
      <c r="D751" s="40"/>
      <c r="P751" s="39"/>
    </row>
    <row r="752" spans="3:16" ht="14.25" customHeight="1">
      <c r="C752" s="39"/>
      <c r="D752" s="40"/>
      <c r="P752" s="39"/>
    </row>
    <row r="753" spans="3:16" ht="14.25" customHeight="1">
      <c r="C753" s="39"/>
      <c r="D753" s="40"/>
      <c r="P753" s="39"/>
    </row>
    <row r="754" spans="3:16" ht="14.25" customHeight="1">
      <c r="C754" s="39"/>
      <c r="D754" s="40"/>
      <c r="P754" s="39"/>
    </row>
    <row r="755" spans="3:16" ht="14.25" customHeight="1">
      <c r="C755" s="39"/>
      <c r="D755" s="40"/>
      <c r="P755" s="39"/>
    </row>
    <row r="756" spans="3:16" ht="14.25" customHeight="1">
      <c r="C756" s="39"/>
      <c r="D756" s="40"/>
      <c r="P756" s="39"/>
    </row>
    <row r="757" spans="3:16" ht="14.25" customHeight="1">
      <c r="C757" s="39"/>
      <c r="D757" s="40"/>
      <c r="P757" s="39"/>
    </row>
    <row r="758" spans="3:16" ht="14.25" customHeight="1">
      <c r="C758" s="39"/>
      <c r="D758" s="40"/>
      <c r="P758" s="39"/>
    </row>
    <row r="759" spans="3:16" ht="14.25" customHeight="1">
      <c r="C759" s="39"/>
      <c r="D759" s="40"/>
      <c r="P759" s="39"/>
    </row>
    <row r="760" spans="3:16" ht="14.25" customHeight="1">
      <c r="C760" s="39"/>
      <c r="D760" s="40"/>
      <c r="P760" s="39"/>
    </row>
    <row r="761" spans="3:16" ht="14.25" customHeight="1">
      <c r="C761" s="39"/>
      <c r="D761" s="40"/>
      <c r="P761" s="39"/>
    </row>
    <row r="762" spans="3:16" ht="14.25" customHeight="1">
      <c r="C762" s="39"/>
      <c r="D762" s="40"/>
      <c r="P762" s="39"/>
    </row>
    <row r="763" spans="3:16" ht="14.25" customHeight="1">
      <c r="C763" s="39"/>
      <c r="D763" s="40"/>
      <c r="P763" s="39"/>
    </row>
    <row r="764" spans="3:16" ht="14.25" customHeight="1">
      <c r="C764" s="39"/>
      <c r="D764" s="40"/>
      <c r="P764" s="39"/>
    </row>
    <row r="765" spans="3:16" ht="14.25" customHeight="1">
      <c r="C765" s="39"/>
      <c r="D765" s="40"/>
      <c r="P765" s="39"/>
    </row>
    <row r="766" spans="3:16" ht="14.25" customHeight="1">
      <c r="C766" s="39"/>
      <c r="D766" s="40"/>
      <c r="P766" s="39"/>
    </row>
    <row r="767" spans="3:16" ht="14.25" customHeight="1">
      <c r="C767" s="39"/>
      <c r="D767" s="40"/>
      <c r="P767" s="39"/>
    </row>
    <row r="768" spans="3:16" ht="14.25" customHeight="1">
      <c r="C768" s="39"/>
      <c r="D768" s="40"/>
      <c r="P768" s="39"/>
    </row>
    <row r="769" spans="3:16" ht="14.25" customHeight="1">
      <c r="C769" s="39"/>
      <c r="D769" s="40"/>
      <c r="P769" s="39"/>
    </row>
    <row r="770" spans="3:16" ht="14.25" customHeight="1">
      <c r="C770" s="39"/>
      <c r="D770" s="40"/>
      <c r="P770" s="39"/>
    </row>
    <row r="771" spans="3:16" ht="14.25" customHeight="1">
      <c r="C771" s="39"/>
      <c r="D771" s="40"/>
      <c r="P771" s="39"/>
    </row>
    <row r="772" spans="3:16" ht="14.25" customHeight="1">
      <c r="C772" s="39"/>
      <c r="D772" s="40"/>
      <c r="P772" s="39"/>
    </row>
    <row r="773" spans="3:16" ht="14.25" customHeight="1">
      <c r="C773" s="39"/>
      <c r="D773" s="40"/>
      <c r="P773" s="39"/>
    </row>
    <row r="774" spans="3:16" ht="14.25" customHeight="1">
      <c r="C774" s="39"/>
      <c r="D774" s="40"/>
      <c r="P774" s="39"/>
    </row>
    <row r="775" spans="3:16" ht="14.25" customHeight="1">
      <c r="C775" s="39"/>
      <c r="D775" s="40"/>
      <c r="P775" s="39"/>
    </row>
    <row r="776" spans="3:16" ht="14.25" customHeight="1">
      <c r="C776" s="39"/>
      <c r="D776" s="40"/>
      <c r="P776" s="39"/>
    </row>
    <row r="777" spans="3:16" ht="14.25" customHeight="1">
      <c r="C777" s="39"/>
      <c r="D777" s="40"/>
      <c r="P777" s="39"/>
    </row>
    <row r="778" spans="3:16" ht="14.25" customHeight="1">
      <c r="C778" s="39"/>
      <c r="D778" s="40"/>
      <c r="P778" s="39"/>
    </row>
    <row r="779" spans="3:16" ht="14.25" customHeight="1">
      <c r="C779" s="39"/>
      <c r="D779" s="40"/>
      <c r="P779" s="39"/>
    </row>
    <row r="780" spans="3:16" ht="14.25" customHeight="1">
      <c r="C780" s="39"/>
      <c r="D780" s="40"/>
      <c r="P780" s="39"/>
    </row>
    <row r="781" spans="3:16" ht="14.25" customHeight="1">
      <c r="C781" s="39"/>
      <c r="D781" s="40"/>
      <c r="P781" s="39"/>
    </row>
    <row r="782" spans="3:16" ht="14.25" customHeight="1">
      <c r="C782" s="39"/>
      <c r="D782" s="40"/>
      <c r="P782" s="39"/>
    </row>
    <row r="783" spans="3:16" ht="14.25" customHeight="1">
      <c r="C783" s="39"/>
      <c r="D783" s="40"/>
      <c r="P783" s="39"/>
    </row>
    <row r="784" spans="3:16" ht="14.25" customHeight="1">
      <c r="C784" s="39"/>
      <c r="D784" s="40"/>
      <c r="P784" s="39"/>
    </row>
    <row r="785" spans="3:16" ht="14.25" customHeight="1">
      <c r="C785" s="39"/>
      <c r="D785" s="40"/>
      <c r="P785" s="39"/>
    </row>
    <row r="786" spans="3:16" ht="14.25" customHeight="1">
      <c r="C786" s="39"/>
      <c r="D786" s="40"/>
      <c r="P786" s="39"/>
    </row>
    <row r="787" spans="3:16" ht="14.25" customHeight="1">
      <c r="C787" s="39"/>
      <c r="D787" s="40"/>
      <c r="P787" s="39"/>
    </row>
    <row r="788" spans="3:16" ht="14.25" customHeight="1">
      <c r="C788" s="39"/>
      <c r="D788" s="40"/>
      <c r="P788" s="39"/>
    </row>
    <row r="789" spans="3:16" ht="14.25" customHeight="1">
      <c r="C789" s="39"/>
      <c r="D789" s="40"/>
      <c r="P789" s="39"/>
    </row>
    <row r="790" spans="3:16" ht="14.25" customHeight="1">
      <c r="C790" s="39"/>
      <c r="D790" s="40"/>
      <c r="P790" s="39"/>
    </row>
    <row r="791" spans="3:16" ht="14.25" customHeight="1">
      <c r="C791" s="39"/>
      <c r="D791" s="40"/>
      <c r="P791" s="39"/>
    </row>
    <row r="792" spans="3:16" ht="14.25" customHeight="1">
      <c r="C792" s="39"/>
      <c r="D792" s="40"/>
      <c r="P792" s="39"/>
    </row>
    <row r="793" spans="3:16" ht="14.25" customHeight="1">
      <c r="C793" s="39"/>
      <c r="D793" s="40"/>
      <c r="P793" s="39"/>
    </row>
    <row r="794" spans="3:16" ht="14.25" customHeight="1">
      <c r="C794" s="39"/>
      <c r="D794" s="40"/>
      <c r="P794" s="39"/>
    </row>
    <row r="795" spans="3:16" ht="14.25" customHeight="1">
      <c r="C795" s="39"/>
      <c r="D795" s="40"/>
      <c r="P795" s="39"/>
    </row>
    <row r="796" spans="3:16" ht="14.25" customHeight="1">
      <c r="C796" s="39"/>
      <c r="D796" s="40"/>
      <c r="P796" s="39"/>
    </row>
    <row r="797" spans="3:16" ht="14.25" customHeight="1">
      <c r="C797" s="39"/>
      <c r="D797" s="40"/>
      <c r="P797" s="39"/>
    </row>
    <row r="798" spans="3:16" ht="14.25" customHeight="1">
      <c r="C798" s="39"/>
      <c r="D798" s="40"/>
      <c r="P798" s="39"/>
    </row>
    <row r="799" spans="3:16" ht="14.25" customHeight="1">
      <c r="C799" s="39"/>
      <c r="D799" s="40"/>
      <c r="P799" s="39"/>
    </row>
    <row r="800" spans="3:16" ht="14.25" customHeight="1">
      <c r="C800" s="39"/>
      <c r="D800" s="40"/>
      <c r="P800" s="39"/>
    </row>
    <row r="801" spans="3:16" ht="14.25" customHeight="1">
      <c r="C801" s="39"/>
      <c r="D801" s="40"/>
      <c r="P801" s="39"/>
    </row>
    <row r="802" spans="3:16" ht="14.25" customHeight="1">
      <c r="C802" s="39"/>
      <c r="D802" s="40"/>
      <c r="P802" s="39"/>
    </row>
    <row r="803" spans="3:16" ht="14.25" customHeight="1">
      <c r="C803" s="39"/>
      <c r="D803" s="40"/>
      <c r="P803" s="39"/>
    </row>
    <row r="804" spans="3:16" ht="14.25" customHeight="1">
      <c r="C804" s="39"/>
      <c r="D804" s="40"/>
      <c r="P804" s="39"/>
    </row>
    <row r="805" spans="3:16" ht="14.25" customHeight="1">
      <c r="C805" s="39"/>
      <c r="D805" s="40"/>
      <c r="P805" s="39"/>
    </row>
    <row r="806" spans="3:16" ht="14.25" customHeight="1">
      <c r="C806" s="39"/>
      <c r="D806" s="40"/>
      <c r="P806" s="39"/>
    </row>
    <row r="807" spans="3:16" ht="14.25" customHeight="1">
      <c r="C807" s="39"/>
      <c r="D807" s="40"/>
      <c r="P807" s="39"/>
    </row>
    <row r="808" spans="3:16" ht="14.25" customHeight="1">
      <c r="C808" s="39"/>
      <c r="D808" s="40"/>
      <c r="P808" s="39"/>
    </row>
    <row r="809" spans="3:16" ht="14.25" customHeight="1">
      <c r="C809" s="39"/>
      <c r="D809" s="40"/>
      <c r="P809" s="39"/>
    </row>
    <row r="810" spans="3:16" ht="14.25" customHeight="1">
      <c r="C810" s="39"/>
      <c r="D810" s="40"/>
      <c r="P810" s="39"/>
    </row>
    <row r="811" spans="3:16" ht="14.25" customHeight="1">
      <c r="C811" s="39"/>
      <c r="D811" s="40"/>
      <c r="P811" s="39"/>
    </row>
    <row r="812" spans="3:16" ht="14.25" customHeight="1">
      <c r="C812" s="39"/>
      <c r="D812" s="40"/>
      <c r="P812" s="39"/>
    </row>
    <row r="813" spans="3:16" ht="14.25" customHeight="1">
      <c r="C813" s="39"/>
      <c r="D813" s="40"/>
      <c r="P813" s="39"/>
    </row>
    <row r="814" spans="3:16" ht="14.25" customHeight="1">
      <c r="C814" s="39"/>
      <c r="D814" s="40"/>
      <c r="P814" s="39"/>
    </row>
    <row r="815" spans="3:16" ht="14.25" customHeight="1">
      <c r="C815" s="39"/>
      <c r="D815" s="40"/>
      <c r="P815" s="39"/>
    </row>
    <row r="816" spans="3:16" ht="14.25" customHeight="1">
      <c r="C816" s="39"/>
      <c r="D816" s="40"/>
      <c r="P816" s="39"/>
    </row>
    <row r="817" spans="3:16" ht="14.25" customHeight="1">
      <c r="C817" s="39"/>
      <c r="D817" s="40"/>
      <c r="P817" s="39"/>
    </row>
    <row r="818" spans="3:16" ht="14.25" customHeight="1">
      <c r="C818" s="39"/>
      <c r="D818" s="40"/>
      <c r="P818" s="39"/>
    </row>
    <row r="819" spans="3:16" ht="14.25" customHeight="1">
      <c r="C819" s="39"/>
      <c r="D819" s="40"/>
      <c r="P819" s="39"/>
    </row>
    <row r="820" spans="3:16" ht="14.25" customHeight="1">
      <c r="C820" s="39"/>
      <c r="D820" s="40"/>
      <c r="P820" s="39"/>
    </row>
    <row r="821" spans="3:16" ht="14.25" customHeight="1">
      <c r="C821" s="39"/>
      <c r="D821" s="40"/>
      <c r="P821" s="39"/>
    </row>
    <row r="822" spans="3:16" ht="14.25" customHeight="1">
      <c r="C822" s="39"/>
      <c r="D822" s="40"/>
      <c r="P822" s="39"/>
    </row>
    <row r="823" spans="3:16" ht="14.25" customHeight="1">
      <c r="C823" s="39"/>
      <c r="D823" s="40"/>
      <c r="P823" s="39"/>
    </row>
    <row r="824" spans="3:16" ht="14.25" customHeight="1">
      <c r="C824" s="39"/>
      <c r="D824" s="40"/>
      <c r="P824" s="39"/>
    </row>
    <row r="825" spans="3:16" ht="14.25" customHeight="1">
      <c r="C825" s="39"/>
      <c r="D825" s="40"/>
      <c r="P825" s="39"/>
    </row>
    <row r="826" spans="3:16" ht="14.25" customHeight="1">
      <c r="C826" s="39"/>
      <c r="D826" s="40"/>
      <c r="P826" s="39"/>
    </row>
    <row r="827" spans="3:16" ht="14.25" customHeight="1">
      <c r="C827" s="39"/>
      <c r="D827" s="40"/>
      <c r="P827" s="39"/>
    </row>
    <row r="828" spans="3:16" ht="14.25" customHeight="1">
      <c r="C828" s="39"/>
      <c r="D828" s="40"/>
      <c r="P828" s="39"/>
    </row>
    <row r="829" spans="3:16" ht="14.25" customHeight="1">
      <c r="C829" s="39"/>
      <c r="D829" s="40"/>
      <c r="P829" s="39"/>
    </row>
    <row r="830" spans="3:16" ht="14.25" customHeight="1">
      <c r="C830" s="39"/>
      <c r="D830" s="40"/>
      <c r="P830" s="39"/>
    </row>
    <row r="831" spans="3:16" ht="14.25" customHeight="1">
      <c r="C831" s="39"/>
      <c r="D831" s="40"/>
      <c r="P831" s="39"/>
    </row>
    <row r="832" spans="3:16" ht="14.25" customHeight="1">
      <c r="C832" s="39"/>
      <c r="D832" s="40"/>
      <c r="P832" s="39"/>
    </row>
    <row r="833" spans="3:16" ht="14.25" customHeight="1">
      <c r="C833" s="39"/>
      <c r="D833" s="40"/>
      <c r="P833" s="39"/>
    </row>
    <row r="834" spans="3:16" ht="14.25" customHeight="1">
      <c r="C834" s="39"/>
      <c r="D834" s="40"/>
      <c r="P834" s="39"/>
    </row>
    <row r="835" spans="3:16" ht="14.25" customHeight="1">
      <c r="C835" s="39"/>
      <c r="D835" s="40"/>
      <c r="P835" s="39"/>
    </row>
    <row r="836" spans="3:16" ht="14.25" customHeight="1">
      <c r="C836" s="39"/>
      <c r="D836" s="40"/>
      <c r="P836" s="39"/>
    </row>
    <row r="837" spans="3:16" ht="14.25" customHeight="1">
      <c r="C837" s="39"/>
      <c r="D837" s="40"/>
      <c r="P837" s="39"/>
    </row>
    <row r="838" spans="3:16" ht="14.25" customHeight="1">
      <c r="C838" s="39"/>
      <c r="D838" s="40"/>
      <c r="P838" s="39"/>
    </row>
    <row r="839" spans="3:16" ht="14.25" customHeight="1">
      <c r="C839" s="39"/>
      <c r="D839" s="40"/>
      <c r="P839" s="39"/>
    </row>
    <row r="840" spans="3:16" ht="14.25" customHeight="1">
      <c r="C840" s="39"/>
      <c r="D840" s="40"/>
      <c r="P840" s="39"/>
    </row>
    <row r="841" spans="3:16" ht="14.25" customHeight="1">
      <c r="C841" s="39"/>
      <c r="D841" s="40"/>
      <c r="P841" s="39"/>
    </row>
    <row r="842" spans="3:16" ht="14.25" customHeight="1">
      <c r="C842" s="39"/>
      <c r="D842" s="40"/>
      <c r="P842" s="39"/>
    </row>
    <row r="843" spans="3:16" ht="14.25" customHeight="1">
      <c r="C843" s="39"/>
      <c r="D843" s="40"/>
      <c r="P843" s="39"/>
    </row>
    <row r="844" spans="3:16" ht="14.25" customHeight="1">
      <c r="C844" s="39"/>
      <c r="D844" s="40"/>
      <c r="P844" s="39"/>
    </row>
    <row r="845" spans="3:16" ht="14.25" customHeight="1">
      <c r="C845" s="39"/>
      <c r="D845" s="40"/>
      <c r="P845" s="39"/>
    </row>
    <row r="846" spans="3:16" ht="14.25" customHeight="1">
      <c r="C846" s="39"/>
      <c r="D846" s="40"/>
      <c r="P846" s="39"/>
    </row>
    <row r="847" spans="3:16" ht="14.25" customHeight="1">
      <c r="C847" s="39"/>
      <c r="D847" s="40"/>
      <c r="P847" s="39"/>
    </row>
    <row r="848" spans="3:16" ht="14.25" customHeight="1">
      <c r="C848" s="39"/>
      <c r="D848" s="40"/>
      <c r="P848" s="39"/>
    </row>
    <row r="849" spans="3:16" ht="14.25" customHeight="1">
      <c r="C849" s="39"/>
      <c r="D849" s="40"/>
      <c r="P849" s="39"/>
    </row>
    <row r="850" spans="3:16" ht="14.25" customHeight="1">
      <c r="C850" s="39"/>
      <c r="D850" s="40"/>
      <c r="P850" s="39"/>
    </row>
    <row r="851" spans="3:16" ht="14.25" customHeight="1">
      <c r="C851" s="39"/>
      <c r="D851" s="40"/>
      <c r="P851" s="39"/>
    </row>
    <row r="852" spans="3:16" ht="14.25" customHeight="1">
      <c r="C852" s="39"/>
      <c r="D852" s="40"/>
      <c r="P852" s="39"/>
    </row>
    <row r="853" spans="3:16" ht="14.25" customHeight="1">
      <c r="C853" s="39"/>
      <c r="D853" s="40"/>
      <c r="P853" s="39"/>
    </row>
    <row r="854" spans="3:16" ht="14.25" customHeight="1">
      <c r="C854" s="39"/>
      <c r="D854" s="40"/>
      <c r="P854" s="39"/>
    </row>
    <row r="855" spans="3:16" ht="14.25" customHeight="1">
      <c r="C855" s="39"/>
      <c r="D855" s="40"/>
      <c r="P855" s="39"/>
    </row>
    <row r="856" spans="3:16" ht="14.25" customHeight="1">
      <c r="C856" s="39"/>
      <c r="D856" s="40"/>
      <c r="P856" s="39"/>
    </row>
    <row r="857" spans="3:16" ht="14.25" customHeight="1">
      <c r="C857" s="39"/>
      <c r="D857" s="40"/>
      <c r="P857" s="39"/>
    </row>
    <row r="858" spans="3:16" ht="14.25" customHeight="1">
      <c r="C858" s="39"/>
      <c r="D858" s="40"/>
      <c r="P858" s="39"/>
    </row>
    <row r="859" spans="3:16" ht="14.25" customHeight="1">
      <c r="C859" s="39"/>
      <c r="D859" s="40"/>
      <c r="P859" s="39"/>
    </row>
    <row r="860" spans="3:16" ht="14.25" customHeight="1">
      <c r="C860" s="39"/>
      <c r="D860" s="40"/>
      <c r="P860" s="39"/>
    </row>
    <row r="861" spans="3:16" ht="14.25" customHeight="1">
      <c r="C861" s="39"/>
      <c r="D861" s="40"/>
      <c r="P861" s="39"/>
    </row>
    <row r="862" spans="3:16" ht="14.25" customHeight="1">
      <c r="C862" s="39"/>
      <c r="D862" s="40"/>
      <c r="P862" s="39"/>
    </row>
    <row r="863" spans="3:16" ht="14.25" customHeight="1">
      <c r="C863" s="39"/>
      <c r="D863" s="40"/>
      <c r="P863" s="39"/>
    </row>
    <row r="864" spans="3:16" ht="14.25" customHeight="1">
      <c r="C864" s="39"/>
      <c r="D864" s="40"/>
      <c r="P864" s="39"/>
    </row>
    <row r="865" spans="3:16" ht="14.25" customHeight="1">
      <c r="C865" s="39"/>
      <c r="D865" s="40"/>
      <c r="P865" s="39"/>
    </row>
    <row r="866" spans="3:16" ht="14.25" customHeight="1">
      <c r="C866" s="39"/>
      <c r="D866" s="40"/>
      <c r="P866" s="39"/>
    </row>
    <row r="867" spans="3:16" ht="14.25" customHeight="1">
      <c r="C867" s="39"/>
      <c r="D867" s="40"/>
      <c r="P867" s="39"/>
    </row>
    <row r="868" spans="3:16" ht="14.25" customHeight="1">
      <c r="C868" s="39"/>
      <c r="D868" s="40"/>
      <c r="P868" s="39"/>
    </row>
    <row r="869" spans="3:16" ht="14.25" customHeight="1">
      <c r="C869" s="39"/>
      <c r="D869" s="40"/>
      <c r="P869" s="39"/>
    </row>
    <row r="870" spans="3:16" ht="14.25" customHeight="1">
      <c r="C870" s="39"/>
      <c r="D870" s="40"/>
      <c r="P870" s="39"/>
    </row>
    <row r="871" spans="3:16" ht="14.25" customHeight="1">
      <c r="C871" s="39"/>
      <c r="D871" s="40"/>
      <c r="P871" s="39"/>
    </row>
    <row r="872" spans="3:16" ht="14.25" customHeight="1">
      <c r="C872" s="39"/>
      <c r="D872" s="40"/>
      <c r="P872" s="39"/>
    </row>
    <row r="873" spans="3:16" ht="14.25" customHeight="1">
      <c r="C873" s="39"/>
      <c r="D873" s="40"/>
      <c r="P873" s="39"/>
    </row>
    <row r="874" spans="3:16" ht="14.25" customHeight="1">
      <c r="C874" s="39"/>
      <c r="D874" s="40"/>
      <c r="P874" s="39"/>
    </row>
    <row r="875" spans="3:16" ht="14.25" customHeight="1">
      <c r="C875" s="39"/>
      <c r="D875" s="40"/>
      <c r="P875" s="39"/>
    </row>
    <row r="876" spans="3:16" ht="14.25" customHeight="1">
      <c r="C876" s="39"/>
      <c r="D876" s="40"/>
      <c r="P876" s="39"/>
    </row>
    <row r="877" spans="3:16" ht="14.25" customHeight="1">
      <c r="C877" s="39"/>
      <c r="D877" s="40"/>
      <c r="P877" s="39"/>
    </row>
    <row r="878" spans="3:16" ht="14.25" customHeight="1">
      <c r="C878" s="39"/>
      <c r="D878" s="40"/>
      <c r="P878" s="39"/>
    </row>
    <row r="879" spans="3:16" ht="14.25" customHeight="1">
      <c r="C879" s="39"/>
      <c r="D879" s="40"/>
      <c r="P879" s="39"/>
    </row>
    <row r="880" spans="3:16" ht="14.25" customHeight="1">
      <c r="C880" s="39"/>
      <c r="D880" s="40"/>
      <c r="P880" s="39"/>
    </row>
    <row r="881" spans="3:16" ht="14.25" customHeight="1">
      <c r="C881" s="39"/>
      <c r="D881" s="40"/>
      <c r="P881" s="39"/>
    </row>
    <row r="882" spans="3:16" ht="14.25" customHeight="1">
      <c r="C882" s="39"/>
      <c r="D882" s="40"/>
      <c r="P882" s="39"/>
    </row>
    <row r="883" spans="3:16" ht="14.25" customHeight="1">
      <c r="C883" s="39"/>
      <c r="D883" s="40"/>
      <c r="P883" s="39"/>
    </row>
    <row r="884" spans="3:16" ht="14.25" customHeight="1">
      <c r="C884" s="39"/>
      <c r="D884" s="40"/>
      <c r="P884" s="39"/>
    </row>
    <row r="885" spans="3:16" ht="14.25" customHeight="1">
      <c r="C885" s="39"/>
      <c r="D885" s="40"/>
      <c r="P885" s="39"/>
    </row>
    <row r="886" spans="3:16" ht="14.25" customHeight="1">
      <c r="C886" s="39"/>
      <c r="D886" s="40"/>
      <c r="P886" s="39"/>
    </row>
    <row r="887" spans="3:16" ht="14.25" customHeight="1">
      <c r="C887" s="39"/>
      <c r="D887" s="40"/>
      <c r="P887" s="39"/>
    </row>
    <row r="888" spans="3:16" ht="14.25" customHeight="1">
      <c r="C888" s="39"/>
      <c r="D888" s="40"/>
      <c r="P888" s="39"/>
    </row>
    <row r="889" spans="3:16" ht="14.25" customHeight="1">
      <c r="C889" s="39"/>
      <c r="D889" s="40"/>
      <c r="P889" s="39"/>
    </row>
    <row r="890" spans="3:16" ht="14.25" customHeight="1">
      <c r="C890" s="39"/>
      <c r="D890" s="40"/>
      <c r="P890" s="39"/>
    </row>
    <row r="891" spans="3:16" ht="14.25" customHeight="1">
      <c r="C891" s="39"/>
      <c r="D891" s="40"/>
      <c r="P891" s="39"/>
    </row>
    <row r="892" spans="3:16" ht="14.25" customHeight="1">
      <c r="C892" s="39"/>
      <c r="D892" s="40"/>
      <c r="P892" s="39"/>
    </row>
    <row r="893" spans="3:16" ht="14.25" customHeight="1">
      <c r="C893" s="39"/>
      <c r="D893" s="40"/>
      <c r="P893" s="39"/>
    </row>
    <row r="894" spans="3:16" ht="14.25" customHeight="1">
      <c r="C894" s="39"/>
      <c r="D894" s="40"/>
      <c r="P894" s="39"/>
    </row>
    <row r="895" spans="3:16" ht="14.25" customHeight="1">
      <c r="C895" s="39"/>
      <c r="D895" s="40"/>
      <c r="P895" s="39"/>
    </row>
    <row r="896" spans="3:16" ht="14.25" customHeight="1">
      <c r="C896" s="39"/>
      <c r="D896" s="40"/>
      <c r="P896" s="39"/>
    </row>
    <row r="897" spans="3:16" ht="14.25" customHeight="1">
      <c r="C897" s="39"/>
      <c r="D897" s="40"/>
      <c r="P897" s="39"/>
    </row>
    <row r="898" spans="3:16" ht="14.25" customHeight="1">
      <c r="C898" s="39"/>
      <c r="D898" s="40"/>
      <c r="P898" s="39"/>
    </row>
    <row r="899" spans="3:16" ht="14.25" customHeight="1">
      <c r="C899" s="39"/>
      <c r="D899" s="40"/>
      <c r="P899" s="39"/>
    </row>
    <row r="900" spans="3:16" ht="14.25" customHeight="1">
      <c r="C900" s="39"/>
      <c r="D900" s="40"/>
      <c r="P900" s="39"/>
    </row>
    <row r="901" spans="3:16" ht="14.25" customHeight="1">
      <c r="C901" s="39"/>
      <c r="D901" s="40"/>
      <c r="P901" s="39"/>
    </row>
    <row r="902" spans="3:16" ht="14.25" customHeight="1">
      <c r="C902" s="39"/>
      <c r="D902" s="40"/>
      <c r="P902" s="39"/>
    </row>
    <row r="903" spans="3:16" ht="14.25" customHeight="1">
      <c r="C903" s="39"/>
      <c r="D903" s="40"/>
      <c r="P903" s="39"/>
    </row>
    <row r="904" spans="3:16" ht="14.25" customHeight="1">
      <c r="C904" s="39"/>
      <c r="D904" s="40"/>
      <c r="P904" s="39"/>
    </row>
    <row r="905" spans="3:16" ht="14.25" customHeight="1">
      <c r="C905" s="39"/>
      <c r="D905" s="40"/>
      <c r="P905" s="39"/>
    </row>
    <row r="906" spans="3:16" ht="14.25" customHeight="1">
      <c r="C906" s="39"/>
      <c r="D906" s="40"/>
      <c r="P906" s="39"/>
    </row>
    <row r="907" spans="3:16" ht="14.25" customHeight="1">
      <c r="C907" s="39"/>
      <c r="D907" s="40"/>
      <c r="P907" s="39"/>
    </row>
    <row r="908" spans="3:16" ht="14.25" customHeight="1">
      <c r="C908" s="39"/>
      <c r="D908" s="40"/>
      <c r="P908" s="39"/>
    </row>
    <row r="909" spans="3:16" ht="14.25" customHeight="1">
      <c r="C909" s="39"/>
      <c r="D909" s="40"/>
      <c r="P909" s="39"/>
    </row>
    <row r="910" spans="3:16" ht="14.25" customHeight="1">
      <c r="C910" s="39"/>
      <c r="D910" s="40"/>
      <c r="P910" s="39"/>
    </row>
    <row r="911" spans="3:16" ht="14.25" customHeight="1">
      <c r="C911" s="39"/>
      <c r="D911" s="40"/>
      <c r="P911" s="39"/>
    </row>
    <row r="912" spans="3:16" ht="14.25" customHeight="1">
      <c r="C912" s="39"/>
      <c r="D912" s="40"/>
      <c r="P912" s="39"/>
    </row>
    <row r="913" spans="3:16" ht="14.25" customHeight="1">
      <c r="C913" s="39"/>
      <c r="D913" s="40"/>
      <c r="P913" s="39"/>
    </row>
    <row r="914" spans="3:16" ht="14.25" customHeight="1">
      <c r="C914" s="39"/>
      <c r="D914" s="40"/>
      <c r="P914" s="39"/>
    </row>
    <row r="915" spans="3:16" ht="14.25" customHeight="1">
      <c r="C915" s="39"/>
      <c r="D915" s="40"/>
      <c r="P915" s="39"/>
    </row>
    <row r="916" spans="3:16" ht="14.25" customHeight="1">
      <c r="C916" s="39"/>
      <c r="D916" s="40"/>
      <c r="P916" s="39"/>
    </row>
    <row r="917" spans="3:16" ht="14.25" customHeight="1">
      <c r="C917" s="39"/>
      <c r="D917" s="40"/>
      <c r="P917" s="39"/>
    </row>
    <row r="918" spans="3:16" ht="14.25" customHeight="1">
      <c r="C918" s="39"/>
      <c r="D918" s="40"/>
      <c r="P918" s="39"/>
    </row>
    <row r="919" spans="3:16" ht="14.25" customHeight="1">
      <c r="C919" s="39"/>
      <c r="D919" s="40"/>
      <c r="P919" s="39"/>
    </row>
    <row r="920" spans="3:16" ht="14.25" customHeight="1">
      <c r="C920" s="39"/>
      <c r="D920" s="40"/>
      <c r="P920" s="39"/>
    </row>
    <row r="921" spans="3:16" ht="14.25" customHeight="1">
      <c r="C921" s="39"/>
      <c r="D921" s="40"/>
      <c r="P921" s="39"/>
    </row>
    <row r="922" spans="3:16" ht="14.25" customHeight="1">
      <c r="C922" s="39"/>
      <c r="D922" s="40"/>
      <c r="P922" s="39"/>
    </row>
    <row r="923" spans="3:16" ht="14.25" customHeight="1">
      <c r="C923" s="39"/>
      <c r="D923" s="40"/>
      <c r="P923" s="39"/>
    </row>
    <row r="924" spans="3:16" ht="14.25" customHeight="1">
      <c r="C924" s="39"/>
      <c r="D924" s="40"/>
      <c r="P924" s="39"/>
    </row>
    <row r="925" spans="3:16" ht="14.25" customHeight="1">
      <c r="C925" s="39"/>
      <c r="D925" s="40"/>
      <c r="P925" s="39"/>
    </row>
    <row r="926" spans="3:16" ht="14.25" customHeight="1">
      <c r="C926" s="39"/>
      <c r="D926" s="40"/>
      <c r="P926" s="39"/>
    </row>
    <row r="927" spans="3:16" ht="14.25" customHeight="1">
      <c r="C927" s="39"/>
      <c r="D927" s="40"/>
      <c r="P927" s="39"/>
    </row>
    <row r="928" spans="3:16" ht="14.25" customHeight="1">
      <c r="C928" s="39"/>
      <c r="D928" s="40"/>
      <c r="P928" s="39"/>
    </row>
    <row r="929" spans="3:16" ht="14.25" customHeight="1">
      <c r="C929" s="39"/>
      <c r="D929" s="40"/>
      <c r="P929" s="39"/>
    </row>
    <row r="930" spans="3:16" ht="14.25" customHeight="1">
      <c r="C930" s="39"/>
      <c r="D930" s="40"/>
      <c r="P930" s="39"/>
    </row>
    <row r="931" spans="3:16" ht="14.25" customHeight="1">
      <c r="C931" s="39"/>
      <c r="D931" s="40"/>
      <c r="P931" s="39"/>
    </row>
    <row r="932" spans="3:16" ht="14.25" customHeight="1">
      <c r="C932" s="39"/>
      <c r="D932" s="40"/>
      <c r="P932" s="39"/>
    </row>
    <row r="933" spans="3:16" ht="14.25" customHeight="1">
      <c r="C933" s="39"/>
      <c r="D933" s="40"/>
      <c r="P933" s="39"/>
    </row>
    <row r="934" spans="3:16" ht="14.25" customHeight="1">
      <c r="C934" s="39"/>
      <c r="D934" s="40"/>
      <c r="P934" s="39"/>
    </row>
    <row r="935" spans="3:16" ht="14.25" customHeight="1">
      <c r="C935" s="39"/>
      <c r="D935" s="40"/>
      <c r="P935" s="39"/>
    </row>
    <row r="936" spans="3:16" ht="14.25" customHeight="1">
      <c r="C936" s="39"/>
      <c r="D936" s="40"/>
      <c r="P936" s="39"/>
    </row>
    <row r="937" spans="3:16" ht="14.25" customHeight="1">
      <c r="C937" s="39"/>
      <c r="D937" s="40"/>
      <c r="P937" s="39"/>
    </row>
    <row r="938" spans="3:16" ht="14.25" customHeight="1">
      <c r="C938" s="39"/>
      <c r="D938" s="40"/>
      <c r="P938" s="39"/>
    </row>
    <row r="939" spans="3:16" ht="14.25" customHeight="1">
      <c r="C939" s="39"/>
      <c r="D939" s="40"/>
      <c r="P939" s="39"/>
    </row>
    <row r="940" spans="3:16" ht="14.25" customHeight="1">
      <c r="C940" s="39"/>
      <c r="D940" s="40"/>
      <c r="P940" s="39"/>
    </row>
    <row r="941" spans="3:16" ht="14.25" customHeight="1">
      <c r="C941" s="39"/>
      <c r="D941" s="40"/>
      <c r="P941" s="39"/>
    </row>
    <row r="942" spans="3:16" ht="14.25" customHeight="1">
      <c r="C942" s="39"/>
      <c r="D942" s="40"/>
      <c r="P942" s="39"/>
    </row>
    <row r="943" spans="3:16" ht="14.25" customHeight="1">
      <c r="C943" s="39"/>
      <c r="D943" s="40"/>
      <c r="P943" s="39"/>
    </row>
    <row r="944" spans="3:16" ht="14.25" customHeight="1">
      <c r="C944" s="39"/>
      <c r="D944" s="40"/>
      <c r="P944" s="39"/>
    </row>
    <row r="945" spans="3:16" ht="14.25" customHeight="1">
      <c r="C945" s="39"/>
      <c r="D945" s="40"/>
      <c r="P945" s="39"/>
    </row>
    <row r="946" spans="3:16" ht="14.25" customHeight="1">
      <c r="C946" s="39"/>
      <c r="D946" s="40"/>
      <c r="P946" s="39"/>
    </row>
    <row r="947" spans="3:16" ht="14.25" customHeight="1">
      <c r="C947" s="39"/>
      <c r="D947" s="40"/>
      <c r="P947" s="39"/>
    </row>
    <row r="948" spans="3:16" ht="14.25" customHeight="1">
      <c r="C948" s="39"/>
      <c r="D948" s="40"/>
      <c r="P948" s="39"/>
    </row>
    <row r="949" spans="3:16" ht="14.25" customHeight="1">
      <c r="C949" s="39"/>
      <c r="D949" s="40"/>
      <c r="P949" s="39"/>
    </row>
    <row r="950" spans="3:16" ht="14.25" customHeight="1">
      <c r="C950" s="39"/>
      <c r="D950" s="40"/>
      <c r="P950" s="39"/>
    </row>
    <row r="951" spans="3:16" ht="14.25" customHeight="1">
      <c r="C951" s="39"/>
      <c r="D951" s="40"/>
      <c r="P951" s="39"/>
    </row>
    <row r="952" spans="3:16" ht="14.25" customHeight="1">
      <c r="C952" s="39"/>
      <c r="D952" s="40"/>
      <c r="P952" s="39"/>
    </row>
    <row r="953" spans="3:16" ht="14.25" customHeight="1">
      <c r="C953" s="39"/>
      <c r="D953" s="40"/>
      <c r="P953" s="39"/>
    </row>
    <row r="954" spans="3:16" ht="14.25" customHeight="1">
      <c r="C954" s="39"/>
      <c r="D954" s="40"/>
      <c r="P954" s="39"/>
    </row>
    <row r="955" spans="3:16" ht="14.25" customHeight="1">
      <c r="C955" s="39"/>
      <c r="D955" s="40"/>
      <c r="P955" s="39"/>
    </row>
    <row r="956" spans="3:16" ht="14.25" customHeight="1">
      <c r="C956" s="39"/>
      <c r="D956" s="40"/>
      <c r="P956" s="39"/>
    </row>
    <row r="957" spans="3:16" ht="14.25" customHeight="1">
      <c r="C957" s="39"/>
      <c r="D957" s="40"/>
      <c r="P957" s="39"/>
    </row>
    <row r="958" spans="3:16" ht="14.25" customHeight="1">
      <c r="C958" s="39"/>
      <c r="D958" s="40"/>
      <c r="P958" s="39"/>
    </row>
    <row r="959" spans="3:16" ht="14.25" customHeight="1">
      <c r="C959" s="39"/>
      <c r="D959" s="40"/>
      <c r="P959" s="39"/>
    </row>
    <row r="960" spans="3:16" ht="14.25" customHeight="1">
      <c r="C960" s="39"/>
      <c r="D960" s="40"/>
      <c r="P960" s="39"/>
    </row>
    <row r="961" spans="3:16" ht="14.25" customHeight="1">
      <c r="C961" s="39"/>
      <c r="D961" s="40"/>
      <c r="P961" s="39"/>
    </row>
    <row r="962" spans="3:16" ht="14.25" customHeight="1">
      <c r="C962" s="39"/>
      <c r="D962" s="40"/>
      <c r="P962" s="39"/>
    </row>
    <row r="963" spans="3:16" ht="14.25" customHeight="1">
      <c r="C963" s="39"/>
      <c r="D963" s="40"/>
      <c r="P963" s="39"/>
    </row>
    <row r="964" spans="3:16" ht="14.25" customHeight="1">
      <c r="C964" s="39"/>
      <c r="D964" s="40"/>
      <c r="P964" s="39"/>
    </row>
    <row r="965" spans="3:16" ht="14.25" customHeight="1">
      <c r="C965" s="39"/>
      <c r="D965" s="40"/>
      <c r="P965" s="39"/>
    </row>
    <row r="966" spans="3:16" ht="14.25" customHeight="1">
      <c r="C966" s="39"/>
      <c r="D966" s="40"/>
      <c r="P966" s="39"/>
    </row>
    <row r="967" spans="3:16" ht="14.25" customHeight="1">
      <c r="C967" s="39"/>
      <c r="D967" s="40"/>
      <c r="P967" s="39"/>
    </row>
    <row r="968" spans="3:16" ht="14.25" customHeight="1">
      <c r="C968" s="39"/>
      <c r="D968" s="40"/>
      <c r="P968" s="39"/>
    </row>
    <row r="969" spans="3:16" ht="14.25" customHeight="1">
      <c r="C969" s="39"/>
      <c r="D969" s="40"/>
      <c r="P969" s="39"/>
    </row>
    <row r="970" spans="3:16" ht="14.25" customHeight="1">
      <c r="C970" s="39"/>
      <c r="D970" s="40"/>
      <c r="P970" s="39"/>
    </row>
    <row r="971" spans="3:16" ht="14.25" customHeight="1">
      <c r="C971" s="39"/>
      <c r="D971" s="40"/>
      <c r="P971" s="39"/>
    </row>
    <row r="972" spans="3:16" ht="14.25" customHeight="1">
      <c r="C972" s="39"/>
      <c r="D972" s="40"/>
      <c r="P972" s="39"/>
    </row>
    <row r="973" spans="3:16" ht="14.25" customHeight="1">
      <c r="C973" s="39"/>
      <c r="D973" s="40"/>
      <c r="P973" s="39"/>
    </row>
    <row r="974" spans="3:16" ht="14.25" customHeight="1">
      <c r="C974" s="39"/>
      <c r="D974" s="40"/>
      <c r="P974" s="39"/>
    </row>
    <row r="975" spans="3:16" ht="14.25" customHeight="1">
      <c r="C975" s="39"/>
      <c r="D975" s="40"/>
      <c r="P975" s="39"/>
    </row>
    <row r="976" spans="3:16" ht="14.25" customHeight="1">
      <c r="C976" s="39"/>
      <c r="D976" s="40"/>
      <c r="P976" s="39"/>
    </row>
    <row r="977" spans="3:16" ht="14.25" customHeight="1">
      <c r="C977" s="39"/>
      <c r="D977" s="40"/>
      <c r="P977" s="39"/>
    </row>
    <row r="978" spans="3:16" ht="14.25" customHeight="1">
      <c r="C978" s="39"/>
      <c r="D978" s="40"/>
      <c r="P978" s="39"/>
    </row>
    <row r="979" spans="3:16" ht="14.25" customHeight="1">
      <c r="C979" s="39"/>
      <c r="D979" s="40"/>
      <c r="P979" s="39"/>
    </row>
    <row r="980" spans="3:16" ht="14.25" customHeight="1">
      <c r="C980" s="39"/>
      <c r="D980" s="40"/>
      <c r="P980" s="39"/>
    </row>
    <row r="981" spans="3:16" ht="14.25" customHeight="1">
      <c r="C981" s="39"/>
      <c r="D981" s="40"/>
      <c r="P981" s="39"/>
    </row>
    <row r="982" spans="3:16" ht="14.25" customHeight="1">
      <c r="C982" s="39"/>
      <c r="D982" s="40"/>
      <c r="P982" s="39"/>
    </row>
    <row r="983" spans="3:16" ht="14.25" customHeight="1">
      <c r="C983" s="39"/>
      <c r="D983" s="40"/>
      <c r="P983" s="39"/>
    </row>
    <row r="984" spans="3:16" ht="14.25" customHeight="1">
      <c r="C984" s="39"/>
      <c r="D984" s="40"/>
      <c r="P984" s="39"/>
    </row>
    <row r="985" spans="3:16" ht="14.25" customHeight="1">
      <c r="C985" s="39"/>
      <c r="D985" s="40"/>
      <c r="P985" s="39"/>
    </row>
    <row r="986" spans="3:16" ht="14.25" customHeight="1">
      <c r="C986" s="39"/>
      <c r="D986" s="40"/>
      <c r="P986" s="39"/>
    </row>
    <row r="987" spans="3:16" ht="14.25" customHeight="1">
      <c r="C987" s="39"/>
      <c r="D987" s="40"/>
      <c r="P987" s="39"/>
    </row>
    <row r="988" spans="3:16" ht="14.25" customHeight="1">
      <c r="C988" s="39"/>
      <c r="D988" s="40"/>
      <c r="P988" s="39"/>
    </row>
    <row r="989" spans="3:16" ht="14.25" customHeight="1">
      <c r="C989" s="39"/>
      <c r="D989" s="40"/>
      <c r="P989" s="39"/>
    </row>
    <row r="990" spans="3:16" ht="14.25" customHeight="1">
      <c r="C990" s="39"/>
      <c r="D990" s="40"/>
      <c r="P990" s="39"/>
    </row>
    <row r="991" spans="3:16" ht="14.25" customHeight="1">
      <c r="C991" s="39"/>
      <c r="D991" s="40"/>
      <c r="P991" s="39"/>
    </row>
    <row r="992" spans="3:16" ht="14.25" customHeight="1">
      <c r="C992" s="39"/>
      <c r="D992" s="40"/>
      <c r="P992" s="39"/>
    </row>
    <row r="993" spans="3:16" ht="14.25" customHeight="1">
      <c r="C993" s="39"/>
      <c r="D993" s="40"/>
      <c r="P993" s="39"/>
    </row>
    <row r="994" spans="3:16" ht="14.25" customHeight="1">
      <c r="C994" s="39"/>
      <c r="D994" s="40"/>
      <c r="P994" s="39"/>
    </row>
    <row r="995" spans="3:16" ht="14.25" customHeight="1">
      <c r="C995" s="39"/>
      <c r="D995" s="40"/>
      <c r="P995" s="39"/>
    </row>
    <row r="996" spans="3:16" ht="14.25" customHeight="1">
      <c r="C996" s="39"/>
      <c r="D996" s="40"/>
      <c r="P996" s="39"/>
    </row>
    <row r="997" spans="3:16" ht="14.25" customHeight="1">
      <c r="C997" s="39"/>
      <c r="D997" s="40"/>
      <c r="P997" s="39"/>
    </row>
    <row r="998" spans="3:16" ht="14.25" customHeight="1">
      <c r="C998" s="39"/>
      <c r="D998" s="40"/>
      <c r="P998" s="39"/>
    </row>
    <row r="999" spans="3:16" ht="14.25" customHeight="1">
      <c r="C999" s="39"/>
      <c r="D999" s="40"/>
      <c r="P999" s="39"/>
    </row>
    <row r="1000" spans="3:16" ht="14.25" customHeight="1">
      <c r="C1000" s="39"/>
      <c r="D1000" s="40"/>
      <c r="P1000" s="39"/>
    </row>
  </sheetData>
  <mergeCells count="7">
    <mergeCell ref="BO2:BT2"/>
    <mergeCell ref="BC2:BH2"/>
    <mergeCell ref="BI2:BN2"/>
    <mergeCell ref="AE2:AJ2"/>
    <mergeCell ref="AK2:AP2"/>
    <mergeCell ref="AQ2:AV2"/>
    <mergeCell ref="AW2:BB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abSelected="1" zoomScale="109" workbookViewId="0">
      <selection activeCell="Q6" sqref="Q6"/>
    </sheetView>
  </sheetViews>
  <sheetFormatPr defaultColWidth="14.42578125" defaultRowHeight="15" customHeight="1"/>
  <cols>
    <col min="1" max="2" width="10.7109375" customWidth="1"/>
    <col min="3" max="3" width="10.85546875" customWidth="1"/>
    <col min="4" max="5" width="10.7109375" customWidth="1"/>
    <col min="6" max="6" width="12.85546875" customWidth="1"/>
    <col min="7" max="16" width="10.7109375" customWidth="1"/>
    <col min="17" max="17" width="12.42578125" customWidth="1"/>
    <col min="18" max="26" width="10.7109375" customWidth="1"/>
  </cols>
  <sheetData>
    <row r="1" spans="1:26" ht="14.25" customHeight="1">
      <c r="B1" s="423" t="s">
        <v>185</v>
      </c>
      <c r="C1" s="424"/>
      <c r="D1" s="424"/>
      <c r="E1" s="424"/>
      <c r="F1" s="424"/>
      <c r="G1" s="424"/>
      <c r="H1" s="424"/>
      <c r="I1" s="424"/>
      <c r="J1" s="424"/>
      <c r="K1" s="424"/>
      <c r="L1" s="425"/>
      <c r="M1" s="426" t="s">
        <v>142</v>
      </c>
      <c r="N1" s="427"/>
      <c r="O1" s="427"/>
      <c r="P1" s="427"/>
      <c r="Q1" s="427"/>
      <c r="R1" s="427"/>
      <c r="S1" s="427"/>
      <c r="T1" s="427"/>
      <c r="U1" s="427"/>
      <c r="V1" s="427"/>
      <c r="W1" s="428"/>
    </row>
    <row r="2" spans="1:26" ht="14.25" customHeight="1">
      <c r="A2" s="176" t="s">
        <v>186</v>
      </c>
      <c r="B2" s="177" t="s">
        <v>14</v>
      </c>
      <c r="C2" s="178" t="s">
        <v>15</v>
      </c>
      <c r="D2" s="176" t="s">
        <v>16</v>
      </c>
      <c r="E2" s="176" t="s">
        <v>17</v>
      </c>
      <c r="F2" s="176" t="s">
        <v>18</v>
      </c>
      <c r="G2" s="176" t="s">
        <v>19</v>
      </c>
      <c r="H2" s="176" t="s">
        <v>20</v>
      </c>
      <c r="I2" s="176" t="s">
        <v>21</v>
      </c>
      <c r="J2" s="176" t="s">
        <v>22</v>
      </c>
      <c r="K2" s="176" t="s">
        <v>23</v>
      </c>
      <c r="L2" s="179" t="s">
        <v>24</v>
      </c>
      <c r="M2" s="180" t="s">
        <v>14</v>
      </c>
      <c r="N2" s="181" t="s">
        <v>15</v>
      </c>
      <c r="O2" s="182" t="s">
        <v>16</v>
      </c>
      <c r="P2" s="182" t="s">
        <v>17</v>
      </c>
      <c r="Q2" s="182" t="s">
        <v>18</v>
      </c>
      <c r="R2" s="182" t="s">
        <v>19</v>
      </c>
      <c r="S2" s="182" t="s">
        <v>20</v>
      </c>
      <c r="T2" s="182" t="s">
        <v>21</v>
      </c>
      <c r="U2" s="182" t="s">
        <v>22</v>
      </c>
      <c r="V2" s="182" t="s">
        <v>23</v>
      </c>
      <c r="W2" s="182" t="s">
        <v>24</v>
      </c>
      <c r="X2" s="41"/>
      <c r="Y2" s="41"/>
      <c r="Z2" s="41"/>
    </row>
    <row r="3" spans="1:26" ht="14.25" customHeight="1">
      <c r="A3" s="112" t="s">
        <v>189</v>
      </c>
      <c r="B3" s="183">
        <v>115.6</v>
      </c>
      <c r="C3" s="184">
        <v>1711</v>
      </c>
      <c r="D3" s="183">
        <v>420</v>
      </c>
      <c r="E3" s="185">
        <v>2415</v>
      </c>
      <c r="F3" s="183">
        <v>728</v>
      </c>
      <c r="G3" s="186">
        <v>2028</v>
      </c>
      <c r="H3" s="93">
        <v>920</v>
      </c>
      <c r="I3" s="93">
        <v>1920</v>
      </c>
      <c r="J3" s="187">
        <v>4690</v>
      </c>
      <c r="K3" s="93">
        <v>900</v>
      </c>
      <c r="L3" s="188">
        <v>5102</v>
      </c>
      <c r="M3" s="189">
        <f t="shared" ref="M3:W3" si="0">(B3/B4)-1</f>
        <v>5.2173913043478404E-3</v>
      </c>
      <c r="N3" s="105">
        <f t="shared" si="0"/>
        <v>-5.9373282023089557E-2</v>
      </c>
      <c r="O3" s="105">
        <f t="shared" si="0"/>
        <v>3.7037037037036979E-2</v>
      </c>
      <c r="P3" s="105">
        <f t="shared" si="0"/>
        <v>1.4705882352941124E-2</v>
      </c>
      <c r="Q3" s="105">
        <f t="shared" si="0"/>
        <v>-2.739726027397249E-3</v>
      </c>
      <c r="R3" s="105">
        <f t="shared" si="0"/>
        <v>6.1780104712041872E-2</v>
      </c>
      <c r="S3" s="105">
        <f t="shared" si="0"/>
        <v>1.098901098901095E-2</v>
      </c>
      <c r="T3" s="105">
        <f t="shared" si="0"/>
        <v>-3.4690799396681737E-2</v>
      </c>
      <c r="U3" s="105">
        <f t="shared" si="0"/>
        <v>-1.2631578947368438E-2</v>
      </c>
      <c r="V3" s="105">
        <f t="shared" si="0"/>
        <v>0</v>
      </c>
      <c r="W3" s="105">
        <f t="shared" si="0"/>
        <v>2.3575638506876384E-3</v>
      </c>
    </row>
    <row r="4" spans="1:26" ht="14.25" customHeight="1">
      <c r="A4" s="112" t="s">
        <v>190</v>
      </c>
      <c r="B4" s="183">
        <v>115</v>
      </c>
      <c r="C4" s="184">
        <v>1819</v>
      </c>
      <c r="D4" s="183">
        <v>405</v>
      </c>
      <c r="E4" s="185">
        <v>2380</v>
      </c>
      <c r="F4" s="183">
        <v>730</v>
      </c>
      <c r="G4" s="186">
        <v>1910</v>
      </c>
      <c r="H4" s="93">
        <v>910</v>
      </c>
      <c r="I4" s="93">
        <v>1989</v>
      </c>
      <c r="J4" s="187">
        <v>4750</v>
      </c>
      <c r="K4" s="93">
        <v>900</v>
      </c>
      <c r="L4" s="188">
        <v>5090</v>
      </c>
      <c r="M4" s="189">
        <f t="shared" ref="M4:W4" si="1">(B4/B5)-1</f>
        <v>1.814962372731288E-2</v>
      </c>
      <c r="N4" s="105">
        <f t="shared" si="1"/>
        <v>1.2242626599888728E-2</v>
      </c>
      <c r="O4" s="105">
        <f t="shared" si="1"/>
        <v>7.4626865671640896E-3</v>
      </c>
      <c r="P4" s="105">
        <f t="shared" si="1"/>
        <v>1.2765957446808418E-2</v>
      </c>
      <c r="Q4" s="105">
        <f t="shared" si="1"/>
        <v>2.0979020979021046E-2</v>
      </c>
      <c r="R4" s="105">
        <f t="shared" si="1"/>
        <v>5.2631578947368585E-3</v>
      </c>
      <c r="S4" s="105">
        <f t="shared" si="1"/>
        <v>6.8599247621154991E-3</v>
      </c>
      <c r="T4" s="105">
        <f t="shared" si="1"/>
        <v>4.6842105263157796E-2</v>
      </c>
      <c r="U4" s="105">
        <f t="shared" si="1"/>
        <v>4.6255506607929542E-2</v>
      </c>
      <c r="V4" s="105">
        <f t="shared" si="1"/>
        <v>3.4482758620689724E-2</v>
      </c>
      <c r="W4" s="105">
        <f t="shared" si="1"/>
        <v>3.9447731755424265E-3</v>
      </c>
    </row>
    <row r="5" spans="1:26" ht="14.25" customHeight="1">
      <c r="A5" s="112" t="s">
        <v>191</v>
      </c>
      <c r="B5" s="183">
        <v>112.95</v>
      </c>
      <c r="C5" s="184">
        <v>1797</v>
      </c>
      <c r="D5" s="183">
        <v>402</v>
      </c>
      <c r="E5" s="185">
        <v>2350</v>
      </c>
      <c r="F5" s="183">
        <v>715</v>
      </c>
      <c r="G5" s="184">
        <v>1900</v>
      </c>
      <c r="H5" s="93">
        <v>903.8</v>
      </c>
      <c r="I5" s="93">
        <v>1900</v>
      </c>
      <c r="J5" s="187">
        <v>4540</v>
      </c>
      <c r="K5" s="93">
        <v>870</v>
      </c>
      <c r="L5" s="188">
        <v>5070</v>
      </c>
      <c r="M5" s="189">
        <f t="shared" ref="M5:W5" si="2">(B5/B6)-1</f>
        <v>-4.4247787610618428E-4</v>
      </c>
      <c r="N5" s="105">
        <f t="shared" si="2"/>
        <v>-1.2094557449147891E-2</v>
      </c>
      <c r="O5" s="105">
        <f t="shared" si="2"/>
        <v>-1.687454145267786E-2</v>
      </c>
      <c r="P5" s="105">
        <f t="shared" si="2"/>
        <v>-1.2605042016806678E-2</v>
      </c>
      <c r="Q5" s="105">
        <f t="shared" si="2"/>
        <v>-2.0547945205479423E-2</v>
      </c>
      <c r="R5" s="105">
        <f t="shared" si="2"/>
        <v>-7.3170731707317027E-2</v>
      </c>
      <c r="S5" s="105">
        <f t="shared" si="2"/>
        <v>-1.6539717083786765E-2</v>
      </c>
      <c r="T5" s="105">
        <f t="shared" si="2"/>
        <v>0</v>
      </c>
      <c r="U5" s="105">
        <f t="shared" si="2"/>
        <v>-2.19780219780219E-3</v>
      </c>
      <c r="V5" s="105">
        <f t="shared" si="2"/>
        <v>-5.7142857142856718E-3</v>
      </c>
      <c r="W5" s="105">
        <f t="shared" si="2"/>
        <v>0</v>
      </c>
    </row>
    <row r="6" spans="1:26" ht="14.25" customHeight="1">
      <c r="A6" s="112" t="s">
        <v>192</v>
      </c>
      <c r="B6" s="183">
        <v>113</v>
      </c>
      <c r="C6" s="184">
        <v>1819</v>
      </c>
      <c r="D6" s="183">
        <v>408.9</v>
      </c>
      <c r="E6" s="185">
        <v>2380</v>
      </c>
      <c r="F6" s="183">
        <v>730</v>
      </c>
      <c r="G6" s="184">
        <v>2050</v>
      </c>
      <c r="H6" s="93">
        <v>919</v>
      </c>
      <c r="I6" s="93">
        <v>1900</v>
      </c>
      <c r="J6" s="187">
        <v>4550</v>
      </c>
      <c r="K6" s="93">
        <v>875</v>
      </c>
      <c r="L6" s="188">
        <v>5070</v>
      </c>
      <c r="M6" s="189">
        <f t="shared" ref="M6:W6" si="3">(B6/B7)-1</f>
        <v>-1.3100436681222738E-2</v>
      </c>
      <c r="N6" s="105">
        <f t="shared" si="3"/>
        <v>-2.8830752802989856E-2</v>
      </c>
      <c r="O6" s="105">
        <f t="shared" si="3"/>
        <v>4.5448962043974639E-3</v>
      </c>
      <c r="P6" s="105">
        <f t="shared" si="3"/>
        <v>-1.855670103092788E-2</v>
      </c>
      <c r="Q6" s="105">
        <f t="shared" si="3"/>
        <v>-1.3246823465801527E-2</v>
      </c>
      <c r="R6" s="105">
        <f t="shared" si="3"/>
        <v>8.1794195250659563E-2</v>
      </c>
      <c r="S6" s="105">
        <f t="shared" si="3"/>
        <v>-1.2995381806465534E-2</v>
      </c>
      <c r="T6" s="105">
        <f t="shared" si="3"/>
        <v>-2.5641025641025661E-2</v>
      </c>
      <c r="U6" s="105">
        <f t="shared" si="3"/>
        <v>-1.0869565217391353E-2</v>
      </c>
      <c r="V6" s="105">
        <f t="shared" si="3"/>
        <v>-2.7669741082342436E-2</v>
      </c>
      <c r="W6" s="105">
        <f t="shared" si="3"/>
        <v>-1.5533980582524309E-2</v>
      </c>
    </row>
    <row r="7" spans="1:26" ht="14.25" customHeight="1">
      <c r="A7" s="112" t="s">
        <v>193</v>
      </c>
      <c r="B7" s="183">
        <v>114.5</v>
      </c>
      <c r="C7" s="184">
        <v>1873</v>
      </c>
      <c r="D7" s="183">
        <v>407.05</v>
      </c>
      <c r="E7" s="185">
        <v>2425</v>
      </c>
      <c r="F7" s="183">
        <v>739.8</v>
      </c>
      <c r="G7" s="184">
        <v>1895</v>
      </c>
      <c r="H7" s="93">
        <v>931.1</v>
      </c>
      <c r="I7" s="93">
        <v>1950</v>
      </c>
      <c r="J7" s="187">
        <v>4600</v>
      </c>
      <c r="K7" s="93">
        <v>899.9</v>
      </c>
      <c r="L7" s="188">
        <v>5150</v>
      </c>
      <c r="M7" s="189">
        <f t="shared" ref="M7:W7" si="4">(B7/B8)-1</f>
        <v>0</v>
      </c>
      <c r="N7" s="105">
        <f t="shared" si="4"/>
        <v>4.0555555555555456E-2</v>
      </c>
      <c r="O7" s="105">
        <f t="shared" si="4"/>
        <v>-1.9156626506024121E-2</v>
      </c>
      <c r="P7" s="105">
        <f t="shared" si="4"/>
        <v>0</v>
      </c>
      <c r="Q7" s="105">
        <f t="shared" si="4"/>
        <v>1.3424657534246487E-2</v>
      </c>
      <c r="R7" s="105">
        <f t="shared" si="4"/>
        <v>0</v>
      </c>
      <c r="S7" s="105">
        <f t="shared" si="4"/>
        <v>-4.1711229946523876E-3</v>
      </c>
      <c r="T7" s="105">
        <f t="shared" si="4"/>
        <v>5.1546391752577136E-3</v>
      </c>
      <c r="U7" s="105">
        <f t="shared" si="4"/>
        <v>0</v>
      </c>
      <c r="V7" s="105">
        <f t="shared" si="4"/>
        <v>1.8908514492753437E-2</v>
      </c>
      <c r="W7" s="105">
        <f t="shared" si="4"/>
        <v>9.8039215686274161E-3</v>
      </c>
    </row>
    <row r="8" spans="1:26" ht="14.25" customHeight="1">
      <c r="A8" s="112" t="s">
        <v>194</v>
      </c>
      <c r="B8" s="183">
        <v>114.5</v>
      </c>
      <c r="C8" s="184">
        <v>1800</v>
      </c>
      <c r="D8" s="183">
        <v>415</v>
      </c>
      <c r="E8" s="185">
        <v>2425</v>
      </c>
      <c r="F8" s="183">
        <v>730</v>
      </c>
      <c r="G8" s="184">
        <v>1895</v>
      </c>
      <c r="H8" s="93">
        <v>935</v>
      </c>
      <c r="I8" s="93">
        <v>1940</v>
      </c>
      <c r="J8" s="187">
        <v>4600</v>
      </c>
      <c r="K8" s="93">
        <v>883.2</v>
      </c>
      <c r="L8" s="188">
        <v>5100</v>
      </c>
      <c r="M8" s="189">
        <f t="shared" ref="M8:W8" si="5">(B8/B9)-1</f>
        <v>-1.250539025441999E-2</v>
      </c>
      <c r="N8" s="105">
        <f t="shared" si="5"/>
        <v>0</v>
      </c>
      <c r="O8" s="105">
        <f t="shared" si="5"/>
        <v>2.6576467745833554E-3</v>
      </c>
      <c r="P8" s="105">
        <f t="shared" si="5"/>
        <v>1.4644351464435212E-2</v>
      </c>
      <c r="Q8" s="105">
        <f t="shared" si="5"/>
        <v>0</v>
      </c>
      <c r="R8" s="105">
        <f t="shared" si="5"/>
        <v>1.4997321906802252E-2</v>
      </c>
      <c r="S8" s="105">
        <f t="shared" si="5"/>
        <v>1.4099783080260275E-2</v>
      </c>
      <c r="T8" s="105">
        <f t="shared" si="5"/>
        <v>-4.6177526936890256E-3</v>
      </c>
      <c r="U8" s="105">
        <f t="shared" si="5"/>
        <v>0</v>
      </c>
      <c r="V8" s="105">
        <f t="shared" si="5"/>
        <v>-1.8666666666666609E-2</v>
      </c>
      <c r="W8" s="105">
        <f t="shared" si="5"/>
        <v>2.0000000000000018E-2</v>
      </c>
    </row>
    <row r="9" spans="1:26" ht="14.25" customHeight="1">
      <c r="A9" s="112" t="s">
        <v>195</v>
      </c>
      <c r="B9" s="183">
        <v>115.95</v>
      </c>
      <c r="C9" s="184">
        <v>1800</v>
      </c>
      <c r="D9" s="183">
        <v>413.9</v>
      </c>
      <c r="E9" s="185">
        <v>2390</v>
      </c>
      <c r="F9" s="183">
        <v>730</v>
      </c>
      <c r="G9" s="184">
        <v>1867</v>
      </c>
      <c r="H9" s="93">
        <v>922</v>
      </c>
      <c r="I9" s="93">
        <v>1949</v>
      </c>
      <c r="J9" s="187">
        <v>4600</v>
      </c>
      <c r="K9" s="93">
        <v>900</v>
      </c>
      <c r="L9" s="188">
        <v>5000</v>
      </c>
      <c r="M9" s="189">
        <f t="shared" ref="M9:W9" si="6">(B9/B10)-1</f>
        <v>-4.3103448275860767E-4</v>
      </c>
      <c r="N9" s="105">
        <f t="shared" si="6"/>
        <v>-4.2043640234167068E-2</v>
      </c>
      <c r="O9" s="105">
        <f t="shared" si="6"/>
        <v>2.1470878578479846E-2</v>
      </c>
      <c r="P9" s="105">
        <f t="shared" si="6"/>
        <v>-4.1666666666666519E-3</v>
      </c>
      <c r="Q9" s="105">
        <f t="shared" si="6"/>
        <v>-2.1447721179624679E-2</v>
      </c>
      <c r="R9" s="105">
        <f t="shared" si="6"/>
        <v>0</v>
      </c>
      <c r="S9" s="105">
        <f t="shared" si="6"/>
        <v>-1.4430785676109004E-2</v>
      </c>
      <c r="T9" s="105">
        <f t="shared" si="6"/>
        <v>3.6045314109165449E-3</v>
      </c>
      <c r="U9" s="105">
        <f t="shared" si="6"/>
        <v>-3.157894736842104E-2</v>
      </c>
      <c r="V9" s="105">
        <f t="shared" si="6"/>
        <v>-1.098901098901095E-2</v>
      </c>
      <c r="W9" s="105">
        <f t="shared" si="6"/>
        <v>-1.9607843137254943E-2</v>
      </c>
    </row>
    <row r="10" spans="1:26" ht="14.25" customHeight="1">
      <c r="A10" s="112" t="s">
        <v>196</v>
      </c>
      <c r="B10" s="183">
        <v>116</v>
      </c>
      <c r="C10" s="184">
        <v>1879</v>
      </c>
      <c r="D10" s="183">
        <v>405.2</v>
      </c>
      <c r="E10" s="185">
        <v>2400</v>
      </c>
      <c r="F10" s="183">
        <v>746</v>
      </c>
      <c r="G10" s="184">
        <v>1867</v>
      </c>
      <c r="H10" s="93">
        <v>935.5</v>
      </c>
      <c r="I10" s="93">
        <v>1942</v>
      </c>
      <c r="J10" s="187">
        <v>4750</v>
      </c>
      <c r="K10" s="93">
        <v>910</v>
      </c>
      <c r="L10" s="188">
        <v>5100</v>
      </c>
      <c r="M10" s="189">
        <f t="shared" ref="M10:W10" si="7">(B10/B11)-1</f>
        <v>-8.9705254164886838E-3</v>
      </c>
      <c r="N10" s="105">
        <f t="shared" si="7"/>
        <v>2.6775956284152969E-2</v>
      </c>
      <c r="O10" s="105">
        <f t="shared" si="7"/>
        <v>-1.1707317073170742E-2</v>
      </c>
      <c r="P10" s="105">
        <f t="shared" si="7"/>
        <v>-4.5624222314392116E-3</v>
      </c>
      <c r="Q10" s="105">
        <f t="shared" si="7"/>
        <v>-6.6577896138482195E-3</v>
      </c>
      <c r="R10" s="105">
        <f t="shared" si="7"/>
        <v>9.1891891891890953E-3</v>
      </c>
      <c r="S10" s="105">
        <f t="shared" si="7"/>
        <v>-1.5263157894736867E-2</v>
      </c>
      <c r="T10" s="105">
        <f t="shared" si="7"/>
        <v>-4.1025641025641546E-3</v>
      </c>
      <c r="U10" s="105">
        <f t="shared" si="7"/>
        <v>1.0638297872340496E-2</v>
      </c>
      <c r="V10" s="105">
        <f t="shared" si="7"/>
        <v>-1.1943539630836053E-2</v>
      </c>
      <c r="W10" s="105">
        <f t="shared" si="7"/>
        <v>0</v>
      </c>
    </row>
    <row r="11" spans="1:26" ht="14.25" customHeight="1">
      <c r="A11" s="112" t="s">
        <v>197</v>
      </c>
      <c r="B11" s="183">
        <v>117.05</v>
      </c>
      <c r="C11" s="184">
        <v>1830</v>
      </c>
      <c r="D11" s="183">
        <v>410</v>
      </c>
      <c r="E11" s="185">
        <v>2411</v>
      </c>
      <c r="F11" s="183">
        <v>751</v>
      </c>
      <c r="G11" s="184">
        <v>1850</v>
      </c>
      <c r="H11" s="93">
        <v>950</v>
      </c>
      <c r="I11" s="93">
        <v>1950</v>
      </c>
      <c r="J11" s="187">
        <v>4700</v>
      </c>
      <c r="K11" s="93">
        <v>921</v>
      </c>
      <c r="L11" s="188">
        <v>5100</v>
      </c>
      <c r="M11" s="189">
        <f t="shared" ref="M11:W11" si="8">(B11/B12)-1</f>
        <v>-2.1312872975277619E-3</v>
      </c>
      <c r="N11" s="105">
        <f t="shared" si="8"/>
        <v>-3.1746031746031744E-2</v>
      </c>
      <c r="O11" s="105">
        <f t="shared" si="8"/>
        <v>0</v>
      </c>
      <c r="P11" s="105">
        <f t="shared" si="8"/>
        <v>1.2174643157010889E-2</v>
      </c>
      <c r="Q11" s="105">
        <f t="shared" si="8"/>
        <v>-6.6137566137566273E-3</v>
      </c>
      <c r="R11" s="105">
        <f t="shared" si="8"/>
        <v>0</v>
      </c>
      <c r="S11" s="105">
        <f t="shared" si="8"/>
        <v>0</v>
      </c>
      <c r="T11" s="105">
        <f t="shared" si="8"/>
        <v>-2.5000000000000022E-2</v>
      </c>
      <c r="U11" s="105">
        <f t="shared" si="8"/>
        <v>0</v>
      </c>
      <c r="V11" s="105">
        <f t="shared" si="8"/>
        <v>-1.4973262032085599E-2</v>
      </c>
      <c r="W11" s="105">
        <f t="shared" si="8"/>
        <v>4.0179481949826679E-2</v>
      </c>
    </row>
    <row r="12" spans="1:26" ht="14.25" customHeight="1">
      <c r="A12" s="112" t="s">
        <v>198</v>
      </c>
      <c r="B12" s="183">
        <v>117.3</v>
      </c>
      <c r="C12" s="184">
        <v>1890</v>
      </c>
      <c r="D12" s="183">
        <v>410</v>
      </c>
      <c r="E12" s="185">
        <v>2382</v>
      </c>
      <c r="F12" s="183">
        <v>756</v>
      </c>
      <c r="G12" s="184">
        <v>1850</v>
      </c>
      <c r="H12" s="93">
        <v>950</v>
      </c>
      <c r="I12" s="93">
        <v>2000</v>
      </c>
      <c r="J12" s="187">
        <v>4700</v>
      </c>
      <c r="K12" s="93">
        <v>935</v>
      </c>
      <c r="L12" s="188">
        <v>4903</v>
      </c>
      <c r="M12" s="189">
        <f t="shared" ref="M12:W12" si="9">(B12/B13)-1</f>
        <v>7.7319587628865705E-3</v>
      </c>
      <c r="N12" s="105">
        <f t="shared" si="9"/>
        <v>2.1621621621621623E-2</v>
      </c>
      <c r="O12" s="105">
        <f t="shared" si="9"/>
        <v>0</v>
      </c>
      <c r="P12" s="105">
        <f t="shared" si="9"/>
        <v>-7.4999999999999512E-3</v>
      </c>
      <c r="Q12" s="105">
        <f t="shared" si="9"/>
        <v>2.1621621621621623E-2</v>
      </c>
      <c r="R12" s="105">
        <f t="shared" si="9"/>
        <v>0</v>
      </c>
      <c r="S12" s="105">
        <f t="shared" si="9"/>
        <v>1.4957264957264904E-2</v>
      </c>
      <c r="T12" s="105">
        <f t="shared" si="9"/>
        <v>1.0101010101010166E-2</v>
      </c>
      <c r="U12" s="105">
        <f t="shared" si="9"/>
        <v>2.1961295933898617E-2</v>
      </c>
      <c r="V12" s="105">
        <f t="shared" si="9"/>
        <v>2.174625723964585E-2</v>
      </c>
      <c r="W12" s="105">
        <f t="shared" si="9"/>
        <v>6.1224489795907999E-4</v>
      </c>
    </row>
    <row r="13" spans="1:26" ht="14.25" customHeight="1">
      <c r="A13" s="112" t="s">
        <v>199</v>
      </c>
      <c r="B13" s="183">
        <v>116.4</v>
      </c>
      <c r="C13" s="184">
        <v>1850</v>
      </c>
      <c r="D13" s="183">
        <v>410</v>
      </c>
      <c r="E13" s="185">
        <v>2400</v>
      </c>
      <c r="F13" s="183">
        <v>740</v>
      </c>
      <c r="G13" s="184">
        <v>1850</v>
      </c>
      <c r="H13" s="93">
        <v>936</v>
      </c>
      <c r="I13" s="93">
        <v>1980</v>
      </c>
      <c r="J13" s="187">
        <v>4599</v>
      </c>
      <c r="K13" s="93">
        <v>915.1</v>
      </c>
      <c r="L13" s="188">
        <v>4900</v>
      </c>
      <c r="M13" s="189">
        <f t="shared" ref="M13:W13" si="10">(B13/B14)-1</f>
        <v>2.0157756354075573E-2</v>
      </c>
      <c r="N13" s="105">
        <f t="shared" si="10"/>
        <v>4.5788581119276417E-2</v>
      </c>
      <c r="O13" s="105">
        <f t="shared" si="10"/>
        <v>5.1282051282051322E-2</v>
      </c>
      <c r="P13" s="105">
        <f t="shared" si="10"/>
        <v>3.4482758620689724E-2</v>
      </c>
      <c r="Q13" s="105">
        <f t="shared" si="10"/>
        <v>2.0830459373706756E-2</v>
      </c>
      <c r="R13" s="105">
        <f t="shared" si="10"/>
        <v>1.4254385964912242E-2</v>
      </c>
      <c r="S13" s="105">
        <f t="shared" si="10"/>
        <v>2.2950819672131084E-2</v>
      </c>
      <c r="T13" s="105">
        <f t="shared" si="10"/>
        <v>5.0530570995444002E-4</v>
      </c>
      <c r="U13" s="105">
        <f t="shared" si="10"/>
        <v>-2.1739130434783593E-4</v>
      </c>
      <c r="V13" s="105">
        <f t="shared" si="10"/>
        <v>2.8202247191011276E-2</v>
      </c>
      <c r="W13" s="105">
        <f t="shared" si="10"/>
        <v>-2.9702970297029729E-2</v>
      </c>
    </row>
    <row r="14" spans="1:26" ht="14.25" customHeight="1">
      <c r="A14" s="112" t="s">
        <v>200</v>
      </c>
      <c r="B14" s="183">
        <v>114.1</v>
      </c>
      <c r="C14" s="184">
        <v>1769</v>
      </c>
      <c r="D14" s="183">
        <v>390</v>
      </c>
      <c r="E14" s="185">
        <v>2320</v>
      </c>
      <c r="F14" s="183">
        <v>724.9</v>
      </c>
      <c r="G14" s="184">
        <v>1824</v>
      </c>
      <c r="H14" s="93">
        <v>915</v>
      </c>
      <c r="I14" s="93">
        <v>1979</v>
      </c>
      <c r="J14" s="187">
        <v>4600</v>
      </c>
      <c r="K14" s="93">
        <v>890</v>
      </c>
      <c r="L14" s="188">
        <v>5050</v>
      </c>
      <c r="M14" s="189">
        <f t="shared" ref="M14:W14" si="11">(B14/B15)-1</f>
        <v>5.2863436123347096E-3</v>
      </c>
      <c r="N14" s="105">
        <f t="shared" si="11"/>
        <v>-1.722222222222225E-2</v>
      </c>
      <c r="O14" s="105">
        <f t="shared" si="11"/>
        <v>1.298701298701288E-2</v>
      </c>
      <c r="P14" s="105">
        <f t="shared" si="11"/>
        <v>0</v>
      </c>
      <c r="Q14" s="105">
        <f t="shared" si="11"/>
        <v>-1.3793103448278554E-4</v>
      </c>
      <c r="R14" s="105">
        <f t="shared" si="11"/>
        <v>0</v>
      </c>
      <c r="S14" s="105">
        <f t="shared" si="11"/>
        <v>5.494505494505475E-3</v>
      </c>
      <c r="T14" s="105">
        <f t="shared" si="11"/>
        <v>4.157894736842116E-2</v>
      </c>
      <c r="U14" s="105">
        <f t="shared" si="11"/>
        <v>6.7848544539286237E-3</v>
      </c>
      <c r="V14" s="105">
        <f t="shared" si="11"/>
        <v>1.1363636363636465E-2</v>
      </c>
      <c r="W14" s="105">
        <f t="shared" si="11"/>
        <v>3.0612244897959107E-2</v>
      </c>
    </row>
    <row r="15" spans="1:26" ht="14.25" customHeight="1">
      <c r="A15" s="112" t="s">
        <v>201</v>
      </c>
      <c r="B15" s="183">
        <v>113.5</v>
      </c>
      <c r="C15" s="184">
        <v>1800</v>
      </c>
      <c r="D15" s="183">
        <v>385</v>
      </c>
      <c r="E15" s="185">
        <v>2320</v>
      </c>
      <c r="F15" s="183">
        <v>725</v>
      </c>
      <c r="G15" s="184">
        <v>1824</v>
      </c>
      <c r="H15" s="93">
        <v>910</v>
      </c>
      <c r="I15" s="93">
        <v>1900</v>
      </c>
      <c r="J15" s="187">
        <v>4569</v>
      </c>
      <c r="K15" s="93">
        <v>880</v>
      </c>
      <c r="L15" s="188">
        <v>4900</v>
      </c>
      <c r="M15" s="189">
        <f t="shared" ref="M15:W15" si="12">(B15/B16)-1</f>
        <v>-3.2395566922421071E-2</v>
      </c>
      <c r="N15" s="105">
        <f t="shared" si="12"/>
        <v>-4.4585987261146487E-2</v>
      </c>
      <c r="O15" s="105">
        <f t="shared" si="12"/>
        <v>-6.0861080619587726E-2</v>
      </c>
      <c r="P15" s="105">
        <f t="shared" si="12"/>
        <v>-8.5470085470085166E-3</v>
      </c>
      <c r="Q15" s="105">
        <f t="shared" si="12"/>
        <v>-2.6845637583892579E-2</v>
      </c>
      <c r="R15" s="105">
        <f t="shared" si="12"/>
        <v>-6.461538461538463E-2</v>
      </c>
      <c r="S15" s="105">
        <f t="shared" si="12"/>
        <v>-4.2105263157894757E-2</v>
      </c>
      <c r="T15" s="105">
        <f t="shared" si="12"/>
        <v>-7.3170731707317027E-2</v>
      </c>
      <c r="U15" s="105">
        <f t="shared" si="12"/>
        <v>-1.80528691166989E-2</v>
      </c>
      <c r="V15" s="105">
        <f t="shared" si="12"/>
        <v>-3.2967032967032961E-2</v>
      </c>
      <c r="W15" s="105">
        <f t="shared" si="12"/>
        <v>-2.0000000000000018E-2</v>
      </c>
    </row>
    <row r="16" spans="1:26" ht="14.25" customHeight="1">
      <c r="A16" s="112" t="s">
        <v>202</v>
      </c>
      <c r="B16" s="183">
        <v>117.3</v>
      </c>
      <c r="C16" s="184">
        <v>1884</v>
      </c>
      <c r="D16" s="183">
        <v>409.95</v>
      </c>
      <c r="E16" s="185">
        <v>2340</v>
      </c>
      <c r="F16" s="183">
        <v>745</v>
      </c>
      <c r="G16" s="184">
        <v>1950</v>
      </c>
      <c r="H16" s="93">
        <v>950</v>
      </c>
      <c r="I16" s="93">
        <v>2050</v>
      </c>
      <c r="J16" s="187">
        <v>4653</v>
      </c>
      <c r="K16" s="93">
        <v>910</v>
      </c>
      <c r="L16" s="188">
        <v>5000</v>
      </c>
      <c r="M16" s="189">
        <f t="shared" ref="M16:W16" si="13">(B16/B17)-1</f>
        <v>6.8669527896996208E-3</v>
      </c>
      <c r="N16" s="105">
        <f t="shared" si="13"/>
        <v>-6.3291139240506666E-3</v>
      </c>
      <c r="O16" s="105">
        <f t="shared" si="13"/>
        <v>2.487499999999998E-2</v>
      </c>
      <c r="P16" s="105">
        <f t="shared" si="13"/>
        <v>1.7391304347825987E-2</v>
      </c>
      <c r="Q16" s="105">
        <f t="shared" si="13"/>
        <v>-7.9893475366178413E-3</v>
      </c>
      <c r="R16" s="105">
        <f t="shared" si="13"/>
        <v>-2.5000000000000022E-2</v>
      </c>
      <c r="S16" s="105">
        <f t="shared" si="13"/>
        <v>-5.2356020942407877E-3</v>
      </c>
      <c r="T16" s="105">
        <f t="shared" si="13"/>
        <v>3.5353535353535248E-2</v>
      </c>
      <c r="U16" s="105">
        <f t="shared" si="13"/>
        <v>-2.4528301886792447E-2</v>
      </c>
      <c r="V16" s="105">
        <f t="shared" si="13"/>
        <v>2.8248587570621542E-2</v>
      </c>
      <c r="W16" s="105">
        <f t="shared" si="13"/>
        <v>0</v>
      </c>
    </row>
    <row r="17" spans="1:23" ht="14.25" customHeight="1">
      <c r="A17" s="112" t="s">
        <v>203</v>
      </c>
      <c r="B17" s="183">
        <v>116.5</v>
      </c>
      <c r="C17" s="184">
        <v>1896</v>
      </c>
      <c r="D17" s="183">
        <v>400</v>
      </c>
      <c r="E17" s="185">
        <v>2300</v>
      </c>
      <c r="F17" s="183">
        <v>751</v>
      </c>
      <c r="G17" s="184">
        <v>2000</v>
      </c>
      <c r="H17" s="93">
        <v>955</v>
      </c>
      <c r="I17" s="93">
        <v>1980</v>
      </c>
      <c r="J17" s="187">
        <v>4770</v>
      </c>
      <c r="K17" s="93">
        <v>885</v>
      </c>
      <c r="L17" s="188">
        <v>5000</v>
      </c>
      <c r="M17" s="189">
        <f t="shared" ref="M17:W17" si="14">(B17/B18)-1</f>
        <v>-1.6877637130801704E-2</v>
      </c>
      <c r="N17" s="105">
        <f t="shared" si="14"/>
        <v>-2.1052631578947212E-3</v>
      </c>
      <c r="O17" s="105">
        <f t="shared" si="14"/>
        <v>2.564102564102555E-2</v>
      </c>
      <c r="P17" s="105">
        <f t="shared" si="14"/>
        <v>-4.3659043659043606E-2</v>
      </c>
      <c r="Q17" s="105">
        <f t="shared" si="14"/>
        <v>-1.4823560278105719E-2</v>
      </c>
      <c r="R17" s="105">
        <f t="shared" si="14"/>
        <v>-9.9009900990099098E-3</v>
      </c>
      <c r="S17" s="105">
        <f t="shared" si="14"/>
        <v>-5.2083333333333703E-3</v>
      </c>
      <c r="T17" s="105">
        <f t="shared" si="14"/>
        <v>-3.367496339677889E-2</v>
      </c>
      <c r="U17" s="105">
        <f t="shared" si="14"/>
        <v>-2.6530612244897944E-2</v>
      </c>
      <c r="V17" s="105">
        <f t="shared" si="14"/>
        <v>-2.960526315789469E-2</v>
      </c>
      <c r="W17" s="105">
        <f t="shared" si="14"/>
        <v>-2.9126213592232997E-2</v>
      </c>
    </row>
    <row r="18" spans="1:23" ht="14.25" customHeight="1">
      <c r="A18" s="112" t="s">
        <v>204</v>
      </c>
      <c r="B18" s="183">
        <v>118.5</v>
      </c>
      <c r="C18" s="184">
        <v>1900</v>
      </c>
      <c r="D18" s="183">
        <v>390</v>
      </c>
      <c r="E18" s="185">
        <v>2405</v>
      </c>
      <c r="F18" s="183">
        <v>762.3</v>
      </c>
      <c r="G18" s="184">
        <v>2020</v>
      </c>
      <c r="H18" s="93">
        <v>960</v>
      </c>
      <c r="I18" s="93">
        <v>2049</v>
      </c>
      <c r="J18" s="187">
        <v>4900</v>
      </c>
      <c r="K18" s="93">
        <v>912</v>
      </c>
      <c r="L18" s="188">
        <v>5150</v>
      </c>
      <c r="M18" s="189">
        <f t="shared" ref="M18:W18" si="15">(B18/B19)-1</f>
        <v>-4.619907601847939E-3</v>
      </c>
      <c r="N18" s="105">
        <f t="shared" si="15"/>
        <v>5.2910052910053462E-3</v>
      </c>
      <c r="O18" s="105">
        <f t="shared" si="15"/>
        <v>-6.0693641618497107E-2</v>
      </c>
      <c r="P18" s="105">
        <f t="shared" si="15"/>
        <v>-1.8367346938775508E-2</v>
      </c>
      <c r="Q18" s="105">
        <f t="shared" si="15"/>
        <v>-3.529411764705892E-3</v>
      </c>
      <c r="R18" s="105">
        <f t="shared" si="15"/>
        <v>-3.8095238095238071E-2</v>
      </c>
      <c r="S18" s="105">
        <f t="shared" si="15"/>
        <v>-1.0405827263267886E-3</v>
      </c>
      <c r="T18" s="105">
        <f t="shared" si="15"/>
        <v>-4.8780487804878092E-4</v>
      </c>
      <c r="U18" s="105">
        <f t="shared" si="15"/>
        <v>2.0833333333333259E-2</v>
      </c>
      <c r="V18" s="105">
        <f t="shared" si="15"/>
        <v>-1.0845986984815648E-2</v>
      </c>
      <c r="W18" s="105">
        <f t="shared" si="15"/>
        <v>-2.8301886792452824E-2</v>
      </c>
    </row>
    <row r="19" spans="1:23" ht="14.25" customHeight="1">
      <c r="A19" s="112" t="s">
        <v>205</v>
      </c>
      <c r="B19" s="183">
        <v>119.05</v>
      </c>
      <c r="C19" s="184">
        <v>1890</v>
      </c>
      <c r="D19" s="183">
        <v>415.2</v>
      </c>
      <c r="E19" s="185">
        <v>2450</v>
      </c>
      <c r="F19" s="183">
        <v>765</v>
      </c>
      <c r="G19" s="184">
        <v>2100</v>
      </c>
      <c r="H19" s="93">
        <v>961</v>
      </c>
      <c r="I19" s="93">
        <v>2050</v>
      </c>
      <c r="J19" s="187">
        <v>4800</v>
      </c>
      <c r="K19" s="93">
        <v>922</v>
      </c>
      <c r="L19" s="188">
        <v>5300</v>
      </c>
      <c r="M19" s="189">
        <f t="shared" ref="M19:W19" si="16">(B19/B20)-1</f>
        <v>-1.6115702479338911E-2</v>
      </c>
      <c r="N19" s="105">
        <f t="shared" si="16"/>
        <v>-1.0471204188481686E-2</v>
      </c>
      <c r="O19" s="105">
        <f t="shared" si="16"/>
        <v>-2.9906542056074792E-2</v>
      </c>
      <c r="P19" s="105">
        <f t="shared" si="16"/>
        <v>-2.777777777777779E-2</v>
      </c>
      <c r="Q19" s="105">
        <f t="shared" si="16"/>
        <v>-6.6225165562914245E-3</v>
      </c>
      <c r="R19" s="105">
        <f t="shared" si="16"/>
        <v>0</v>
      </c>
      <c r="S19" s="105">
        <f t="shared" si="16"/>
        <v>-1.1621927388665965E-2</v>
      </c>
      <c r="T19" s="105">
        <f t="shared" si="16"/>
        <v>1.9550342130987275E-3</v>
      </c>
      <c r="U19" s="105">
        <f t="shared" si="16"/>
        <v>4.3942247332078299E-3</v>
      </c>
      <c r="V19" s="105">
        <f t="shared" si="16"/>
        <v>-2.5369978858350906E-2</v>
      </c>
      <c r="W19" s="105">
        <f t="shared" si="16"/>
        <v>4.1871436996264944E-2</v>
      </c>
    </row>
    <row r="20" spans="1:23" ht="14.25" customHeight="1">
      <c r="A20" s="112" t="s">
        <v>206</v>
      </c>
      <c r="B20" s="183">
        <v>121</v>
      </c>
      <c r="C20" s="184">
        <v>1910</v>
      </c>
      <c r="D20" s="183">
        <v>428</v>
      </c>
      <c r="E20" s="185">
        <v>2520</v>
      </c>
      <c r="F20" s="183">
        <v>770.1</v>
      </c>
      <c r="G20" s="184">
        <v>2100</v>
      </c>
      <c r="H20" s="93">
        <v>972.3</v>
      </c>
      <c r="I20" s="93">
        <v>2046</v>
      </c>
      <c r="J20" s="187">
        <v>4779</v>
      </c>
      <c r="K20" s="93">
        <v>946</v>
      </c>
      <c r="L20" s="188">
        <v>5087</v>
      </c>
      <c r="M20" s="189">
        <f t="shared" ref="M20:W20" si="17">(B20/B21)-1</f>
        <v>-9.8199672667758087E-3</v>
      </c>
      <c r="N20" s="105">
        <f t="shared" si="17"/>
        <v>-2.6109660574412663E-3</v>
      </c>
      <c r="O20" s="105">
        <f t="shared" si="17"/>
        <v>-4.5354110943132131E-3</v>
      </c>
      <c r="P20" s="105">
        <f t="shared" si="17"/>
        <v>-8.2644628099173278E-3</v>
      </c>
      <c r="Q20" s="105">
        <f t="shared" si="17"/>
        <v>-6.4507805444459221E-3</v>
      </c>
      <c r="R20" s="105">
        <f t="shared" si="17"/>
        <v>0</v>
      </c>
      <c r="S20" s="105">
        <f t="shared" si="17"/>
        <v>-1.6885743174924195E-2</v>
      </c>
      <c r="T20" s="105">
        <f t="shared" si="17"/>
        <v>4.9230769230769189E-2</v>
      </c>
      <c r="U20" s="105">
        <f t="shared" si="17"/>
        <v>-1.4435966178593551E-2</v>
      </c>
      <c r="V20" s="105">
        <f t="shared" si="17"/>
        <v>-2.4742268041237137E-2</v>
      </c>
      <c r="W20" s="105">
        <f t="shared" si="17"/>
        <v>-9.9964614295824483E-2</v>
      </c>
    </row>
    <row r="21" spans="1:23" ht="14.25" customHeight="1">
      <c r="A21" s="112" t="s">
        <v>207</v>
      </c>
      <c r="B21" s="183">
        <v>122.2</v>
      </c>
      <c r="C21" s="184">
        <v>1915</v>
      </c>
      <c r="D21" s="183">
        <v>429.95</v>
      </c>
      <c r="E21" s="185">
        <v>2541</v>
      </c>
      <c r="F21" s="183">
        <v>775.1</v>
      </c>
      <c r="G21" s="184">
        <v>2100</v>
      </c>
      <c r="H21" s="93">
        <v>989</v>
      </c>
      <c r="I21" s="93">
        <v>1950</v>
      </c>
      <c r="J21" s="187">
        <v>4849</v>
      </c>
      <c r="K21" s="93">
        <v>970</v>
      </c>
      <c r="L21" s="188">
        <v>5652</v>
      </c>
      <c r="M21" s="189">
        <f t="shared" ref="M21:W21" si="18">(B21/B22)-1</f>
        <v>-1.3720742534301889E-2</v>
      </c>
      <c r="N21" s="105">
        <f t="shared" si="18"/>
        <v>0</v>
      </c>
      <c r="O21" s="105">
        <f t="shared" si="18"/>
        <v>2.2144522144522671E-3</v>
      </c>
      <c r="P21" s="105">
        <f t="shared" si="18"/>
        <v>-1.1284046692606964E-2</v>
      </c>
      <c r="Q21" s="105">
        <f t="shared" si="18"/>
        <v>-1.574603174603173E-2</v>
      </c>
      <c r="R21" s="105">
        <f t="shared" si="18"/>
        <v>-9.4339622641509413E-3</v>
      </c>
      <c r="S21" s="105">
        <f t="shared" si="18"/>
        <v>-1.0101010101010166E-3</v>
      </c>
      <c r="T21" s="105">
        <f t="shared" si="18"/>
        <v>-5.7059961315280461E-2</v>
      </c>
      <c r="U21" s="105">
        <f t="shared" si="18"/>
        <v>-2.0206102242877333E-2</v>
      </c>
      <c r="V21" s="105">
        <f t="shared" si="18"/>
        <v>7.2689511941848028E-3</v>
      </c>
      <c r="W21" s="105">
        <f t="shared" si="18"/>
        <v>-2.0450606585788567E-2</v>
      </c>
    </row>
    <row r="22" spans="1:23" ht="14.25" customHeight="1">
      <c r="A22" s="112" t="s">
        <v>208</v>
      </c>
      <c r="B22" s="183">
        <v>123.9</v>
      </c>
      <c r="C22" s="184">
        <v>1915</v>
      </c>
      <c r="D22" s="183">
        <v>429</v>
      </c>
      <c r="E22" s="185">
        <v>2570</v>
      </c>
      <c r="F22" s="183">
        <v>787.5</v>
      </c>
      <c r="G22" s="184">
        <v>2120</v>
      </c>
      <c r="H22" s="93">
        <v>990</v>
      </c>
      <c r="I22" s="93">
        <v>2068</v>
      </c>
      <c r="J22" s="187">
        <v>4949</v>
      </c>
      <c r="K22" s="93">
        <v>963</v>
      </c>
      <c r="L22" s="188">
        <v>5770</v>
      </c>
      <c r="M22" s="189">
        <f t="shared" ref="M22:W22" si="19">(B22/B23)-1</f>
        <v>7.3170731707317138E-3</v>
      </c>
      <c r="N22" s="105">
        <f t="shared" si="19"/>
        <v>0</v>
      </c>
      <c r="O22" s="105">
        <f t="shared" si="19"/>
        <v>-1.1520737327188946E-2</v>
      </c>
      <c r="P22" s="105">
        <f t="shared" si="19"/>
        <v>-1.1538461538461497E-2</v>
      </c>
      <c r="Q22" s="105">
        <f t="shared" si="19"/>
        <v>1.2210796915167021E-2</v>
      </c>
      <c r="R22" s="105">
        <f t="shared" si="19"/>
        <v>4.7192071731938512E-4</v>
      </c>
      <c r="S22" s="105">
        <f t="shared" si="19"/>
        <v>-7.0210631895687436E-3</v>
      </c>
      <c r="T22" s="105">
        <f t="shared" si="19"/>
        <v>-3.8139534883720905E-2</v>
      </c>
      <c r="U22" s="105">
        <f t="shared" si="19"/>
        <v>1.0000000000000009E-2</v>
      </c>
      <c r="V22" s="105">
        <f t="shared" si="19"/>
        <v>-7.2164948453607991E-3</v>
      </c>
      <c r="W22" s="105">
        <f t="shared" si="19"/>
        <v>2.1238938053097289E-2</v>
      </c>
    </row>
    <row r="23" spans="1:23" ht="14.25" customHeight="1">
      <c r="A23" s="112" t="s">
        <v>209</v>
      </c>
      <c r="B23" s="183">
        <v>123</v>
      </c>
      <c r="C23" s="184">
        <v>1915</v>
      </c>
      <c r="D23" s="183">
        <v>434</v>
      </c>
      <c r="E23" s="185">
        <v>2600</v>
      </c>
      <c r="F23" s="183">
        <v>778</v>
      </c>
      <c r="G23" s="184">
        <v>2119</v>
      </c>
      <c r="H23" s="93">
        <v>997</v>
      </c>
      <c r="I23" s="93">
        <v>2150</v>
      </c>
      <c r="J23" s="187">
        <v>4900</v>
      </c>
      <c r="K23" s="93">
        <v>970</v>
      </c>
      <c r="L23" s="188">
        <v>5650</v>
      </c>
      <c r="M23" s="189">
        <f t="shared" ref="M23:W23" si="20">(B23/B24)-1</f>
        <v>4.9019607843137081E-3</v>
      </c>
      <c r="N23" s="105">
        <f t="shared" si="20"/>
        <v>-6.7427385892115943E-3</v>
      </c>
      <c r="O23" s="105">
        <f t="shared" si="20"/>
        <v>2.3584905660377409E-2</v>
      </c>
      <c r="P23" s="105">
        <f t="shared" si="20"/>
        <v>-1.3282732447817858E-2</v>
      </c>
      <c r="Q23" s="105">
        <f t="shared" si="20"/>
        <v>1.2870012870012104E-3</v>
      </c>
      <c r="R23" s="105">
        <f t="shared" si="20"/>
        <v>0</v>
      </c>
      <c r="S23" s="105">
        <f t="shared" si="20"/>
        <v>2.0100502512563345E-3</v>
      </c>
      <c r="T23" s="105">
        <f t="shared" si="20"/>
        <v>9.1924834941594646E-2</v>
      </c>
      <c r="U23" s="105">
        <f t="shared" si="20"/>
        <v>2.2110972048393851E-2</v>
      </c>
      <c r="V23" s="105">
        <f t="shared" si="20"/>
        <v>-1.0204081632653073E-2</v>
      </c>
      <c r="W23" s="105">
        <f t="shared" si="20"/>
        <v>8.9285714285713969E-3</v>
      </c>
    </row>
    <row r="24" spans="1:23" ht="14.25" customHeight="1">
      <c r="A24" s="112" t="s">
        <v>210</v>
      </c>
      <c r="B24" s="183">
        <v>122.4</v>
      </c>
      <c r="C24" s="184">
        <v>1928</v>
      </c>
      <c r="D24" s="183">
        <v>424</v>
      </c>
      <c r="E24" s="185">
        <v>2635</v>
      </c>
      <c r="F24" s="183">
        <v>777</v>
      </c>
      <c r="G24" s="184">
        <v>2119</v>
      </c>
      <c r="H24" s="93">
        <v>995</v>
      </c>
      <c r="I24" s="93">
        <v>1969</v>
      </c>
      <c r="J24" s="187">
        <v>4794</v>
      </c>
      <c r="K24" s="93">
        <v>980</v>
      </c>
      <c r="L24" s="188">
        <v>5600</v>
      </c>
      <c r="M24" s="189">
        <f t="shared" ref="M24:W24" si="21">(B24/B25)-1</f>
        <v>1.9150707743547102E-2</v>
      </c>
      <c r="N24" s="105">
        <f t="shared" si="21"/>
        <v>-1.0362694300518616E-3</v>
      </c>
      <c r="O24" s="105">
        <f t="shared" si="21"/>
        <v>-2.3529411764705577E-3</v>
      </c>
      <c r="P24" s="105">
        <f t="shared" si="21"/>
        <v>3.3333333333333437E-2</v>
      </c>
      <c r="Q24" s="105">
        <f t="shared" si="21"/>
        <v>2.3219814241486336E-3</v>
      </c>
      <c r="R24" s="105">
        <f t="shared" si="21"/>
        <v>2.8640776699029091E-2</v>
      </c>
      <c r="S24" s="105">
        <f t="shared" si="21"/>
        <v>2.5667456963199609E-2</v>
      </c>
      <c r="T24" s="105">
        <f t="shared" si="21"/>
        <v>2.5520833333333437E-2</v>
      </c>
      <c r="U24" s="105">
        <f t="shared" si="21"/>
        <v>1.5677966101694807E-2</v>
      </c>
      <c r="V24" s="105">
        <f t="shared" si="21"/>
        <v>2.0833333333333259E-2</v>
      </c>
      <c r="W24" s="105">
        <f t="shared" si="21"/>
        <v>-1.2519837771116205E-2</v>
      </c>
    </row>
    <row r="25" spans="1:23" ht="14.25" customHeight="1">
      <c r="A25" s="112" t="s">
        <v>211</v>
      </c>
      <c r="B25" s="183">
        <v>120.1</v>
      </c>
      <c r="C25" s="184">
        <v>1930</v>
      </c>
      <c r="D25" s="183">
        <v>425</v>
      </c>
      <c r="E25" s="185">
        <v>2550</v>
      </c>
      <c r="F25" s="183">
        <v>775.2</v>
      </c>
      <c r="G25" s="184">
        <v>2060</v>
      </c>
      <c r="H25" s="93">
        <v>970.1</v>
      </c>
      <c r="I25" s="93">
        <v>1920</v>
      </c>
      <c r="J25" s="187">
        <v>4720</v>
      </c>
      <c r="K25" s="93">
        <v>960</v>
      </c>
      <c r="L25" s="188">
        <v>5671</v>
      </c>
      <c r="M25" s="189">
        <f t="shared" ref="M25:W25" si="22">(B25/B26)-1</f>
        <v>8.3333333333324155E-4</v>
      </c>
      <c r="N25" s="105">
        <f t="shared" si="22"/>
        <v>-9.7485890200103009E-3</v>
      </c>
      <c r="O25" s="105">
        <f t="shared" si="22"/>
        <v>2.4096385542168752E-2</v>
      </c>
      <c r="P25" s="105">
        <f t="shared" si="22"/>
        <v>1.1102299762093537E-2</v>
      </c>
      <c r="Q25" s="105">
        <f t="shared" si="22"/>
        <v>4.1450777202072242E-3</v>
      </c>
      <c r="R25" s="105">
        <f t="shared" si="22"/>
        <v>-1.9047619047619091E-2</v>
      </c>
      <c r="S25" s="105">
        <f t="shared" si="22"/>
        <v>-2.0574015019031444E-3</v>
      </c>
      <c r="T25" s="105">
        <f t="shared" si="22"/>
        <v>-2.5380710659898442E-2</v>
      </c>
      <c r="U25" s="105">
        <f t="shared" si="22"/>
        <v>-1.6461762867263974E-2</v>
      </c>
      <c r="V25" s="105">
        <f t="shared" si="22"/>
        <v>5.2356020942407877E-3</v>
      </c>
      <c r="W25" s="105">
        <f t="shared" si="22"/>
        <v>-5.0877192982455854E-3</v>
      </c>
    </row>
    <row r="26" spans="1:23" ht="14.25" customHeight="1">
      <c r="A26" s="112" t="s">
        <v>212</v>
      </c>
      <c r="B26" s="183">
        <v>120</v>
      </c>
      <c r="C26" s="184">
        <v>1949</v>
      </c>
      <c r="D26" s="183">
        <v>415</v>
      </c>
      <c r="E26" s="185">
        <v>2522</v>
      </c>
      <c r="F26" s="183">
        <v>772</v>
      </c>
      <c r="G26" s="184">
        <v>2100</v>
      </c>
      <c r="H26" s="93">
        <v>972.1</v>
      </c>
      <c r="I26" s="93">
        <v>1970</v>
      </c>
      <c r="J26" s="187">
        <v>4799</v>
      </c>
      <c r="K26" s="93">
        <v>955</v>
      </c>
      <c r="L26" s="188">
        <v>5700</v>
      </c>
      <c r="M26" s="189">
        <f t="shared" ref="M26:W26" si="23">(B26/B27)-1</f>
        <v>-8.3263946711065184E-4</v>
      </c>
      <c r="N26" s="105">
        <f t="shared" si="23"/>
        <v>2.6870389884088519E-2</v>
      </c>
      <c r="O26" s="105">
        <f t="shared" si="23"/>
        <v>-2.352941176470591E-2</v>
      </c>
      <c r="P26" s="105">
        <f t="shared" si="23"/>
        <v>-1.5835312747426444E-3</v>
      </c>
      <c r="Q26" s="105">
        <f t="shared" si="23"/>
        <v>2.7276269645408746E-3</v>
      </c>
      <c r="R26" s="105">
        <f t="shared" si="23"/>
        <v>0</v>
      </c>
      <c r="S26" s="105">
        <f t="shared" si="23"/>
        <v>-1.9507186858316317E-3</v>
      </c>
      <c r="T26" s="105">
        <f t="shared" si="23"/>
        <v>1.025641025641022E-2</v>
      </c>
      <c r="U26" s="105">
        <f t="shared" si="23"/>
        <v>1.6737288135593165E-2</v>
      </c>
      <c r="V26" s="105">
        <f t="shared" si="23"/>
        <v>-1.6477857878475777E-2</v>
      </c>
      <c r="W26" s="105">
        <f t="shared" si="23"/>
        <v>1.7857142857142794E-2</v>
      </c>
    </row>
    <row r="27" spans="1:23" ht="14.25" customHeight="1">
      <c r="A27" s="112" t="s">
        <v>213</v>
      </c>
      <c r="B27" s="183">
        <v>120.1</v>
      </c>
      <c r="C27" s="184">
        <v>1898</v>
      </c>
      <c r="D27" s="183">
        <v>425</v>
      </c>
      <c r="E27" s="185">
        <v>2526</v>
      </c>
      <c r="F27" s="183">
        <v>769.9</v>
      </c>
      <c r="G27" s="184">
        <v>2100</v>
      </c>
      <c r="H27" s="93">
        <v>974</v>
      </c>
      <c r="I27" s="93">
        <v>1950</v>
      </c>
      <c r="J27" s="187">
        <v>4720</v>
      </c>
      <c r="K27" s="93">
        <v>971</v>
      </c>
      <c r="L27" s="188">
        <v>5600</v>
      </c>
      <c r="M27" s="189">
        <f t="shared" ref="M27:W27" si="24">(B27/B28)-1</f>
        <v>-1.8790849673202659E-2</v>
      </c>
      <c r="N27" s="105">
        <f t="shared" si="24"/>
        <v>-5.2659294365453579E-4</v>
      </c>
      <c r="O27" s="105">
        <f t="shared" si="24"/>
        <v>-7.0093457943924964E-3</v>
      </c>
      <c r="P27" s="105">
        <f t="shared" si="24"/>
        <v>-1.0963194988253711E-2</v>
      </c>
      <c r="Q27" s="105">
        <f t="shared" si="24"/>
        <v>-2.7202072538859978E-3</v>
      </c>
      <c r="R27" s="105">
        <f t="shared" si="24"/>
        <v>-9.4339622641509413E-3</v>
      </c>
      <c r="S27" s="105">
        <f t="shared" si="24"/>
        <v>-1.2671059300557563E-2</v>
      </c>
      <c r="T27" s="105">
        <f t="shared" si="24"/>
        <v>-1.5151515151515138E-2</v>
      </c>
      <c r="U27" s="105">
        <f t="shared" si="24"/>
        <v>-1.6666666666666718E-2</v>
      </c>
      <c r="V27" s="105">
        <f t="shared" si="24"/>
        <v>-2.8028028028028062E-2</v>
      </c>
      <c r="W27" s="105">
        <f t="shared" si="24"/>
        <v>-1.8404907975460127E-2</v>
      </c>
    </row>
    <row r="28" spans="1:23" ht="14.25" customHeight="1">
      <c r="A28" s="112" t="s">
        <v>214</v>
      </c>
      <c r="B28" s="183">
        <v>122.4</v>
      </c>
      <c r="C28" s="184">
        <v>1899</v>
      </c>
      <c r="D28" s="183">
        <v>428</v>
      </c>
      <c r="E28" s="185">
        <v>2554</v>
      </c>
      <c r="F28" s="183">
        <v>772</v>
      </c>
      <c r="G28" s="184">
        <v>2120</v>
      </c>
      <c r="H28" s="93">
        <v>986.5</v>
      </c>
      <c r="I28" s="93">
        <v>1980</v>
      </c>
      <c r="J28" s="187">
        <v>4800</v>
      </c>
      <c r="K28" s="93">
        <v>999</v>
      </c>
      <c r="L28" s="188">
        <v>5705</v>
      </c>
      <c r="M28" s="189">
        <f t="shared" ref="M28:W28" si="25">(B28/B29)-1</f>
        <v>-4.8780487804878092E-3</v>
      </c>
      <c r="N28" s="105">
        <f t="shared" si="25"/>
        <v>-5.2631578947370805E-4</v>
      </c>
      <c r="O28" s="105">
        <f t="shared" si="25"/>
        <v>0</v>
      </c>
      <c r="P28" s="105">
        <f t="shared" si="25"/>
        <v>-1.4660493827160503E-2</v>
      </c>
      <c r="Q28" s="105">
        <f t="shared" si="25"/>
        <v>-6.4350064350063851E-3</v>
      </c>
      <c r="R28" s="105">
        <f t="shared" si="25"/>
        <v>9.52380952380949E-3</v>
      </c>
      <c r="S28" s="105">
        <f t="shared" si="25"/>
        <v>6.6326530612244028E-3</v>
      </c>
      <c r="T28" s="105">
        <f t="shared" si="25"/>
        <v>-1.0000000000000009E-2</v>
      </c>
      <c r="U28" s="105">
        <f t="shared" si="25"/>
        <v>-1.8404907975460127E-2</v>
      </c>
      <c r="V28" s="105">
        <f t="shared" si="25"/>
        <v>-1.0891089108910901E-2</v>
      </c>
      <c r="W28" s="105">
        <f t="shared" si="25"/>
        <v>8.7719298245603206E-4</v>
      </c>
    </row>
    <row r="29" spans="1:23" ht="14.25" customHeight="1">
      <c r="A29" s="112" t="s">
        <v>215</v>
      </c>
      <c r="B29" s="183">
        <v>123</v>
      </c>
      <c r="C29" s="184">
        <v>1900</v>
      </c>
      <c r="D29" s="183">
        <v>428</v>
      </c>
      <c r="E29" s="185">
        <v>2592</v>
      </c>
      <c r="F29" s="183">
        <v>777</v>
      </c>
      <c r="G29" s="184">
        <v>2100</v>
      </c>
      <c r="H29" s="93">
        <v>980</v>
      </c>
      <c r="I29" s="93">
        <v>2000</v>
      </c>
      <c r="J29" s="187">
        <v>4890</v>
      </c>
      <c r="K29" s="93">
        <v>1010</v>
      </c>
      <c r="L29" s="188">
        <v>5700</v>
      </c>
      <c r="M29" s="189">
        <f t="shared" ref="M29:W29" si="26">(B29/B30)-1</f>
        <v>4.0816326530612734E-3</v>
      </c>
      <c r="N29" s="105">
        <f t="shared" si="26"/>
        <v>8.4925690021231404E-3</v>
      </c>
      <c r="O29" s="105">
        <f t="shared" si="26"/>
        <v>0</v>
      </c>
      <c r="P29" s="105">
        <f t="shared" si="26"/>
        <v>1.6072128577028666E-2</v>
      </c>
      <c r="Q29" s="105">
        <f t="shared" si="26"/>
        <v>2.7100271002711285E-3</v>
      </c>
      <c r="R29" s="105">
        <f t="shared" si="26"/>
        <v>9.6153846153845812E-3</v>
      </c>
      <c r="S29" s="105">
        <f t="shared" si="26"/>
        <v>-5.0761421319797106E-3</v>
      </c>
      <c r="T29" s="105">
        <f t="shared" si="26"/>
        <v>-1.4778325123152691E-2</v>
      </c>
      <c r="U29" s="105">
        <f t="shared" si="26"/>
        <v>-2.0408163265306367E-3</v>
      </c>
      <c r="V29" s="105">
        <f t="shared" si="26"/>
        <v>2.9791459781529639E-3</v>
      </c>
      <c r="W29" s="105">
        <f t="shared" si="26"/>
        <v>5.2910052910053462E-3</v>
      </c>
    </row>
    <row r="30" spans="1:23" ht="14.25" customHeight="1">
      <c r="A30" s="112" t="s">
        <v>216</v>
      </c>
      <c r="B30" s="183">
        <v>122.5</v>
      </c>
      <c r="C30" s="184">
        <v>1884</v>
      </c>
      <c r="D30" s="183">
        <v>428</v>
      </c>
      <c r="E30" s="185">
        <v>2551</v>
      </c>
      <c r="F30" s="183">
        <v>774.9</v>
      </c>
      <c r="G30" s="184">
        <v>2080</v>
      </c>
      <c r="H30" s="93">
        <v>985</v>
      </c>
      <c r="I30" s="93">
        <v>2030</v>
      </c>
      <c r="J30" s="187">
        <v>4900</v>
      </c>
      <c r="K30" s="93">
        <v>1007</v>
      </c>
      <c r="L30" s="188">
        <v>5670</v>
      </c>
      <c r="M30" s="189">
        <f t="shared" ref="M30:W30" si="27">(B30/B31)-1</f>
        <v>4.098360655737654E-3</v>
      </c>
      <c r="N30" s="105">
        <f t="shared" si="27"/>
        <v>8.0256821829856051E-3</v>
      </c>
      <c r="O30" s="105">
        <f t="shared" si="27"/>
        <v>2.1479713603818507E-2</v>
      </c>
      <c r="P30" s="105">
        <f t="shared" si="27"/>
        <v>3.9215686274518546E-4</v>
      </c>
      <c r="Q30" s="105">
        <f t="shared" si="27"/>
        <v>2.2295514511873282E-2</v>
      </c>
      <c r="R30" s="105">
        <f t="shared" si="27"/>
        <v>0</v>
      </c>
      <c r="S30" s="105">
        <f t="shared" si="27"/>
        <v>1.5463917525773141E-2</v>
      </c>
      <c r="T30" s="105">
        <f t="shared" si="27"/>
        <v>4.1025641025641102E-2</v>
      </c>
      <c r="U30" s="105">
        <f t="shared" si="27"/>
        <v>1.0309278350515427E-2</v>
      </c>
      <c r="V30" s="105">
        <f t="shared" si="27"/>
        <v>1.6145307769929396E-2</v>
      </c>
      <c r="W30" s="105">
        <f t="shared" si="27"/>
        <v>1.7667844522968323E-3</v>
      </c>
    </row>
    <row r="31" spans="1:23" ht="14.25" customHeight="1">
      <c r="A31" s="112" t="s">
        <v>217</v>
      </c>
      <c r="B31" s="183">
        <v>122</v>
      </c>
      <c r="C31" s="184">
        <v>1869</v>
      </c>
      <c r="D31" s="183">
        <v>419</v>
      </c>
      <c r="E31" s="185">
        <v>2550</v>
      </c>
      <c r="F31" s="183">
        <v>758</v>
      </c>
      <c r="G31" s="184">
        <v>2080</v>
      </c>
      <c r="H31" s="93">
        <v>970</v>
      </c>
      <c r="I31" s="93">
        <v>1950</v>
      </c>
      <c r="J31" s="187">
        <v>4850</v>
      </c>
      <c r="K31" s="93">
        <v>991</v>
      </c>
      <c r="L31" s="188">
        <v>5660</v>
      </c>
      <c r="M31" s="189">
        <f t="shared" ref="M31:W31" si="28">(B31/B32)-1</f>
        <v>-2.4000000000000021E-2</v>
      </c>
      <c r="N31" s="105">
        <f t="shared" si="28"/>
        <v>-1.6315789473684172E-2</v>
      </c>
      <c r="O31" s="105">
        <f t="shared" si="28"/>
        <v>-1.4117647058823568E-2</v>
      </c>
      <c r="P31" s="105">
        <f t="shared" si="28"/>
        <v>-1.9230769230769273E-2</v>
      </c>
      <c r="Q31" s="105">
        <f t="shared" si="28"/>
        <v>-2.8205128205128216E-2</v>
      </c>
      <c r="R31" s="105">
        <f t="shared" si="28"/>
        <v>-4.784688995215336E-3</v>
      </c>
      <c r="S31" s="105">
        <f t="shared" si="28"/>
        <v>-2.7081243731193583E-2</v>
      </c>
      <c r="T31" s="105">
        <f t="shared" si="28"/>
        <v>-3.4653465346534684E-2</v>
      </c>
      <c r="U31" s="105">
        <f t="shared" si="28"/>
        <v>-1.0204081632653073E-2</v>
      </c>
      <c r="V31" s="105">
        <f t="shared" si="28"/>
        <v>-2.7477919528949957E-2</v>
      </c>
      <c r="W31" s="105">
        <f t="shared" si="28"/>
        <v>-2.4137931034482807E-2</v>
      </c>
    </row>
    <row r="32" spans="1:23" ht="14.25" customHeight="1">
      <c r="A32" s="112" t="s">
        <v>218</v>
      </c>
      <c r="B32" s="183">
        <v>125</v>
      </c>
      <c r="C32" s="184">
        <v>1900</v>
      </c>
      <c r="D32" s="183">
        <v>425</v>
      </c>
      <c r="E32" s="185">
        <v>2600</v>
      </c>
      <c r="F32" s="183">
        <v>780</v>
      </c>
      <c r="G32" s="184">
        <v>2090</v>
      </c>
      <c r="H32" s="93">
        <v>997</v>
      </c>
      <c r="I32" s="93">
        <v>2020</v>
      </c>
      <c r="J32" s="187">
        <v>4900</v>
      </c>
      <c r="K32" s="93">
        <v>1019</v>
      </c>
      <c r="L32" s="188">
        <v>5800</v>
      </c>
      <c r="M32" s="189">
        <f t="shared" ref="M32:W32" si="29">(B32/B33)-1</f>
        <v>-1.1857707509881465E-2</v>
      </c>
      <c r="N32" s="105">
        <f t="shared" si="29"/>
        <v>-1.041666666666663E-2</v>
      </c>
      <c r="O32" s="105">
        <f t="shared" si="29"/>
        <v>-6.7772844122457876E-3</v>
      </c>
      <c r="P32" s="105">
        <f t="shared" si="29"/>
        <v>8.1426909654904733E-3</v>
      </c>
      <c r="Q32" s="105">
        <f t="shared" si="29"/>
        <v>0</v>
      </c>
      <c r="R32" s="105">
        <f t="shared" si="29"/>
        <v>2.9049729197439644E-2</v>
      </c>
      <c r="S32" s="105">
        <f t="shared" si="29"/>
        <v>-3.9960039960039717E-3</v>
      </c>
      <c r="T32" s="105">
        <f t="shared" si="29"/>
        <v>-2.1791767554479424E-2</v>
      </c>
      <c r="U32" s="105">
        <f t="shared" si="29"/>
        <v>1.0517632501546803E-2</v>
      </c>
      <c r="V32" s="105">
        <f t="shared" si="29"/>
        <v>-1.5458937198067679E-2</v>
      </c>
      <c r="W32" s="105">
        <f t="shared" si="29"/>
        <v>8.6956521739129933E-3</v>
      </c>
    </row>
    <row r="33" spans="1:23" ht="14.25" customHeight="1">
      <c r="A33" s="112" t="s">
        <v>219</v>
      </c>
      <c r="B33" s="183">
        <v>126.5</v>
      </c>
      <c r="C33" s="184">
        <v>1920</v>
      </c>
      <c r="D33" s="183">
        <v>427.9</v>
      </c>
      <c r="E33" s="185">
        <v>2579</v>
      </c>
      <c r="F33" s="183">
        <v>780</v>
      </c>
      <c r="G33" s="184">
        <v>2031</v>
      </c>
      <c r="H33" s="93">
        <v>1001</v>
      </c>
      <c r="I33" s="93">
        <v>2065</v>
      </c>
      <c r="J33" s="187">
        <v>4849</v>
      </c>
      <c r="K33" s="93">
        <v>1035</v>
      </c>
      <c r="L33" s="188">
        <v>5750</v>
      </c>
      <c r="M33" s="189">
        <f t="shared" ref="M33:W33" si="30">(B33/B34)-1</f>
        <v>0</v>
      </c>
      <c r="N33" s="105">
        <f t="shared" si="30"/>
        <v>1.6410799364743323E-2</v>
      </c>
      <c r="O33" s="105">
        <f t="shared" si="30"/>
        <v>1.8809523809523832E-2</v>
      </c>
      <c r="P33" s="105">
        <f t="shared" si="30"/>
        <v>-1.5273004963726633E-2</v>
      </c>
      <c r="Q33" s="105">
        <f t="shared" si="30"/>
        <v>2.5706940874035134E-3</v>
      </c>
      <c r="R33" s="105">
        <f t="shared" si="30"/>
        <v>5.9435364041604544E-3</v>
      </c>
      <c r="S33" s="105">
        <f t="shared" si="30"/>
        <v>9.9999999999988987E-4</v>
      </c>
      <c r="T33" s="105">
        <f t="shared" si="30"/>
        <v>-2.4154589371980784E-3</v>
      </c>
      <c r="U33" s="105">
        <f t="shared" si="30"/>
        <v>-1.0408163265306136E-2</v>
      </c>
      <c r="V33" s="105">
        <f t="shared" si="30"/>
        <v>-9.6525096525101883E-4</v>
      </c>
      <c r="W33" s="105">
        <f t="shared" si="30"/>
        <v>-8.4497327125366839E-3</v>
      </c>
    </row>
    <row r="34" spans="1:23" ht="14.25" customHeight="1">
      <c r="A34" s="112" t="s">
        <v>220</v>
      </c>
      <c r="B34" s="183">
        <v>126.5</v>
      </c>
      <c r="C34" s="184">
        <v>1889</v>
      </c>
      <c r="D34" s="183">
        <v>420</v>
      </c>
      <c r="E34" s="185">
        <v>2619</v>
      </c>
      <c r="F34" s="183">
        <v>778</v>
      </c>
      <c r="G34" s="184">
        <v>2019</v>
      </c>
      <c r="H34" s="93">
        <v>1000</v>
      </c>
      <c r="I34" s="93">
        <v>2070</v>
      </c>
      <c r="J34" s="187">
        <v>4900</v>
      </c>
      <c r="K34" s="93">
        <v>1036</v>
      </c>
      <c r="L34" s="188">
        <v>5799</v>
      </c>
      <c r="M34" s="189">
        <f t="shared" ref="M34:W34" si="31">(B34/B35)-1</f>
        <v>-3.1520882584712417E-3</v>
      </c>
      <c r="N34" s="105">
        <f t="shared" si="31"/>
        <v>4.7872340425532123E-3</v>
      </c>
      <c r="O34" s="105">
        <f t="shared" si="31"/>
        <v>2.4265333495915087E-2</v>
      </c>
      <c r="P34" s="105">
        <f t="shared" si="31"/>
        <v>3.8197097020620241E-4</v>
      </c>
      <c r="Q34" s="105">
        <f t="shared" si="31"/>
        <v>1.1581521039762954E-3</v>
      </c>
      <c r="R34" s="105">
        <f t="shared" si="31"/>
        <v>-3.3045977011494254E-2</v>
      </c>
      <c r="S34" s="105">
        <f t="shared" si="31"/>
        <v>0</v>
      </c>
      <c r="T34" s="105">
        <f t="shared" si="31"/>
        <v>0</v>
      </c>
      <c r="U34" s="105">
        <f t="shared" si="31"/>
        <v>0</v>
      </c>
      <c r="V34" s="105">
        <f t="shared" si="31"/>
        <v>0</v>
      </c>
      <c r="W34" s="105">
        <f t="shared" si="31"/>
        <v>-8.7179487179487314E-3</v>
      </c>
    </row>
    <row r="35" spans="1:23" ht="14.25" customHeight="1">
      <c r="A35" s="112" t="s">
        <v>221</v>
      </c>
      <c r="B35" s="183">
        <v>126.9</v>
      </c>
      <c r="C35" s="184">
        <v>1880</v>
      </c>
      <c r="D35" s="183">
        <v>410.05</v>
      </c>
      <c r="E35" s="185">
        <v>2618</v>
      </c>
      <c r="F35" s="183">
        <v>777.1</v>
      </c>
      <c r="G35" s="184">
        <v>2088</v>
      </c>
      <c r="H35" s="93">
        <v>1000</v>
      </c>
      <c r="I35" s="93">
        <v>2070</v>
      </c>
      <c r="J35" s="187">
        <v>4900</v>
      </c>
      <c r="K35" s="93">
        <v>1036</v>
      </c>
      <c r="L35" s="188">
        <v>5850</v>
      </c>
      <c r="M35" s="189">
        <f t="shared" ref="M35:W35" si="32">(B35/B36)-1</f>
        <v>2.6699029126213691E-2</v>
      </c>
      <c r="N35" s="105">
        <f t="shared" si="32"/>
        <v>0</v>
      </c>
      <c r="O35" s="105">
        <f t="shared" si="32"/>
        <v>3.0276381909547734E-2</v>
      </c>
      <c r="P35" s="105">
        <f t="shared" si="32"/>
        <v>1.08108108108107E-2</v>
      </c>
      <c r="Q35" s="105">
        <f t="shared" si="32"/>
        <v>-3.8456608127163117E-3</v>
      </c>
      <c r="R35" s="105">
        <f t="shared" si="32"/>
        <v>1.8536585365853675E-2</v>
      </c>
      <c r="S35" s="105">
        <f t="shared" si="32"/>
        <v>2.3541453428863823E-2</v>
      </c>
      <c r="T35" s="105">
        <f t="shared" si="32"/>
        <v>-1.3346043851286904E-2</v>
      </c>
      <c r="U35" s="105">
        <f t="shared" si="32"/>
        <v>-1.0101010101010055E-2</v>
      </c>
      <c r="V35" s="105">
        <f t="shared" si="32"/>
        <v>9.6618357487932016E-4</v>
      </c>
      <c r="W35" s="105">
        <f t="shared" si="32"/>
        <v>0</v>
      </c>
    </row>
    <row r="36" spans="1:23" ht="14.25" customHeight="1">
      <c r="A36" s="112" t="s">
        <v>222</v>
      </c>
      <c r="B36" s="183">
        <v>123.6</v>
      </c>
      <c r="C36" s="184">
        <v>1880</v>
      </c>
      <c r="D36" s="183">
        <v>398</v>
      </c>
      <c r="E36" s="185">
        <v>2590</v>
      </c>
      <c r="F36" s="183">
        <v>780.1</v>
      </c>
      <c r="G36" s="184">
        <v>2050</v>
      </c>
      <c r="H36" s="93">
        <v>977</v>
      </c>
      <c r="I36" s="93">
        <v>2098</v>
      </c>
      <c r="J36" s="187">
        <v>4950</v>
      </c>
      <c r="K36" s="93">
        <v>1035</v>
      </c>
      <c r="L36" s="188">
        <v>5850</v>
      </c>
      <c r="M36" s="189">
        <f t="shared" ref="M36:W36" si="33">(B36/B37)-1</f>
        <v>-2.4213075060534051E-3</v>
      </c>
      <c r="N36" s="105">
        <f t="shared" si="33"/>
        <v>1.6216216216216273E-2</v>
      </c>
      <c r="O36" s="105">
        <f t="shared" si="33"/>
        <v>-1.7283950617283939E-2</v>
      </c>
      <c r="P36" s="105">
        <f t="shared" si="33"/>
        <v>-3.8461538461538325E-3</v>
      </c>
      <c r="Q36" s="105">
        <f t="shared" si="33"/>
        <v>-1.1523687580025088E-3</v>
      </c>
      <c r="R36" s="105">
        <f t="shared" si="33"/>
        <v>-9.6618357487923134E-3</v>
      </c>
      <c r="S36" s="105">
        <f t="shared" si="33"/>
        <v>5.1440329218106484E-3</v>
      </c>
      <c r="T36" s="105">
        <f t="shared" si="33"/>
        <v>-9.5238095238092679E-4</v>
      </c>
      <c r="U36" s="105">
        <f t="shared" si="33"/>
        <v>9.5859677748317829E-3</v>
      </c>
      <c r="V36" s="105">
        <f t="shared" si="33"/>
        <v>-1.4285714285714235E-2</v>
      </c>
      <c r="W36" s="105">
        <f t="shared" si="33"/>
        <v>0</v>
      </c>
    </row>
    <row r="37" spans="1:23" ht="14.25" customHeight="1">
      <c r="A37" s="112" t="s">
        <v>223</v>
      </c>
      <c r="B37" s="183">
        <v>123.9</v>
      </c>
      <c r="C37" s="184">
        <v>1850</v>
      </c>
      <c r="D37" s="183">
        <v>405</v>
      </c>
      <c r="E37" s="185">
        <v>2600</v>
      </c>
      <c r="F37" s="183">
        <v>781</v>
      </c>
      <c r="G37" s="184">
        <v>2070</v>
      </c>
      <c r="H37" s="93">
        <v>972</v>
      </c>
      <c r="I37" s="93">
        <v>2100</v>
      </c>
      <c r="J37" s="187">
        <v>4903</v>
      </c>
      <c r="K37" s="93">
        <v>1050</v>
      </c>
      <c r="L37" s="188">
        <v>5850</v>
      </c>
      <c r="M37" s="189">
        <f t="shared" ref="M37:W37" si="34">(B37/B38)-1</f>
        <v>1.2121212121212199E-3</v>
      </c>
      <c r="N37" s="105">
        <f t="shared" si="34"/>
        <v>5.9815116911365873E-3</v>
      </c>
      <c r="O37" s="105">
        <f t="shared" si="34"/>
        <v>0</v>
      </c>
      <c r="P37" s="105">
        <f t="shared" si="34"/>
        <v>-1.849754624386557E-2</v>
      </c>
      <c r="Q37" s="105">
        <f t="shared" si="34"/>
        <v>0</v>
      </c>
      <c r="R37" s="105">
        <f t="shared" si="34"/>
        <v>-1.0516252390057379E-2</v>
      </c>
      <c r="S37" s="105">
        <f t="shared" si="34"/>
        <v>-1.5696202531645609E-2</v>
      </c>
      <c r="T37" s="105">
        <f t="shared" si="34"/>
        <v>-4.7393364928910442E-3</v>
      </c>
      <c r="U37" s="105">
        <f t="shared" si="34"/>
        <v>-1.9399999999999973E-2</v>
      </c>
      <c r="V37" s="105">
        <f t="shared" si="34"/>
        <v>-1.5932521087160256E-2</v>
      </c>
      <c r="W37" s="105">
        <f t="shared" si="34"/>
        <v>-1.3490725126475533E-2</v>
      </c>
    </row>
    <row r="38" spans="1:23" ht="14.25" customHeight="1">
      <c r="A38" s="112" t="s">
        <v>224</v>
      </c>
      <c r="B38" s="183">
        <v>123.75</v>
      </c>
      <c r="C38" s="184">
        <v>1839</v>
      </c>
      <c r="D38" s="183">
        <v>405</v>
      </c>
      <c r="E38" s="185">
        <v>2649</v>
      </c>
      <c r="F38" s="183">
        <v>781</v>
      </c>
      <c r="G38" s="184">
        <v>2092</v>
      </c>
      <c r="H38" s="93">
        <v>987.5</v>
      </c>
      <c r="I38" s="93">
        <v>2110</v>
      </c>
      <c r="J38" s="187">
        <v>5000</v>
      </c>
      <c r="K38" s="93">
        <v>1067</v>
      </c>
      <c r="L38" s="188">
        <v>5930</v>
      </c>
      <c r="M38" s="189">
        <f t="shared" ref="M38:W38" si="35">(B38/B39)-1</f>
        <v>-1.210653753026647E-3</v>
      </c>
      <c r="N38" s="105">
        <f t="shared" si="35"/>
        <v>1.3223140495867813E-2</v>
      </c>
      <c r="O38" s="105">
        <f t="shared" si="35"/>
        <v>-1.2195121951219523E-2</v>
      </c>
      <c r="P38" s="105">
        <f t="shared" si="35"/>
        <v>-3.7735849056608206E-4</v>
      </c>
      <c r="Q38" s="105">
        <f t="shared" si="35"/>
        <v>-6.9930069930069783E-3</v>
      </c>
      <c r="R38" s="105">
        <f t="shared" si="35"/>
        <v>0</v>
      </c>
      <c r="S38" s="105">
        <f t="shared" si="35"/>
        <v>2.5380710659899108E-3</v>
      </c>
      <c r="T38" s="105">
        <f t="shared" si="35"/>
        <v>-8.9243776420855347E-3</v>
      </c>
      <c r="U38" s="105">
        <f t="shared" si="35"/>
        <v>0</v>
      </c>
      <c r="V38" s="105">
        <f t="shared" si="35"/>
        <v>-1.3863216266173706E-2</v>
      </c>
      <c r="W38" s="105">
        <f t="shared" si="35"/>
        <v>6.7911714770798604E-3</v>
      </c>
    </row>
    <row r="39" spans="1:23" ht="14.25" customHeight="1">
      <c r="A39" s="112" t="s">
        <v>225</v>
      </c>
      <c r="B39" s="183">
        <v>123.9</v>
      </c>
      <c r="C39" s="184">
        <v>1815</v>
      </c>
      <c r="D39" s="183">
        <v>410</v>
      </c>
      <c r="E39" s="185">
        <v>2650</v>
      </c>
      <c r="F39" s="183">
        <v>786.5</v>
      </c>
      <c r="G39" s="184">
        <v>2092</v>
      </c>
      <c r="H39" s="93">
        <v>985</v>
      </c>
      <c r="I39" s="93">
        <v>2129</v>
      </c>
      <c r="J39" s="187">
        <v>5000</v>
      </c>
      <c r="K39" s="93">
        <v>1082</v>
      </c>
      <c r="L39" s="188">
        <v>5890</v>
      </c>
      <c r="M39" s="189">
        <f t="shared" ref="M39:W39" si="36">(B39/B40)-1</f>
        <v>1.1428571428571566E-2</v>
      </c>
      <c r="N39" s="105">
        <f t="shared" si="36"/>
        <v>0</v>
      </c>
      <c r="O39" s="105">
        <f t="shared" si="36"/>
        <v>-1.2048192771084376E-2</v>
      </c>
      <c r="P39" s="105">
        <f t="shared" si="36"/>
        <v>1.9230769230769162E-2</v>
      </c>
      <c r="Q39" s="105">
        <f t="shared" si="36"/>
        <v>8.3333333333333037E-3</v>
      </c>
      <c r="R39" s="105">
        <f t="shared" si="36"/>
        <v>-1.737905119774541E-2</v>
      </c>
      <c r="S39" s="105">
        <f t="shared" si="36"/>
        <v>3.5642939753969038E-2</v>
      </c>
      <c r="T39" s="105">
        <f t="shared" si="36"/>
        <v>3.3495145631067924E-2</v>
      </c>
      <c r="U39" s="105">
        <f t="shared" si="36"/>
        <v>2.000400080015563E-4</v>
      </c>
      <c r="V39" s="105">
        <f t="shared" si="36"/>
        <v>0</v>
      </c>
      <c r="W39" s="105">
        <f t="shared" si="36"/>
        <v>6.8376068376068133E-3</v>
      </c>
    </row>
    <row r="40" spans="1:23" ht="14.25" customHeight="1">
      <c r="A40" s="112" t="s">
        <v>226</v>
      </c>
      <c r="B40" s="183">
        <v>122.5</v>
      </c>
      <c r="C40" s="184">
        <v>1815</v>
      </c>
      <c r="D40" s="183">
        <v>415</v>
      </c>
      <c r="E40" s="185">
        <v>2600</v>
      </c>
      <c r="F40" s="183">
        <v>780</v>
      </c>
      <c r="G40" s="184">
        <v>2129</v>
      </c>
      <c r="H40" s="93">
        <v>951.1</v>
      </c>
      <c r="I40" s="93">
        <v>2060</v>
      </c>
      <c r="J40" s="187">
        <v>4999</v>
      </c>
      <c r="K40" s="93">
        <v>1082</v>
      </c>
      <c r="L40" s="188">
        <v>5850</v>
      </c>
      <c r="M40" s="189">
        <f t="shared" ref="M40:W40" si="37">(B40/B41)-1</f>
        <v>8.2304526748970819E-3</v>
      </c>
      <c r="N40" s="105">
        <f t="shared" si="37"/>
        <v>0</v>
      </c>
      <c r="O40" s="105">
        <f t="shared" si="37"/>
        <v>0</v>
      </c>
      <c r="P40" s="105">
        <f t="shared" si="37"/>
        <v>5.476673427991896E-2</v>
      </c>
      <c r="Q40" s="105">
        <f t="shared" si="37"/>
        <v>-3.8314176245211051E-3</v>
      </c>
      <c r="R40" s="105">
        <f t="shared" si="37"/>
        <v>-5.6048575432040559E-3</v>
      </c>
      <c r="S40" s="105">
        <f t="shared" si="37"/>
        <v>1.3965884861407263E-2</v>
      </c>
      <c r="T40" s="105">
        <f t="shared" si="37"/>
        <v>9.8039215686274161E-3</v>
      </c>
      <c r="U40" s="105">
        <f t="shared" si="37"/>
        <v>-1.9999999999997797E-4</v>
      </c>
      <c r="V40" s="105">
        <f t="shared" si="37"/>
        <v>2.780352177942591E-3</v>
      </c>
      <c r="W40" s="105">
        <f t="shared" si="37"/>
        <v>-1.0152284263959421E-2</v>
      </c>
    </row>
    <row r="41" spans="1:23" ht="14.25" customHeight="1">
      <c r="A41" s="112" t="s">
        <v>227</v>
      </c>
      <c r="B41" s="183">
        <v>121.5</v>
      </c>
      <c r="C41" s="184">
        <v>1815</v>
      </c>
      <c r="D41" s="183">
        <v>415</v>
      </c>
      <c r="E41" s="185">
        <v>2465</v>
      </c>
      <c r="F41" s="183">
        <v>783</v>
      </c>
      <c r="G41" s="184">
        <v>2141</v>
      </c>
      <c r="H41" s="93">
        <v>938</v>
      </c>
      <c r="I41" s="93">
        <v>2040</v>
      </c>
      <c r="J41" s="187">
        <v>5000</v>
      </c>
      <c r="K41" s="93">
        <v>1079</v>
      </c>
      <c r="L41" s="188">
        <v>5910</v>
      </c>
      <c r="M41" s="189">
        <f t="shared" ref="M41:W41" si="38">(B41/B42)-1</f>
        <v>8.2987551867219622E-3</v>
      </c>
      <c r="N41" s="105">
        <f t="shared" si="38"/>
        <v>-5.479452054794498E-3</v>
      </c>
      <c r="O41" s="105">
        <f t="shared" si="38"/>
        <v>5.0234088320890935E-2</v>
      </c>
      <c r="P41" s="105">
        <f t="shared" si="38"/>
        <v>-1.3605442176870763E-2</v>
      </c>
      <c r="Q41" s="105">
        <f t="shared" si="38"/>
        <v>-8.7352829472084892E-3</v>
      </c>
      <c r="R41" s="105">
        <f t="shared" si="38"/>
        <v>-1.3992537313433084E-3</v>
      </c>
      <c r="S41" s="105">
        <f t="shared" si="38"/>
        <v>1.0672358591248265E-3</v>
      </c>
      <c r="T41" s="105">
        <f t="shared" si="38"/>
        <v>0</v>
      </c>
      <c r="U41" s="105">
        <f t="shared" si="38"/>
        <v>2.0040080160319551E-3</v>
      </c>
      <c r="V41" s="105">
        <f t="shared" si="38"/>
        <v>-2.7726432532347856E-3</v>
      </c>
      <c r="W41" s="105">
        <f t="shared" si="38"/>
        <v>1.5251652262329163E-3</v>
      </c>
    </row>
    <row r="42" spans="1:23" ht="14.25" customHeight="1">
      <c r="A42" s="112" t="s">
        <v>228</v>
      </c>
      <c r="B42" s="183">
        <v>120.5</v>
      </c>
      <c r="C42" s="184">
        <v>1825</v>
      </c>
      <c r="D42" s="183">
        <v>395.15</v>
      </c>
      <c r="E42" s="185">
        <v>2499</v>
      </c>
      <c r="F42" s="183">
        <v>789.9</v>
      </c>
      <c r="G42" s="184">
        <v>2144</v>
      </c>
      <c r="H42" s="93">
        <v>937</v>
      </c>
      <c r="I42" s="93">
        <v>2040</v>
      </c>
      <c r="J42" s="187">
        <v>4990</v>
      </c>
      <c r="K42" s="93">
        <v>1082</v>
      </c>
      <c r="L42" s="188">
        <v>5901</v>
      </c>
      <c r="M42" s="189">
        <f t="shared" ref="M42:W42" si="39">(B42/B43)-1</f>
        <v>8.3682008368199945E-3</v>
      </c>
      <c r="N42" s="105">
        <f t="shared" si="39"/>
        <v>1.388888888888884E-2</v>
      </c>
      <c r="O42" s="105">
        <f t="shared" si="39"/>
        <v>2.6363636363636367E-2</v>
      </c>
      <c r="P42" s="105">
        <f t="shared" si="39"/>
        <v>2.3341523341523285E-2</v>
      </c>
      <c r="Q42" s="105">
        <f t="shared" si="39"/>
        <v>4.6225165562913784E-2</v>
      </c>
      <c r="R42" s="105">
        <f t="shared" si="39"/>
        <v>6.5727699530515604E-3</v>
      </c>
      <c r="S42" s="105">
        <f t="shared" si="39"/>
        <v>7.5268817204301453E-3</v>
      </c>
      <c r="T42" s="105">
        <f t="shared" si="39"/>
        <v>2.7707808564231717E-2</v>
      </c>
      <c r="U42" s="105">
        <f t="shared" si="39"/>
        <v>8.0224628961089728E-4</v>
      </c>
      <c r="V42" s="105">
        <f t="shared" si="39"/>
        <v>2.2684310018903586E-2</v>
      </c>
      <c r="W42" s="105">
        <f t="shared" si="39"/>
        <v>1.3575428474461582E-3</v>
      </c>
    </row>
    <row r="43" spans="1:23" ht="14.25" customHeight="1">
      <c r="A43" s="112" t="s">
        <v>229</v>
      </c>
      <c r="B43" s="183">
        <v>119.5</v>
      </c>
      <c r="C43" s="184">
        <v>1800</v>
      </c>
      <c r="D43" s="183">
        <v>385</v>
      </c>
      <c r="E43" s="185">
        <v>2442</v>
      </c>
      <c r="F43" s="183">
        <v>755</v>
      </c>
      <c r="G43" s="184">
        <v>2130</v>
      </c>
      <c r="H43" s="93">
        <v>930</v>
      </c>
      <c r="I43" s="93">
        <v>1985</v>
      </c>
      <c r="J43" s="187">
        <v>4986</v>
      </c>
      <c r="K43" s="93">
        <v>1058</v>
      </c>
      <c r="L43" s="188">
        <v>5893</v>
      </c>
      <c r="M43" s="189">
        <f t="shared" ref="M43:W43" si="40">(B43/B44)-1</f>
        <v>-4.1666666666666519E-3</v>
      </c>
      <c r="N43" s="105">
        <f t="shared" si="40"/>
        <v>-2.2172949002217113E-3</v>
      </c>
      <c r="O43" s="105">
        <f t="shared" si="40"/>
        <v>-7.8598118799123595E-3</v>
      </c>
      <c r="P43" s="105">
        <f t="shared" si="40"/>
        <v>-1.2269938650306678E-3</v>
      </c>
      <c r="Q43" s="105">
        <f t="shared" si="40"/>
        <v>0</v>
      </c>
      <c r="R43" s="105">
        <f t="shared" si="40"/>
        <v>9.3984962406024053E-4</v>
      </c>
      <c r="S43" s="105">
        <f t="shared" si="40"/>
        <v>-1.3576580398812044E-2</v>
      </c>
      <c r="T43" s="105">
        <f t="shared" si="40"/>
        <v>-1.2437810945273631E-2</v>
      </c>
      <c r="U43" s="105">
        <f t="shared" si="40"/>
        <v>8.2912032355915155E-3</v>
      </c>
      <c r="V43" s="105">
        <f t="shared" si="40"/>
        <v>-4.7036688617121403E-3</v>
      </c>
      <c r="W43" s="105">
        <f t="shared" si="40"/>
        <v>-1.1864406779661385E-3</v>
      </c>
    </row>
    <row r="44" spans="1:23" ht="14.25" customHeight="1">
      <c r="A44" s="112" t="s">
        <v>230</v>
      </c>
      <c r="B44" s="183">
        <v>120</v>
      </c>
      <c r="C44" s="184">
        <v>1804</v>
      </c>
      <c r="D44" s="183">
        <v>388.05</v>
      </c>
      <c r="E44" s="185">
        <v>2445</v>
      </c>
      <c r="F44" s="183">
        <v>755</v>
      </c>
      <c r="G44" s="184">
        <v>2128</v>
      </c>
      <c r="H44" s="93">
        <v>942.8</v>
      </c>
      <c r="I44" s="93">
        <v>2010</v>
      </c>
      <c r="J44" s="187">
        <v>4945</v>
      </c>
      <c r="K44" s="93">
        <v>1063</v>
      </c>
      <c r="L44" s="188">
        <v>5900</v>
      </c>
      <c r="M44" s="189">
        <f t="shared" ref="M44:W44" si="41">(B44/B45)-1</f>
        <v>0</v>
      </c>
      <c r="N44" s="105">
        <f t="shared" si="41"/>
        <v>-8.79120879120876E-3</v>
      </c>
      <c r="O44" s="105">
        <f t="shared" si="41"/>
        <v>-9.9502487562188602E-3</v>
      </c>
      <c r="P44" s="105">
        <f t="shared" si="41"/>
        <v>-2.8548123980424167E-3</v>
      </c>
      <c r="Q44" s="105">
        <f t="shared" si="41"/>
        <v>-6.5789473684210176E-3</v>
      </c>
      <c r="R44" s="105">
        <f t="shared" si="41"/>
        <v>-9.389671361502705E-4</v>
      </c>
      <c r="S44" s="105">
        <f t="shared" si="41"/>
        <v>-1.2711864406780293E-3</v>
      </c>
      <c r="T44" s="105">
        <f t="shared" si="41"/>
        <v>3.494757863205189E-3</v>
      </c>
      <c r="U44" s="105">
        <f t="shared" si="41"/>
        <v>0</v>
      </c>
      <c r="V44" s="105">
        <f t="shared" si="41"/>
        <v>-4.6816479400748623E-3</v>
      </c>
      <c r="W44" s="105">
        <f t="shared" si="41"/>
        <v>1.6952025767080769E-4</v>
      </c>
    </row>
    <row r="45" spans="1:23" ht="14.25" customHeight="1">
      <c r="A45" s="112" t="s">
        <v>231</v>
      </c>
      <c r="B45" s="183">
        <v>120</v>
      </c>
      <c r="C45" s="184">
        <v>1820</v>
      </c>
      <c r="D45" s="183">
        <v>391.95</v>
      </c>
      <c r="E45" s="185">
        <v>2452</v>
      </c>
      <c r="F45" s="183">
        <v>760</v>
      </c>
      <c r="G45" s="184">
        <v>2130</v>
      </c>
      <c r="H45" s="93">
        <v>944</v>
      </c>
      <c r="I45" s="93">
        <v>2003</v>
      </c>
      <c r="J45" s="187">
        <v>4945</v>
      </c>
      <c r="K45" s="93">
        <v>1068</v>
      </c>
      <c r="L45" s="188">
        <v>5899</v>
      </c>
      <c r="M45" s="189">
        <f t="shared" ref="M45:W45" si="42">(B45/B46)-1</f>
        <v>0</v>
      </c>
      <c r="N45" s="105">
        <f t="shared" si="42"/>
        <v>-5.464480874316946E-3</v>
      </c>
      <c r="O45" s="105">
        <f t="shared" si="42"/>
        <v>-1.2755102040817867E-4</v>
      </c>
      <c r="P45" s="105">
        <f t="shared" si="42"/>
        <v>-7.6891946580331938E-3</v>
      </c>
      <c r="Q45" s="105">
        <f t="shared" si="42"/>
        <v>-6.5359477124182774E-3</v>
      </c>
      <c r="R45" s="105">
        <f t="shared" si="42"/>
        <v>2.2563610177628313E-2</v>
      </c>
      <c r="S45" s="105">
        <f t="shared" si="42"/>
        <v>2.8683735259746879E-3</v>
      </c>
      <c r="T45" s="105">
        <f t="shared" si="42"/>
        <v>-1.0864197530864206E-2</v>
      </c>
      <c r="U45" s="105">
        <f t="shared" si="42"/>
        <v>-8.0824408971513773E-4</v>
      </c>
      <c r="V45" s="105">
        <f t="shared" si="42"/>
        <v>-3.7313432835820448E-3</v>
      </c>
      <c r="W45" s="105">
        <f t="shared" si="42"/>
        <v>-5.0830227041676057E-4</v>
      </c>
    </row>
    <row r="46" spans="1:23" ht="14.25" customHeight="1">
      <c r="A46" s="112" t="s">
        <v>232</v>
      </c>
      <c r="B46" s="183">
        <v>120</v>
      </c>
      <c r="C46" s="184">
        <v>1830</v>
      </c>
      <c r="D46" s="183">
        <v>392</v>
      </c>
      <c r="E46" s="185">
        <v>2471</v>
      </c>
      <c r="F46" s="183">
        <v>765</v>
      </c>
      <c r="G46" s="184">
        <v>2083</v>
      </c>
      <c r="H46" s="93">
        <v>941.3</v>
      </c>
      <c r="I46" s="93">
        <v>2025</v>
      </c>
      <c r="J46" s="187">
        <v>4949</v>
      </c>
      <c r="K46" s="93">
        <v>1072</v>
      </c>
      <c r="L46" s="188">
        <v>5902</v>
      </c>
      <c r="M46" s="189">
        <f t="shared" ref="M46:W46" si="43">(B46/B47)-1</f>
        <v>-1.6393442622950838E-2</v>
      </c>
      <c r="N46" s="105">
        <f t="shared" si="43"/>
        <v>-2.7247956403270157E-3</v>
      </c>
      <c r="O46" s="105">
        <f t="shared" si="43"/>
        <v>-7.5949367088608E-3</v>
      </c>
      <c r="P46" s="105">
        <f t="shared" si="43"/>
        <v>6.5173116089614069E-3</v>
      </c>
      <c r="Q46" s="105">
        <f t="shared" si="43"/>
        <v>-3.90625E-3</v>
      </c>
      <c r="R46" s="105">
        <f t="shared" si="43"/>
        <v>1.0184287099902933E-2</v>
      </c>
      <c r="S46" s="105">
        <f t="shared" si="43"/>
        <v>-2.860169491525455E-3</v>
      </c>
      <c r="T46" s="105">
        <f t="shared" si="43"/>
        <v>4.9407114624511195E-4</v>
      </c>
      <c r="U46" s="105">
        <f t="shared" si="43"/>
        <v>2.2520661157024779E-2</v>
      </c>
      <c r="V46" s="105">
        <f t="shared" si="43"/>
        <v>1.8691588785046953E-3</v>
      </c>
      <c r="W46" s="105">
        <f t="shared" si="43"/>
        <v>2.0373514431240025E-3</v>
      </c>
    </row>
    <row r="47" spans="1:23" ht="14.25" customHeight="1">
      <c r="A47" s="112" t="s">
        <v>233</v>
      </c>
      <c r="B47" s="183">
        <v>122</v>
      </c>
      <c r="C47" s="184">
        <v>1835</v>
      </c>
      <c r="D47" s="183">
        <v>395</v>
      </c>
      <c r="E47" s="185">
        <v>2455</v>
      </c>
      <c r="F47" s="183">
        <v>768</v>
      </c>
      <c r="G47" s="184">
        <v>2062</v>
      </c>
      <c r="H47" s="93">
        <v>944</v>
      </c>
      <c r="I47" s="93">
        <v>2024</v>
      </c>
      <c r="J47" s="187">
        <v>4840</v>
      </c>
      <c r="K47" s="93">
        <v>1070</v>
      </c>
      <c r="L47" s="188">
        <v>5890</v>
      </c>
      <c r="M47" s="189">
        <f t="shared" ref="M47:W47" si="44">(B47/B48)-1</f>
        <v>4.1000410004099486E-4</v>
      </c>
      <c r="N47" s="105">
        <f t="shared" si="44"/>
        <v>0</v>
      </c>
      <c r="O47" s="105">
        <f t="shared" si="44"/>
        <v>5.8981233243967868E-2</v>
      </c>
      <c r="P47" s="105">
        <f t="shared" si="44"/>
        <v>0</v>
      </c>
      <c r="Q47" s="105">
        <f t="shared" si="44"/>
        <v>-1.1705033164259859E-3</v>
      </c>
      <c r="R47" s="105">
        <f t="shared" si="44"/>
        <v>-1.575178997613369E-2</v>
      </c>
      <c r="S47" s="105">
        <f t="shared" si="44"/>
        <v>1.9438444924406051E-2</v>
      </c>
      <c r="T47" s="105">
        <f t="shared" si="44"/>
        <v>0</v>
      </c>
      <c r="U47" s="105">
        <f t="shared" si="44"/>
        <v>8.5434465513649638E-3</v>
      </c>
      <c r="V47" s="105">
        <f t="shared" si="44"/>
        <v>0</v>
      </c>
      <c r="W47" s="105">
        <f t="shared" si="44"/>
        <v>1.3600816048962017E-3</v>
      </c>
    </row>
    <row r="48" spans="1:23" ht="14.25" customHeight="1">
      <c r="A48" s="112" t="s">
        <v>234</v>
      </c>
      <c r="B48" s="183">
        <v>121.95</v>
      </c>
      <c r="C48" s="184">
        <v>1835</v>
      </c>
      <c r="D48" s="183">
        <v>373</v>
      </c>
      <c r="E48" s="185">
        <v>2455</v>
      </c>
      <c r="F48" s="183">
        <v>768.9</v>
      </c>
      <c r="G48" s="184">
        <v>2095</v>
      </c>
      <c r="H48" s="93">
        <v>926</v>
      </c>
      <c r="I48" s="93">
        <v>2024</v>
      </c>
      <c r="J48" s="187">
        <v>4799</v>
      </c>
      <c r="K48" s="93">
        <v>1070</v>
      </c>
      <c r="L48" s="188">
        <v>5882</v>
      </c>
      <c r="M48" s="189">
        <f t="shared" ref="M48:W48" si="45">(B48/B49)-1</f>
        <v>-8.5365853658536661E-3</v>
      </c>
      <c r="N48" s="105">
        <f t="shared" si="45"/>
        <v>-8.1081081081081363E-3</v>
      </c>
      <c r="O48" s="105">
        <f t="shared" si="45"/>
        <v>8.1081081081080253E-3</v>
      </c>
      <c r="P48" s="105">
        <f t="shared" si="45"/>
        <v>2.0408163265306367E-3</v>
      </c>
      <c r="Q48" s="105">
        <f t="shared" si="45"/>
        <v>1.3022528975126235E-3</v>
      </c>
      <c r="R48" s="105">
        <f t="shared" si="45"/>
        <v>2.6960784313725394E-2</v>
      </c>
      <c r="S48" s="105">
        <f t="shared" si="45"/>
        <v>1.4238773274917849E-2</v>
      </c>
      <c r="T48" s="105">
        <f t="shared" si="45"/>
        <v>2.4764735017335227E-3</v>
      </c>
      <c r="U48" s="105">
        <f t="shared" si="45"/>
        <v>1.0741364785172625E-2</v>
      </c>
      <c r="V48" s="105">
        <f t="shared" si="45"/>
        <v>1.4218009478673022E-2</v>
      </c>
      <c r="W48" s="105">
        <f t="shared" si="45"/>
        <v>-3.0508474576270705E-3</v>
      </c>
    </row>
    <row r="49" spans="1:23" ht="14.25" customHeight="1">
      <c r="A49" s="112" t="s">
        <v>235</v>
      </c>
      <c r="B49" s="183">
        <v>123</v>
      </c>
      <c r="C49" s="184">
        <v>1850</v>
      </c>
      <c r="D49" s="183">
        <v>370</v>
      </c>
      <c r="E49" s="185">
        <v>2450</v>
      </c>
      <c r="F49" s="183">
        <v>767.9</v>
      </c>
      <c r="G49" s="184">
        <v>2040</v>
      </c>
      <c r="H49" s="93">
        <v>913</v>
      </c>
      <c r="I49" s="93">
        <v>2019</v>
      </c>
      <c r="J49" s="187">
        <v>4748</v>
      </c>
      <c r="K49" s="93">
        <v>1055</v>
      </c>
      <c r="L49" s="188">
        <v>5900</v>
      </c>
      <c r="M49" s="189">
        <f t="shared" ref="M49:W49" si="46">(B49/B50)-1</f>
        <v>-1.2180267965895553E-3</v>
      </c>
      <c r="N49" s="105">
        <f t="shared" si="46"/>
        <v>2.8349082823790894E-2</v>
      </c>
      <c r="O49" s="105">
        <f t="shared" si="46"/>
        <v>1.3698630136986356E-2</v>
      </c>
      <c r="P49" s="105">
        <f t="shared" si="46"/>
        <v>1.6353229762877675E-3</v>
      </c>
      <c r="Q49" s="105">
        <f t="shared" si="46"/>
        <v>-2.3385734701832916E-3</v>
      </c>
      <c r="R49" s="105">
        <f t="shared" si="46"/>
        <v>1.7456359102244301E-2</v>
      </c>
      <c r="S49" s="105">
        <f t="shared" si="46"/>
        <v>1.2062726176116367E-3</v>
      </c>
      <c r="T49" s="105">
        <f t="shared" si="46"/>
        <v>3.4791252485089075E-3</v>
      </c>
      <c r="U49" s="105">
        <f t="shared" si="46"/>
        <v>1.4529914529914478E-2</v>
      </c>
      <c r="V49" s="105">
        <f t="shared" si="46"/>
        <v>1.5399422521655382E-2</v>
      </c>
      <c r="W49" s="105">
        <f t="shared" si="46"/>
        <v>-6.7750677506772661E-4</v>
      </c>
    </row>
    <row r="50" spans="1:23" ht="14.25" customHeight="1">
      <c r="A50" s="112" t="s">
        <v>236</v>
      </c>
      <c r="B50" s="183">
        <v>123.15</v>
      </c>
      <c r="C50" s="184">
        <v>1799</v>
      </c>
      <c r="D50" s="183">
        <v>365</v>
      </c>
      <c r="E50" s="185">
        <v>2446</v>
      </c>
      <c r="F50" s="183">
        <v>769.7</v>
      </c>
      <c r="G50" s="184">
        <v>2005</v>
      </c>
      <c r="H50" s="93">
        <v>911.9</v>
      </c>
      <c r="I50" s="93">
        <v>2012</v>
      </c>
      <c r="J50" s="187">
        <v>4680</v>
      </c>
      <c r="K50" s="93">
        <v>1039</v>
      </c>
      <c r="L50" s="188">
        <v>5904</v>
      </c>
      <c r="M50" s="189">
        <f t="shared" ref="M50:W50" si="47">(B50/B51)-1</f>
        <v>6.1274509803921351E-3</v>
      </c>
      <c r="N50" s="105">
        <f t="shared" si="47"/>
        <v>1.6958733747880261E-2</v>
      </c>
      <c r="O50" s="105">
        <f t="shared" si="47"/>
        <v>-1.8817204301075252E-2</v>
      </c>
      <c r="P50" s="105">
        <f t="shared" si="47"/>
        <v>1.9166666666666776E-2</v>
      </c>
      <c r="Q50" s="105">
        <f t="shared" si="47"/>
        <v>2.3440552155229444E-3</v>
      </c>
      <c r="R50" s="105">
        <f t="shared" si="47"/>
        <v>-1.7156862745098089E-2</v>
      </c>
      <c r="S50" s="105">
        <f t="shared" si="47"/>
        <v>2.0879120879120361E-3</v>
      </c>
      <c r="T50" s="105">
        <f t="shared" si="47"/>
        <v>-8.3785115820601552E-3</v>
      </c>
      <c r="U50" s="105">
        <f t="shared" si="47"/>
        <v>-4.2553191489361764E-3</v>
      </c>
      <c r="V50" s="105">
        <f t="shared" si="47"/>
        <v>3.8647342995168366E-3</v>
      </c>
      <c r="W50" s="105">
        <f t="shared" si="47"/>
        <v>8.4760128835403847E-4</v>
      </c>
    </row>
    <row r="51" spans="1:23" ht="14.25" customHeight="1">
      <c r="A51" s="112" t="s">
        <v>237</v>
      </c>
      <c r="B51" s="183">
        <v>122.4</v>
      </c>
      <c r="C51" s="184">
        <v>1769</v>
      </c>
      <c r="D51" s="183">
        <v>372</v>
      </c>
      <c r="E51" s="185">
        <v>2400</v>
      </c>
      <c r="F51" s="183">
        <v>767.9</v>
      </c>
      <c r="G51" s="184">
        <v>2040</v>
      </c>
      <c r="H51" s="93">
        <v>910</v>
      </c>
      <c r="I51" s="93">
        <v>2029</v>
      </c>
      <c r="J51" s="187">
        <v>4700</v>
      </c>
      <c r="K51" s="93">
        <v>1035</v>
      </c>
      <c r="L51" s="188">
        <v>5899</v>
      </c>
      <c r="M51" s="189">
        <f t="shared" ref="M51:W51" si="48">(B51/B52)-1</f>
        <v>3.2786885245901232E-3</v>
      </c>
      <c r="N51" s="105">
        <f t="shared" si="48"/>
        <v>-5.6211354693648241E-3</v>
      </c>
      <c r="O51" s="105">
        <f t="shared" si="48"/>
        <v>-2.6809651474530849E-3</v>
      </c>
      <c r="P51" s="105">
        <f t="shared" si="48"/>
        <v>-1.4373716632443578E-2</v>
      </c>
      <c r="Q51" s="105">
        <f t="shared" si="48"/>
        <v>1.9787516600265675E-2</v>
      </c>
      <c r="R51" s="105">
        <f t="shared" si="48"/>
        <v>-9.7943192948091173E-4</v>
      </c>
      <c r="S51" s="105">
        <f t="shared" si="48"/>
        <v>4.4150110375276164E-3</v>
      </c>
      <c r="T51" s="105">
        <f t="shared" si="48"/>
        <v>-4.9261083743845635E-4</v>
      </c>
      <c r="U51" s="105">
        <f t="shared" si="48"/>
        <v>8.5836909871244149E-3</v>
      </c>
      <c r="V51" s="105">
        <f t="shared" si="48"/>
        <v>2.9069767441860517E-3</v>
      </c>
      <c r="W51" s="105">
        <f t="shared" si="48"/>
        <v>-1.2719665271966552E-2</v>
      </c>
    </row>
    <row r="52" spans="1:23" ht="14.25" customHeight="1">
      <c r="A52" s="112" t="s">
        <v>238</v>
      </c>
      <c r="B52" s="183">
        <v>122</v>
      </c>
      <c r="C52" s="184">
        <v>1779</v>
      </c>
      <c r="D52" s="183">
        <v>373</v>
      </c>
      <c r="E52" s="185">
        <v>2435</v>
      </c>
      <c r="F52" s="183">
        <v>753</v>
      </c>
      <c r="G52" s="184">
        <v>2042</v>
      </c>
      <c r="H52" s="93">
        <v>906</v>
      </c>
      <c r="I52" s="93">
        <v>2030</v>
      </c>
      <c r="J52" s="187">
        <v>4660</v>
      </c>
      <c r="K52" s="93">
        <v>1032</v>
      </c>
      <c r="L52" s="188">
        <v>5975</v>
      </c>
      <c r="M52" s="189">
        <f t="shared" ref="M52:W52" si="49">(B52/B53)-1</f>
        <v>-4.0816326530612734E-3</v>
      </c>
      <c r="N52" s="105">
        <f t="shared" si="49"/>
        <v>-5.5897149245388578E-3</v>
      </c>
      <c r="O52" s="105">
        <f t="shared" si="49"/>
        <v>-4.0053404539386328E-3</v>
      </c>
      <c r="P52" s="105">
        <f t="shared" si="49"/>
        <v>1.0373443983402453E-2</v>
      </c>
      <c r="Q52" s="105">
        <f t="shared" si="49"/>
        <v>4.0000000000000036E-3</v>
      </c>
      <c r="R52" s="105">
        <f t="shared" si="49"/>
        <v>3.2878098128477529E-2</v>
      </c>
      <c r="S52" s="105">
        <f t="shared" si="49"/>
        <v>-1.1025358324145973E-3</v>
      </c>
      <c r="T52" s="105">
        <f t="shared" si="49"/>
        <v>2.4691358024691024E-3</v>
      </c>
      <c r="U52" s="105">
        <f t="shared" si="49"/>
        <v>-2.6123301985370939E-2</v>
      </c>
      <c r="V52" s="105">
        <f t="shared" si="49"/>
        <v>-2.8985507246376274E-3</v>
      </c>
      <c r="W52" s="105">
        <f t="shared" si="49"/>
        <v>-3.3361134278565574E-3</v>
      </c>
    </row>
    <row r="53" spans="1:23" ht="14.25" customHeight="1">
      <c r="A53" s="112" t="s">
        <v>239</v>
      </c>
      <c r="B53" s="183">
        <v>122.5</v>
      </c>
      <c r="C53" s="184">
        <v>1789</v>
      </c>
      <c r="D53" s="183">
        <v>374.5</v>
      </c>
      <c r="E53" s="185">
        <v>2410</v>
      </c>
      <c r="F53" s="183">
        <v>750</v>
      </c>
      <c r="G53" s="184">
        <v>1977</v>
      </c>
      <c r="H53" s="93">
        <v>907</v>
      </c>
      <c r="I53" s="93">
        <v>2025</v>
      </c>
      <c r="J53" s="187">
        <v>4785</v>
      </c>
      <c r="K53" s="93">
        <v>1035</v>
      </c>
      <c r="L53" s="188">
        <v>5995</v>
      </c>
      <c r="M53" s="189">
        <f t="shared" ref="M53:W53" si="50">(B53/B54)-1</f>
        <v>0</v>
      </c>
      <c r="N53" s="105">
        <f t="shared" si="50"/>
        <v>-6.1111111111110672E-3</v>
      </c>
      <c r="O53" s="105">
        <f t="shared" si="50"/>
        <v>-1.3333333333332975E-3</v>
      </c>
      <c r="P53" s="105">
        <f t="shared" si="50"/>
        <v>-2.8225806451612878E-2</v>
      </c>
      <c r="Q53" s="105">
        <f t="shared" si="50"/>
        <v>0</v>
      </c>
      <c r="R53" s="105">
        <f t="shared" si="50"/>
        <v>-1.1499999999999955E-2</v>
      </c>
      <c r="S53" s="105">
        <f t="shared" si="50"/>
        <v>1.6565433462174539E-3</v>
      </c>
      <c r="T53" s="105">
        <f t="shared" si="50"/>
        <v>6.4612326043738122E-3</v>
      </c>
      <c r="U53" s="105">
        <f t="shared" si="50"/>
        <v>-2.0894274968663584E-4</v>
      </c>
      <c r="V53" s="105">
        <f t="shared" si="50"/>
        <v>9.6711798839455021E-4</v>
      </c>
      <c r="W53" s="105">
        <f t="shared" si="50"/>
        <v>1.610169491525415E-2</v>
      </c>
    </row>
    <row r="54" spans="1:23" ht="14.25" customHeight="1">
      <c r="A54" s="112" t="s">
        <v>240</v>
      </c>
      <c r="B54" s="183">
        <v>122.5</v>
      </c>
      <c r="C54" s="184">
        <v>1800</v>
      </c>
      <c r="D54" s="183">
        <v>375</v>
      </c>
      <c r="E54" s="185">
        <v>2480</v>
      </c>
      <c r="F54" s="183">
        <v>750</v>
      </c>
      <c r="G54" s="184">
        <v>2000</v>
      </c>
      <c r="H54" s="93">
        <v>905.5</v>
      </c>
      <c r="I54" s="93">
        <v>2012</v>
      </c>
      <c r="J54" s="187">
        <v>4786</v>
      </c>
      <c r="K54" s="93">
        <v>1034</v>
      </c>
      <c r="L54" s="188">
        <v>5900</v>
      </c>
      <c r="M54" s="189">
        <f t="shared" ref="M54:W54" si="51">(B54/B55)-1</f>
        <v>0</v>
      </c>
      <c r="N54" s="105">
        <f t="shared" si="51"/>
        <v>-1.098901098901095E-2</v>
      </c>
      <c r="O54" s="105">
        <f t="shared" si="51"/>
        <v>2.673796791443861E-3</v>
      </c>
      <c r="P54" s="105">
        <f t="shared" si="51"/>
        <v>1.2244897959183598E-2</v>
      </c>
      <c r="Q54" s="105">
        <f t="shared" si="51"/>
        <v>0</v>
      </c>
      <c r="R54" s="105">
        <f t="shared" si="51"/>
        <v>5.002501250626068E-4</v>
      </c>
      <c r="S54" s="105">
        <f t="shared" si="51"/>
        <v>-3.8503850385038785E-3</v>
      </c>
      <c r="T54" s="105">
        <f t="shared" si="51"/>
        <v>-2.3300970873786353E-2</v>
      </c>
      <c r="U54" s="105">
        <f t="shared" si="51"/>
        <v>-4.1771094402676123E-4</v>
      </c>
      <c r="V54" s="105">
        <f t="shared" si="51"/>
        <v>-9.6618357487920914E-4</v>
      </c>
      <c r="W54" s="105">
        <f t="shared" si="51"/>
        <v>3.2307430709062057E-3</v>
      </c>
    </row>
    <row r="55" spans="1:23" ht="14.25" customHeight="1">
      <c r="A55" s="112" t="s">
        <v>241</v>
      </c>
      <c r="B55" s="183">
        <v>122.5</v>
      </c>
      <c r="C55" s="184">
        <v>1820</v>
      </c>
      <c r="D55" s="183">
        <v>374</v>
      </c>
      <c r="E55" s="185">
        <v>2450</v>
      </c>
      <c r="F55" s="183">
        <v>750</v>
      </c>
      <c r="G55" s="184">
        <v>1999</v>
      </c>
      <c r="H55" s="93">
        <v>909</v>
      </c>
      <c r="I55" s="93">
        <v>2060</v>
      </c>
      <c r="J55" s="187">
        <v>4788</v>
      </c>
      <c r="K55" s="93">
        <v>1035</v>
      </c>
      <c r="L55" s="188">
        <v>5881</v>
      </c>
      <c r="M55" s="189">
        <f t="shared" ref="M55:W55" si="52">(B55/B56)-1</f>
        <v>3.2760032760033031E-3</v>
      </c>
      <c r="N55" s="105">
        <f t="shared" si="52"/>
        <v>-8.7145969498910736E-3</v>
      </c>
      <c r="O55" s="105">
        <f t="shared" si="52"/>
        <v>0</v>
      </c>
      <c r="P55" s="105">
        <f t="shared" si="52"/>
        <v>0</v>
      </c>
      <c r="Q55" s="105">
        <f t="shared" si="52"/>
        <v>1.3513513513513598E-2</v>
      </c>
      <c r="R55" s="105">
        <f t="shared" si="52"/>
        <v>1.4720812182741128E-2</v>
      </c>
      <c r="S55" s="105">
        <f t="shared" si="52"/>
        <v>2.9445073612684114E-2</v>
      </c>
      <c r="T55" s="105">
        <f t="shared" si="52"/>
        <v>9.8039215686274161E-3</v>
      </c>
      <c r="U55" s="105">
        <f t="shared" si="52"/>
        <v>-2.2921441967076461E-3</v>
      </c>
      <c r="V55" s="105">
        <f t="shared" si="52"/>
        <v>4.2296072507552962E-2</v>
      </c>
      <c r="W55" s="105">
        <f t="shared" si="52"/>
        <v>1.7006802721097891E-4</v>
      </c>
    </row>
    <row r="56" spans="1:23" ht="14.25" customHeight="1">
      <c r="A56" s="112" t="s">
        <v>242</v>
      </c>
      <c r="B56" s="183">
        <v>122.1</v>
      </c>
      <c r="C56" s="184">
        <v>1836</v>
      </c>
      <c r="D56" s="183">
        <v>374</v>
      </c>
      <c r="E56" s="185">
        <v>2450</v>
      </c>
      <c r="F56" s="183">
        <v>740</v>
      </c>
      <c r="G56" s="184">
        <v>1970</v>
      </c>
      <c r="H56" s="93">
        <v>883</v>
      </c>
      <c r="I56" s="93">
        <v>2040</v>
      </c>
      <c r="J56" s="187">
        <v>4799</v>
      </c>
      <c r="K56" s="93">
        <v>993</v>
      </c>
      <c r="L56" s="188">
        <v>5880</v>
      </c>
      <c r="M56" s="189">
        <f t="shared" ref="M56:W56" si="53">(B56/B57)-1</f>
        <v>3.2867707477401975E-3</v>
      </c>
      <c r="N56" s="105">
        <f t="shared" si="53"/>
        <v>1.6611295681063121E-2</v>
      </c>
      <c r="O56" s="105">
        <f t="shared" si="53"/>
        <v>-7.9575596816976457E-3</v>
      </c>
      <c r="P56" s="105">
        <f t="shared" si="53"/>
        <v>2.0833333333333259E-2</v>
      </c>
      <c r="Q56" s="105">
        <f t="shared" si="53"/>
        <v>1.9283746556473913E-2</v>
      </c>
      <c r="R56" s="105">
        <f t="shared" si="53"/>
        <v>1.5251652262329163E-3</v>
      </c>
      <c r="S56" s="105">
        <f t="shared" si="53"/>
        <v>6.8415051311288E-3</v>
      </c>
      <c r="T56" s="105">
        <f t="shared" si="53"/>
        <v>-4.8780487804878092E-3</v>
      </c>
      <c r="U56" s="105">
        <f t="shared" si="53"/>
        <v>4.1692724619557531E-4</v>
      </c>
      <c r="V56" s="105">
        <f t="shared" si="53"/>
        <v>1.6792955150522149E-2</v>
      </c>
      <c r="W56" s="105">
        <f t="shared" si="53"/>
        <v>-1.3422818791946289E-2</v>
      </c>
    </row>
    <row r="57" spans="1:23" ht="14.25" customHeight="1">
      <c r="A57" s="112" t="s">
        <v>243</v>
      </c>
      <c r="B57" s="183">
        <v>121.7</v>
      </c>
      <c r="C57" s="184">
        <v>1806</v>
      </c>
      <c r="D57" s="183">
        <v>377</v>
      </c>
      <c r="E57" s="185">
        <v>2400</v>
      </c>
      <c r="F57" s="183">
        <v>726</v>
      </c>
      <c r="G57" s="184">
        <v>1967</v>
      </c>
      <c r="H57" s="93">
        <v>877</v>
      </c>
      <c r="I57" s="93">
        <v>2050</v>
      </c>
      <c r="J57" s="187">
        <v>4797</v>
      </c>
      <c r="K57" s="93">
        <v>976.6</v>
      </c>
      <c r="L57" s="188">
        <v>5960</v>
      </c>
      <c r="M57" s="189">
        <f t="shared" ref="M57:W57" si="54">(B57/B58)-1</f>
        <v>-1.0569105691056846E-2</v>
      </c>
      <c r="N57" s="105">
        <f t="shared" si="54"/>
        <v>-1.1061946902655162E-3</v>
      </c>
      <c r="O57" s="105">
        <f t="shared" si="54"/>
        <v>5.6014937316617441E-3</v>
      </c>
      <c r="P57" s="105">
        <f t="shared" si="54"/>
        <v>-4.0000000000000036E-2</v>
      </c>
      <c r="Q57" s="105">
        <f t="shared" si="54"/>
        <v>-1.2244897959183709E-2</v>
      </c>
      <c r="R57" s="105">
        <f t="shared" si="54"/>
        <v>4.5965270684371617E-3</v>
      </c>
      <c r="S57" s="105">
        <f t="shared" si="54"/>
        <v>-3.4090909090909172E-3</v>
      </c>
      <c r="T57" s="105">
        <f t="shared" si="54"/>
        <v>-6.7829457364341206E-3</v>
      </c>
      <c r="U57" s="105">
        <f t="shared" si="54"/>
        <v>0</v>
      </c>
      <c r="V57" s="105">
        <f t="shared" si="54"/>
        <v>1.8352450469238724E-2</v>
      </c>
      <c r="W57" s="105">
        <f t="shared" si="54"/>
        <v>-4.8422107196527397E-3</v>
      </c>
    </row>
    <row r="58" spans="1:23" ht="14.25" customHeight="1">
      <c r="A58" s="112" t="s">
        <v>244</v>
      </c>
      <c r="B58" s="183">
        <v>123</v>
      </c>
      <c r="C58" s="184">
        <v>1808</v>
      </c>
      <c r="D58" s="183">
        <v>374.9</v>
      </c>
      <c r="E58" s="185">
        <v>2500</v>
      </c>
      <c r="F58" s="183">
        <v>735</v>
      </c>
      <c r="G58" s="184">
        <v>1958</v>
      </c>
      <c r="H58" s="93">
        <v>880</v>
      </c>
      <c r="I58" s="93">
        <v>2064</v>
      </c>
      <c r="J58" s="187">
        <v>4797</v>
      </c>
      <c r="K58" s="93">
        <v>959</v>
      </c>
      <c r="L58" s="188">
        <v>5989</v>
      </c>
      <c r="M58" s="189">
        <f t="shared" ref="M58:W58" si="55">(B58/B59)-1</f>
        <v>0</v>
      </c>
      <c r="N58" s="105">
        <f t="shared" si="55"/>
        <v>1.0055865921787754E-2</v>
      </c>
      <c r="O58" s="105">
        <f t="shared" si="55"/>
        <v>2.7123287671232843E-2</v>
      </c>
      <c r="P58" s="105">
        <f t="shared" si="55"/>
        <v>2.0408163265306145E-2</v>
      </c>
      <c r="Q58" s="105">
        <f t="shared" si="55"/>
        <v>6.8493150684931781E-3</v>
      </c>
      <c r="R58" s="105">
        <f t="shared" si="55"/>
        <v>-2.1000000000000019E-2</v>
      </c>
      <c r="S58" s="105">
        <f t="shared" si="55"/>
        <v>2.277904328018332E-3</v>
      </c>
      <c r="T58" s="105">
        <f t="shared" si="55"/>
        <v>-9.5969289827255722E-3</v>
      </c>
      <c r="U58" s="105">
        <f t="shared" si="55"/>
        <v>-6.2499999999998668E-4</v>
      </c>
      <c r="V58" s="105">
        <f t="shared" si="55"/>
        <v>-6.52646845540239E-3</v>
      </c>
      <c r="W58" s="105">
        <f t="shared" si="55"/>
        <v>1.5050167224079924E-3</v>
      </c>
    </row>
    <row r="59" spans="1:23" ht="14.25" customHeight="1">
      <c r="A59" s="112" t="s">
        <v>245</v>
      </c>
      <c r="B59" s="183">
        <v>123</v>
      </c>
      <c r="C59" s="184">
        <v>1790</v>
      </c>
      <c r="D59" s="183">
        <v>365</v>
      </c>
      <c r="E59" s="185">
        <v>2450</v>
      </c>
      <c r="F59" s="183">
        <v>730</v>
      </c>
      <c r="G59" s="184">
        <v>2000</v>
      </c>
      <c r="H59" s="93">
        <v>878</v>
      </c>
      <c r="I59" s="93">
        <v>2084</v>
      </c>
      <c r="J59" s="187">
        <v>4800</v>
      </c>
      <c r="K59" s="93">
        <v>965.3</v>
      </c>
      <c r="L59" s="188">
        <v>5980</v>
      </c>
      <c r="M59" s="189">
        <f t="shared" ref="M59:W59" si="56">(B59/B60)-1</f>
        <v>3.4917963819941056E-2</v>
      </c>
      <c r="N59" s="105">
        <f t="shared" si="56"/>
        <v>1.8782014797951163E-2</v>
      </c>
      <c r="O59" s="105">
        <f t="shared" si="56"/>
        <v>-2.6536871582877652E-2</v>
      </c>
      <c r="P59" s="105">
        <f t="shared" si="56"/>
        <v>0</v>
      </c>
      <c r="Q59" s="105">
        <f t="shared" si="56"/>
        <v>2.8169014084507005E-2</v>
      </c>
      <c r="R59" s="105">
        <f t="shared" si="56"/>
        <v>4.7120418848167533E-2</v>
      </c>
      <c r="S59" s="105">
        <f t="shared" si="56"/>
        <v>9.1954022988505191E-3</v>
      </c>
      <c r="T59" s="105">
        <f t="shared" si="56"/>
        <v>-7.1462601238685419E-3</v>
      </c>
      <c r="U59" s="105">
        <f t="shared" si="56"/>
        <v>-1.0309278350515427E-2</v>
      </c>
      <c r="V59" s="105">
        <f t="shared" si="56"/>
        <v>-1.510049994898488E-2</v>
      </c>
      <c r="W59" s="105">
        <f t="shared" si="56"/>
        <v>1.8739352640545048E-2</v>
      </c>
    </row>
    <row r="60" spans="1:23" ht="14.25" customHeight="1">
      <c r="A60" s="112" t="s">
        <v>246</v>
      </c>
      <c r="B60" s="183">
        <v>118.85</v>
      </c>
      <c r="C60" s="184">
        <v>1757</v>
      </c>
      <c r="D60" s="183">
        <v>374.95</v>
      </c>
      <c r="E60" s="185">
        <v>2450</v>
      </c>
      <c r="F60" s="183">
        <v>710</v>
      </c>
      <c r="G60" s="184">
        <v>1910</v>
      </c>
      <c r="H60" s="93">
        <v>870</v>
      </c>
      <c r="I60" s="93">
        <v>2099</v>
      </c>
      <c r="J60" s="187">
        <v>4850</v>
      </c>
      <c r="K60" s="93">
        <v>980.1</v>
      </c>
      <c r="L60" s="188">
        <v>5870</v>
      </c>
      <c r="M60" s="189">
        <f t="shared" ref="M60:W60" si="57">(B60/B61)-1</f>
        <v>-2.4620434961017623E-2</v>
      </c>
      <c r="N60" s="105">
        <f t="shared" si="57"/>
        <v>2.0918070889017981E-2</v>
      </c>
      <c r="O60" s="105">
        <f t="shared" si="57"/>
        <v>-2.6103896103896185E-2</v>
      </c>
      <c r="P60" s="105">
        <f t="shared" si="57"/>
        <v>-2.0000000000000018E-2</v>
      </c>
      <c r="Q60" s="105">
        <f t="shared" si="57"/>
        <v>-1.2660008440005255E-3</v>
      </c>
      <c r="R60" s="105">
        <f t="shared" si="57"/>
        <v>2.624671916010568E-3</v>
      </c>
      <c r="S60" s="105">
        <f t="shared" si="57"/>
        <v>-1.0238907849829393E-2</v>
      </c>
      <c r="T60" s="105">
        <f t="shared" si="57"/>
        <v>0</v>
      </c>
      <c r="U60" s="105">
        <f t="shared" si="57"/>
        <v>8.3160083160083165E-3</v>
      </c>
      <c r="V60" s="105">
        <f t="shared" si="57"/>
        <v>-1.9900000000000029E-2</v>
      </c>
      <c r="W60" s="105">
        <f t="shared" si="57"/>
        <v>-5.0847457627118953E-3</v>
      </c>
    </row>
    <row r="61" spans="1:23" ht="14.25" customHeight="1">
      <c r="A61" s="112" t="s">
        <v>247</v>
      </c>
      <c r="B61" s="183">
        <v>121.85</v>
      </c>
      <c r="C61" s="184">
        <v>1721</v>
      </c>
      <c r="D61" s="183">
        <v>385</v>
      </c>
      <c r="E61" s="185">
        <v>2500</v>
      </c>
      <c r="F61" s="183">
        <v>710.9</v>
      </c>
      <c r="G61" s="184">
        <v>1905</v>
      </c>
      <c r="H61" s="93">
        <v>879</v>
      </c>
      <c r="I61" s="93">
        <v>2099</v>
      </c>
      <c r="J61" s="187">
        <v>4810</v>
      </c>
      <c r="K61" s="93">
        <v>1000</v>
      </c>
      <c r="L61" s="188">
        <v>5900</v>
      </c>
      <c r="M61" s="189">
        <f t="shared" ref="M61:W61" si="58">(B61/B62)-1</f>
        <v>1.5416666666666634E-2</v>
      </c>
      <c r="N61" s="105">
        <f t="shared" si="58"/>
        <v>-9.4210526315789522E-2</v>
      </c>
      <c r="O61" s="105">
        <f t="shared" si="58"/>
        <v>7.8534031413612926E-3</v>
      </c>
      <c r="P61" s="105">
        <f t="shared" si="58"/>
        <v>3.3057851239669311E-2</v>
      </c>
      <c r="Q61" s="105">
        <f t="shared" si="58"/>
        <v>-9.8885793871866801E-3</v>
      </c>
      <c r="R61" s="105">
        <f t="shared" si="58"/>
        <v>7.9365079365079083E-3</v>
      </c>
      <c r="S61" s="105">
        <f t="shared" si="58"/>
        <v>8.0275229357797961E-3</v>
      </c>
      <c r="T61" s="105">
        <f t="shared" si="58"/>
        <v>0</v>
      </c>
      <c r="U61" s="105">
        <f t="shared" si="58"/>
        <v>1.2631578947368327E-2</v>
      </c>
      <c r="V61" s="105">
        <f t="shared" si="58"/>
        <v>0</v>
      </c>
      <c r="W61" s="105">
        <f t="shared" si="58"/>
        <v>-1.6920473773265332E-3</v>
      </c>
    </row>
    <row r="62" spans="1:23" ht="14.25" customHeight="1">
      <c r="A62" s="112" t="s">
        <v>248</v>
      </c>
      <c r="B62" s="183">
        <v>120</v>
      </c>
      <c r="C62" s="184">
        <v>1900</v>
      </c>
      <c r="D62" s="183">
        <v>382</v>
      </c>
      <c r="E62" s="185">
        <v>2420</v>
      </c>
      <c r="F62" s="183">
        <v>718</v>
      </c>
      <c r="G62" s="184">
        <v>1890</v>
      </c>
      <c r="H62" s="93">
        <v>872</v>
      </c>
      <c r="I62" s="93">
        <v>2099</v>
      </c>
      <c r="J62" s="187">
        <v>4750</v>
      </c>
      <c r="K62" s="93">
        <v>1000</v>
      </c>
      <c r="L62" s="188">
        <v>5910</v>
      </c>
      <c r="M62" s="189">
        <f t="shared" ref="M62:W62" si="59">(B62/B63)-1</f>
        <v>-8.2644628099173278E-3</v>
      </c>
      <c r="N62" s="105">
        <f t="shared" si="59"/>
        <v>4.9723756906077332E-2</v>
      </c>
      <c r="O62" s="105">
        <f t="shared" si="59"/>
        <v>4.0871934604904681E-2</v>
      </c>
      <c r="P62" s="105">
        <f t="shared" si="59"/>
        <v>8.3333333333333037E-3</v>
      </c>
      <c r="Q62" s="105">
        <f t="shared" si="59"/>
        <v>-9.6551724137931005E-3</v>
      </c>
      <c r="R62" s="105">
        <f t="shared" si="59"/>
        <v>1.3404825737265424E-2</v>
      </c>
      <c r="S62" s="105">
        <f t="shared" si="59"/>
        <v>2.1836570509137232E-3</v>
      </c>
      <c r="T62" s="105">
        <f t="shared" si="59"/>
        <v>1.8932038834951426E-2</v>
      </c>
      <c r="U62" s="105">
        <f t="shared" si="59"/>
        <v>-6.2761506276151069E-3</v>
      </c>
      <c r="V62" s="105">
        <f t="shared" si="59"/>
        <v>2.6799466064277633E-2</v>
      </c>
      <c r="W62" s="105">
        <f t="shared" si="59"/>
        <v>0</v>
      </c>
    </row>
    <row r="63" spans="1:23" ht="14.25" customHeight="1">
      <c r="A63" s="112" t="s">
        <v>249</v>
      </c>
      <c r="B63" s="183">
        <v>121</v>
      </c>
      <c r="C63" s="184">
        <v>1810</v>
      </c>
      <c r="D63" s="183">
        <v>367</v>
      </c>
      <c r="E63" s="185">
        <v>2400</v>
      </c>
      <c r="F63" s="183">
        <v>725</v>
      </c>
      <c r="G63" s="184">
        <v>1865</v>
      </c>
      <c r="H63" s="93">
        <v>870.1</v>
      </c>
      <c r="I63" s="93">
        <v>2060</v>
      </c>
      <c r="J63" s="187">
        <v>4780</v>
      </c>
      <c r="K63" s="93">
        <v>973.9</v>
      </c>
      <c r="L63" s="188">
        <v>5910</v>
      </c>
      <c r="M63" s="189">
        <f t="shared" ref="M63:W63" si="60">(B63/B64)-1</f>
        <v>2.5423728813559254E-2</v>
      </c>
      <c r="N63" s="105">
        <f t="shared" si="60"/>
        <v>9.5641646489104115E-2</v>
      </c>
      <c r="O63" s="105">
        <f t="shared" si="60"/>
        <v>4.8571428571428488E-2</v>
      </c>
      <c r="P63" s="105">
        <f t="shared" si="60"/>
        <v>-8.2644628099173278E-3</v>
      </c>
      <c r="Q63" s="105">
        <f t="shared" si="60"/>
        <v>3.5714285714285809E-2</v>
      </c>
      <c r="R63" s="105">
        <f t="shared" si="60"/>
        <v>-6.7500000000000004E-2</v>
      </c>
      <c r="S63" s="105">
        <f t="shared" si="60"/>
        <v>1.2658227848101333E-3</v>
      </c>
      <c r="T63" s="105">
        <f t="shared" si="60"/>
        <v>-4.1860465116279055E-2</v>
      </c>
      <c r="U63" s="105">
        <f t="shared" si="60"/>
        <v>-3.6095987094172166E-2</v>
      </c>
      <c r="V63" s="105">
        <f t="shared" si="60"/>
        <v>1.237006237006244E-2</v>
      </c>
      <c r="W63" s="105">
        <f t="shared" si="60"/>
        <v>1.6949152542373724E-3</v>
      </c>
    </row>
    <row r="64" spans="1:23" ht="14.25" customHeight="1">
      <c r="A64" s="112" t="s">
        <v>250</v>
      </c>
      <c r="B64" s="183">
        <v>118</v>
      </c>
      <c r="C64" s="184">
        <v>1652</v>
      </c>
      <c r="D64" s="183">
        <v>350</v>
      </c>
      <c r="E64" s="185">
        <v>2420</v>
      </c>
      <c r="F64" s="183">
        <v>700</v>
      </c>
      <c r="G64" s="184">
        <v>2000</v>
      </c>
      <c r="H64" s="93">
        <v>869</v>
      </c>
      <c r="I64" s="93">
        <v>2150</v>
      </c>
      <c r="J64" s="187">
        <v>4959</v>
      </c>
      <c r="K64" s="93">
        <v>962</v>
      </c>
      <c r="L64" s="188">
        <v>5900</v>
      </c>
      <c r="M64" s="189">
        <f t="shared" ref="M64:W64" si="61">(B64/B65)-1</f>
        <v>1.4617368873602876E-2</v>
      </c>
      <c r="N64" s="105">
        <f t="shared" si="61"/>
        <v>5.4777845404747616E-3</v>
      </c>
      <c r="O64" s="105">
        <f t="shared" si="61"/>
        <v>0</v>
      </c>
      <c r="P64" s="105">
        <f t="shared" si="61"/>
        <v>1.6806722689075571E-2</v>
      </c>
      <c r="Q64" s="105">
        <f t="shared" si="61"/>
        <v>0</v>
      </c>
      <c r="R64" s="105">
        <f t="shared" si="61"/>
        <v>1.0101010101010166E-2</v>
      </c>
      <c r="S64" s="105">
        <f t="shared" si="61"/>
        <v>-6.857142857142895E-3</v>
      </c>
      <c r="T64" s="105">
        <f t="shared" si="61"/>
        <v>1.1764705882352899E-2</v>
      </c>
      <c r="U64" s="105">
        <f t="shared" si="61"/>
        <v>-4.0168708576019396E-3</v>
      </c>
      <c r="V64" s="105">
        <f t="shared" si="61"/>
        <v>2.1877278883217777E-3</v>
      </c>
      <c r="W64" s="105">
        <f t="shared" si="61"/>
        <v>0</v>
      </c>
    </row>
    <row r="65" spans="1:23" ht="14.25" customHeight="1">
      <c r="A65" s="112" t="s">
        <v>251</v>
      </c>
      <c r="B65" s="183">
        <v>116.3</v>
      </c>
      <c r="C65" s="184">
        <v>1643</v>
      </c>
      <c r="D65" s="183">
        <v>350</v>
      </c>
      <c r="E65" s="185">
        <v>2380</v>
      </c>
      <c r="F65" s="183">
        <v>700</v>
      </c>
      <c r="G65" s="184">
        <v>1980</v>
      </c>
      <c r="H65" s="93">
        <v>875</v>
      </c>
      <c r="I65" s="93">
        <v>2125</v>
      </c>
      <c r="J65" s="187">
        <v>4979</v>
      </c>
      <c r="K65" s="93">
        <v>959.9</v>
      </c>
      <c r="L65" s="188">
        <v>5900</v>
      </c>
      <c r="M65" s="189">
        <f t="shared" ref="M65:W65" si="62">(B65/B66)-1</f>
        <v>-9.7914005959983674E-3</v>
      </c>
      <c r="N65" s="105">
        <f t="shared" si="62"/>
        <v>8.5942295887047049E-3</v>
      </c>
      <c r="O65" s="105">
        <f t="shared" si="62"/>
        <v>-1.4084507042253502E-2</v>
      </c>
      <c r="P65" s="105">
        <f t="shared" si="62"/>
        <v>-2.2988505747126409E-2</v>
      </c>
      <c r="Q65" s="105">
        <f t="shared" si="62"/>
        <v>2.8579594169775291E-4</v>
      </c>
      <c r="R65" s="105">
        <f t="shared" si="62"/>
        <v>6.7385444743935263E-2</v>
      </c>
      <c r="S65" s="105">
        <f t="shared" si="62"/>
        <v>0</v>
      </c>
      <c r="T65" s="105">
        <f t="shared" si="62"/>
        <v>1.2869399428026673E-2</v>
      </c>
      <c r="U65" s="105">
        <f t="shared" si="62"/>
        <v>1.1991869918699161E-2</v>
      </c>
      <c r="V65" s="105">
        <f t="shared" si="62"/>
        <v>3.8694833716794719E-3</v>
      </c>
      <c r="W65" s="105">
        <f t="shared" si="62"/>
        <v>-3.3783783783783994E-3</v>
      </c>
    </row>
    <row r="66" spans="1:23" ht="14.25" customHeight="1">
      <c r="A66" s="112" t="s">
        <v>252</v>
      </c>
      <c r="B66" s="183">
        <v>117.45</v>
      </c>
      <c r="C66" s="184">
        <v>1629</v>
      </c>
      <c r="D66" s="183">
        <v>355</v>
      </c>
      <c r="E66" s="185">
        <v>2436</v>
      </c>
      <c r="F66" s="183">
        <v>699.8</v>
      </c>
      <c r="G66" s="184">
        <v>1855</v>
      </c>
      <c r="H66" s="93">
        <v>875</v>
      </c>
      <c r="I66" s="93">
        <v>2098</v>
      </c>
      <c r="J66" s="187">
        <v>4920</v>
      </c>
      <c r="K66" s="93">
        <v>956.2</v>
      </c>
      <c r="L66" s="188">
        <v>5920</v>
      </c>
      <c r="M66" s="189">
        <f t="shared" ref="M66:W66" si="63">(B66/B67)-1</f>
        <v>-4.6610169491525522E-3</v>
      </c>
      <c r="N66" s="105">
        <f t="shared" si="63"/>
        <v>2.461538461538515E-3</v>
      </c>
      <c r="O66" s="105">
        <f t="shared" si="63"/>
        <v>-1.0866536639732471E-2</v>
      </c>
      <c r="P66" s="105">
        <f t="shared" si="63"/>
        <v>-1.6393442622950616E-3</v>
      </c>
      <c r="Q66" s="105">
        <f t="shared" si="63"/>
        <v>-2.8571428571433355E-4</v>
      </c>
      <c r="R66" s="105">
        <f t="shared" si="63"/>
        <v>-5.7418699186991828E-2</v>
      </c>
      <c r="S66" s="105">
        <f t="shared" si="63"/>
        <v>-5.1165434906196294E-3</v>
      </c>
      <c r="T66" s="105">
        <f t="shared" si="63"/>
        <v>0</v>
      </c>
      <c r="U66" s="105">
        <f t="shared" si="63"/>
        <v>4.6808510638297829E-2</v>
      </c>
      <c r="V66" s="105">
        <f t="shared" si="63"/>
        <v>-8.0912863070539132E-3</v>
      </c>
      <c r="W66" s="105">
        <f t="shared" si="63"/>
        <v>-1.6611295681063121E-2</v>
      </c>
    </row>
    <row r="67" spans="1:23" ht="14.25" customHeight="1">
      <c r="A67" s="112" t="s">
        <v>253</v>
      </c>
      <c r="B67" s="183">
        <v>118</v>
      </c>
      <c r="C67" s="184">
        <v>1625</v>
      </c>
      <c r="D67" s="183">
        <v>358.9</v>
      </c>
      <c r="E67" s="185">
        <v>2440</v>
      </c>
      <c r="F67" s="183">
        <v>700</v>
      </c>
      <c r="G67" s="184">
        <v>1968</v>
      </c>
      <c r="H67" s="93">
        <v>879.5</v>
      </c>
      <c r="I67" s="93">
        <v>2098</v>
      </c>
      <c r="J67" s="187">
        <v>4700</v>
      </c>
      <c r="K67" s="93">
        <v>964</v>
      </c>
      <c r="L67" s="188">
        <v>6020</v>
      </c>
      <c r="M67" s="189">
        <f t="shared" ref="M67:W67" si="64">(B67/B68)-1</f>
        <v>0</v>
      </c>
      <c r="N67" s="105">
        <f t="shared" si="64"/>
        <v>-9.1463414634146423E-3</v>
      </c>
      <c r="O67" s="105">
        <f t="shared" si="64"/>
        <v>-2.7855153203348859E-4</v>
      </c>
      <c r="P67" s="105">
        <f t="shared" si="64"/>
        <v>-1.2145748987854255E-2</v>
      </c>
      <c r="Q67" s="105">
        <f t="shared" si="64"/>
        <v>-1.2840633471250529E-3</v>
      </c>
      <c r="R67" s="105">
        <f t="shared" si="64"/>
        <v>1.9689119170984481E-2</v>
      </c>
      <c r="S67" s="105">
        <f t="shared" si="64"/>
        <v>-9.5720720720721131E-3</v>
      </c>
      <c r="T67" s="105">
        <f t="shared" si="64"/>
        <v>1.5980629539951607E-2</v>
      </c>
      <c r="U67" s="105">
        <f t="shared" si="64"/>
        <v>2.2183558068725517E-2</v>
      </c>
      <c r="V67" s="105">
        <f t="shared" si="64"/>
        <v>-1.3205036339441034E-2</v>
      </c>
      <c r="W67" s="105">
        <f t="shared" si="64"/>
        <v>-4.9586776859503745E-3</v>
      </c>
    </row>
    <row r="68" spans="1:23" ht="14.25" customHeight="1">
      <c r="A68" s="112" t="s">
        <v>254</v>
      </c>
      <c r="B68" s="183">
        <v>118</v>
      </c>
      <c r="C68" s="184">
        <v>1640</v>
      </c>
      <c r="D68" s="183">
        <v>359</v>
      </c>
      <c r="E68" s="185">
        <v>2470</v>
      </c>
      <c r="F68" s="183">
        <v>700.9</v>
      </c>
      <c r="G68" s="184">
        <v>1930</v>
      </c>
      <c r="H68" s="93">
        <v>888</v>
      </c>
      <c r="I68" s="93">
        <v>2065</v>
      </c>
      <c r="J68" s="187">
        <v>4598</v>
      </c>
      <c r="K68" s="93">
        <v>976.9</v>
      </c>
      <c r="L68" s="188">
        <v>6050</v>
      </c>
      <c r="M68" s="189">
        <f t="shared" ref="M68:W68" si="65">(B68/B69)-1</f>
        <v>4.2553191489360653E-3</v>
      </c>
      <c r="N68" s="105">
        <f t="shared" si="65"/>
        <v>-1.2048192771084376E-2</v>
      </c>
      <c r="O68" s="105">
        <f t="shared" si="65"/>
        <v>9.8452883263009383E-3</v>
      </c>
      <c r="P68" s="105">
        <f t="shared" si="65"/>
        <v>4.0502227622529752E-4</v>
      </c>
      <c r="Q68" s="105">
        <f t="shared" si="65"/>
        <v>1.2857142857143344E-3</v>
      </c>
      <c r="R68" s="105">
        <f t="shared" si="65"/>
        <v>5.2344601962922566E-2</v>
      </c>
      <c r="S68" s="105">
        <f t="shared" si="65"/>
        <v>2.0689655172413834E-2</v>
      </c>
      <c r="T68" s="105">
        <f t="shared" si="65"/>
        <v>4.3774319066147704E-3</v>
      </c>
      <c r="U68" s="105">
        <f t="shared" si="65"/>
        <v>-1.856990394877267E-2</v>
      </c>
      <c r="V68" s="105">
        <f t="shared" si="65"/>
        <v>3.3866017567996565E-2</v>
      </c>
      <c r="W68" s="105">
        <f t="shared" si="65"/>
        <v>2.0236087689713411E-2</v>
      </c>
    </row>
    <row r="69" spans="1:23" ht="14.25" customHeight="1">
      <c r="A69" s="112" t="s">
        <v>255</v>
      </c>
      <c r="B69" s="183">
        <v>117.5</v>
      </c>
      <c r="C69" s="184">
        <v>1660</v>
      </c>
      <c r="D69" s="183">
        <v>355.5</v>
      </c>
      <c r="E69" s="185">
        <v>2469</v>
      </c>
      <c r="F69" s="183">
        <v>700</v>
      </c>
      <c r="G69" s="184">
        <v>1834</v>
      </c>
      <c r="H69" s="93">
        <v>870</v>
      </c>
      <c r="I69" s="93">
        <v>2056</v>
      </c>
      <c r="J69" s="187">
        <v>4685</v>
      </c>
      <c r="K69" s="93">
        <v>944.9</v>
      </c>
      <c r="L69" s="188">
        <v>5930</v>
      </c>
      <c r="M69" s="189">
        <f t="shared" ref="M69:W69" si="66">(B69/B70)-1</f>
        <v>-4.237288135593209E-3</v>
      </c>
      <c r="N69" s="105">
        <f t="shared" si="66"/>
        <v>4.4682190056639426E-2</v>
      </c>
      <c r="O69" s="105">
        <f t="shared" si="66"/>
        <v>4.237288135593209E-3</v>
      </c>
      <c r="P69" s="105">
        <f t="shared" si="66"/>
        <v>4.0518638573749932E-4</v>
      </c>
      <c r="Q69" s="105">
        <f t="shared" si="66"/>
        <v>2.8579594169775291E-4</v>
      </c>
      <c r="R69" s="105">
        <f t="shared" si="66"/>
        <v>0</v>
      </c>
      <c r="S69" s="105">
        <f t="shared" si="66"/>
        <v>-5.7142857142856718E-3</v>
      </c>
      <c r="T69" s="105">
        <f t="shared" si="66"/>
        <v>-2.0952380952380945E-2</v>
      </c>
      <c r="U69" s="105">
        <f t="shared" si="66"/>
        <v>-1.9173412867490303E-3</v>
      </c>
      <c r="V69" s="105">
        <f t="shared" si="66"/>
        <v>4.9888888888888872E-2</v>
      </c>
      <c r="W69" s="105">
        <f t="shared" si="66"/>
        <v>-2.4671052631578982E-2</v>
      </c>
    </row>
    <row r="70" spans="1:23" ht="14.25" customHeight="1">
      <c r="A70" s="112" t="s">
        <v>256</v>
      </c>
      <c r="B70" s="183">
        <v>118</v>
      </c>
      <c r="C70" s="184">
        <v>1589</v>
      </c>
      <c r="D70" s="183">
        <v>354</v>
      </c>
      <c r="E70" s="185">
        <v>2468</v>
      </c>
      <c r="F70" s="183">
        <v>699.8</v>
      </c>
      <c r="G70" s="184">
        <v>1834</v>
      </c>
      <c r="H70" s="93">
        <v>875</v>
      </c>
      <c r="I70" s="93">
        <v>2100</v>
      </c>
      <c r="J70" s="187">
        <v>4694</v>
      </c>
      <c r="K70" s="93">
        <v>900</v>
      </c>
      <c r="L70" s="188">
        <v>6080</v>
      </c>
      <c r="M70" s="189">
        <f t="shared" ref="M70:W70" si="67">(B70/B71)-1</f>
        <v>-4.2194092827003704E-3</v>
      </c>
      <c r="N70" s="105">
        <f t="shared" si="67"/>
        <v>4.8844884488448814E-2</v>
      </c>
      <c r="O70" s="105">
        <f t="shared" si="67"/>
        <v>-2.8169014084507005E-3</v>
      </c>
      <c r="P70" s="105">
        <f t="shared" si="67"/>
        <v>-5.2398226521563895E-3</v>
      </c>
      <c r="Q70" s="105">
        <f t="shared" si="67"/>
        <v>-2.8571428571433355E-4</v>
      </c>
      <c r="R70" s="105">
        <f t="shared" si="67"/>
        <v>-5.4495912806540314E-4</v>
      </c>
      <c r="S70" s="105">
        <f t="shared" si="67"/>
        <v>0</v>
      </c>
      <c r="T70" s="105">
        <f t="shared" si="67"/>
        <v>1.6949152542372836E-2</v>
      </c>
      <c r="U70" s="105">
        <f t="shared" si="67"/>
        <v>2.043478260869569E-2</v>
      </c>
      <c r="V70" s="105">
        <f t="shared" si="67"/>
        <v>2.3890784982935065E-2</v>
      </c>
      <c r="W70" s="105">
        <f t="shared" si="67"/>
        <v>1.3333333333333419E-2</v>
      </c>
    </row>
    <row r="71" spans="1:23" ht="14.25" customHeight="1">
      <c r="A71" s="112" t="s">
        <v>257</v>
      </c>
      <c r="B71" s="183">
        <v>118.5</v>
      </c>
      <c r="C71" s="184">
        <v>1515</v>
      </c>
      <c r="D71" s="183">
        <v>355</v>
      </c>
      <c r="E71" s="185">
        <v>2481</v>
      </c>
      <c r="F71" s="183">
        <v>700</v>
      </c>
      <c r="G71" s="184">
        <v>1835</v>
      </c>
      <c r="H71" s="93">
        <v>875</v>
      </c>
      <c r="I71" s="93">
        <v>2065</v>
      </c>
      <c r="J71" s="187">
        <v>4600</v>
      </c>
      <c r="K71" s="93">
        <v>879</v>
      </c>
      <c r="L71" s="188">
        <v>6000</v>
      </c>
      <c r="M71" s="189">
        <f t="shared" ref="M71:W71" si="68">(B71/B72)-1</f>
        <v>0</v>
      </c>
      <c r="N71" s="105">
        <f t="shared" si="68"/>
        <v>1.0000000000000009E-2</v>
      </c>
      <c r="O71" s="105">
        <f t="shared" si="68"/>
        <v>1.7191977077363862E-2</v>
      </c>
      <c r="P71" s="105">
        <f t="shared" si="68"/>
        <v>-7.2028811524610381E-3</v>
      </c>
      <c r="Q71" s="105">
        <f t="shared" si="68"/>
        <v>0</v>
      </c>
      <c r="R71" s="105">
        <f t="shared" si="68"/>
        <v>2.1845985800108547E-3</v>
      </c>
      <c r="S71" s="105">
        <f t="shared" si="68"/>
        <v>-5.6818181818182323E-3</v>
      </c>
      <c r="T71" s="105">
        <f t="shared" si="68"/>
        <v>-1.6666666666666718E-2</v>
      </c>
      <c r="U71" s="105">
        <f t="shared" si="68"/>
        <v>2.2222222222222143E-2</v>
      </c>
      <c r="V71" s="105">
        <f t="shared" si="68"/>
        <v>1.0344827586206806E-2</v>
      </c>
      <c r="W71" s="105">
        <f t="shared" si="68"/>
        <v>-4.9751243781094301E-3</v>
      </c>
    </row>
    <row r="72" spans="1:23" ht="14.25" customHeight="1">
      <c r="A72" s="112" t="s">
        <v>258</v>
      </c>
      <c r="B72" s="183">
        <v>118.5</v>
      </c>
      <c r="C72" s="184">
        <v>1500</v>
      </c>
      <c r="D72" s="183">
        <v>349</v>
      </c>
      <c r="E72" s="185">
        <v>2499</v>
      </c>
      <c r="F72" s="183">
        <v>700</v>
      </c>
      <c r="G72" s="184">
        <v>1831</v>
      </c>
      <c r="H72" s="93">
        <v>880</v>
      </c>
      <c r="I72" s="93">
        <v>2100</v>
      </c>
      <c r="J72" s="187">
        <v>4500</v>
      </c>
      <c r="K72" s="93">
        <v>870</v>
      </c>
      <c r="L72" s="188">
        <v>6030</v>
      </c>
      <c r="M72" s="189">
        <f t="shared" ref="M72:W72" si="69">(B72/B73)-1</f>
        <v>3.0434782608695699E-2</v>
      </c>
      <c r="N72" s="105">
        <f t="shared" si="69"/>
        <v>3.0219780219780112E-2</v>
      </c>
      <c r="O72" s="105">
        <f t="shared" si="69"/>
        <v>-2.8571428571428914E-3</v>
      </c>
      <c r="P72" s="105">
        <f t="shared" si="69"/>
        <v>-4.382470119521864E-3</v>
      </c>
      <c r="Q72" s="105">
        <f t="shared" si="69"/>
        <v>1.0101010101010166E-2</v>
      </c>
      <c r="R72" s="105">
        <f t="shared" si="69"/>
        <v>6.0439560439560225E-3</v>
      </c>
      <c r="S72" s="105">
        <f t="shared" si="69"/>
        <v>2.4447031431897637E-2</v>
      </c>
      <c r="T72" s="105">
        <f t="shared" si="69"/>
        <v>1.6949152542372836E-2</v>
      </c>
      <c r="U72" s="105">
        <f t="shared" si="69"/>
        <v>1.1690647482014427E-2</v>
      </c>
      <c r="V72" s="105">
        <f t="shared" si="69"/>
        <v>-2.3897677549646557E-2</v>
      </c>
      <c r="W72" s="105">
        <f t="shared" si="69"/>
        <v>4.9999999999998934E-3</v>
      </c>
    </row>
    <row r="73" spans="1:23" ht="14.25" customHeight="1">
      <c r="A73" s="112" t="s">
        <v>259</v>
      </c>
      <c r="B73" s="183">
        <v>115</v>
      </c>
      <c r="C73" s="184">
        <v>1456</v>
      </c>
      <c r="D73" s="183">
        <v>350</v>
      </c>
      <c r="E73" s="185">
        <v>2510</v>
      </c>
      <c r="F73" s="183">
        <v>693</v>
      </c>
      <c r="G73" s="184">
        <v>1820</v>
      </c>
      <c r="H73" s="93">
        <v>859</v>
      </c>
      <c r="I73" s="93">
        <v>2065</v>
      </c>
      <c r="J73" s="187">
        <v>4448</v>
      </c>
      <c r="K73" s="93">
        <v>891.3</v>
      </c>
      <c r="L73" s="188">
        <v>6000</v>
      </c>
      <c r="M73" s="189">
        <f t="shared" ref="M73:W73" si="70">(B73/B74)-1</f>
        <v>8.7719298245614308E-3</v>
      </c>
      <c r="N73" s="105">
        <f t="shared" si="70"/>
        <v>-2.9333333333333322E-2</v>
      </c>
      <c r="O73" s="105">
        <f t="shared" si="70"/>
        <v>3.5502958579881616E-2</v>
      </c>
      <c r="P73" s="105">
        <f t="shared" si="70"/>
        <v>-9.8619329388560661E-3</v>
      </c>
      <c r="Q73" s="105">
        <f t="shared" si="70"/>
        <v>4.3478260869564966E-3</v>
      </c>
      <c r="R73" s="105">
        <f t="shared" si="70"/>
        <v>0</v>
      </c>
      <c r="S73" s="105">
        <f t="shared" si="70"/>
        <v>1.0588235294117565E-2</v>
      </c>
      <c r="T73" s="105">
        <f t="shared" si="70"/>
        <v>0</v>
      </c>
      <c r="U73" s="105">
        <f t="shared" si="70"/>
        <v>-4.921700223713632E-3</v>
      </c>
      <c r="V73" s="105">
        <f t="shared" si="70"/>
        <v>5.8684121430989666E-3</v>
      </c>
      <c r="W73" s="105">
        <f t="shared" si="70"/>
        <v>1.7811704834605591E-2</v>
      </c>
    </row>
    <row r="74" spans="1:23" ht="14.25" customHeight="1">
      <c r="A74" s="112" t="s">
        <v>260</v>
      </c>
      <c r="B74" s="183">
        <v>114</v>
      </c>
      <c r="C74" s="184">
        <v>1500</v>
      </c>
      <c r="D74" s="183">
        <v>338</v>
      </c>
      <c r="E74" s="185">
        <v>2535</v>
      </c>
      <c r="F74" s="183">
        <v>690</v>
      </c>
      <c r="G74" s="184">
        <v>1820</v>
      </c>
      <c r="H74" s="93">
        <v>850</v>
      </c>
      <c r="I74" s="93">
        <v>2065</v>
      </c>
      <c r="J74" s="187">
        <v>4470</v>
      </c>
      <c r="K74" s="93">
        <v>886.1</v>
      </c>
      <c r="L74" s="188">
        <v>5895</v>
      </c>
      <c r="M74" s="189">
        <f t="shared" ref="M74:W74" si="71">(B74/B75)-1</f>
        <v>8.8495575221239076E-3</v>
      </c>
      <c r="N74" s="105">
        <f t="shared" si="71"/>
        <v>-3.2258064516129004E-2</v>
      </c>
      <c r="O74" s="105">
        <f t="shared" si="71"/>
        <v>-2.3612750885478873E-3</v>
      </c>
      <c r="P74" s="105">
        <f t="shared" si="71"/>
        <v>-9.765625E-3</v>
      </c>
      <c r="Q74" s="105">
        <f t="shared" si="71"/>
        <v>1.1730205278592365E-2</v>
      </c>
      <c r="R74" s="105">
        <f t="shared" si="71"/>
        <v>0</v>
      </c>
      <c r="S74" s="105">
        <f t="shared" si="71"/>
        <v>7.1090047393365108E-3</v>
      </c>
      <c r="T74" s="105">
        <f t="shared" si="71"/>
        <v>-1.6666666666666718E-2</v>
      </c>
      <c r="U74" s="105">
        <f t="shared" si="71"/>
        <v>-2.8049575994781528E-2</v>
      </c>
      <c r="V74" s="105">
        <f t="shared" si="71"/>
        <v>-9.8335009498267123E-3</v>
      </c>
      <c r="W74" s="105">
        <f t="shared" si="71"/>
        <v>9.590683336187622E-3</v>
      </c>
    </row>
    <row r="75" spans="1:23" ht="14.25" customHeight="1">
      <c r="A75" s="112" t="s">
        <v>261</v>
      </c>
      <c r="B75" s="183">
        <v>113</v>
      </c>
      <c r="C75" s="184">
        <v>1550</v>
      </c>
      <c r="D75" s="183">
        <v>338.8</v>
      </c>
      <c r="E75" s="185">
        <v>2560</v>
      </c>
      <c r="F75" s="183">
        <v>682</v>
      </c>
      <c r="G75" s="184">
        <v>1820</v>
      </c>
      <c r="H75" s="93">
        <v>844</v>
      </c>
      <c r="I75" s="93">
        <v>2100</v>
      </c>
      <c r="J75" s="187">
        <v>4599</v>
      </c>
      <c r="K75" s="93">
        <v>894.9</v>
      </c>
      <c r="L75" s="188">
        <v>5839</v>
      </c>
      <c r="M75" s="189">
        <f t="shared" ref="M75:W75" si="72">(B75/B76)-1</f>
        <v>1.3452914798206317E-2</v>
      </c>
      <c r="N75" s="105">
        <f t="shared" si="72"/>
        <v>0</v>
      </c>
      <c r="O75" s="105">
        <f t="shared" si="72"/>
        <v>-3.2362459546924072E-3</v>
      </c>
      <c r="P75" s="105">
        <f t="shared" si="72"/>
        <v>0</v>
      </c>
      <c r="Q75" s="105">
        <f t="shared" si="72"/>
        <v>0</v>
      </c>
      <c r="R75" s="105">
        <f t="shared" si="72"/>
        <v>0</v>
      </c>
      <c r="S75" s="105">
        <f t="shared" si="72"/>
        <v>2.3752969121140222E-3</v>
      </c>
      <c r="T75" s="105">
        <f t="shared" si="72"/>
        <v>4.7641734159120652E-4</v>
      </c>
      <c r="U75" s="105">
        <f t="shared" si="72"/>
        <v>3.3483146067415648E-2</v>
      </c>
      <c r="V75" s="105">
        <f t="shared" si="72"/>
        <v>1.6931818181818103E-2</v>
      </c>
      <c r="W75" s="105">
        <f t="shared" si="72"/>
        <v>6.7241379310345462E-3</v>
      </c>
    </row>
    <row r="76" spans="1:23" ht="14.25" customHeight="1">
      <c r="A76" s="112" t="s">
        <v>262</v>
      </c>
      <c r="B76" s="183">
        <v>111.5</v>
      </c>
      <c r="C76" s="184">
        <v>1550</v>
      </c>
      <c r="D76" s="183">
        <v>339.9</v>
      </c>
      <c r="E76" s="185">
        <v>2560</v>
      </c>
      <c r="F76" s="183">
        <v>682</v>
      </c>
      <c r="G76" s="184">
        <v>1820</v>
      </c>
      <c r="H76" s="93">
        <v>842</v>
      </c>
      <c r="I76" s="93">
        <v>2099</v>
      </c>
      <c r="J76" s="187">
        <v>4450</v>
      </c>
      <c r="K76" s="93">
        <v>880</v>
      </c>
      <c r="L76" s="188">
        <v>5800</v>
      </c>
      <c r="M76" s="189">
        <f t="shared" ref="M76:W76" si="73">(B76/B77)-1</f>
        <v>3.1488978857399097E-3</v>
      </c>
      <c r="N76" s="105">
        <f t="shared" si="73"/>
        <v>5.0847457627118731E-2</v>
      </c>
      <c r="O76" s="105">
        <f t="shared" si="73"/>
        <v>-2.941176470588891E-4</v>
      </c>
      <c r="P76" s="105">
        <f t="shared" si="73"/>
        <v>3.9215686274509665E-3</v>
      </c>
      <c r="Q76" s="105">
        <f t="shared" si="73"/>
        <v>2.9411764705882248E-3</v>
      </c>
      <c r="R76" s="105">
        <f t="shared" si="73"/>
        <v>1.7897091722595126E-2</v>
      </c>
      <c r="S76" s="105">
        <f t="shared" si="73"/>
        <v>3.9506172839506082E-2</v>
      </c>
      <c r="T76" s="105">
        <f t="shared" si="73"/>
        <v>2.3902439024390265E-2</v>
      </c>
      <c r="U76" s="105">
        <f t="shared" si="73"/>
        <v>1.1363636363636465E-2</v>
      </c>
      <c r="V76" s="105">
        <f t="shared" si="73"/>
        <v>2.3255813953488413E-2</v>
      </c>
      <c r="W76" s="105">
        <f t="shared" si="73"/>
        <v>0</v>
      </c>
    </row>
    <row r="77" spans="1:23" ht="14.25" customHeight="1">
      <c r="A77" s="112" t="s">
        <v>263</v>
      </c>
      <c r="B77" s="183">
        <v>111.15</v>
      </c>
      <c r="C77" s="184">
        <v>1475</v>
      </c>
      <c r="D77" s="183">
        <v>340</v>
      </c>
      <c r="E77" s="185">
        <v>2550</v>
      </c>
      <c r="F77" s="183">
        <v>680</v>
      </c>
      <c r="G77" s="184">
        <v>1788</v>
      </c>
      <c r="H77" s="93">
        <v>810</v>
      </c>
      <c r="I77" s="93">
        <v>2050</v>
      </c>
      <c r="J77" s="187">
        <v>4400</v>
      </c>
      <c r="K77" s="93">
        <v>860</v>
      </c>
      <c r="L77" s="188">
        <v>5800</v>
      </c>
      <c r="M77" s="189">
        <f t="shared" ref="M77:W77" si="74">(B77/B78)-1</f>
        <v>1.3513513513514486E-3</v>
      </c>
      <c r="N77" s="105">
        <f t="shared" si="74"/>
        <v>-1.6666666666666718E-2</v>
      </c>
      <c r="O77" s="105">
        <f t="shared" si="74"/>
        <v>2.2556390977443552E-2</v>
      </c>
      <c r="P77" s="105">
        <f t="shared" si="74"/>
        <v>-1.1627906976744207E-2</v>
      </c>
      <c r="Q77" s="105">
        <f t="shared" si="74"/>
        <v>-1.8759018759018753E-2</v>
      </c>
      <c r="R77" s="105">
        <f t="shared" si="74"/>
        <v>-2.2321428571429047E-3</v>
      </c>
      <c r="S77" s="105">
        <f t="shared" si="74"/>
        <v>-4.3570669500531345E-2</v>
      </c>
      <c r="T77" s="105">
        <f t="shared" si="74"/>
        <v>4.0609137055837463E-2</v>
      </c>
      <c r="U77" s="105">
        <f t="shared" si="74"/>
        <v>-8.1419624217119013E-2</v>
      </c>
      <c r="V77" s="105">
        <f t="shared" si="74"/>
        <v>-2.2727272727272707E-2</v>
      </c>
      <c r="W77" s="105">
        <f t="shared" si="74"/>
        <v>-8.5470085470085166E-3</v>
      </c>
    </row>
    <row r="78" spans="1:23" ht="14.25" customHeight="1">
      <c r="A78" s="112" t="s">
        <v>264</v>
      </c>
      <c r="B78" s="183">
        <v>111</v>
      </c>
      <c r="C78" s="184">
        <v>1500</v>
      </c>
      <c r="D78" s="183">
        <v>332.5</v>
      </c>
      <c r="E78" s="185">
        <v>2580</v>
      </c>
      <c r="F78" s="183">
        <v>693</v>
      </c>
      <c r="G78" s="184">
        <v>1792</v>
      </c>
      <c r="H78" s="93">
        <v>846.9</v>
      </c>
      <c r="I78" s="93">
        <v>1970</v>
      </c>
      <c r="J78" s="187">
        <v>4790</v>
      </c>
      <c r="K78" s="93">
        <v>880</v>
      </c>
      <c r="L78" s="188">
        <v>5850</v>
      </c>
      <c r="M78" s="189">
        <f t="shared" ref="M78:W78" si="75">(B78/B79)-1</f>
        <v>-6.7114093959731447E-3</v>
      </c>
      <c r="N78" s="105">
        <f t="shared" si="75"/>
        <v>1.3351134846462109E-3</v>
      </c>
      <c r="O78" s="105">
        <f t="shared" si="75"/>
        <v>2.3076923076922995E-2</v>
      </c>
      <c r="P78" s="105">
        <f t="shared" si="75"/>
        <v>-3.8744672607515795E-4</v>
      </c>
      <c r="Q78" s="105">
        <f t="shared" si="75"/>
        <v>1.138353765323985E-2</v>
      </c>
      <c r="R78" s="105">
        <f t="shared" si="75"/>
        <v>6.1763054463783718E-3</v>
      </c>
      <c r="S78" s="105">
        <f t="shared" si="75"/>
        <v>2.3621117278849191E-4</v>
      </c>
      <c r="T78" s="105">
        <f t="shared" si="75"/>
        <v>0</v>
      </c>
      <c r="U78" s="105">
        <f t="shared" si="75"/>
        <v>7.7130649876321122E-2</v>
      </c>
      <c r="V78" s="105">
        <f t="shared" si="75"/>
        <v>3.6513545347467646E-2</v>
      </c>
      <c r="W78" s="105">
        <f t="shared" si="75"/>
        <v>0</v>
      </c>
    </row>
    <row r="79" spans="1:23" ht="14.25" customHeight="1">
      <c r="A79" s="112" t="s">
        <v>265</v>
      </c>
      <c r="B79" s="183">
        <v>111.75</v>
      </c>
      <c r="C79" s="184">
        <v>1498</v>
      </c>
      <c r="D79" s="183">
        <v>325</v>
      </c>
      <c r="E79" s="185">
        <v>2581</v>
      </c>
      <c r="F79" s="183">
        <v>685.2</v>
      </c>
      <c r="G79" s="184">
        <v>1781</v>
      </c>
      <c r="H79" s="93">
        <v>846.7</v>
      </c>
      <c r="I79" s="93">
        <v>1970</v>
      </c>
      <c r="J79" s="187">
        <v>4447</v>
      </c>
      <c r="K79" s="93">
        <v>849</v>
      </c>
      <c r="L79" s="188">
        <v>5850</v>
      </c>
      <c r="M79" s="189">
        <f t="shared" ref="M79:W79" si="76">(B79/B80)-1</f>
        <v>2.5229357798165042E-2</v>
      </c>
      <c r="N79" s="105">
        <f t="shared" si="76"/>
        <v>2.1828103683492417E-2</v>
      </c>
      <c r="O79" s="105">
        <f t="shared" si="76"/>
        <v>0</v>
      </c>
      <c r="P79" s="105">
        <f t="shared" si="76"/>
        <v>8.9913995308834593E-3</v>
      </c>
      <c r="Q79" s="105">
        <f t="shared" si="76"/>
        <v>7.6470588235295622E-3</v>
      </c>
      <c r="R79" s="105">
        <f t="shared" si="76"/>
        <v>0</v>
      </c>
      <c r="S79" s="105">
        <f t="shared" si="76"/>
        <v>9.7793679189028815E-3</v>
      </c>
      <c r="T79" s="105">
        <f t="shared" si="76"/>
        <v>-1.1540391369794234E-2</v>
      </c>
      <c r="U79" s="105">
        <f t="shared" si="76"/>
        <v>3.4426610839730198E-2</v>
      </c>
      <c r="V79" s="105">
        <f t="shared" si="76"/>
        <v>2.9090909090909056E-2</v>
      </c>
      <c r="W79" s="105">
        <f t="shared" si="76"/>
        <v>2.2727272727272707E-2</v>
      </c>
    </row>
    <row r="80" spans="1:23" ht="14.25" customHeight="1">
      <c r="A80" s="112" t="s">
        <v>266</v>
      </c>
      <c r="B80" s="183">
        <v>109</v>
      </c>
      <c r="C80" s="184">
        <v>1466</v>
      </c>
      <c r="D80" s="183">
        <v>325</v>
      </c>
      <c r="E80" s="185">
        <v>2558</v>
      </c>
      <c r="F80" s="183">
        <v>680</v>
      </c>
      <c r="G80" s="184">
        <v>1781</v>
      </c>
      <c r="H80" s="93">
        <v>838.5</v>
      </c>
      <c r="I80" s="93">
        <v>1993</v>
      </c>
      <c r="J80" s="187">
        <v>4299</v>
      </c>
      <c r="K80" s="93">
        <v>825</v>
      </c>
      <c r="L80" s="188">
        <v>5720</v>
      </c>
      <c r="M80" s="189">
        <f t="shared" ref="M80:W80" si="77">(B80/B81)-1</f>
        <v>2.3474178403755763E-2</v>
      </c>
      <c r="N80" s="105">
        <f t="shared" si="77"/>
        <v>2.8771929824561449E-2</v>
      </c>
      <c r="O80" s="105">
        <f t="shared" si="77"/>
        <v>-9.1463414634146423E-3</v>
      </c>
      <c r="P80" s="105">
        <f t="shared" si="77"/>
        <v>4.4081632653061309E-2</v>
      </c>
      <c r="Q80" s="105">
        <f t="shared" si="77"/>
        <v>3.0303030303030276E-2</v>
      </c>
      <c r="R80" s="105">
        <f t="shared" si="77"/>
        <v>5.6179775280895683E-4</v>
      </c>
      <c r="S80" s="105">
        <f t="shared" si="77"/>
        <v>4.1614906832298182E-2</v>
      </c>
      <c r="T80" s="105">
        <f t="shared" si="77"/>
        <v>5.44973544973546E-2</v>
      </c>
      <c r="U80" s="105">
        <f t="shared" si="77"/>
        <v>1.1529411764705788E-2</v>
      </c>
      <c r="V80" s="105">
        <f t="shared" si="77"/>
        <v>7.3260073260073E-3</v>
      </c>
      <c r="W80" s="105">
        <f t="shared" si="77"/>
        <v>4.0000000000000036E-2</v>
      </c>
    </row>
    <row r="81" spans="1:23" ht="14.25" customHeight="1">
      <c r="A81" s="112" t="s">
        <v>267</v>
      </c>
      <c r="B81" s="183">
        <v>106.5</v>
      </c>
      <c r="C81" s="184">
        <v>1425</v>
      </c>
      <c r="D81" s="183">
        <v>328</v>
      </c>
      <c r="E81" s="185">
        <v>2450</v>
      </c>
      <c r="F81" s="183">
        <v>660</v>
      </c>
      <c r="G81" s="184">
        <v>1780</v>
      </c>
      <c r="H81" s="93">
        <v>805</v>
      </c>
      <c r="I81" s="93">
        <v>1890</v>
      </c>
      <c r="J81" s="187">
        <v>4250</v>
      </c>
      <c r="K81" s="93">
        <v>819</v>
      </c>
      <c r="L81" s="188">
        <v>5500</v>
      </c>
      <c r="M81" s="189">
        <f t="shared" ref="M81:W81" si="78">(B81/B82)-1</f>
        <v>-1.2059369202226278E-2</v>
      </c>
      <c r="N81" s="105">
        <f t="shared" si="78"/>
        <v>1.7857142857142794E-2</v>
      </c>
      <c r="O81" s="105">
        <f t="shared" si="78"/>
        <v>-3.0395136778115228E-3</v>
      </c>
      <c r="P81" s="105">
        <f t="shared" si="78"/>
        <v>-3.1620553359683834E-2</v>
      </c>
      <c r="Q81" s="105">
        <f t="shared" si="78"/>
        <v>-7.5187969924812581E-3</v>
      </c>
      <c r="R81" s="105">
        <f t="shared" si="78"/>
        <v>2.2522522522523403E-3</v>
      </c>
      <c r="S81" s="105">
        <f t="shared" si="78"/>
        <v>-2.4360683553508733E-2</v>
      </c>
      <c r="T81" s="105">
        <f t="shared" si="78"/>
        <v>-1.3054830287206221E-2</v>
      </c>
      <c r="U81" s="105">
        <f t="shared" si="78"/>
        <v>0</v>
      </c>
      <c r="V81" s="105">
        <f t="shared" si="78"/>
        <v>-1.3253012048192736E-2</v>
      </c>
      <c r="W81" s="105">
        <f t="shared" si="78"/>
        <v>-5.6047730970891774E-3</v>
      </c>
    </row>
    <row r="82" spans="1:23" ht="14.25" customHeight="1">
      <c r="A82" s="112" t="s">
        <v>268</v>
      </c>
      <c r="B82" s="183">
        <v>107.8</v>
      </c>
      <c r="C82" s="184">
        <v>1400</v>
      </c>
      <c r="D82" s="183">
        <v>329</v>
      </c>
      <c r="E82" s="185">
        <v>2530</v>
      </c>
      <c r="F82" s="183">
        <v>665</v>
      </c>
      <c r="G82" s="184">
        <v>1776</v>
      </c>
      <c r="H82" s="93">
        <v>825.1</v>
      </c>
      <c r="I82" s="93">
        <v>1915</v>
      </c>
      <c r="J82" s="187">
        <v>4250</v>
      </c>
      <c r="K82" s="93">
        <v>830</v>
      </c>
      <c r="L82" s="188">
        <v>5531</v>
      </c>
      <c r="M82" s="189">
        <f t="shared" ref="M82:W82" si="79">(B82/B83)-1</f>
        <v>2.6666666666666616E-2</v>
      </c>
      <c r="N82" s="105">
        <f t="shared" si="79"/>
        <v>-4.2674253200568613E-3</v>
      </c>
      <c r="O82" s="105">
        <f t="shared" si="79"/>
        <v>5.7877813504823239E-2</v>
      </c>
      <c r="P82" s="105">
        <f t="shared" si="79"/>
        <v>7.5680272108843427E-2</v>
      </c>
      <c r="Q82" s="105">
        <f t="shared" si="79"/>
        <v>1.0638297872340496E-2</v>
      </c>
      <c r="R82" s="105">
        <f t="shared" si="79"/>
        <v>0</v>
      </c>
      <c r="S82" s="105">
        <f t="shared" si="79"/>
        <v>1.3636363636363669E-2</v>
      </c>
      <c r="T82" s="105">
        <f t="shared" si="79"/>
        <v>7.8947368421051767E-3</v>
      </c>
      <c r="U82" s="105">
        <f t="shared" si="79"/>
        <v>1.1904761904761862E-2</v>
      </c>
      <c r="V82" s="105">
        <f t="shared" si="79"/>
        <v>2.5197628458498045E-2</v>
      </c>
      <c r="W82" s="105">
        <f t="shared" si="79"/>
        <v>5.6363636363636616E-3</v>
      </c>
    </row>
    <row r="83" spans="1:23" ht="14.25" customHeight="1">
      <c r="A83" s="112" t="s">
        <v>269</v>
      </c>
      <c r="B83" s="183">
        <v>105</v>
      </c>
      <c r="C83" s="184">
        <v>1406</v>
      </c>
      <c r="D83" s="183">
        <v>311</v>
      </c>
      <c r="E83" s="185">
        <v>2352</v>
      </c>
      <c r="F83" s="183">
        <v>658</v>
      </c>
      <c r="G83" s="184">
        <v>1776</v>
      </c>
      <c r="H83" s="93">
        <v>814</v>
      </c>
      <c r="I83" s="93">
        <v>1900</v>
      </c>
      <c r="J83" s="187">
        <v>4200</v>
      </c>
      <c r="K83" s="93">
        <v>809.6</v>
      </c>
      <c r="L83" s="188">
        <v>5500</v>
      </c>
      <c r="M83" s="189">
        <f t="shared" ref="M83:W83" si="80">(B83/B84)-1</f>
        <v>-1.5932521087160256E-2</v>
      </c>
      <c r="N83" s="105">
        <f t="shared" si="80"/>
        <v>-3.0344827586206935E-2</v>
      </c>
      <c r="O83" s="105">
        <f t="shared" si="80"/>
        <v>-5.0671550671550714E-2</v>
      </c>
      <c r="P83" s="105">
        <f t="shared" si="80"/>
        <v>-3.6460467021712462E-2</v>
      </c>
      <c r="Q83" s="105">
        <f t="shared" si="80"/>
        <v>-7.541478129713397E-3</v>
      </c>
      <c r="R83" s="105">
        <f t="shared" si="80"/>
        <v>0</v>
      </c>
      <c r="S83" s="105">
        <f t="shared" si="80"/>
        <v>-7.3170731707317138E-3</v>
      </c>
      <c r="T83" s="105">
        <f t="shared" si="80"/>
        <v>0</v>
      </c>
      <c r="U83" s="105">
        <f t="shared" si="80"/>
        <v>-8.2644628099173278E-3</v>
      </c>
      <c r="V83" s="105">
        <f t="shared" si="80"/>
        <v>-1.4485696895922051E-2</v>
      </c>
      <c r="W83" s="105">
        <f t="shared" si="80"/>
        <v>-1.7857142857142905E-2</v>
      </c>
    </row>
    <row r="84" spans="1:23" ht="14.25" customHeight="1">
      <c r="A84" s="112" t="s">
        <v>270</v>
      </c>
      <c r="B84" s="183">
        <v>106.7</v>
      </c>
      <c r="C84" s="184">
        <v>1450</v>
      </c>
      <c r="D84" s="183">
        <v>327.60000000000002</v>
      </c>
      <c r="E84" s="185">
        <v>2441</v>
      </c>
      <c r="F84" s="183">
        <v>663</v>
      </c>
      <c r="G84" s="184">
        <v>1776</v>
      </c>
      <c r="H84" s="93">
        <v>820</v>
      </c>
      <c r="I84" s="93">
        <v>1900</v>
      </c>
      <c r="J84" s="187">
        <v>4235</v>
      </c>
      <c r="K84" s="93">
        <v>821.5</v>
      </c>
      <c r="L84" s="188">
        <v>5600</v>
      </c>
      <c r="M84" s="189">
        <f t="shared" ref="M84:W84" si="81">(B84/B85)-1</f>
        <v>-3.2695002335356715E-3</v>
      </c>
      <c r="N84" s="105">
        <f t="shared" si="81"/>
        <v>-3.3333333333333326E-2</v>
      </c>
      <c r="O84" s="105">
        <f t="shared" si="81"/>
        <v>-1.2195121951218413E-3</v>
      </c>
      <c r="P84" s="105">
        <f t="shared" si="81"/>
        <v>-2.4770275669196984E-2</v>
      </c>
      <c r="Q84" s="105">
        <f t="shared" si="81"/>
        <v>-1.2658227848101222E-2</v>
      </c>
      <c r="R84" s="105">
        <f t="shared" si="81"/>
        <v>-1.6611295681063121E-2</v>
      </c>
      <c r="S84" s="105">
        <f t="shared" si="81"/>
        <v>-2.0310633213859064E-2</v>
      </c>
      <c r="T84" s="105">
        <f t="shared" si="81"/>
        <v>-1.5544041450777257E-2</v>
      </c>
      <c r="U84" s="105">
        <f t="shared" si="81"/>
        <v>-4.7672588261749471E-2</v>
      </c>
      <c r="V84" s="105">
        <f t="shared" si="81"/>
        <v>-3.3415695964231107E-2</v>
      </c>
      <c r="W84" s="105">
        <f t="shared" si="81"/>
        <v>-1.4084507042253502E-2</v>
      </c>
    </row>
    <row r="85" spans="1:23" ht="14.25" customHeight="1">
      <c r="A85" s="112" t="s">
        <v>271</v>
      </c>
      <c r="B85" s="183">
        <v>107.05</v>
      </c>
      <c r="C85" s="184">
        <v>1500</v>
      </c>
      <c r="D85" s="183">
        <v>328</v>
      </c>
      <c r="E85" s="185">
        <v>2503</v>
      </c>
      <c r="F85" s="183">
        <v>671.5</v>
      </c>
      <c r="G85" s="184">
        <v>1806</v>
      </c>
      <c r="H85" s="93">
        <v>837</v>
      </c>
      <c r="I85" s="93">
        <v>1930</v>
      </c>
      <c r="J85" s="187">
        <v>4447</v>
      </c>
      <c r="K85" s="93">
        <v>849.9</v>
      </c>
      <c r="L85" s="188">
        <v>5680</v>
      </c>
      <c r="M85" s="189">
        <f t="shared" ref="M85:W85" si="82">(B85/B86)-1</f>
        <v>-8.3371931449746084E-3</v>
      </c>
      <c r="N85" s="105">
        <f t="shared" si="82"/>
        <v>0</v>
      </c>
      <c r="O85" s="105">
        <f t="shared" si="82"/>
        <v>9.2307692307691536E-3</v>
      </c>
      <c r="P85" s="105">
        <f t="shared" si="82"/>
        <v>-1.534225019669555E-2</v>
      </c>
      <c r="Q85" s="105">
        <f t="shared" si="82"/>
        <v>-6.8037272592812448E-3</v>
      </c>
      <c r="R85" s="105">
        <f t="shared" si="82"/>
        <v>-2.1138211382113803E-2</v>
      </c>
      <c r="S85" s="105">
        <f t="shared" si="82"/>
        <v>0</v>
      </c>
      <c r="T85" s="105">
        <f t="shared" si="82"/>
        <v>4.1623309053069324E-3</v>
      </c>
      <c r="U85" s="105">
        <f t="shared" si="82"/>
        <v>-6.7415730337083701E-4</v>
      </c>
      <c r="V85" s="105">
        <f t="shared" si="82"/>
        <v>-9.4405594405594373E-3</v>
      </c>
      <c r="W85" s="105">
        <f t="shared" si="82"/>
        <v>1.4466869083765044E-2</v>
      </c>
    </row>
    <row r="86" spans="1:23" ht="14.25" customHeight="1">
      <c r="A86" s="112" t="s">
        <v>272</v>
      </c>
      <c r="B86" s="183">
        <v>107.95</v>
      </c>
      <c r="C86" s="184">
        <v>1500</v>
      </c>
      <c r="D86" s="183">
        <v>325</v>
      </c>
      <c r="E86" s="185">
        <v>2542</v>
      </c>
      <c r="F86" s="183">
        <v>676.1</v>
      </c>
      <c r="G86" s="184">
        <v>1845</v>
      </c>
      <c r="H86" s="93">
        <v>837</v>
      </c>
      <c r="I86" s="93">
        <v>1922</v>
      </c>
      <c r="J86" s="187">
        <v>4450</v>
      </c>
      <c r="K86" s="93">
        <v>858</v>
      </c>
      <c r="L86" s="188">
        <v>5599</v>
      </c>
      <c r="M86" s="189">
        <f t="shared" ref="M86:W86" si="83">(B86/B87)-1</f>
        <v>-9.633027522935711E-3</v>
      </c>
      <c r="N86" s="105">
        <f t="shared" si="83"/>
        <v>-1.3315579227696217E-3</v>
      </c>
      <c r="O86" s="105">
        <f t="shared" si="83"/>
        <v>-1.5151515151515138E-2</v>
      </c>
      <c r="P86" s="105">
        <f t="shared" si="83"/>
        <v>-7.4189769621241242E-3</v>
      </c>
      <c r="Q86" s="105">
        <f t="shared" si="83"/>
        <v>-1.4431486880466471E-2</v>
      </c>
      <c r="R86" s="105">
        <f t="shared" si="83"/>
        <v>0</v>
      </c>
      <c r="S86" s="105">
        <f t="shared" si="83"/>
        <v>-1.297169811320753E-2</v>
      </c>
      <c r="T86" s="105">
        <f t="shared" si="83"/>
        <v>-4.1450777202072242E-3</v>
      </c>
      <c r="U86" s="105">
        <f t="shared" si="83"/>
        <v>-1.1111111111111072E-2</v>
      </c>
      <c r="V86" s="105">
        <f t="shared" si="83"/>
        <v>-1.3679733302678465E-2</v>
      </c>
      <c r="W86" s="105">
        <f t="shared" si="83"/>
        <v>-9.0265486725663591E-3</v>
      </c>
    </row>
    <row r="87" spans="1:23" ht="14.25" customHeight="1">
      <c r="A87" s="112" t="s">
        <v>273</v>
      </c>
      <c r="B87" s="183">
        <v>109</v>
      </c>
      <c r="C87" s="184">
        <v>1502</v>
      </c>
      <c r="D87" s="183">
        <v>330</v>
      </c>
      <c r="E87" s="185">
        <v>2561</v>
      </c>
      <c r="F87" s="183">
        <v>686</v>
      </c>
      <c r="G87" s="184">
        <v>1845</v>
      </c>
      <c r="H87" s="93">
        <v>848</v>
      </c>
      <c r="I87" s="93">
        <v>1930</v>
      </c>
      <c r="J87" s="187">
        <v>4500</v>
      </c>
      <c r="K87" s="93">
        <v>869.9</v>
      </c>
      <c r="L87" s="188">
        <v>5650</v>
      </c>
      <c r="M87" s="189">
        <f t="shared" ref="M87:W87" si="84">(B87/B88)-1</f>
        <v>-9.9909173478655022E-3</v>
      </c>
      <c r="N87" s="105">
        <f t="shared" si="84"/>
        <v>-5.1767676767676796E-2</v>
      </c>
      <c r="O87" s="105">
        <f t="shared" si="84"/>
        <v>-1.7857142857142905E-2</v>
      </c>
      <c r="P87" s="105">
        <f t="shared" si="84"/>
        <v>-1.386214863303814E-2</v>
      </c>
      <c r="Q87" s="105">
        <f t="shared" si="84"/>
        <v>2.6308097047647028E-3</v>
      </c>
      <c r="R87" s="105">
        <f t="shared" si="84"/>
        <v>-2.8947368421052611E-2</v>
      </c>
      <c r="S87" s="105">
        <f t="shared" si="84"/>
        <v>-8.1871345029239651E-3</v>
      </c>
      <c r="T87" s="105">
        <f t="shared" si="84"/>
        <v>-2.5252525252525304E-2</v>
      </c>
      <c r="U87" s="105">
        <f t="shared" si="84"/>
        <v>-3.5429583702391021E-3</v>
      </c>
      <c r="V87" s="105">
        <f t="shared" si="84"/>
        <v>-1.1477272727272725E-2</v>
      </c>
      <c r="W87" s="105">
        <f t="shared" si="84"/>
        <v>-2.5862068965517238E-2</v>
      </c>
    </row>
    <row r="88" spans="1:23" ht="14.25" customHeight="1">
      <c r="A88" s="112" t="s">
        <v>274</v>
      </c>
      <c r="B88" s="183">
        <v>110.1</v>
      </c>
      <c r="C88" s="184">
        <v>1584</v>
      </c>
      <c r="D88" s="183">
        <v>336</v>
      </c>
      <c r="E88" s="185">
        <v>2597</v>
      </c>
      <c r="F88" s="183">
        <v>684.2</v>
      </c>
      <c r="G88" s="184">
        <v>1900</v>
      </c>
      <c r="H88" s="93">
        <v>855</v>
      </c>
      <c r="I88" s="93">
        <v>1980</v>
      </c>
      <c r="J88" s="187">
        <v>4516</v>
      </c>
      <c r="K88" s="93">
        <v>880</v>
      </c>
      <c r="L88" s="188">
        <v>5800</v>
      </c>
      <c r="M88" s="189">
        <f t="shared" ref="M88:W88" si="85">(B88/B89)-1</f>
        <v>-4.5207956600361587E-3</v>
      </c>
      <c r="N88" s="105">
        <f t="shared" si="85"/>
        <v>-6.309148264984632E-4</v>
      </c>
      <c r="O88" s="105">
        <f t="shared" si="85"/>
        <v>-3.9862837548221175E-2</v>
      </c>
      <c r="P88" s="105">
        <f t="shared" si="85"/>
        <v>-4.5994633959370868E-3</v>
      </c>
      <c r="Q88" s="105">
        <f t="shared" si="85"/>
        <v>2.4908424908425264E-3</v>
      </c>
      <c r="R88" s="105">
        <f t="shared" si="85"/>
        <v>1.6042780748663166E-2</v>
      </c>
      <c r="S88" s="105">
        <f t="shared" si="85"/>
        <v>-8.0055690915419309E-3</v>
      </c>
      <c r="T88" s="105">
        <f t="shared" si="85"/>
        <v>-9.009009009009028E-3</v>
      </c>
      <c r="U88" s="105">
        <f t="shared" si="85"/>
        <v>-1.3973799126637543E-2</v>
      </c>
      <c r="V88" s="105">
        <f t="shared" si="85"/>
        <v>-1.6759776536312887E-2</v>
      </c>
      <c r="W88" s="105">
        <f t="shared" si="85"/>
        <v>1.7244352474565794E-4</v>
      </c>
    </row>
    <row r="89" spans="1:23" ht="14.25" customHeight="1">
      <c r="A89" s="112" t="s">
        <v>275</v>
      </c>
      <c r="B89" s="183">
        <v>110.6</v>
      </c>
      <c r="C89" s="184">
        <v>1585</v>
      </c>
      <c r="D89" s="183">
        <v>349.95</v>
      </c>
      <c r="E89" s="185">
        <v>2609</v>
      </c>
      <c r="F89" s="183">
        <v>682.5</v>
      </c>
      <c r="G89" s="184">
        <v>1870</v>
      </c>
      <c r="H89" s="93">
        <v>861.9</v>
      </c>
      <c r="I89" s="93">
        <v>1998</v>
      </c>
      <c r="J89" s="187">
        <v>4580</v>
      </c>
      <c r="K89" s="93">
        <v>895</v>
      </c>
      <c r="L89" s="188">
        <v>5799</v>
      </c>
      <c r="M89" s="189">
        <f t="shared" ref="M89:W89" si="86">(B89/B90)-1</f>
        <v>5.4545454545453786E-3</v>
      </c>
      <c r="N89" s="105">
        <f t="shared" si="86"/>
        <v>-1.8891687657430767E-3</v>
      </c>
      <c r="O89" s="105">
        <f t="shared" si="86"/>
        <v>2.7220630372493115E-3</v>
      </c>
      <c r="P89" s="105">
        <f t="shared" si="86"/>
        <v>3.4615384615384048E-3</v>
      </c>
      <c r="Q89" s="105">
        <f t="shared" si="86"/>
        <v>3.6764705882352811E-3</v>
      </c>
      <c r="R89" s="105">
        <f t="shared" si="86"/>
        <v>1.3550135501354976E-2</v>
      </c>
      <c r="S89" s="105">
        <f t="shared" si="86"/>
        <v>-8.1703107019562848E-3</v>
      </c>
      <c r="T89" s="105">
        <f t="shared" si="86"/>
        <v>0</v>
      </c>
      <c r="U89" s="105">
        <f t="shared" si="86"/>
        <v>1.1037527593819041E-2</v>
      </c>
      <c r="V89" s="105">
        <f t="shared" si="86"/>
        <v>1.1299435028248483E-2</v>
      </c>
      <c r="W89" s="105">
        <f t="shared" si="86"/>
        <v>-1.7241379310339866E-4</v>
      </c>
    </row>
    <row r="90" spans="1:23" ht="14.25" customHeight="1">
      <c r="A90" s="112" t="s">
        <v>276</v>
      </c>
      <c r="B90" s="183">
        <v>110</v>
      </c>
      <c r="C90" s="184">
        <v>1588</v>
      </c>
      <c r="D90" s="183">
        <v>349</v>
      </c>
      <c r="E90" s="185">
        <v>2600</v>
      </c>
      <c r="F90" s="183">
        <v>680</v>
      </c>
      <c r="G90" s="184">
        <v>1845</v>
      </c>
      <c r="H90" s="93">
        <v>869</v>
      </c>
      <c r="I90" s="93">
        <v>1998</v>
      </c>
      <c r="J90" s="187">
        <v>4530</v>
      </c>
      <c r="K90" s="93">
        <v>885</v>
      </c>
      <c r="L90" s="188">
        <v>5800</v>
      </c>
      <c r="M90" s="189">
        <f t="shared" ref="M90:W90" si="87">(B90/B91)-1</f>
        <v>-4.5248868778280382E-3</v>
      </c>
      <c r="N90" s="105">
        <f t="shared" si="87"/>
        <v>-6.8792995622264375E-3</v>
      </c>
      <c r="O90" s="105">
        <f t="shared" si="87"/>
        <v>3.8690476190476275E-2</v>
      </c>
      <c r="P90" s="105">
        <f t="shared" si="87"/>
        <v>-3.8446751249521238E-4</v>
      </c>
      <c r="Q90" s="105">
        <f t="shared" si="87"/>
        <v>1.2507444907683185E-2</v>
      </c>
      <c r="R90" s="105">
        <f t="shared" si="87"/>
        <v>0</v>
      </c>
      <c r="S90" s="105">
        <f t="shared" si="87"/>
        <v>1.6255408724125786E-2</v>
      </c>
      <c r="T90" s="105">
        <f t="shared" si="87"/>
        <v>-1.5763546798029604E-2</v>
      </c>
      <c r="U90" s="105">
        <f t="shared" si="87"/>
        <v>-4.39560439560438E-3</v>
      </c>
      <c r="V90" s="105">
        <f t="shared" si="87"/>
        <v>-5.6179775280899014E-3</v>
      </c>
      <c r="W90" s="105">
        <f t="shared" si="87"/>
        <v>1.5761821366024442E-2</v>
      </c>
    </row>
    <row r="91" spans="1:23" ht="14.25" customHeight="1">
      <c r="A91" s="112" t="s">
        <v>277</v>
      </c>
      <c r="B91" s="183">
        <v>110.5</v>
      </c>
      <c r="C91" s="184">
        <v>1599</v>
      </c>
      <c r="D91" s="183">
        <v>336</v>
      </c>
      <c r="E91" s="185">
        <v>2601</v>
      </c>
      <c r="F91" s="183">
        <v>671.6</v>
      </c>
      <c r="G91" s="184">
        <v>1845</v>
      </c>
      <c r="H91" s="93">
        <v>855.1</v>
      </c>
      <c r="I91" s="93">
        <v>2030</v>
      </c>
      <c r="J91" s="187">
        <v>4550</v>
      </c>
      <c r="K91" s="93">
        <v>890</v>
      </c>
      <c r="L91" s="188">
        <v>5710</v>
      </c>
      <c r="M91" s="189">
        <f t="shared" ref="M91:W91" si="88">(B91/B92)-1</f>
        <v>-1.3392857142857095E-2</v>
      </c>
      <c r="N91" s="105">
        <f t="shared" si="88"/>
        <v>0</v>
      </c>
      <c r="O91" s="105">
        <f t="shared" si="88"/>
        <v>-6.4066852367688054E-2</v>
      </c>
      <c r="P91" s="105">
        <f t="shared" si="88"/>
        <v>6.1895551257253878E-3</v>
      </c>
      <c r="Q91" s="105">
        <f t="shared" si="88"/>
        <v>-1.7410387710314557E-2</v>
      </c>
      <c r="R91" s="105">
        <f t="shared" si="88"/>
        <v>0</v>
      </c>
      <c r="S91" s="105">
        <f t="shared" si="88"/>
        <v>-9.1541135573580679E-3</v>
      </c>
      <c r="T91" s="105">
        <f t="shared" si="88"/>
        <v>2.5252525252525304E-2</v>
      </c>
      <c r="U91" s="105">
        <f t="shared" si="88"/>
        <v>-8.4985835694051381E-3</v>
      </c>
      <c r="V91" s="105">
        <f t="shared" si="88"/>
        <v>-1.1111111111111072E-2</v>
      </c>
      <c r="W91" s="105">
        <f t="shared" si="88"/>
        <v>5.2816901408450079E-3</v>
      </c>
    </row>
    <row r="92" spans="1:23" ht="14.25" customHeight="1">
      <c r="A92" s="112" t="s">
        <v>278</v>
      </c>
      <c r="B92" s="183">
        <v>112</v>
      </c>
      <c r="C92" s="184">
        <v>1599</v>
      </c>
      <c r="D92" s="183">
        <v>359</v>
      </c>
      <c r="E92" s="185">
        <v>2585</v>
      </c>
      <c r="F92" s="183">
        <v>683.5</v>
      </c>
      <c r="G92" s="184">
        <v>1845</v>
      </c>
      <c r="H92" s="93">
        <v>863</v>
      </c>
      <c r="I92" s="93">
        <v>1980</v>
      </c>
      <c r="J92" s="187">
        <v>4589</v>
      </c>
      <c r="K92" s="93">
        <v>900</v>
      </c>
      <c r="L92" s="188">
        <v>5680</v>
      </c>
      <c r="M92" s="189">
        <f t="shared" ref="M92:W92" si="89">(B92/B93)-1</f>
        <v>-1.7543859649122862E-2</v>
      </c>
      <c r="N92" s="105">
        <f t="shared" si="89"/>
        <v>3.8986354775828458E-2</v>
      </c>
      <c r="O92" s="105">
        <f t="shared" si="89"/>
        <v>-2.7777777777777679E-3</v>
      </c>
      <c r="P92" s="105">
        <f t="shared" si="89"/>
        <v>1.9379844961240345E-3</v>
      </c>
      <c r="Q92" s="105">
        <f t="shared" si="89"/>
        <v>2.1994134897360684E-3</v>
      </c>
      <c r="R92" s="105">
        <f t="shared" si="89"/>
        <v>0</v>
      </c>
      <c r="S92" s="105">
        <f t="shared" si="89"/>
        <v>-1.931818181818179E-2</v>
      </c>
      <c r="T92" s="105">
        <f t="shared" si="89"/>
        <v>-4.0697674418604612E-2</v>
      </c>
      <c r="U92" s="105">
        <f t="shared" si="89"/>
        <v>1.9777777777777672E-2</v>
      </c>
      <c r="V92" s="105">
        <f t="shared" si="89"/>
        <v>-5.5248618784530246E-3</v>
      </c>
      <c r="W92" s="105">
        <f t="shared" si="89"/>
        <v>1.610017889087656E-2</v>
      </c>
    </row>
    <row r="93" spans="1:23" ht="14.25" customHeight="1">
      <c r="A93" s="112" t="s">
        <v>279</v>
      </c>
      <c r="B93" s="183">
        <v>114</v>
      </c>
      <c r="C93" s="184">
        <v>1539</v>
      </c>
      <c r="D93" s="183">
        <v>360</v>
      </c>
      <c r="E93" s="185">
        <v>2580</v>
      </c>
      <c r="F93" s="183">
        <v>682</v>
      </c>
      <c r="G93" s="184">
        <v>1845</v>
      </c>
      <c r="H93" s="93">
        <v>880</v>
      </c>
      <c r="I93" s="93">
        <v>2064</v>
      </c>
      <c r="J93" s="187">
        <v>4500</v>
      </c>
      <c r="K93" s="93">
        <v>905</v>
      </c>
      <c r="L93" s="188">
        <v>5590</v>
      </c>
      <c r="M93" s="189">
        <f t="shared" ref="M93:W93" si="90">(B93/B94)-1</f>
        <v>1.3333333333333419E-2</v>
      </c>
      <c r="N93" s="105">
        <f t="shared" si="90"/>
        <v>2.6000000000000023E-2</v>
      </c>
      <c r="O93" s="105">
        <f t="shared" si="90"/>
        <v>5.8823529411764719E-2</v>
      </c>
      <c r="P93" s="105">
        <f t="shared" si="90"/>
        <v>4.6728971962617383E-3</v>
      </c>
      <c r="Q93" s="105">
        <f t="shared" si="90"/>
        <v>1.0370370370370363E-2</v>
      </c>
      <c r="R93" s="105">
        <f t="shared" si="90"/>
        <v>2.7173913043478937E-3</v>
      </c>
      <c r="S93" s="105">
        <f t="shared" si="90"/>
        <v>1.9698725376593229E-2</v>
      </c>
      <c r="T93" s="105">
        <f t="shared" si="90"/>
        <v>3.9798488664987364E-2</v>
      </c>
      <c r="U93" s="105">
        <f t="shared" si="90"/>
        <v>-2.2217285047765323E-4</v>
      </c>
      <c r="V93" s="105">
        <f t="shared" si="90"/>
        <v>4.3280435023860253E-3</v>
      </c>
      <c r="W93" s="105">
        <f t="shared" si="90"/>
        <v>1.6363636363636358E-2</v>
      </c>
    </row>
    <row r="94" spans="1:23" ht="14.25" customHeight="1">
      <c r="A94" s="112" t="s">
        <v>280</v>
      </c>
      <c r="B94" s="183">
        <v>112.5</v>
      </c>
      <c r="C94" s="184">
        <v>1500</v>
      </c>
      <c r="D94" s="183">
        <v>340</v>
      </c>
      <c r="E94" s="185">
        <v>2568</v>
      </c>
      <c r="F94" s="183">
        <v>675</v>
      </c>
      <c r="G94" s="184">
        <v>1840</v>
      </c>
      <c r="H94" s="93">
        <v>863</v>
      </c>
      <c r="I94" s="93">
        <v>1985</v>
      </c>
      <c r="J94" s="187">
        <v>4501</v>
      </c>
      <c r="K94" s="93">
        <v>901.1</v>
      </c>
      <c r="L94" s="188">
        <v>5500</v>
      </c>
      <c r="M94" s="189">
        <f t="shared" ref="M94:W94" si="91">(B94/B95)-1</f>
        <v>1.534296028880866E-2</v>
      </c>
      <c r="N94" s="105">
        <f t="shared" si="91"/>
        <v>-2.4707412223667125E-2</v>
      </c>
      <c r="O94" s="105">
        <f t="shared" si="91"/>
        <v>5.9171597633136397E-3</v>
      </c>
      <c r="P94" s="105">
        <f t="shared" si="91"/>
        <v>2.9258517034068232E-2</v>
      </c>
      <c r="Q94" s="105">
        <f t="shared" si="91"/>
        <v>7.4626865671640896E-3</v>
      </c>
      <c r="R94" s="105">
        <f t="shared" si="91"/>
        <v>-6.9296914516944863E-2</v>
      </c>
      <c r="S94" s="105">
        <f t="shared" si="91"/>
        <v>2.7380952380952284E-2</v>
      </c>
      <c r="T94" s="105">
        <f t="shared" si="91"/>
        <v>-1.5090543259557165E-3</v>
      </c>
      <c r="U94" s="105">
        <f t="shared" si="91"/>
        <v>-2.1096128751631138E-2</v>
      </c>
      <c r="V94" s="105">
        <f t="shared" si="91"/>
        <v>2.5142207053469923E-2</v>
      </c>
      <c r="W94" s="105">
        <f t="shared" si="91"/>
        <v>-2.8268551236749095E-2</v>
      </c>
    </row>
    <row r="95" spans="1:23" ht="14.25" customHeight="1">
      <c r="A95" s="112" t="s">
        <v>281</v>
      </c>
      <c r="B95" s="183">
        <v>110.8</v>
      </c>
      <c r="C95" s="184">
        <v>1538</v>
      </c>
      <c r="D95" s="183">
        <v>338</v>
      </c>
      <c r="E95" s="185">
        <v>2495</v>
      </c>
      <c r="F95" s="183">
        <v>670</v>
      </c>
      <c r="G95" s="184">
        <v>1977</v>
      </c>
      <c r="H95" s="93">
        <v>840</v>
      </c>
      <c r="I95" s="93">
        <v>1988</v>
      </c>
      <c r="J95" s="187">
        <v>4598</v>
      </c>
      <c r="K95" s="93">
        <v>879</v>
      </c>
      <c r="L95" s="188">
        <v>5660</v>
      </c>
      <c r="M95" s="189">
        <f t="shared" ref="M95:W95" si="92">(B95/B96)-1</f>
        <v>1.7914561322921463E-2</v>
      </c>
      <c r="N95" s="105">
        <f t="shared" si="92"/>
        <v>2.533333333333343E-2</v>
      </c>
      <c r="O95" s="105">
        <f t="shared" si="92"/>
        <v>2.9673590504450953E-3</v>
      </c>
      <c r="P95" s="105">
        <f t="shared" si="92"/>
        <v>0</v>
      </c>
      <c r="Q95" s="105">
        <f t="shared" si="92"/>
        <v>9.0361445783131433E-3</v>
      </c>
      <c r="R95" s="105">
        <f t="shared" si="92"/>
        <v>9.5290858725761707E-2</v>
      </c>
      <c r="S95" s="105">
        <f t="shared" si="92"/>
        <v>6.3291139240506222E-2</v>
      </c>
      <c r="T95" s="105">
        <f t="shared" si="92"/>
        <v>2.2107969151671014E-2</v>
      </c>
      <c r="U95" s="105">
        <f t="shared" si="92"/>
        <v>2.1777777777777674E-2</v>
      </c>
      <c r="V95" s="105">
        <f t="shared" si="92"/>
        <v>-1.136363636363602E-3</v>
      </c>
      <c r="W95" s="105">
        <f t="shared" si="92"/>
        <v>2.9090909090909056E-2</v>
      </c>
    </row>
    <row r="96" spans="1:23" ht="14.25" customHeight="1">
      <c r="A96" s="112" t="s">
        <v>282</v>
      </c>
      <c r="B96" s="183">
        <v>108.85</v>
      </c>
      <c r="C96" s="184">
        <v>1500</v>
      </c>
      <c r="D96" s="183">
        <v>337</v>
      </c>
      <c r="E96" s="185">
        <v>2495</v>
      </c>
      <c r="F96" s="183">
        <v>664</v>
      </c>
      <c r="G96" s="184">
        <v>1805</v>
      </c>
      <c r="H96" s="93">
        <v>790</v>
      </c>
      <c r="I96" s="93">
        <v>1945</v>
      </c>
      <c r="J96" s="187">
        <v>4500</v>
      </c>
      <c r="K96" s="93">
        <v>880</v>
      </c>
      <c r="L96" s="188">
        <v>5500</v>
      </c>
      <c r="M96" s="189">
        <f t="shared" ref="M96:W96" si="93">(B96/B97)-1</f>
        <v>-1.0454545454545494E-2</v>
      </c>
      <c r="N96" s="105">
        <f t="shared" si="93"/>
        <v>6.7114093959732557E-3</v>
      </c>
      <c r="O96" s="105">
        <f t="shared" si="93"/>
        <v>-2.4602026049204029E-2</v>
      </c>
      <c r="P96" s="105">
        <f t="shared" si="93"/>
        <v>-9.9206349206348854E-3</v>
      </c>
      <c r="Q96" s="105">
        <f t="shared" si="93"/>
        <v>1.8105009052504784E-3</v>
      </c>
      <c r="R96" s="105">
        <f t="shared" si="93"/>
        <v>2.7777777777777679E-3</v>
      </c>
      <c r="S96" s="105">
        <f t="shared" si="93"/>
        <v>-1.274681329667593E-2</v>
      </c>
      <c r="T96" s="105">
        <f t="shared" si="93"/>
        <v>7.7720207253886286E-3</v>
      </c>
      <c r="U96" s="105">
        <f t="shared" si="93"/>
        <v>-1.1206328279498967E-2</v>
      </c>
      <c r="V96" s="105">
        <f t="shared" si="93"/>
        <v>1.7341040462427681E-2</v>
      </c>
      <c r="W96" s="105">
        <f t="shared" si="93"/>
        <v>0</v>
      </c>
    </row>
    <row r="97" spans="1:23" ht="14.25" customHeight="1">
      <c r="A97" s="112" t="s">
        <v>283</v>
      </c>
      <c r="B97" s="183">
        <v>110</v>
      </c>
      <c r="C97" s="184">
        <v>1490</v>
      </c>
      <c r="D97" s="183">
        <v>345.5</v>
      </c>
      <c r="E97" s="185">
        <v>2520</v>
      </c>
      <c r="F97" s="183">
        <v>662.8</v>
      </c>
      <c r="G97" s="184">
        <v>1800</v>
      </c>
      <c r="H97" s="93">
        <v>800.2</v>
      </c>
      <c r="I97" s="93">
        <v>1930</v>
      </c>
      <c r="J97" s="187">
        <v>4551</v>
      </c>
      <c r="K97" s="93">
        <v>865</v>
      </c>
      <c r="L97" s="188">
        <v>5500</v>
      </c>
      <c r="M97" s="189">
        <f t="shared" ref="M97:W97" si="94">(B97/B98)-1</f>
        <v>-6.3233965672990777E-3</v>
      </c>
      <c r="N97" s="105">
        <f t="shared" si="94"/>
        <v>-2.0093770931011168E-3</v>
      </c>
      <c r="O97" s="105">
        <f t="shared" si="94"/>
        <v>-4.0357451715190562E-3</v>
      </c>
      <c r="P97" s="105">
        <f t="shared" si="94"/>
        <v>-7.8740157480314821E-3</v>
      </c>
      <c r="Q97" s="105">
        <f t="shared" si="94"/>
        <v>-1.515601783060927E-2</v>
      </c>
      <c r="R97" s="105">
        <f t="shared" si="94"/>
        <v>-5.2631578947368474E-2</v>
      </c>
      <c r="S97" s="105">
        <f t="shared" si="94"/>
        <v>-5.8392346875387746E-3</v>
      </c>
      <c r="T97" s="105">
        <f t="shared" si="94"/>
        <v>-7.7120822622107621E-3</v>
      </c>
      <c r="U97" s="105">
        <f t="shared" si="94"/>
        <v>-2.4646378054007712E-2</v>
      </c>
      <c r="V97" s="105">
        <f t="shared" si="94"/>
        <v>-1.7045454545454586E-2</v>
      </c>
      <c r="W97" s="105">
        <f t="shared" si="94"/>
        <v>-2.4822695035460973E-2</v>
      </c>
    </row>
    <row r="98" spans="1:23" ht="14.25" customHeight="1">
      <c r="A98" s="112" t="s">
        <v>284</v>
      </c>
      <c r="B98" s="183">
        <v>110.7</v>
      </c>
      <c r="C98" s="184">
        <v>1493</v>
      </c>
      <c r="D98" s="183">
        <v>346.9</v>
      </c>
      <c r="E98" s="185">
        <v>2540</v>
      </c>
      <c r="F98" s="183">
        <v>673</v>
      </c>
      <c r="G98" s="184">
        <v>1900</v>
      </c>
      <c r="H98" s="93">
        <v>804.9</v>
      </c>
      <c r="I98" s="93">
        <v>1945</v>
      </c>
      <c r="J98" s="187">
        <v>4666</v>
      </c>
      <c r="K98" s="93">
        <v>880</v>
      </c>
      <c r="L98" s="188">
        <v>5640</v>
      </c>
      <c r="M98" s="189">
        <f t="shared" ref="M98:W98" si="95">(B98/B99)-1</f>
        <v>-4.5146726862299591E-4</v>
      </c>
      <c r="N98" s="105">
        <f t="shared" si="95"/>
        <v>1.6337644656228667E-2</v>
      </c>
      <c r="O98" s="105">
        <f t="shared" si="95"/>
        <v>2.0294117647058796E-2</v>
      </c>
      <c r="P98" s="105">
        <f t="shared" si="95"/>
        <v>7.8802206461769941E-4</v>
      </c>
      <c r="Q98" s="105">
        <f t="shared" si="95"/>
        <v>-8.8365243004417948E-3</v>
      </c>
      <c r="R98" s="105">
        <f t="shared" si="95"/>
        <v>0</v>
      </c>
      <c r="S98" s="105">
        <f t="shared" si="95"/>
        <v>3.7411148522259463E-3</v>
      </c>
      <c r="T98" s="105">
        <f t="shared" si="95"/>
        <v>-1.2690355329949221E-2</v>
      </c>
      <c r="U98" s="105">
        <f t="shared" si="95"/>
        <v>3.656700365670007E-3</v>
      </c>
      <c r="V98" s="105">
        <f t="shared" si="95"/>
        <v>-2.2675736961451642E-3</v>
      </c>
      <c r="W98" s="105">
        <f t="shared" si="95"/>
        <v>2.732240437158473E-2</v>
      </c>
    </row>
    <row r="99" spans="1:23" ht="14.25" customHeight="1">
      <c r="A99" s="112" t="s">
        <v>285</v>
      </c>
      <c r="B99" s="183">
        <v>110.75</v>
      </c>
      <c r="C99" s="184">
        <v>1469</v>
      </c>
      <c r="D99" s="183">
        <v>340</v>
      </c>
      <c r="E99" s="185">
        <v>2538</v>
      </c>
      <c r="F99" s="183">
        <v>679</v>
      </c>
      <c r="G99" s="184">
        <v>1900</v>
      </c>
      <c r="H99" s="93">
        <v>801.9</v>
      </c>
      <c r="I99" s="93">
        <v>1970</v>
      </c>
      <c r="J99" s="187">
        <v>4649</v>
      </c>
      <c r="K99" s="93">
        <v>882</v>
      </c>
      <c r="L99" s="188">
        <v>5490</v>
      </c>
      <c r="M99" s="189">
        <f t="shared" ref="M99:W99" si="96">(B99/B100)-1</f>
        <v>0</v>
      </c>
      <c r="N99" s="105">
        <f t="shared" si="96"/>
        <v>1.3103448275862073E-2</v>
      </c>
      <c r="O99" s="105">
        <f t="shared" si="96"/>
        <v>-1.4492753623188359E-2</v>
      </c>
      <c r="P99" s="105">
        <f t="shared" si="96"/>
        <v>-1.2066952121448038E-2</v>
      </c>
      <c r="Q99" s="105">
        <f t="shared" si="96"/>
        <v>-1.6796988126267065E-2</v>
      </c>
      <c r="R99" s="105">
        <f t="shared" si="96"/>
        <v>0</v>
      </c>
      <c r="S99" s="105">
        <f t="shared" si="96"/>
        <v>3.4576183718229903E-2</v>
      </c>
      <c r="T99" s="105">
        <f t="shared" si="96"/>
        <v>7.6726342710997653E-3</v>
      </c>
      <c r="U99" s="105">
        <f t="shared" si="96"/>
        <v>-4.4967880085653444E-3</v>
      </c>
      <c r="V99" s="105">
        <f t="shared" si="96"/>
        <v>1.8173557473875057E-3</v>
      </c>
      <c r="W99" s="105">
        <f t="shared" si="96"/>
        <v>-9.0991810737028889E-4</v>
      </c>
    </row>
    <row r="100" spans="1:23" ht="14.25" customHeight="1">
      <c r="A100" s="112" t="s">
        <v>286</v>
      </c>
      <c r="B100" s="183">
        <v>110.75</v>
      </c>
      <c r="C100" s="184">
        <v>1450</v>
      </c>
      <c r="D100" s="183">
        <v>345</v>
      </c>
      <c r="E100" s="185">
        <v>2569</v>
      </c>
      <c r="F100" s="183">
        <v>690.6</v>
      </c>
      <c r="G100" s="184">
        <v>1900</v>
      </c>
      <c r="H100" s="93">
        <v>775.1</v>
      </c>
      <c r="I100" s="93">
        <v>1955</v>
      </c>
      <c r="J100" s="187">
        <v>4670</v>
      </c>
      <c r="K100" s="93">
        <v>880.4</v>
      </c>
      <c r="L100" s="188">
        <v>5495</v>
      </c>
      <c r="M100" s="189">
        <f t="shared" ref="M100:W100" si="97">(B100/B101)-1</f>
        <v>-2.2522522522522292E-3</v>
      </c>
      <c r="N100" s="105">
        <f t="shared" si="97"/>
        <v>0</v>
      </c>
      <c r="O100" s="105">
        <f t="shared" si="97"/>
        <v>4.5771445892694773E-2</v>
      </c>
      <c r="P100" s="105">
        <f t="shared" si="97"/>
        <v>-7.77907429015956E-4</v>
      </c>
      <c r="Q100" s="105">
        <f t="shared" si="97"/>
        <v>-6.1879407108935691E-3</v>
      </c>
      <c r="R100" s="105">
        <f t="shared" si="97"/>
        <v>0</v>
      </c>
      <c r="S100" s="105">
        <f t="shared" si="97"/>
        <v>1.2903225806448759E-4</v>
      </c>
      <c r="T100" s="105">
        <f t="shared" si="97"/>
        <v>1.2953367875647714E-2</v>
      </c>
      <c r="U100" s="105">
        <f t="shared" si="97"/>
        <v>2.1417862497319362E-4</v>
      </c>
      <c r="V100" s="105">
        <f t="shared" si="97"/>
        <v>3.3333333333333215E-2</v>
      </c>
      <c r="W100" s="105">
        <f t="shared" si="97"/>
        <v>-9.0909090909085943E-4</v>
      </c>
    </row>
    <row r="101" spans="1:23" ht="14.25" customHeight="1">
      <c r="A101" s="112" t="s">
        <v>287</v>
      </c>
      <c r="B101" s="183">
        <v>111</v>
      </c>
      <c r="C101" s="184">
        <v>1450</v>
      </c>
      <c r="D101" s="183">
        <v>329.9</v>
      </c>
      <c r="E101" s="185">
        <v>2571</v>
      </c>
      <c r="F101" s="183">
        <v>694.9</v>
      </c>
      <c r="G101" s="184">
        <v>1900</v>
      </c>
      <c r="H101" s="93">
        <v>775</v>
      </c>
      <c r="I101" s="93">
        <v>1930</v>
      </c>
      <c r="J101" s="187">
        <v>4669</v>
      </c>
      <c r="K101" s="93">
        <v>852</v>
      </c>
      <c r="L101" s="188">
        <v>5500</v>
      </c>
      <c r="M101" s="189">
        <f t="shared" ref="M101:W101" si="98">(B101/B102)-1</f>
        <v>-1.3333333333333308E-2</v>
      </c>
      <c r="N101" s="105">
        <f t="shared" si="98"/>
        <v>4.1551246537396835E-3</v>
      </c>
      <c r="O101" s="105">
        <f t="shared" si="98"/>
        <v>4.3987341772151911E-2</v>
      </c>
      <c r="P101" s="105">
        <f t="shared" si="98"/>
        <v>-1.4564967420467645E-2</v>
      </c>
      <c r="Q101" s="105">
        <f t="shared" si="98"/>
        <v>2.7417027417027118E-3</v>
      </c>
      <c r="R101" s="105">
        <f t="shared" si="98"/>
        <v>-3.6706869428421163E-3</v>
      </c>
      <c r="S101" s="105">
        <f t="shared" si="98"/>
        <v>2.1983706194232955E-3</v>
      </c>
      <c r="T101" s="105">
        <f t="shared" si="98"/>
        <v>-1.3292433537832271E-2</v>
      </c>
      <c r="U101" s="105">
        <f t="shared" si="98"/>
        <v>-1.2478849407783432E-2</v>
      </c>
      <c r="V101" s="105">
        <f t="shared" si="98"/>
        <v>2.6506024096385472E-2</v>
      </c>
      <c r="W101" s="105">
        <f t="shared" si="98"/>
        <v>0</v>
      </c>
    </row>
    <row r="102" spans="1:23" ht="14.25" customHeight="1">
      <c r="A102" s="112" t="s">
        <v>288</v>
      </c>
      <c r="B102" s="183">
        <v>112.5</v>
      </c>
      <c r="C102" s="184">
        <v>1444</v>
      </c>
      <c r="D102" s="183">
        <v>316</v>
      </c>
      <c r="E102" s="185">
        <v>2609</v>
      </c>
      <c r="F102" s="183">
        <v>693</v>
      </c>
      <c r="G102" s="184">
        <v>1907</v>
      </c>
      <c r="H102" s="93">
        <v>773.3</v>
      </c>
      <c r="I102" s="93">
        <v>1956</v>
      </c>
      <c r="J102" s="187">
        <v>4728</v>
      </c>
      <c r="K102" s="93">
        <v>830</v>
      </c>
      <c r="L102" s="188">
        <v>5500</v>
      </c>
      <c r="M102" s="189">
        <f t="shared" ref="M102:W102" si="99">(B102/B103)-1</f>
        <v>7.6130765785937804E-3</v>
      </c>
      <c r="N102" s="105">
        <f t="shared" si="99"/>
        <v>3.2904148783977183E-2</v>
      </c>
      <c r="O102" s="105">
        <f t="shared" si="99"/>
        <v>0</v>
      </c>
      <c r="P102" s="105">
        <f t="shared" si="99"/>
        <v>5.1168412570507638E-2</v>
      </c>
      <c r="Q102" s="105">
        <f t="shared" si="99"/>
        <v>1.1678832116788218E-2</v>
      </c>
      <c r="R102" s="105">
        <f t="shared" si="99"/>
        <v>-2.205128205128204E-2</v>
      </c>
      <c r="S102" s="105">
        <f t="shared" si="99"/>
        <v>1.5542028234682981E-3</v>
      </c>
      <c r="T102" s="105">
        <f t="shared" si="99"/>
        <v>4.1067761806981018E-3</v>
      </c>
      <c r="U102" s="105">
        <f t="shared" si="99"/>
        <v>1.0472323145971352E-2</v>
      </c>
      <c r="V102" s="105">
        <f t="shared" si="99"/>
        <v>9.1185410334346795E-3</v>
      </c>
      <c r="W102" s="105">
        <f t="shared" si="99"/>
        <v>1.8518518518518601E-2</v>
      </c>
    </row>
    <row r="103" spans="1:23" ht="14.25" customHeight="1">
      <c r="A103" s="112" t="s">
        <v>289</v>
      </c>
      <c r="B103" s="183">
        <v>111.65</v>
      </c>
      <c r="C103" s="184">
        <v>1398</v>
      </c>
      <c r="D103" s="183">
        <v>316</v>
      </c>
      <c r="E103" s="185">
        <v>2482</v>
      </c>
      <c r="F103" s="183">
        <v>685</v>
      </c>
      <c r="G103" s="184">
        <v>1950</v>
      </c>
      <c r="H103" s="93">
        <v>772.1</v>
      </c>
      <c r="I103" s="93">
        <v>1948</v>
      </c>
      <c r="J103" s="187">
        <v>4679</v>
      </c>
      <c r="K103" s="93">
        <v>822.5</v>
      </c>
      <c r="L103" s="188">
        <v>5400</v>
      </c>
      <c r="M103" s="189">
        <f t="shared" ref="M103:W103" si="100">(B103/B104)-1</f>
        <v>-3.1249999999999334E-3</v>
      </c>
      <c r="N103" s="105">
        <f t="shared" si="100"/>
        <v>4.3103448275862988E-3</v>
      </c>
      <c r="O103" s="105">
        <f t="shared" si="100"/>
        <v>3.1746031746031633E-3</v>
      </c>
      <c r="P103" s="105">
        <f t="shared" si="100"/>
        <v>4.0306328093508981E-4</v>
      </c>
      <c r="Q103" s="105">
        <f t="shared" si="100"/>
        <v>7.3529411764705621E-3</v>
      </c>
      <c r="R103" s="105">
        <f t="shared" si="100"/>
        <v>1.2461059190031154E-2</v>
      </c>
      <c r="S103" s="105">
        <f t="shared" si="100"/>
        <v>-2.1419518377693292E-2</v>
      </c>
      <c r="T103" s="105">
        <f t="shared" si="100"/>
        <v>-1.0256410256410664E-3</v>
      </c>
      <c r="U103" s="105">
        <f t="shared" si="100"/>
        <v>-2.1367521367521292E-4</v>
      </c>
      <c r="V103" s="105">
        <f t="shared" si="100"/>
        <v>-8.6111111111111138E-2</v>
      </c>
      <c r="W103" s="105">
        <f t="shared" si="100"/>
        <v>-1.8181818181818188E-2</v>
      </c>
    </row>
    <row r="104" spans="1:23" ht="14.25" customHeight="1">
      <c r="A104" s="112" t="s">
        <v>290</v>
      </c>
      <c r="B104" s="183">
        <v>112</v>
      </c>
      <c r="C104" s="184">
        <v>1392</v>
      </c>
      <c r="D104" s="183">
        <v>315</v>
      </c>
      <c r="E104" s="185">
        <v>2481</v>
      </c>
      <c r="F104" s="183">
        <v>680</v>
      </c>
      <c r="G104" s="184">
        <v>1926</v>
      </c>
      <c r="H104" s="93">
        <v>789</v>
      </c>
      <c r="I104" s="93">
        <v>1950</v>
      </c>
      <c r="J104" s="187">
        <v>4680</v>
      </c>
      <c r="K104" s="93">
        <v>900</v>
      </c>
      <c r="L104" s="188">
        <v>5500</v>
      </c>
      <c r="M104" s="189">
        <f t="shared" ref="M104:W104" si="101">(B104/B105)-1</f>
        <v>-4.0017785682525675E-3</v>
      </c>
      <c r="N104" s="105">
        <f t="shared" si="101"/>
        <v>6.5075921908894774E-3</v>
      </c>
      <c r="O104" s="105">
        <f t="shared" si="101"/>
        <v>-9.4339622641509413E-3</v>
      </c>
      <c r="P104" s="105">
        <f t="shared" si="101"/>
        <v>2.6054590570719682E-2</v>
      </c>
      <c r="Q104" s="105">
        <f t="shared" si="101"/>
        <v>1.1904761904761862E-2</v>
      </c>
      <c r="R104" s="105">
        <f t="shared" si="101"/>
        <v>-3.7000000000000033E-2</v>
      </c>
      <c r="S104" s="105">
        <f t="shared" si="101"/>
        <v>2.8683181225554133E-2</v>
      </c>
      <c r="T104" s="105">
        <f t="shared" si="101"/>
        <v>1.298701298701288E-2</v>
      </c>
      <c r="U104" s="105">
        <f t="shared" si="101"/>
        <v>9.7087378640776656E-3</v>
      </c>
      <c r="V104" s="105">
        <f t="shared" si="101"/>
        <v>6.0070671378091856E-2</v>
      </c>
      <c r="W104" s="105">
        <f t="shared" si="101"/>
        <v>-1.0969250134867825E-2</v>
      </c>
    </row>
    <row r="105" spans="1:23" ht="14.25" customHeight="1">
      <c r="A105" s="112" t="s">
        <v>291</v>
      </c>
      <c r="B105" s="183">
        <v>112.45</v>
      </c>
      <c r="C105" s="184">
        <v>1383</v>
      </c>
      <c r="D105" s="183">
        <v>318</v>
      </c>
      <c r="E105" s="185">
        <v>2418</v>
      </c>
      <c r="F105" s="183">
        <v>672</v>
      </c>
      <c r="G105" s="184">
        <v>2000</v>
      </c>
      <c r="H105" s="93">
        <v>767</v>
      </c>
      <c r="I105" s="93">
        <v>1925</v>
      </c>
      <c r="J105" s="187">
        <v>4635</v>
      </c>
      <c r="K105" s="93">
        <v>849</v>
      </c>
      <c r="L105" s="188">
        <v>5561</v>
      </c>
      <c r="M105" s="189">
        <f t="shared" ref="M105:W105" si="102">(B105/B106)-1</f>
        <v>1.3063063063063041E-2</v>
      </c>
      <c r="N105" s="105">
        <f t="shared" si="102"/>
        <v>1.5418502202643181E-2</v>
      </c>
      <c r="O105" s="105">
        <f t="shared" si="102"/>
        <v>0</v>
      </c>
      <c r="P105" s="105">
        <f t="shared" si="102"/>
        <v>3.3195020746887849E-3</v>
      </c>
      <c r="Q105" s="105">
        <f t="shared" si="102"/>
        <v>7.3452256033577079E-3</v>
      </c>
      <c r="R105" s="105">
        <f t="shared" si="102"/>
        <v>0</v>
      </c>
      <c r="S105" s="105">
        <f t="shared" si="102"/>
        <v>2.614379084967311E-3</v>
      </c>
      <c r="T105" s="105">
        <f t="shared" si="102"/>
        <v>7.3260073260073E-3</v>
      </c>
      <c r="U105" s="105">
        <f t="shared" si="102"/>
        <v>-9.6153846153845812E-3</v>
      </c>
      <c r="V105" s="105">
        <f t="shared" si="102"/>
        <v>6.1250000000000027E-2</v>
      </c>
      <c r="W105" s="105">
        <f t="shared" si="102"/>
        <v>-6.9642857142857562E-3</v>
      </c>
    </row>
    <row r="106" spans="1:23" ht="14.25" customHeight="1">
      <c r="A106" s="112" t="s">
        <v>292</v>
      </c>
      <c r="B106" s="183">
        <v>111</v>
      </c>
      <c r="C106" s="184">
        <v>1362</v>
      </c>
      <c r="D106" s="183">
        <v>318</v>
      </c>
      <c r="E106" s="185">
        <v>2410</v>
      </c>
      <c r="F106" s="183">
        <v>667.1</v>
      </c>
      <c r="G106" s="184">
        <v>2000</v>
      </c>
      <c r="H106" s="93">
        <v>765</v>
      </c>
      <c r="I106" s="93">
        <v>1911</v>
      </c>
      <c r="J106" s="187">
        <v>4680</v>
      </c>
      <c r="K106" s="93">
        <v>800</v>
      </c>
      <c r="L106" s="188">
        <v>5600</v>
      </c>
      <c r="M106" s="189">
        <f t="shared" ref="M106:W106" si="103">(B106/B107)-1</f>
        <v>-1.7264276228419639E-2</v>
      </c>
      <c r="N106" s="105">
        <f t="shared" si="103"/>
        <v>-6.7123287671232879E-2</v>
      </c>
      <c r="O106" s="105">
        <f t="shared" si="103"/>
        <v>3.154574132492094E-3</v>
      </c>
      <c r="P106" s="105">
        <f t="shared" si="103"/>
        <v>4.1666666666666519E-3</v>
      </c>
      <c r="Q106" s="105">
        <f t="shared" si="103"/>
        <v>-1.1703703703703661E-2</v>
      </c>
      <c r="R106" s="105">
        <f t="shared" si="103"/>
        <v>-1.3320177602368033E-2</v>
      </c>
      <c r="S106" s="105">
        <f t="shared" si="103"/>
        <v>-1.2903225806451646E-2</v>
      </c>
      <c r="T106" s="105">
        <f t="shared" si="103"/>
        <v>-2.5000000000000022E-2</v>
      </c>
      <c r="U106" s="105">
        <f t="shared" si="103"/>
        <v>-4.2553191489361764E-3</v>
      </c>
      <c r="V106" s="105">
        <f t="shared" si="103"/>
        <v>0</v>
      </c>
      <c r="W106" s="105">
        <f t="shared" si="103"/>
        <v>-1.2345679012345734E-2</v>
      </c>
    </row>
    <row r="107" spans="1:23" ht="14.25" customHeight="1">
      <c r="A107" s="112" t="s">
        <v>293</v>
      </c>
      <c r="B107" s="183">
        <v>112.95</v>
      </c>
      <c r="C107" s="184">
        <v>1460</v>
      </c>
      <c r="D107" s="183">
        <v>317</v>
      </c>
      <c r="E107" s="185">
        <v>2400</v>
      </c>
      <c r="F107" s="183">
        <v>675</v>
      </c>
      <c r="G107" s="184">
        <v>2027</v>
      </c>
      <c r="H107" s="93">
        <v>775</v>
      </c>
      <c r="I107" s="93">
        <v>1960</v>
      </c>
      <c r="J107" s="187">
        <v>4700</v>
      </c>
      <c r="K107" s="93">
        <v>800</v>
      </c>
      <c r="L107" s="188">
        <v>5670</v>
      </c>
      <c r="M107" s="189">
        <f t="shared" ref="M107:W107" si="104">(B107/B108)-1</f>
        <v>8.4821428571428825E-3</v>
      </c>
      <c r="N107" s="105">
        <f t="shared" si="104"/>
        <v>6.8965517241379448E-3</v>
      </c>
      <c r="O107" s="105">
        <f t="shared" si="104"/>
        <v>3.1645569620253333E-3</v>
      </c>
      <c r="P107" s="105">
        <f t="shared" si="104"/>
        <v>-1.2345679012345734E-2</v>
      </c>
      <c r="Q107" s="105">
        <f t="shared" si="104"/>
        <v>-1.4792899408283544E-3</v>
      </c>
      <c r="R107" s="105">
        <f t="shared" si="104"/>
        <v>1.1982026959560743E-2</v>
      </c>
      <c r="S107" s="105">
        <f t="shared" si="104"/>
        <v>-3.856041131105381E-3</v>
      </c>
      <c r="T107" s="105">
        <f t="shared" si="104"/>
        <v>-9.6008084891359147E-3</v>
      </c>
      <c r="U107" s="105">
        <f t="shared" si="104"/>
        <v>2.1281123643324129E-4</v>
      </c>
      <c r="V107" s="105">
        <f t="shared" si="104"/>
        <v>2.6319087604962377E-3</v>
      </c>
      <c r="W107" s="105">
        <f t="shared" si="104"/>
        <v>-5.2631578947368585E-3</v>
      </c>
    </row>
    <row r="108" spans="1:23" ht="14.25" customHeight="1">
      <c r="A108" s="112" t="s">
        <v>294</v>
      </c>
      <c r="B108" s="183">
        <v>112</v>
      </c>
      <c r="C108" s="184">
        <v>1450</v>
      </c>
      <c r="D108" s="183">
        <v>316</v>
      </c>
      <c r="E108" s="185">
        <v>2430</v>
      </c>
      <c r="F108" s="183">
        <v>676</v>
      </c>
      <c r="G108" s="184">
        <v>2003</v>
      </c>
      <c r="H108" s="93">
        <v>778</v>
      </c>
      <c r="I108" s="93">
        <v>1979</v>
      </c>
      <c r="J108" s="187">
        <v>4699</v>
      </c>
      <c r="K108" s="93">
        <v>797.9</v>
      </c>
      <c r="L108" s="188">
        <v>5700</v>
      </c>
      <c r="M108" s="189">
        <f t="shared" ref="M108:W108" si="105">(B108/B109)-1</f>
        <v>-1.5817223198594021E-2</v>
      </c>
      <c r="N108" s="105">
        <f t="shared" si="105"/>
        <v>2.2566995768688258E-2</v>
      </c>
      <c r="O108" s="105">
        <f t="shared" si="105"/>
        <v>1.9354838709677358E-2</v>
      </c>
      <c r="P108" s="105">
        <f t="shared" si="105"/>
        <v>4.7413793103448176E-2</v>
      </c>
      <c r="Q108" s="105">
        <f t="shared" si="105"/>
        <v>1.6298710920137349E-3</v>
      </c>
      <c r="R108" s="105">
        <f t="shared" si="105"/>
        <v>4.3229166666666652E-2</v>
      </c>
      <c r="S108" s="105">
        <f t="shared" si="105"/>
        <v>5.1679586563306845E-3</v>
      </c>
      <c r="T108" s="105">
        <f t="shared" si="105"/>
        <v>-2.52016129032262E-3</v>
      </c>
      <c r="U108" s="105">
        <f t="shared" si="105"/>
        <v>-2.1041666666666625E-2</v>
      </c>
      <c r="V108" s="105">
        <f t="shared" si="105"/>
        <v>-2.0981595092024574E-2</v>
      </c>
      <c r="W108" s="105">
        <f t="shared" si="105"/>
        <v>8.7796312554866418E-4</v>
      </c>
    </row>
    <row r="109" spans="1:23" ht="14.25" customHeight="1">
      <c r="A109" s="112" t="s">
        <v>295</v>
      </c>
      <c r="B109" s="183">
        <v>113.8</v>
      </c>
      <c r="C109" s="184">
        <v>1418</v>
      </c>
      <c r="D109" s="183">
        <v>310</v>
      </c>
      <c r="E109" s="185">
        <v>2320</v>
      </c>
      <c r="F109" s="183">
        <v>674.9</v>
      </c>
      <c r="G109" s="184">
        <v>1920</v>
      </c>
      <c r="H109" s="93">
        <v>774</v>
      </c>
      <c r="I109" s="93">
        <v>1984</v>
      </c>
      <c r="J109" s="187">
        <v>4800</v>
      </c>
      <c r="K109" s="93">
        <v>815</v>
      </c>
      <c r="L109" s="188">
        <v>5695</v>
      </c>
      <c r="M109" s="189">
        <f t="shared" ref="M109:W109" si="106">(B109/B110)-1</f>
        <v>-8.7108013937282625E-3</v>
      </c>
      <c r="N109" s="105">
        <f t="shared" si="106"/>
        <v>-7.0472163495416407E-4</v>
      </c>
      <c r="O109" s="105">
        <f t="shared" si="106"/>
        <v>2.6490066225165476E-2</v>
      </c>
      <c r="P109" s="105">
        <f t="shared" si="106"/>
        <v>3.2028469750889688E-2</v>
      </c>
      <c r="Q109" s="105">
        <f t="shared" si="106"/>
        <v>-1.4814814814823052E-4</v>
      </c>
      <c r="R109" s="105">
        <f t="shared" si="106"/>
        <v>-4.0000000000000036E-2</v>
      </c>
      <c r="S109" s="105">
        <f t="shared" si="106"/>
        <v>-1.290322580645209E-3</v>
      </c>
      <c r="T109" s="105">
        <f t="shared" si="106"/>
        <v>-7.5037518759379918E-3</v>
      </c>
      <c r="U109" s="105">
        <f t="shared" si="106"/>
        <v>0</v>
      </c>
      <c r="V109" s="105">
        <f t="shared" si="106"/>
        <v>4.9321824907522238E-3</v>
      </c>
      <c r="W109" s="105">
        <f t="shared" si="106"/>
        <v>2.8173974291247905E-3</v>
      </c>
    </row>
    <row r="110" spans="1:23" ht="14.25" customHeight="1">
      <c r="A110" s="112" t="s">
        <v>296</v>
      </c>
      <c r="B110" s="183">
        <v>114.8</v>
      </c>
      <c r="C110" s="184">
        <v>1419</v>
      </c>
      <c r="D110" s="183">
        <v>302</v>
      </c>
      <c r="E110" s="185">
        <v>2248</v>
      </c>
      <c r="F110" s="183">
        <v>675</v>
      </c>
      <c r="G110" s="184">
        <v>2000</v>
      </c>
      <c r="H110" s="93">
        <v>775</v>
      </c>
      <c r="I110" s="93">
        <v>1999</v>
      </c>
      <c r="J110" s="187">
        <v>4800</v>
      </c>
      <c r="K110" s="93">
        <v>811</v>
      </c>
      <c r="L110" s="188">
        <v>5679</v>
      </c>
      <c r="M110" s="189">
        <f t="shared" ref="M110:W110" si="107">(B110/B111)-1</f>
        <v>8.7873462214411724E-3</v>
      </c>
      <c r="N110" s="105">
        <f t="shared" si="107"/>
        <v>8.9861751152073843E-2</v>
      </c>
      <c r="O110" s="105">
        <f t="shared" si="107"/>
        <v>5.6610056610055803E-3</v>
      </c>
      <c r="P110" s="105">
        <f t="shared" si="107"/>
        <v>2.2747952684258443E-2</v>
      </c>
      <c r="Q110" s="105">
        <f t="shared" si="107"/>
        <v>1.3513513513513598E-2</v>
      </c>
      <c r="R110" s="105">
        <f t="shared" si="107"/>
        <v>-5.4699154649427983E-3</v>
      </c>
      <c r="S110" s="105">
        <f t="shared" si="107"/>
        <v>3.7483266398929072E-2</v>
      </c>
      <c r="T110" s="105">
        <f t="shared" si="107"/>
        <v>1.989795918367343E-2</v>
      </c>
      <c r="U110" s="105">
        <f t="shared" si="107"/>
        <v>1.5013744977796506E-2</v>
      </c>
      <c r="V110" s="105">
        <f t="shared" si="107"/>
        <v>5.324675324675332E-2</v>
      </c>
      <c r="W110" s="105">
        <f t="shared" si="107"/>
        <v>1.5873015873015817E-3</v>
      </c>
    </row>
    <row r="111" spans="1:23" ht="14.25" customHeight="1">
      <c r="A111" s="112" t="s">
        <v>297</v>
      </c>
      <c r="B111" s="183">
        <v>113.8</v>
      </c>
      <c r="C111" s="184">
        <v>1302</v>
      </c>
      <c r="D111" s="183">
        <v>300.3</v>
      </c>
      <c r="E111" s="185">
        <v>2198</v>
      </c>
      <c r="F111" s="183">
        <v>666</v>
      </c>
      <c r="G111" s="184">
        <v>2011</v>
      </c>
      <c r="H111" s="93">
        <v>747</v>
      </c>
      <c r="I111" s="93">
        <v>1960</v>
      </c>
      <c r="J111" s="187">
        <v>4729</v>
      </c>
      <c r="K111" s="93">
        <v>770</v>
      </c>
      <c r="L111" s="188">
        <v>5670</v>
      </c>
      <c r="M111" s="189">
        <f t="shared" ref="M111:W111" si="108">(B111/B112)-1</f>
        <v>7.0796460176991705E-3</v>
      </c>
      <c r="N111" s="105">
        <f t="shared" si="108"/>
        <v>4.0767386091127067E-2</v>
      </c>
      <c r="O111" s="105">
        <f t="shared" si="108"/>
        <v>-5.9582919563059278E-3</v>
      </c>
      <c r="P111" s="105">
        <f t="shared" si="108"/>
        <v>1.7121702915317005E-2</v>
      </c>
      <c r="Q111" s="105">
        <f t="shared" si="108"/>
        <v>-5.9701492537312939E-3</v>
      </c>
      <c r="R111" s="105">
        <f t="shared" si="108"/>
        <v>-4.4554455445544594E-3</v>
      </c>
      <c r="S111" s="105">
        <f t="shared" si="108"/>
        <v>1.5635622025832685E-2</v>
      </c>
      <c r="T111" s="105">
        <f t="shared" si="108"/>
        <v>1.5544041450777257E-2</v>
      </c>
      <c r="U111" s="105">
        <f t="shared" si="108"/>
        <v>2.8043478260869614E-2</v>
      </c>
      <c r="V111" s="105">
        <f t="shared" si="108"/>
        <v>4.6337817638266054E-2</v>
      </c>
      <c r="W111" s="105">
        <f t="shared" si="108"/>
        <v>0</v>
      </c>
    </row>
    <row r="112" spans="1:23" ht="14.25" customHeight="1">
      <c r="A112" s="112" t="s">
        <v>298</v>
      </c>
      <c r="B112" s="183">
        <v>113</v>
      </c>
      <c r="C112" s="184">
        <v>1251</v>
      </c>
      <c r="D112" s="183">
        <v>302.10000000000002</v>
      </c>
      <c r="E112" s="185">
        <v>2161</v>
      </c>
      <c r="F112" s="183">
        <v>670</v>
      </c>
      <c r="G112" s="184">
        <v>2020</v>
      </c>
      <c r="H112" s="93">
        <v>735.5</v>
      </c>
      <c r="I112" s="93">
        <v>1930</v>
      </c>
      <c r="J112" s="187">
        <v>4600</v>
      </c>
      <c r="K112" s="93">
        <v>735.9</v>
      </c>
      <c r="L112" s="188">
        <v>5670</v>
      </c>
      <c r="M112" s="189">
        <f t="shared" ref="M112:W112" si="109">(B112/B113)-1</f>
        <v>0</v>
      </c>
      <c r="N112" s="105">
        <f t="shared" si="109"/>
        <v>-3.9808917197452498E-3</v>
      </c>
      <c r="O112" s="105">
        <f t="shared" si="109"/>
        <v>-4.6128500823722218E-3</v>
      </c>
      <c r="P112" s="105">
        <f t="shared" si="109"/>
        <v>1.9339622641509457E-2</v>
      </c>
      <c r="Q112" s="105">
        <f t="shared" si="109"/>
        <v>7.3673131859870455E-3</v>
      </c>
      <c r="R112" s="105">
        <f t="shared" si="109"/>
        <v>-7.7625570776255759E-2</v>
      </c>
      <c r="S112" s="105">
        <f t="shared" si="109"/>
        <v>-2.7118644067796183E-3</v>
      </c>
      <c r="T112" s="105">
        <f t="shared" si="109"/>
        <v>5.2083333333332593E-3</v>
      </c>
      <c r="U112" s="105">
        <f t="shared" si="109"/>
        <v>0</v>
      </c>
      <c r="V112" s="105">
        <f t="shared" si="109"/>
        <v>3.9563437926328771E-3</v>
      </c>
      <c r="W112" s="105">
        <f t="shared" si="109"/>
        <v>-5.0886120371994581E-3</v>
      </c>
    </row>
    <row r="113" spans="1:23" ht="14.25" customHeight="1">
      <c r="A113" s="112" t="s">
        <v>299</v>
      </c>
      <c r="B113" s="183">
        <v>113</v>
      </c>
      <c r="C113" s="184">
        <v>1256</v>
      </c>
      <c r="D113" s="183">
        <v>303.5</v>
      </c>
      <c r="E113" s="185">
        <v>2120</v>
      </c>
      <c r="F113" s="183">
        <v>665.1</v>
      </c>
      <c r="G113" s="184">
        <v>2190</v>
      </c>
      <c r="H113" s="93">
        <v>737.5</v>
      </c>
      <c r="I113" s="93">
        <v>1920</v>
      </c>
      <c r="J113" s="187">
        <v>4600</v>
      </c>
      <c r="K113" s="93">
        <v>733</v>
      </c>
      <c r="L113" s="188">
        <v>5699</v>
      </c>
      <c r="M113" s="189">
        <f t="shared" ref="M113:W113" si="110">(B113/B114)-1</f>
        <v>-7.0298769771528491E-3</v>
      </c>
      <c r="N113" s="105">
        <f t="shared" si="110"/>
        <v>-1.1023622047244053E-2</v>
      </c>
      <c r="O113" s="105">
        <f t="shared" si="110"/>
        <v>1.6501650165017256E-3</v>
      </c>
      <c r="P113" s="105">
        <f t="shared" si="110"/>
        <v>4.7393364928909332E-3</v>
      </c>
      <c r="Q113" s="105">
        <f t="shared" si="110"/>
        <v>3.1674208144796268E-3</v>
      </c>
      <c r="R113" s="105">
        <f t="shared" si="110"/>
        <v>1.8604651162790642E-2</v>
      </c>
      <c r="S113" s="105">
        <f t="shared" si="110"/>
        <v>-3.3783783783783994E-3</v>
      </c>
      <c r="T113" s="105">
        <f t="shared" si="110"/>
        <v>2.1276595744680771E-2</v>
      </c>
      <c r="U113" s="105">
        <f t="shared" si="110"/>
        <v>4.8055919615552778E-3</v>
      </c>
      <c r="V113" s="105">
        <f t="shared" si="110"/>
        <v>8.1922446750404276E-4</v>
      </c>
      <c r="W113" s="105">
        <f t="shared" si="110"/>
        <v>-1.7543859649127302E-4</v>
      </c>
    </row>
    <row r="114" spans="1:23" ht="14.25" customHeight="1">
      <c r="A114" s="112" t="s">
        <v>300</v>
      </c>
      <c r="B114" s="183">
        <v>113.8</v>
      </c>
      <c r="C114" s="184">
        <v>1270</v>
      </c>
      <c r="D114" s="183">
        <v>303</v>
      </c>
      <c r="E114" s="185">
        <v>2110</v>
      </c>
      <c r="F114" s="183">
        <v>663</v>
      </c>
      <c r="G114" s="184">
        <v>2150</v>
      </c>
      <c r="H114" s="93">
        <v>740</v>
      </c>
      <c r="I114" s="93">
        <v>1880</v>
      </c>
      <c r="J114" s="187">
        <v>4578</v>
      </c>
      <c r="K114" s="93">
        <v>732.4</v>
      </c>
      <c r="L114" s="188">
        <v>5700</v>
      </c>
      <c r="M114" s="189">
        <f t="shared" ref="M114:W114" si="111">(B114/B115)-1</f>
        <v>0</v>
      </c>
      <c r="N114" s="105">
        <f t="shared" si="111"/>
        <v>-7.8125E-3</v>
      </c>
      <c r="O114" s="105">
        <f t="shared" si="111"/>
        <v>-6.5573770491803574E-3</v>
      </c>
      <c r="P114" s="105">
        <f t="shared" si="111"/>
        <v>4.761904761904745E-3</v>
      </c>
      <c r="Q114" s="105">
        <f t="shared" si="111"/>
        <v>0</v>
      </c>
      <c r="R114" s="105">
        <f t="shared" si="111"/>
        <v>0</v>
      </c>
      <c r="S114" s="105">
        <f t="shared" si="111"/>
        <v>5.2981931802744686E-3</v>
      </c>
      <c r="T114" s="105">
        <f t="shared" si="111"/>
        <v>2.666666666666595E-3</v>
      </c>
      <c r="U114" s="105">
        <f t="shared" si="111"/>
        <v>6.4651162790697603E-2</v>
      </c>
      <c r="V114" s="105">
        <f t="shared" si="111"/>
        <v>-8.1855388813101282E-4</v>
      </c>
      <c r="W114" s="105">
        <f t="shared" si="111"/>
        <v>0</v>
      </c>
    </row>
    <row r="115" spans="1:23" ht="14.25" customHeight="1">
      <c r="A115" s="112" t="s">
        <v>301</v>
      </c>
      <c r="B115" s="183">
        <v>113.8</v>
      </c>
      <c r="C115" s="184">
        <v>1280</v>
      </c>
      <c r="D115" s="183">
        <v>305</v>
      </c>
      <c r="E115" s="185">
        <v>2100</v>
      </c>
      <c r="F115" s="183">
        <v>663</v>
      </c>
      <c r="G115" s="184">
        <v>2150</v>
      </c>
      <c r="H115" s="93">
        <v>736.1</v>
      </c>
      <c r="I115" s="93">
        <v>1875</v>
      </c>
      <c r="J115" s="187">
        <v>4300</v>
      </c>
      <c r="K115" s="93">
        <v>733</v>
      </c>
      <c r="L115" s="188">
        <v>5700</v>
      </c>
      <c r="M115" s="189">
        <f t="shared" ref="M115:W115" si="112">(B115/B116)-1</f>
        <v>-3.0661410424880353E-3</v>
      </c>
      <c r="N115" s="105">
        <f t="shared" si="112"/>
        <v>-1.3107170393215073E-2</v>
      </c>
      <c r="O115" s="105">
        <f t="shared" si="112"/>
        <v>3.2894736842106198E-3</v>
      </c>
      <c r="P115" s="105">
        <f t="shared" si="112"/>
        <v>0</v>
      </c>
      <c r="Q115" s="105">
        <f t="shared" si="112"/>
        <v>0</v>
      </c>
      <c r="R115" s="105">
        <f t="shared" si="112"/>
        <v>0</v>
      </c>
      <c r="S115" s="105">
        <f t="shared" si="112"/>
        <v>-9.2866756393000793E-3</v>
      </c>
      <c r="T115" s="105">
        <f t="shared" si="112"/>
        <v>-7.9365079365079083E-3</v>
      </c>
      <c r="U115" s="105">
        <f t="shared" si="112"/>
        <v>0</v>
      </c>
      <c r="V115" s="105">
        <f t="shared" si="112"/>
        <v>0</v>
      </c>
      <c r="W115" s="105">
        <f t="shared" si="112"/>
        <v>0</v>
      </c>
    </row>
    <row r="116" spans="1:23" ht="14.25" customHeight="1">
      <c r="A116" s="112" t="s">
        <v>302</v>
      </c>
      <c r="B116" s="183">
        <v>114.15</v>
      </c>
      <c r="C116" s="184">
        <v>1297</v>
      </c>
      <c r="D116" s="183">
        <v>304</v>
      </c>
      <c r="E116" s="185">
        <v>2100</v>
      </c>
      <c r="F116" s="183">
        <v>663</v>
      </c>
      <c r="G116" s="184">
        <v>2150</v>
      </c>
      <c r="H116" s="93">
        <v>743</v>
      </c>
      <c r="I116" s="93">
        <v>1890</v>
      </c>
      <c r="J116" s="187">
        <v>4300</v>
      </c>
      <c r="K116" s="93">
        <v>733</v>
      </c>
      <c r="L116" s="188">
        <v>5700</v>
      </c>
      <c r="M116" s="189">
        <f t="shared" ref="M116:W116" si="113">(B116/B117)-1</f>
        <v>-2.6212319790300809E-3</v>
      </c>
      <c r="N116" s="105">
        <f t="shared" si="113"/>
        <v>8.0833333333333313E-2</v>
      </c>
      <c r="O116" s="105">
        <f t="shared" si="113"/>
        <v>6.6225165562914245E-3</v>
      </c>
      <c r="P116" s="105">
        <f t="shared" si="113"/>
        <v>0</v>
      </c>
      <c r="Q116" s="105">
        <f t="shared" si="113"/>
        <v>4.5454545454546302E-3</v>
      </c>
      <c r="R116" s="105">
        <f t="shared" si="113"/>
        <v>7.4999999999999956E-2</v>
      </c>
      <c r="S116" s="105">
        <f t="shared" si="113"/>
        <v>0</v>
      </c>
      <c r="T116" s="105">
        <f t="shared" si="113"/>
        <v>1.3404825737265424E-2</v>
      </c>
      <c r="U116" s="105">
        <f t="shared" si="113"/>
        <v>4.6533271288962119E-4</v>
      </c>
      <c r="V116" s="105">
        <f t="shared" si="113"/>
        <v>1.366120218579292E-3</v>
      </c>
      <c r="W116" s="105">
        <f t="shared" si="113"/>
        <v>1.7574692442883233E-3</v>
      </c>
    </row>
    <row r="117" spans="1:23" ht="14.25" customHeight="1">
      <c r="A117" s="112" t="s">
        <v>303</v>
      </c>
      <c r="B117" s="183">
        <v>114.45</v>
      </c>
      <c r="C117" s="184">
        <v>1200</v>
      </c>
      <c r="D117" s="183">
        <v>302</v>
      </c>
      <c r="E117" s="185">
        <v>2100</v>
      </c>
      <c r="F117" s="183">
        <v>660</v>
      </c>
      <c r="G117" s="184">
        <v>2000</v>
      </c>
      <c r="H117" s="93">
        <v>743</v>
      </c>
      <c r="I117" s="93">
        <v>1865</v>
      </c>
      <c r="J117" s="187">
        <v>4298</v>
      </c>
      <c r="K117" s="93">
        <v>732</v>
      </c>
      <c r="L117" s="188">
        <v>5690</v>
      </c>
      <c r="M117" s="189">
        <f t="shared" ref="M117:W117" si="114">(B117/B118)-1</f>
        <v>1.0150044130626812E-2</v>
      </c>
      <c r="N117" s="105">
        <f t="shared" si="114"/>
        <v>-1.9607843137254943E-2</v>
      </c>
      <c r="O117" s="105">
        <f t="shared" si="114"/>
        <v>-6.5789473684210176E-3</v>
      </c>
      <c r="P117" s="105">
        <f t="shared" si="114"/>
        <v>-1.8691588785046731E-2</v>
      </c>
      <c r="Q117" s="105">
        <f t="shared" si="114"/>
        <v>1.5174506828528056E-3</v>
      </c>
      <c r="R117" s="105">
        <f t="shared" si="114"/>
        <v>0</v>
      </c>
      <c r="S117" s="105">
        <f t="shared" si="114"/>
        <v>1.8878101402373115E-3</v>
      </c>
      <c r="T117" s="105">
        <f t="shared" si="114"/>
        <v>4.8491379310344751E-3</v>
      </c>
      <c r="U117" s="105">
        <f t="shared" si="114"/>
        <v>1.1294117647058899E-2</v>
      </c>
      <c r="V117" s="105">
        <f t="shared" si="114"/>
        <v>2.73972602739736E-3</v>
      </c>
      <c r="W117" s="105">
        <f t="shared" si="114"/>
        <v>1.6071428571428514E-2</v>
      </c>
    </row>
    <row r="118" spans="1:23" ht="14.25" customHeight="1">
      <c r="A118" s="112" t="s">
        <v>304</v>
      </c>
      <c r="B118" s="183">
        <v>113.3</v>
      </c>
      <c r="C118" s="184">
        <v>1224</v>
      </c>
      <c r="D118" s="183">
        <v>304</v>
      </c>
      <c r="E118" s="185">
        <v>2140</v>
      </c>
      <c r="F118" s="183">
        <v>659</v>
      </c>
      <c r="G118" s="184">
        <v>2000</v>
      </c>
      <c r="H118" s="93">
        <v>741.6</v>
      </c>
      <c r="I118" s="93">
        <v>1856</v>
      </c>
      <c r="J118" s="187">
        <v>4250</v>
      </c>
      <c r="K118" s="93">
        <v>730</v>
      </c>
      <c r="L118" s="188">
        <v>5600</v>
      </c>
      <c r="M118" s="189">
        <f t="shared" ref="M118:W118" si="115">(B118/B119)-1</f>
        <v>-8.7489063867016714E-3</v>
      </c>
      <c r="N118" s="105">
        <f t="shared" si="115"/>
        <v>2.0000000000000018E-2</v>
      </c>
      <c r="O118" s="105">
        <f t="shared" si="115"/>
        <v>-6.5359477124182774E-3</v>
      </c>
      <c r="P118" s="105">
        <f t="shared" si="115"/>
        <v>-8.8003705419175127E-3</v>
      </c>
      <c r="Q118" s="105">
        <f t="shared" si="115"/>
        <v>-9.0225563909774875E-3</v>
      </c>
      <c r="R118" s="105">
        <f t="shared" si="115"/>
        <v>-3.8461538461538436E-2</v>
      </c>
      <c r="S118" s="105">
        <f t="shared" si="115"/>
        <v>-1.0540360240160029E-2</v>
      </c>
      <c r="T118" s="105">
        <f t="shared" si="115"/>
        <v>-1.0133333333333328E-2</v>
      </c>
      <c r="U118" s="105">
        <f t="shared" si="115"/>
        <v>-1.0937863625785416E-2</v>
      </c>
      <c r="V118" s="105">
        <f t="shared" si="115"/>
        <v>1.388888888888884E-2</v>
      </c>
      <c r="W118" s="105">
        <f t="shared" si="115"/>
        <v>-3.4482758620689613E-2</v>
      </c>
    </row>
    <row r="119" spans="1:23" ht="14.25" customHeight="1">
      <c r="A119" s="112" t="s">
        <v>305</v>
      </c>
      <c r="B119" s="183">
        <v>114.3</v>
      </c>
      <c r="C119" s="184">
        <v>1200</v>
      </c>
      <c r="D119" s="183">
        <v>306</v>
      </c>
      <c r="E119" s="185">
        <v>2159</v>
      </c>
      <c r="F119" s="183">
        <v>665</v>
      </c>
      <c r="G119" s="184">
        <v>2080</v>
      </c>
      <c r="H119" s="93">
        <v>749.5</v>
      </c>
      <c r="I119" s="93">
        <v>1875</v>
      </c>
      <c r="J119" s="187">
        <v>4297</v>
      </c>
      <c r="K119" s="93">
        <v>720</v>
      </c>
      <c r="L119" s="188">
        <v>5800</v>
      </c>
      <c r="M119" s="189">
        <f t="shared" ref="M119:W119" si="116">(B119/B120)-1</f>
        <v>-6.0869565217391841E-3</v>
      </c>
      <c r="N119" s="105">
        <f t="shared" si="116"/>
        <v>-1.6638935108153063E-3</v>
      </c>
      <c r="O119" s="105">
        <f t="shared" si="116"/>
        <v>3.2786885245901232E-3</v>
      </c>
      <c r="P119" s="105">
        <f t="shared" si="116"/>
        <v>4.1860465116279055E-3</v>
      </c>
      <c r="Q119" s="105">
        <f t="shared" si="116"/>
        <v>3.0165912518853588E-3</v>
      </c>
      <c r="R119" s="105">
        <f t="shared" si="116"/>
        <v>0</v>
      </c>
      <c r="S119" s="105">
        <f t="shared" si="116"/>
        <v>8.8841028402208977E-3</v>
      </c>
      <c r="T119" s="105">
        <f t="shared" si="116"/>
        <v>-2.6595744680850686E-3</v>
      </c>
      <c r="U119" s="105">
        <f t="shared" si="116"/>
        <v>3.1197504199663939E-2</v>
      </c>
      <c r="V119" s="105">
        <f t="shared" si="116"/>
        <v>1.1235955056179803E-2</v>
      </c>
      <c r="W119" s="105">
        <f t="shared" si="116"/>
        <v>1.7543859649122862E-2</v>
      </c>
    </row>
    <row r="120" spans="1:23" ht="14.25" customHeight="1">
      <c r="A120" s="112" t="s">
        <v>306</v>
      </c>
      <c r="B120" s="183">
        <v>115</v>
      </c>
      <c r="C120" s="184">
        <v>1202</v>
      </c>
      <c r="D120" s="183">
        <v>305</v>
      </c>
      <c r="E120" s="185">
        <v>2150</v>
      </c>
      <c r="F120" s="183">
        <v>663</v>
      </c>
      <c r="G120" s="184">
        <v>2080</v>
      </c>
      <c r="H120" s="93">
        <v>742.9</v>
      </c>
      <c r="I120" s="93">
        <v>1880</v>
      </c>
      <c r="J120" s="187">
        <v>4167</v>
      </c>
      <c r="K120" s="93">
        <v>712</v>
      </c>
      <c r="L120" s="188">
        <v>5700</v>
      </c>
      <c r="M120" s="189">
        <f t="shared" ref="M120:W120" si="117">(B120/B121)-1</f>
        <v>-1.7094017094017144E-2</v>
      </c>
      <c r="N120" s="105">
        <f t="shared" si="117"/>
        <v>-3.0645161290322576E-2</v>
      </c>
      <c r="O120" s="105">
        <f t="shared" si="117"/>
        <v>1.6396130513207652E-4</v>
      </c>
      <c r="P120" s="105">
        <f t="shared" si="117"/>
        <v>-4.6296296296296502E-3</v>
      </c>
      <c r="Q120" s="105">
        <f t="shared" si="117"/>
        <v>1.5085231558309431E-4</v>
      </c>
      <c r="R120" s="105">
        <f t="shared" si="117"/>
        <v>9.5890410958904049E-2</v>
      </c>
      <c r="S120" s="105">
        <f t="shared" si="117"/>
        <v>1.0748299319727872E-2</v>
      </c>
      <c r="T120" s="105">
        <f t="shared" si="117"/>
        <v>8.0428954423592547E-3</v>
      </c>
      <c r="U120" s="105">
        <f t="shared" si="117"/>
        <v>4.0963855421687345E-3</v>
      </c>
      <c r="V120" s="105">
        <f t="shared" si="117"/>
        <v>9.7858459792936614E-3</v>
      </c>
      <c r="W120" s="105">
        <f t="shared" si="117"/>
        <v>-7.8328981723237989E-3</v>
      </c>
    </row>
    <row r="121" spans="1:23" ht="14.25" customHeight="1">
      <c r="A121" s="112" t="s">
        <v>307</v>
      </c>
      <c r="B121" s="183">
        <v>117</v>
      </c>
      <c r="C121" s="184">
        <v>1240</v>
      </c>
      <c r="D121" s="183">
        <v>304.95</v>
      </c>
      <c r="E121" s="185">
        <v>2160</v>
      </c>
      <c r="F121" s="183">
        <v>662.9</v>
      </c>
      <c r="G121" s="184">
        <v>1898</v>
      </c>
      <c r="H121" s="93">
        <v>735</v>
      </c>
      <c r="I121" s="93">
        <v>1865</v>
      </c>
      <c r="J121" s="187">
        <v>4150</v>
      </c>
      <c r="K121" s="93">
        <v>705.1</v>
      </c>
      <c r="L121" s="188">
        <v>5745</v>
      </c>
      <c r="M121" s="189">
        <f t="shared" ref="M121:W121" si="118">(B121/B122)-1</f>
        <v>4.2918454935623185E-3</v>
      </c>
      <c r="N121" s="105">
        <f t="shared" si="118"/>
        <v>2.9045643153526868E-2</v>
      </c>
      <c r="O121" s="105">
        <f t="shared" si="118"/>
        <v>2.007024586051176E-2</v>
      </c>
      <c r="P121" s="105">
        <f t="shared" si="118"/>
        <v>-4.6082949308755561E-3</v>
      </c>
      <c r="Q121" s="105">
        <f t="shared" si="118"/>
        <v>4.3939393939393945E-3</v>
      </c>
      <c r="R121" s="105">
        <f t="shared" si="118"/>
        <v>-5.1000000000000045E-2</v>
      </c>
      <c r="S121" s="105">
        <f t="shared" si="118"/>
        <v>2.8653295128939771E-3</v>
      </c>
      <c r="T121" s="105">
        <f t="shared" si="118"/>
        <v>0</v>
      </c>
      <c r="U121" s="105">
        <f t="shared" si="118"/>
        <v>2.4154589371980784E-3</v>
      </c>
      <c r="V121" s="105">
        <f t="shared" si="118"/>
        <v>1.1621233859397506E-2</v>
      </c>
      <c r="W121" s="105">
        <f t="shared" si="118"/>
        <v>1.6814159292035447E-2</v>
      </c>
    </row>
    <row r="122" spans="1:23" ht="14.25" customHeight="1">
      <c r="A122" s="112" t="s">
        <v>308</v>
      </c>
      <c r="B122" s="183">
        <v>116.5</v>
      </c>
      <c r="C122" s="184">
        <v>1205</v>
      </c>
      <c r="D122" s="183">
        <v>298.95</v>
      </c>
      <c r="E122" s="185">
        <v>2170</v>
      </c>
      <c r="F122" s="183">
        <v>660</v>
      </c>
      <c r="G122" s="184">
        <v>2000</v>
      </c>
      <c r="H122" s="93">
        <v>732.9</v>
      </c>
      <c r="I122" s="93">
        <v>1865</v>
      </c>
      <c r="J122" s="187">
        <v>4140</v>
      </c>
      <c r="K122" s="93">
        <v>697</v>
      </c>
      <c r="L122" s="188">
        <v>5650</v>
      </c>
      <c r="M122" s="189">
        <f t="shared" ref="M122:W122" si="119">(B122/B123)-1</f>
        <v>4.3103448275862988E-3</v>
      </c>
      <c r="N122" s="105">
        <f t="shared" si="119"/>
        <v>-2.9008863819500408E-2</v>
      </c>
      <c r="O122" s="105">
        <f t="shared" si="119"/>
        <v>0</v>
      </c>
      <c r="P122" s="105">
        <f t="shared" si="119"/>
        <v>9.302325581395321E-3</v>
      </c>
      <c r="Q122" s="105">
        <f t="shared" si="119"/>
        <v>-7.5187969924812581E-3</v>
      </c>
      <c r="R122" s="105">
        <f t="shared" si="119"/>
        <v>-6.5420560747663559E-2</v>
      </c>
      <c r="S122" s="105">
        <f t="shared" si="119"/>
        <v>1.2295081967212962E-3</v>
      </c>
      <c r="T122" s="105">
        <f t="shared" si="119"/>
        <v>0</v>
      </c>
      <c r="U122" s="105">
        <f t="shared" si="119"/>
        <v>-1.1933174224343701E-2</v>
      </c>
      <c r="V122" s="105">
        <f t="shared" si="119"/>
        <v>-1.4345144168703694E-4</v>
      </c>
      <c r="W122" s="105">
        <f t="shared" si="119"/>
        <v>-8.597999649061272E-3</v>
      </c>
    </row>
    <row r="123" spans="1:23" ht="14.25" customHeight="1">
      <c r="A123" s="112" t="s">
        <v>309</v>
      </c>
      <c r="B123" s="183">
        <v>116</v>
      </c>
      <c r="C123" s="184">
        <v>1241</v>
      </c>
      <c r="D123" s="183">
        <v>298.95</v>
      </c>
      <c r="E123" s="185">
        <v>2150</v>
      </c>
      <c r="F123" s="183">
        <v>665</v>
      </c>
      <c r="G123" s="184">
        <v>2140</v>
      </c>
      <c r="H123" s="93">
        <v>732</v>
      </c>
      <c r="I123" s="93">
        <v>1865</v>
      </c>
      <c r="J123" s="187">
        <v>4190</v>
      </c>
      <c r="K123" s="93">
        <v>697.1</v>
      </c>
      <c r="L123" s="188">
        <v>5699</v>
      </c>
      <c r="M123" s="189">
        <f t="shared" ref="M123:W123" si="120">(B123/B124)-1</f>
        <v>0</v>
      </c>
      <c r="N123" s="105">
        <f t="shared" si="120"/>
        <v>-7.9936051159072985E-3</v>
      </c>
      <c r="O123" s="105">
        <f t="shared" si="120"/>
        <v>6.9046817110138825E-3</v>
      </c>
      <c r="P123" s="105">
        <f t="shared" si="120"/>
        <v>-1.6018306636155555E-2</v>
      </c>
      <c r="Q123" s="105">
        <f t="shared" si="120"/>
        <v>-1.1887072808320909E-2</v>
      </c>
      <c r="R123" s="105">
        <f t="shared" si="120"/>
        <v>9.7435897435897534E-2</v>
      </c>
      <c r="S123" s="105">
        <f t="shared" si="120"/>
        <v>-2.7314941272882365E-4</v>
      </c>
      <c r="T123" s="105">
        <f t="shared" si="120"/>
        <v>0</v>
      </c>
      <c r="U123" s="105">
        <f t="shared" si="120"/>
        <v>-2.3809523809523725E-3</v>
      </c>
      <c r="V123" s="105">
        <f t="shared" si="120"/>
        <v>8.8277858176555313E-3</v>
      </c>
      <c r="W123" s="105">
        <f t="shared" si="120"/>
        <v>-4.2184873949579815E-2</v>
      </c>
    </row>
    <row r="124" spans="1:23" ht="14.25" customHeight="1">
      <c r="A124" s="112" t="s">
        <v>310</v>
      </c>
      <c r="B124" s="183">
        <v>116</v>
      </c>
      <c r="C124" s="184">
        <v>1251</v>
      </c>
      <c r="D124" s="183">
        <v>296.89999999999998</v>
      </c>
      <c r="E124" s="185">
        <v>2185</v>
      </c>
      <c r="F124" s="183">
        <v>673</v>
      </c>
      <c r="G124" s="184">
        <v>1950</v>
      </c>
      <c r="H124" s="93">
        <v>732.2</v>
      </c>
      <c r="I124" s="93">
        <v>1865</v>
      </c>
      <c r="J124" s="187">
        <v>4200</v>
      </c>
      <c r="K124" s="93">
        <v>691</v>
      </c>
      <c r="L124" s="188">
        <v>5950</v>
      </c>
      <c r="M124" s="189">
        <f t="shared" ref="M124:W124" si="121">(B124/B125)-1</f>
        <v>8.6956521739129933E-3</v>
      </c>
      <c r="N124" s="105">
        <f t="shared" si="121"/>
        <v>3.1327287716405694E-2</v>
      </c>
      <c r="O124" s="105">
        <f t="shared" si="121"/>
        <v>2.3440193036883716E-2</v>
      </c>
      <c r="P124" s="105">
        <f t="shared" si="121"/>
        <v>0</v>
      </c>
      <c r="Q124" s="105">
        <f t="shared" si="121"/>
        <v>4.4776119402984982E-3</v>
      </c>
      <c r="R124" s="105">
        <f t="shared" si="121"/>
        <v>-7.1428571428571397E-2</v>
      </c>
      <c r="S124" s="105">
        <f t="shared" si="121"/>
        <v>4.3895747599451695E-3</v>
      </c>
      <c r="T124" s="105">
        <f t="shared" si="121"/>
        <v>0</v>
      </c>
      <c r="U124" s="105">
        <f t="shared" si="121"/>
        <v>0</v>
      </c>
      <c r="V124" s="105">
        <f t="shared" si="121"/>
        <v>2.9027576197386828E-3</v>
      </c>
      <c r="W124" s="105">
        <f t="shared" si="121"/>
        <v>1.7094017094017033E-2</v>
      </c>
    </row>
    <row r="125" spans="1:23" ht="14.25" customHeight="1">
      <c r="A125" s="112" t="s">
        <v>311</v>
      </c>
      <c r="B125" s="183">
        <v>115</v>
      </c>
      <c r="C125" s="184">
        <v>1213</v>
      </c>
      <c r="D125" s="183">
        <v>290.10000000000002</v>
      </c>
      <c r="E125" s="185">
        <v>2185</v>
      </c>
      <c r="F125" s="183">
        <v>670</v>
      </c>
      <c r="G125" s="184">
        <v>2100</v>
      </c>
      <c r="H125" s="93">
        <v>729</v>
      </c>
      <c r="I125" s="93">
        <v>1865</v>
      </c>
      <c r="J125" s="187">
        <v>4200</v>
      </c>
      <c r="K125" s="93">
        <v>689</v>
      </c>
      <c r="L125" s="188">
        <v>5850</v>
      </c>
      <c r="M125" s="189">
        <f t="shared" ref="M125:W125" si="122">(B125/B126)-1</f>
        <v>0</v>
      </c>
      <c r="N125" s="105">
        <f t="shared" si="122"/>
        <v>7.8222222222222193E-2</v>
      </c>
      <c r="O125" s="105">
        <f t="shared" si="122"/>
        <v>-1.6610169491525384E-2</v>
      </c>
      <c r="P125" s="105">
        <f t="shared" si="122"/>
        <v>6.9124423963133896E-3</v>
      </c>
      <c r="Q125" s="105">
        <f t="shared" si="122"/>
        <v>9.0361445783131433E-3</v>
      </c>
      <c r="R125" s="105">
        <f t="shared" si="122"/>
        <v>-2.3255813953488413E-2</v>
      </c>
      <c r="S125" s="105">
        <f t="shared" si="122"/>
        <v>1.5320334261838431E-2</v>
      </c>
      <c r="T125" s="105">
        <f t="shared" si="122"/>
        <v>-1.3227513227513255E-2</v>
      </c>
      <c r="U125" s="105">
        <f t="shared" si="122"/>
        <v>4.7846889952152249E-3</v>
      </c>
      <c r="V125" s="105">
        <f t="shared" si="122"/>
        <v>2.9112081513829047E-3</v>
      </c>
      <c r="W125" s="105">
        <f t="shared" si="122"/>
        <v>-6.7911714770797493E-3</v>
      </c>
    </row>
    <row r="126" spans="1:23" ht="14.25" customHeight="1">
      <c r="A126" s="112" t="s">
        <v>312</v>
      </c>
      <c r="B126" s="183">
        <v>115</v>
      </c>
      <c r="C126" s="184">
        <v>1125</v>
      </c>
      <c r="D126" s="183">
        <v>295</v>
      </c>
      <c r="E126" s="185">
        <v>2170</v>
      </c>
      <c r="F126" s="183">
        <v>664</v>
      </c>
      <c r="G126" s="184">
        <v>2150</v>
      </c>
      <c r="H126" s="93">
        <v>718</v>
      </c>
      <c r="I126" s="93">
        <v>1890</v>
      </c>
      <c r="J126" s="187">
        <v>4180</v>
      </c>
      <c r="K126" s="93">
        <v>687</v>
      </c>
      <c r="L126" s="188">
        <v>5890</v>
      </c>
      <c r="M126" s="189">
        <f t="shared" ref="M126:W126" si="123">(B126/B127)-1</f>
        <v>8.7032201914705176E-4</v>
      </c>
      <c r="N126" s="105">
        <f t="shared" si="123"/>
        <v>1.8099547511312153E-2</v>
      </c>
      <c r="O126" s="105">
        <f t="shared" si="123"/>
        <v>-1.0067114093959773E-2</v>
      </c>
      <c r="P126" s="105">
        <f t="shared" si="123"/>
        <v>1.1655011655011593E-2</v>
      </c>
      <c r="Q126" s="105">
        <f t="shared" si="123"/>
        <v>-1.5037593984962294E-3</v>
      </c>
      <c r="R126" s="105">
        <f t="shared" si="123"/>
        <v>9.9744245524296726E-2</v>
      </c>
      <c r="S126" s="105">
        <f t="shared" si="123"/>
        <v>4.1958041958041203E-3</v>
      </c>
      <c r="T126" s="105">
        <f t="shared" si="123"/>
        <v>1.0593220338983578E-3</v>
      </c>
      <c r="U126" s="105">
        <f t="shared" si="123"/>
        <v>0</v>
      </c>
      <c r="V126" s="105">
        <f t="shared" si="123"/>
        <v>-4.3478260869564966E-3</v>
      </c>
      <c r="W126" s="105">
        <f t="shared" si="123"/>
        <v>-1.0084033613445342E-2</v>
      </c>
    </row>
    <row r="127" spans="1:23" ht="14.25" customHeight="1">
      <c r="A127" s="112" t="s">
        <v>313</v>
      </c>
      <c r="B127" s="183">
        <v>114.9</v>
      </c>
      <c r="C127" s="184">
        <v>1105</v>
      </c>
      <c r="D127" s="183">
        <v>298</v>
      </c>
      <c r="E127" s="185">
        <v>2145</v>
      </c>
      <c r="F127" s="183">
        <v>665</v>
      </c>
      <c r="G127" s="184">
        <v>1955</v>
      </c>
      <c r="H127" s="93">
        <v>715</v>
      </c>
      <c r="I127" s="93">
        <v>1888</v>
      </c>
      <c r="J127" s="187">
        <v>4180</v>
      </c>
      <c r="K127" s="93">
        <v>690</v>
      </c>
      <c r="L127" s="188">
        <v>5950</v>
      </c>
      <c r="M127" s="189">
        <f t="shared" ref="M127:W127" si="124">(B127/B128)-1</f>
        <v>7.8947368421053987E-3</v>
      </c>
      <c r="N127" s="105">
        <f t="shared" si="124"/>
        <v>4.5454545454546302E-3</v>
      </c>
      <c r="O127" s="105">
        <f t="shared" si="124"/>
        <v>1.6781339150861996E-4</v>
      </c>
      <c r="P127" s="105">
        <f t="shared" si="124"/>
        <v>2.4844720496894457E-2</v>
      </c>
      <c r="Q127" s="105">
        <f t="shared" si="124"/>
        <v>1.5060240963855609E-3</v>
      </c>
      <c r="R127" s="105">
        <f t="shared" si="124"/>
        <v>2.564102564102555E-3</v>
      </c>
      <c r="S127" s="105">
        <f t="shared" si="124"/>
        <v>-6.9444444444444198E-3</v>
      </c>
      <c r="T127" s="105">
        <f t="shared" si="124"/>
        <v>1.4508328855454167E-2</v>
      </c>
      <c r="U127" s="105">
        <f t="shared" si="124"/>
        <v>2.5766871165644245E-2</v>
      </c>
      <c r="V127" s="105">
        <f t="shared" si="124"/>
        <v>-7.194244604316502E-3</v>
      </c>
      <c r="W127" s="105">
        <f t="shared" si="124"/>
        <v>1.3628620102214661E-2</v>
      </c>
    </row>
    <row r="128" spans="1:23" ht="14.25" customHeight="1">
      <c r="A128" s="112" t="s">
        <v>314</v>
      </c>
      <c r="B128" s="183">
        <v>114</v>
      </c>
      <c r="C128" s="184">
        <v>1100</v>
      </c>
      <c r="D128" s="183">
        <v>297.95</v>
      </c>
      <c r="E128" s="185">
        <v>2093</v>
      </c>
      <c r="F128" s="183">
        <v>664</v>
      </c>
      <c r="G128" s="184">
        <v>1950</v>
      </c>
      <c r="H128" s="93">
        <v>720</v>
      </c>
      <c r="I128" s="93">
        <v>1861</v>
      </c>
      <c r="J128" s="187">
        <v>4075</v>
      </c>
      <c r="K128" s="93">
        <v>695</v>
      </c>
      <c r="L128" s="188">
        <v>5870</v>
      </c>
      <c r="M128" s="189">
        <f t="shared" ref="M128:W128" si="125">(B128/B129)-1</f>
        <v>1.9677996422182487E-2</v>
      </c>
      <c r="N128" s="105">
        <f t="shared" si="125"/>
        <v>3.7735849056603765E-2</v>
      </c>
      <c r="O128" s="105">
        <f t="shared" si="125"/>
        <v>6.4107142857142918E-2</v>
      </c>
      <c r="P128" s="105">
        <f t="shared" si="125"/>
        <v>9.0104166666666652E-2</v>
      </c>
      <c r="Q128" s="105">
        <f t="shared" si="125"/>
        <v>2.4691358024691468E-2</v>
      </c>
      <c r="R128" s="105">
        <f t="shared" si="125"/>
        <v>-2.5000000000000022E-2</v>
      </c>
      <c r="S128" s="105">
        <f t="shared" si="125"/>
        <v>3.5971223021582732E-2</v>
      </c>
      <c r="T128" s="105">
        <f t="shared" si="125"/>
        <v>6.489994591671211E-3</v>
      </c>
      <c r="U128" s="105">
        <f t="shared" si="125"/>
        <v>1.2285012285011554E-3</v>
      </c>
      <c r="V128" s="105">
        <f t="shared" si="125"/>
        <v>4.9848942598187396E-2</v>
      </c>
      <c r="W128" s="105">
        <f t="shared" si="125"/>
        <v>1.7038677798608681E-4</v>
      </c>
    </row>
    <row r="129" spans="1:23" ht="14.25" customHeight="1">
      <c r="A129" s="112" t="s">
        <v>315</v>
      </c>
      <c r="B129" s="183">
        <v>111.8</v>
      </c>
      <c r="C129" s="184">
        <v>1060</v>
      </c>
      <c r="D129" s="183">
        <v>280</v>
      </c>
      <c r="E129" s="185">
        <v>1920</v>
      </c>
      <c r="F129" s="183">
        <v>648</v>
      </c>
      <c r="G129" s="184">
        <v>2000</v>
      </c>
      <c r="H129" s="93">
        <v>695</v>
      </c>
      <c r="I129" s="93">
        <v>1849</v>
      </c>
      <c r="J129" s="187">
        <v>4070</v>
      </c>
      <c r="K129" s="93">
        <v>662</v>
      </c>
      <c r="L129" s="188">
        <v>5869</v>
      </c>
      <c r="M129" s="189">
        <f t="shared" ref="M129:W129" si="126">(B129/B130)-1</f>
        <v>3.0414746543778737E-2</v>
      </c>
      <c r="N129" s="105">
        <f t="shared" si="126"/>
        <v>3.8197845249755114E-2</v>
      </c>
      <c r="O129" s="105">
        <f t="shared" si="126"/>
        <v>1.8181818181818077E-2</v>
      </c>
      <c r="P129" s="105">
        <f t="shared" si="126"/>
        <v>6.6666666666666652E-2</v>
      </c>
      <c r="Q129" s="105">
        <f t="shared" si="126"/>
        <v>2.8408189176321264E-2</v>
      </c>
      <c r="R129" s="105">
        <f t="shared" si="126"/>
        <v>-6.629318394024275E-2</v>
      </c>
      <c r="S129" s="105">
        <f t="shared" si="126"/>
        <v>3.7313432835820892E-2</v>
      </c>
      <c r="T129" s="105">
        <f t="shared" si="126"/>
        <v>6.8786127167629996E-2</v>
      </c>
      <c r="U129" s="105">
        <f t="shared" si="126"/>
        <v>1.7500000000000071E-2</v>
      </c>
      <c r="V129" s="105">
        <f t="shared" si="126"/>
        <v>4.2191435768261787E-2</v>
      </c>
      <c r="W129" s="105">
        <f t="shared" si="126"/>
        <v>2.9649122807017481E-2</v>
      </c>
    </row>
    <row r="130" spans="1:23" ht="14.25" customHeight="1">
      <c r="A130" s="112" t="s">
        <v>316</v>
      </c>
      <c r="B130" s="183">
        <v>108.5</v>
      </c>
      <c r="C130" s="184">
        <v>1021</v>
      </c>
      <c r="D130" s="183">
        <v>275</v>
      </c>
      <c r="E130" s="185">
        <v>1800</v>
      </c>
      <c r="F130" s="183">
        <v>630.1</v>
      </c>
      <c r="G130" s="184">
        <v>2142</v>
      </c>
      <c r="H130" s="93">
        <v>670</v>
      </c>
      <c r="I130" s="93">
        <v>1730</v>
      </c>
      <c r="J130" s="187">
        <v>4000</v>
      </c>
      <c r="K130" s="93">
        <v>635.20000000000005</v>
      </c>
      <c r="L130" s="188">
        <v>5700</v>
      </c>
      <c r="M130" s="189">
        <f t="shared" ref="M130:W130" si="127">(B130/B131)-1</f>
        <v>-2.2522522522522515E-2</v>
      </c>
      <c r="N130" s="105">
        <f t="shared" si="127"/>
        <v>-3.6792452830188727E-2</v>
      </c>
      <c r="O130" s="105">
        <f t="shared" si="127"/>
        <v>0</v>
      </c>
      <c r="P130" s="105">
        <f t="shared" si="127"/>
        <v>-2.0674646354733373E-2</v>
      </c>
      <c r="Q130" s="105">
        <f t="shared" si="127"/>
        <v>-1.546874999999992E-2</v>
      </c>
      <c r="R130" s="105">
        <f t="shared" si="127"/>
        <v>9.958932238193019E-2</v>
      </c>
      <c r="S130" s="105">
        <f t="shared" si="127"/>
        <v>-1.6152716593245242E-2</v>
      </c>
      <c r="T130" s="105">
        <f t="shared" si="127"/>
        <v>-6.4864864864864868E-2</v>
      </c>
      <c r="U130" s="105">
        <f t="shared" si="127"/>
        <v>-2.4390243902439046E-2</v>
      </c>
      <c r="V130" s="105">
        <f t="shared" si="127"/>
        <v>-9.0483619344773336E-3</v>
      </c>
      <c r="W130" s="105">
        <f t="shared" si="127"/>
        <v>1.7574692442883233E-3</v>
      </c>
    </row>
    <row r="131" spans="1:23" ht="14.25" customHeight="1">
      <c r="A131" s="112" t="s">
        <v>317</v>
      </c>
      <c r="B131" s="183">
        <v>111</v>
      </c>
      <c r="C131" s="184">
        <v>1060</v>
      </c>
      <c r="D131" s="183">
        <v>275</v>
      </c>
      <c r="E131" s="185">
        <v>1838</v>
      </c>
      <c r="F131" s="183">
        <v>640</v>
      </c>
      <c r="G131" s="184">
        <v>1948</v>
      </c>
      <c r="H131" s="93">
        <v>681</v>
      </c>
      <c r="I131" s="93">
        <v>1850</v>
      </c>
      <c r="J131" s="187">
        <v>4100</v>
      </c>
      <c r="K131" s="93">
        <v>641</v>
      </c>
      <c r="L131" s="188">
        <v>5690</v>
      </c>
      <c r="M131" s="189">
        <f t="shared" ref="M131:W131" si="128">(B131/B132)-1</f>
        <v>3.8353601496725842E-2</v>
      </c>
      <c r="N131" s="105">
        <f t="shared" si="128"/>
        <v>4.9504950495049549E-2</v>
      </c>
      <c r="O131" s="105">
        <f t="shared" si="128"/>
        <v>1.4760147601476037E-2</v>
      </c>
      <c r="P131" s="105">
        <f t="shared" si="128"/>
        <v>4.4318181818181923E-2</v>
      </c>
      <c r="Q131" s="105">
        <f t="shared" si="128"/>
        <v>5.1829747133658177E-3</v>
      </c>
      <c r="R131" s="105">
        <f t="shared" si="128"/>
        <v>9.9943534726143479E-2</v>
      </c>
      <c r="S131" s="105">
        <f t="shared" si="128"/>
        <v>5.5813953488372148E-2</v>
      </c>
      <c r="T131" s="105">
        <f t="shared" si="128"/>
        <v>2.7777777777777679E-2</v>
      </c>
      <c r="U131" s="105">
        <f t="shared" si="128"/>
        <v>2.4999999999999911E-2</v>
      </c>
      <c r="V131" s="105">
        <f t="shared" si="128"/>
        <v>3.129890453834161E-3</v>
      </c>
      <c r="W131" s="105">
        <f t="shared" si="128"/>
        <v>3.6618691929313218E-2</v>
      </c>
    </row>
    <row r="132" spans="1:23" ht="14.25" customHeight="1">
      <c r="A132" s="112" t="s">
        <v>318</v>
      </c>
      <c r="B132" s="183">
        <v>106.9</v>
      </c>
      <c r="C132" s="184">
        <v>1010</v>
      </c>
      <c r="D132" s="183">
        <v>271</v>
      </c>
      <c r="E132" s="185">
        <v>1760</v>
      </c>
      <c r="F132" s="183">
        <v>636.70000000000005</v>
      </c>
      <c r="G132" s="184">
        <v>1771</v>
      </c>
      <c r="H132" s="93">
        <v>645</v>
      </c>
      <c r="I132" s="93">
        <v>1800</v>
      </c>
      <c r="J132" s="187">
        <v>4000</v>
      </c>
      <c r="K132" s="93">
        <v>639</v>
      </c>
      <c r="L132" s="188">
        <v>5489</v>
      </c>
      <c r="M132" s="189">
        <f t="shared" ref="M132:W132" si="129">(B132/B133)-1</f>
        <v>-1.0185185185185186E-2</v>
      </c>
      <c r="N132" s="105">
        <f t="shared" si="129"/>
        <v>4.9751243781095411E-3</v>
      </c>
      <c r="O132" s="105">
        <f t="shared" si="129"/>
        <v>-3.2661074424415459E-2</v>
      </c>
      <c r="P132" s="105">
        <f t="shared" si="129"/>
        <v>-2.6009961261759806E-2</v>
      </c>
      <c r="Q132" s="105">
        <f t="shared" si="129"/>
        <v>-3.3692517832751401E-2</v>
      </c>
      <c r="R132" s="105">
        <f t="shared" si="129"/>
        <v>0</v>
      </c>
      <c r="S132" s="105">
        <f t="shared" si="129"/>
        <v>-6.1135371179039333E-2</v>
      </c>
      <c r="T132" s="105">
        <f t="shared" si="129"/>
        <v>-1.5317286652078765E-2</v>
      </c>
      <c r="U132" s="105">
        <f t="shared" si="129"/>
        <v>-4.7619047619047672E-2</v>
      </c>
      <c r="V132" s="105">
        <f t="shared" si="129"/>
        <v>-1.692307692307693E-2</v>
      </c>
      <c r="W132" s="105">
        <f t="shared" si="129"/>
        <v>-2.8495575221238911E-2</v>
      </c>
    </row>
    <row r="133" spans="1:23" ht="14.25" customHeight="1">
      <c r="A133" s="112" t="s">
        <v>319</v>
      </c>
      <c r="B133" s="183">
        <v>108</v>
      </c>
      <c r="C133" s="184">
        <v>1005</v>
      </c>
      <c r="D133" s="183">
        <v>280.14999999999998</v>
      </c>
      <c r="E133" s="185">
        <v>1807</v>
      </c>
      <c r="F133" s="183">
        <v>658.9</v>
      </c>
      <c r="G133" s="184">
        <v>1771</v>
      </c>
      <c r="H133" s="93">
        <v>687</v>
      </c>
      <c r="I133" s="93">
        <v>1828</v>
      </c>
      <c r="J133" s="187">
        <v>4200</v>
      </c>
      <c r="K133" s="93">
        <v>650</v>
      </c>
      <c r="L133" s="188">
        <v>5650</v>
      </c>
      <c r="M133" s="189">
        <f t="shared" ref="M133:W133" si="130">(B133/B134)-1</f>
        <v>9.3457943925232545E-3</v>
      </c>
      <c r="N133" s="105">
        <f t="shared" si="130"/>
        <v>1.0050251256281451E-2</v>
      </c>
      <c r="O133" s="105">
        <f t="shared" si="130"/>
        <v>1.5036231884057782E-2</v>
      </c>
      <c r="P133" s="105">
        <f t="shared" si="130"/>
        <v>2.0903954802259817E-2</v>
      </c>
      <c r="Q133" s="105">
        <f t="shared" si="130"/>
        <v>1.9180201082753312E-2</v>
      </c>
      <c r="R133" s="105">
        <f t="shared" si="130"/>
        <v>5.6497175141245748E-4</v>
      </c>
      <c r="S133" s="105">
        <f t="shared" si="130"/>
        <v>-6.3638993346831763E-3</v>
      </c>
      <c r="T133" s="105">
        <f t="shared" si="130"/>
        <v>6.9005847953216293E-2</v>
      </c>
      <c r="U133" s="105">
        <f t="shared" si="130"/>
        <v>0</v>
      </c>
      <c r="V133" s="105">
        <f t="shared" si="130"/>
        <v>-1.8126888217522619E-2</v>
      </c>
      <c r="W133" s="105">
        <f t="shared" si="130"/>
        <v>7.1301247771835552E-3</v>
      </c>
    </row>
    <row r="134" spans="1:23" ht="14.25" customHeight="1">
      <c r="A134" s="112" t="s">
        <v>320</v>
      </c>
      <c r="B134" s="183">
        <v>107</v>
      </c>
      <c r="C134" s="184">
        <v>995</v>
      </c>
      <c r="D134" s="183">
        <v>276</v>
      </c>
      <c r="E134" s="185">
        <v>1770</v>
      </c>
      <c r="F134" s="183">
        <v>646.5</v>
      </c>
      <c r="G134" s="184">
        <v>1770</v>
      </c>
      <c r="H134" s="93">
        <v>691.4</v>
      </c>
      <c r="I134" s="93">
        <v>1710</v>
      </c>
      <c r="J134" s="187">
        <v>4200</v>
      </c>
      <c r="K134" s="93">
        <v>662</v>
      </c>
      <c r="L134" s="188">
        <v>5610</v>
      </c>
      <c r="M134" s="189">
        <f t="shared" ref="M134:W134" si="131">(B134/B135)-1</f>
        <v>-7.3191857947163319E-2</v>
      </c>
      <c r="N134" s="105">
        <f t="shared" si="131"/>
        <v>-7.441860465116279E-2</v>
      </c>
      <c r="O134" s="105">
        <f t="shared" si="131"/>
        <v>-5.4956343091936311E-2</v>
      </c>
      <c r="P134" s="105">
        <f t="shared" si="131"/>
        <v>-8.2901554404145039E-2</v>
      </c>
      <c r="Q134" s="105">
        <f t="shared" si="131"/>
        <v>-4.2222222222222272E-2</v>
      </c>
      <c r="R134" s="105">
        <f t="shared" si="131"/>
        <v>0</v>
      </c>
      <c r="S134" s="105">
        <f t="shared" si="131"/>
        <v>-5.9959211420802183E-2</v>
      </c>
      <c r="T134" s="105">
        <f t="shared" si="131"/>
        <v>-9.5238095238095233E-2</v>
      </c>
      <c r="U134" s="105">
        <f t="shared" si="131"/>
        <v>1.2048192771084265E-2</v>
      </c>
      <c r="V134" s="105">
        <f t="shared" si="131"/>
        <v>-6.0992907801418417E-2</v>
      </c>
      <c r="W134" s="105">
        <f t="shared" si="131"/>
        <v>-5.7142857142857162E-2</v>
      </c>
    </row>
    <row r="135" spans="1:23" ht="14.25" customHeight="1">
      <c r="A135" s="112" t="s">
        <v>321</v>
      </c>
      <c r="B135" s="183">
        <v>115.45</v>
      </c>
      <c r="C135" s="184">
        <v>1075</v>
      </c>
      <c r="D135" s="183">
        <v>292.05</v>
      </c>
      <c r="E135" s="185">
        <v>1930</v>
      </c>
      <c r="F135" s="183">
        <v>675</v>
      </c>
      <c r="G135" s="184">
        <v>1770</v>
      </c>
      <c r="H135" s="93">
        <v>735.5</v>
      </c>
      <c r="I135" s="93">
        <v>1890</v>
      </c>
      <c r="J135" s="187">
        <v>4150</v>
      </c>
      <c r="K135" s="93">
        <v>705</v>
      </c>
      <c r="L135" s="188">
        <v>5950</v>
      </c>
      <c r="M135" s="189">
        <f t="shared" ref="M135:W135" si="132">(B135/B136)-1</f>
        <v>-7.7352814782981616E-3</v>
      </c>
      <c r="N135" s="105">
        <f t="shared" si="132"/>
        <v>1.8957345971563955E-2</v>
      </c>
      <c r="O135" s="105">
        <f t="shared" si="132"/>
        <v>-1.3677811550152019E-2</v>
      </c>
      <c r="P135" s="105">
        <f t="shared" si="132"/>
        <v>1.2591815320041944E-2</v>
      </c>
      <c r="Q135" s="105">
        <f t="shared" si="132"/>
        <v>-7.3529411764705621E-3</v>
      </c>
      <c r="R135" s="105">
        <f t="shared" si="132"/>
        <v>0</v>
      </c>
      <c r="S135" s="105">
        <f t="shared" si="132"/>
        <v>6.8027210884347156E-4</v>
      </c>
      <c r="T135" s="105">
        <f t="shared" si="132"/>
        <v>-5.2631578947368585E-3</v>
      </c>
      <c r="U135" s="105">
        <f t="shared" si="132"/>
        <v>-1.1904761904761862E-2</v>
      </c>
      <c r="V135" s="105">
        <f t="shared" si="132"/>
        <v>2.1739130434782705E-2</v>
      </c>
      <c r="W135" s="105">
        <f t="shared" si="132"/>
        <v>-6.6777963272119933E-3</v>
      </c>
    </row>
    <row r="136" spans="1:23" ht="14.25" customHeight="1">
      <c r="A136" s="112" t="s">
        <v>322</v>
      </c>
      <c r="B136" s="183">
        <v>116.35</v>
      </c>
      <c r="C136" s="184">
        <v>1055</v>
      </c>
      <c r="D136" s="183">
        <v>296.10000000000002</v>
      </c>
      <c r="E136" s="185">
        <v>1906</v>
      </c>
      <c r="F136" s="183">
        <v>680</v>
      </c>
      <c r="G136" s="184">
        <v>1770</v>
      </c>
      <c r="H136" s="93">
        <v>735</v>
      </c>
      <c r="I136" s="93">
        <v>1900</v>
      </c>
      <c r="J136" s="187">
        <v>4200</v>
      </c>
      <c r="K136" s="93">
        <v>690</v>
      </c>
      <c r="L136" s="188">
        <v>5990</v>
      </c>
      <c r="M136" s="189">
        <f t="shared" ref="M136:W136" si="133">(B136/B137)-1</f>
        <v>-3.0416666666666758E-2</v>
      </c>
      <c r="N136" s="105">
        <f t="shared" si="133"/>
        <v>-6.6371681415929196E-2</v>
      </c>
      <c r="O136" s="105">
        <f t="shared" si="133"/>
        <v>-1.6279069767441756E-2</v>
      </c>
      <c r="P136" s="105">
        <f t="shared" si="133"/>
        <v>-7.8084331077563629E-3</v>
      </c>
      <c r="Q136" s="105">
        <f t="shared" si="133"/>
        <v>-1.4492753623188359E-2</v>
      </c>
      <c r="R136" s="105">
        <f t="shared" si="133"/>
        <v>-1.6666666666666718E-2</v>
      </c>
      <c r="S136" s="105">
        <f t="shared" si="133"/>
        <v>-2.0000000000000018E-2</v>
      </c>
      <c r="T136" s="105">
        <f t="shared" si="133"/>
        <v>-1.6563146997929601E-2</v>
      </c>
      <c r="U136" s="105">
        <f t="shared" si="133"/>
        <v>-7.4889867841409719E-2</v>
      </c>
      <c r="V136" s="105">
        <f t="shared" si="133"/>
        <v>-2.2662889518413554E-2</v>
      </c>
      <c r="W136" s="105">
        <f t="shared" si="133"/>
        <v>-2.6016260162601612E-2</v>
      </c>
    </row>
    <row r="137" spans="1:23" ht="14.25" customHeight="1">
      <c r="A137" s="112" t="s">
        <v>323</v>
      </c>
      <c r="B137" s="183">
        <v>120</v>
      </c>
      <c r="C137" s="184">
        <v>1130</v>
      </c>
      <c r="D137" s="183">
        <v>301</v>
      </c>
      <c r="E137" s="185">
        <v>1921</v>
      </c>
      <c r="F137" s="183">
        <v>690</v>
      </c>
      <c r="G137" s="184">
        <v>1800</v>
      </c>
      <c r="H137" s="93">
        <v>750</v>
      </c>
      <c r="I137" s="93">
        <v>1932</v>
      </c>
      <c r="J137" s="187">
        <v>4540</v>
      </c>
      <c r="K137" s="93">
        <v>706</v>
      </c>
      <c r="L137" s="188">
        <v>6150</v>
      </c>
      <c r="M137" s="189">
        <f t="shared" ref="M137:W137" si="134">(B137/B138)-1</f>
        <v>-2.0408163265306145E-2</v>
      </c>
      <c r="N137" s="105">
        <f t="shared" si="134"/>
        <v>-7.9016681299385327E-3</v>
      </c>
      <c r="O137" s="105">
        <f t="shared" si="134"/>
        <v>3.3333333333334103E-3</v>
      </c>
      <c r="P137" s="105">
        <f t="shared" si="134"/>
        <v>1.1052631578947425E-2</v>
      </c>
      <c r="Q137" s="105">
        <f t="shared" si="134"/>
        <v>-1.4004001143183675E-2</v>
      </c>
      <c r="R137" s="105">
        <f t="shared" si="134"/>
        <v>0</v>
      </c>
      <c r="S137" s="105">
        <f t="shared" si="134"/>
        <v>0</v>
      </c>
      <c r="T137" s="105">
        <f t="shared" si="134"/>
        <v>-4.1237113402061709E-3</v>
      </c>
      <c r="U137" s="105">
        <f t="shared" si="134"/>
        <v>2.5062090765409772E-2</v>
      </c>
      <c r="V137" s="105">
        <f t="shared" si="134"/>
        <v>8.5714285714286742E-3</v>
      </c>
      <c r="W137" s="105">
        <f t="shared" si="134"/>
        <v>-8.0645161290322509E-3</v>
      </c>
    </row>
    <row r="138" spans="1:23" ht="14.25" customHeight="1">
      <c r="A138" s="112" t="s">
        <v>324</v>
      </c>
      <c r="B138" s="183">
        <v>122.5</v>
      </c>
      <c r="C138" s="184">
        <v>1139</v>
      </c>
      <c r="D138" s="183">
        <v>300</v>
      </c>
      <c r="E138" s="185">
        <v>1900</v>
      </c>
      <c r="F138" s="183">
        <v>699.8</v>
      </c>
      <c r="G138" s="184">
        <v>1800</v>
      </c>
      <c r="H138" s="93">
        <v>750</v>
      </c>
      <c r="I138" s="93">
        <v>1940</v>
      </c>
      <c r="J138" s="187">
        <v>4429</v>
      </c>
      <c r="K138" s="93">
        <v>700</v>
      </c>
      <c r="L138" s="188">
        <v>6200</v>
      </c>
      <c r="M138" s="189">
        <f t="shared" ref="M138:W138" si="135">(B138/B139)-1</f>
        <v>7.8819903126376101E-2</v>
      </c>
      <c r="N138" s="105">
        <f t="shared" si="135"/>
        <v>0</v>
      </c>
      <c r="O138" s="105">
        <f t="shared" si="135"/>
        <v>-3.8461538461538436E-2</v>
      </c>
      <c r="P138" s="105">
        <f t="shared" si="135"/>
        <v>3.6978341257263292E-3</v>
      </c>
      <c r="Q138" s="105">
        <f t="shared" si="135"/>
        <v>1.4055933922619834E-2</v>
      </c>
      <c r="R138" s="105">
        <f t="shared" si="135"/>
        <v>0</v>
      </c>
      <c r="S138" s="105">
        <f t="shared" si="135"/>
        <v>1.3513513513513598E-2</v>
      </c>
      <c r="T138" s="105">
        <f t="shared" si="135"/>
        <v>1.0416666666666741E-2</v>
      </c>
      <c r="U138" s="105">
        <f t="shared" si="135"/>
        <v>-1.5777777777777779E-2</v>
      </c>
      <c r="V138" s="105">
        <f t="shared" si="135"/>
        <v>-2.0979020979020935E-2</v>
      </c>
      <c r="W138" s="105">
        <f t="shared" si="135"/>
        <v>-8.0000000000000071E-3</v>
      </c>
    </row>
    <row r="139" spans="1:23" ht="14.25" customHeight="1">
      <c r="A139" s="112" t="s">
        <v>325</v>
      </c>
      <c r="B139" s="183">
        <v>113.55</v>
      </c>
      <c r="C139" s="184">
        <v>1139</v>
      </c>
      <c r="D139" s="183">
        <v>312</v>
      </c>
      <c r="E139" s="185">
        <v>1893</v>
      </c>
      <c r="F139" s="183">
        <v>690.1</v>
      </c>
      <c r="G139" s="184">
        <v>1800</v>
      </c>
      <c r="H139" s="93">
        <v>740</v>
      </c>
      <c r="I139" s="93">
        <v>1920</v>
      </c>
      <c r="J139" s="187">
        <v>4500</v>
      </c>
      <c r="K139" s="93">
        <v>715</v>
      </c>
      <c r="L139" s="188">
        <v>6250</v>
      </c>
      <c r="M139" s="189">
        <f t="shared" ref="M139:W139" si="136">(B139/B140)-1</f>
        <v>0</v>
      </c>
      <c r="N139" s="105">
        <f t="shared" si="136"/>
        <v>3.1702898550724612E-2</v>
      </c>
      <c r="O139" s="105">
        <f t="shared" si="136"/>
        <v>-1.5772870662460581E-2</v>
      </c>
      <c r="P139" s="105">
        <f t="shared" si="136"/>
        <v>-2.0186335403726718E-2</v>
      </c>
      <c r="Q139" s="105">
        <f t="shared" si="136"/>
        <v>-2.745664739884357E-3</v>
      </c>
      <c r="R139" s="105">
        <f t="shared" si="136"/>
        <v>-1.3698630136986356E-2</v>
      </c>
      <c r="S139" s="105">
        <f t="shared" si="136"/>
        <v>5.2981931802744686E-3</v>
      </c>
      <c r="T139" s="105">
        <f t="shared" si="136"/>
        <v>5.7621791513882137E-3</v>
      </c>
      <c r="U139" s="105">
        <f t="shared" si="136"/>
        <v>-6.4031795098256072E-3</v>
      </c>
      <c r="V139" s="105">
        <f t="shared" si="136"/>
        <v>-1.3966480446927498E-3</v>
      </c>
      <c r="W139" s="105">
        <f t="shared" si="136"/>
        <v>3.1182973106748113E-2</v>
      </c>
    </row>
    <row r="140" spans="1:23" ht="14.25" customHeight="1">
      <c r="A140" s="112" t="s">
        <v>326</v>
      </c>
      <c r="B140" s="183">
        <v>113.55</v>
      </c>
      <c r="C140" s="184">
        <v>1104</v>
      </c>
      <c r="D140" s="183">
        <v>317</v>
      </c>
      <c r="E140" s="185">
        <v>1932</v>
      </c>
      <c r="F140" s="183">
        <v>692</v>
      </c>
      <c r="G140" s="184">
        <v>1825</v>
      </c>
      <c r="H140" s="93">
        <v>736.1</v>
      </c>
      <c r="I140" s="93">
        <v>1909</v>
      </c>
      <c r="J140" s="187">
        <v>4529</v>
      </c>
      <c r="K140" s="93">
        <v>716</v>
      </c>
      <c r="L140" s="188">
        <v>6061</v>
      </c>
      <c r="M140" s="189">
        <f t="shared" ref="M140:W140" si="137">(B140/B141)-1</f>
        <v>-2.1120689655172442E-2</v>
      </c>
      <c r="N140" s="105">
        <f t="shared" si="137"/>
        <v>3.2740879326473404E-2</v>
      </c>
      <c r="O140" s="105">
        <f t="shared" si="137"/>
        <v>-9.5297609748477008E-3</v>
      </c>
      <c r="P140" s="105">
        <f t="shared" si="137"/>
        <v>-2.2761760242792084E-2</v>
      </c>
      <c r="Q140" s="105">
        <f t="shared" si="137"/>
        <v>-1.5870725725003476E-3</v>
      </c>
      <c r="R140" s="105">
        <f t="shared" si="137"/>
        <v>-8.152173913043459E-3</v>
      </c>
      <c r="S140" s="105">
        <f t="shared" si="137"/>
        <v>-6.6126855600538992E-3</v>
      </c>
      <c r="T140" s="105">
        <f t="shared" si="137"/>
        <v>2.0997375328084544E-3</v>
      </c>
      <c r="U140" s="105">
        <f t="shared" si="137"/>
        <v>-1.1135371179039288E-2</v>
      </c>
      <c r="V140" s="105">
        <f t="shared" si="137"/>
        <v>8.4507042253521014E-3</v>
      </c>
      <c r="W140" s="105">
        <f t="shared" si="137"/>
        <v>-1.766612641815235E-2</v>
      </c>
    </row>
    <row r="141" spans="1:23" ht="14.25" customHeight="1">
      <c r="A141" s="112" t="s">
        <v>327</v>
      </c>
      <c r="B141" s="183">
        <v>116</v>
      </c>
      <c r="C141" s="184">
        <v>1069</v>
      </c>
      <c r="D141" s="183">
        <v>320.05</v>
      </c>
      <c r="E141" s="185">
        <v>1977</v>
      </c>
      <c r="F141" s="183">
        <v>693.1</v>
      </c>
      <c r="G141" s="184">
        <v>1840</v>
      </c>
      <c r="H141" s="93">
        <v>741</v>
      </c>
      <c r="I141" s="93">
        <v>1905</v>
      </c>
      <c r="J141" s="187">
        <v>4580</v>
      </c>
      <c r="K141" s="93">
        <v>710</v>
      </c>
      <c r="L141" s="188">
        <v>6170</v>
      </c>
      <c r="M141" s="189">
        <f t="shared" ref="M141:W141" si="138">(B141/B142)-1</f>
        <v>-1.6949152542372836E-2</v>
      </c>
      <c r="N141" s="105">
        <f t="shared" si="138"/>
        <v>-4.6554934823090921E-3</v>
      </c>
      <c r="O141" s="105">
        <f t="shared" si="138"/>
        <v>3.2419354838709724E-2</v>
      </c>
      <c r="P141" s="105">
        <f t="shared" si="138"/>
        <v>8.6734693877550395E-3</v>
      </c>
      <c r="Q141" s="105">
        <f t="shared" si="138"/>
        <v>-1.68794326241134E-2</v>
      </c>
      <c r="R141" s="105">
        <f t="shared" si="138"/>
        <v>1.6330974414806576E-3</v>
      </c>
      <c r="S141" s="105">
        <f t="shared" si="138"/>
        <v>-2.5000000000000022E-2</v>
      </c>
      <c r="T141" s="105">
        <f t="shared" si="138"/>
        <v>-2.6178010471203939E-3</v>
      </c>
      <c r="U141" s="105">
        <f t="shared" si="138"/>
        <v>2.9213483146067309E-2</v>
      </c>
      <c r="V141" s="105">
        <f t="shared" si="138"/>
        <v>-3.1377899045020419E-2</v>
      </c>
      <c r="W141" s="105">
        <f t="shared" si="138"/>
        <v>0</v>
      </c>
    </row>
    <row r="142" spans="1:23" ht="14.25" customHeight="1">
      <c r="A142" s="112" t="s">
        <v>328</v>
      </c>
      <c r="B142" s="183">
        <v>118</v>
      </c>
      <c r="C142" s="184">
        <v>1074</v>
      </c>
      <c r="D142" s="183">
        <v>310</v>
      </c>
      <c r="E142" s="185">
        <v>1960</v>
      </c>
      <c r="F142" s="183">
        <v>705</v>
      </c>
      <c r="G142" s="184">
        <v>1837</v>
      </c>
      <c r="H142" s="93">
        <v>760</v>
      </c>
      <c r="I142" s="93">
        <v>1910</v>
      </c>
      <c r="J142" s="187">
        <v>4450</v>
      </c>
      <c r="K142" s="93">
        <v>733</v>
      </c>
      <c r="L142" s="188">
        <v>6170</v>
      </c>
      <c r="M142" s="189">
        <f t="shared" ref="M142:W142" si="139">(B142/B143)-1</f>
        <v>4.4247787610619538E-2</v>
      </c>
      <c r="N142" s="105">
        <f t="shared" si="139"/>
        <v>-9.3023255813950989E-4</v>
      </c>
      <c r="O142" s="105">
        <f t="shared" si="139"/>
        <v>0</v>
      </c>
      <c r="P142" s="105">
        <f t="shared" si="139"/>
        <v>-1.5570065293822211E-2</v>
      </c>
      <c r="Q142" s="105">
        <f t="shared" si="139"/>
        <v>2.6200873362445476E-2</v>
      </c>
      <c r="R142" s="105">
        <f t="shared" si="139"/>
        <v>-3.2648762506582441E-2</v>
      </c>
      <c r="S142" s="105">
        <f t="shared" si="139"/>
        <v>2.1505376344086002E-2</v>
      </c>
      <c r="T142" s="105">
        <f t="shared" si="139"/>
        <v>-3.0456852791878153E-2</v>
      </c>
      <c r="U142" s="105">
        <f t="shared" si="139"/>
        <v>0</v>
      </c>
      <c r="V142" s="105">
        <f t="shared" si="139"/>
        <v>1.6502565524892487E-2</v>
      </c>
      <c r="W142" s="105">
        <f t="shared" si="139"/>
        <v>3.2520325203251321E-3</v>
      </c>
    </row>
    <row r="143" spans="1:23" ht="14.25" customHeight="1">
      <c r="A143" s="112" t="s">
        <v>329</v>
      </c>
      <c r="B143" s="183">
        <v>113</v>
      </c>
      <c r="C143" s="184">
        <v>1075</v>
      </c>
      <c r="D143" s="183">
        <v>310</v>
      </c>
      <c r="E143" s="185">
        <v>1991</v>
      </c>
      <c r="F143" s="183">
        <v>687</v>
      </c>
      <c r="G143" s="184">
        <v>1899</v>
      </c>
      <c r="H143" s="93">
        <v>744</v>
      </c>
      <c r="I143" s="93">
        <v>1970</v>
      </c>
      <c r="J143" s="187">
        <v>4450</v>
      </c>
      <c r="K143" s="93">
        <v>721.1</v>
      </c>
      <c r="L143" s="188">
        <v>6150</v>
      </c>
      <c r="M143" s="189">
        <f t="shared" ref="M143:W143" si="140">(B143/B144)-1</f>
        <v>7.1301247771835552E-3</v>
      </c>
      <c r="N143" s="105">
        <f t="shared" si="140"/>
        <v>4.6728971962617383E-3</v>
      </c>
      <c r="O143" s="105">
        <f t="shared" si="140"/>
        <v>0</v>
      </c>
      <c r="P143" s="105">
        <f t="shared" si="140"/>
        <v>7.971800433839471E-2</v>
      </c>
      <c r="Q143" s="105">
        <f t="shared" si="140"/>
        <v>1.777777777777767E-2</v>
      </c>
      <c r="R143" s="105">
        <f t="shared" si="140"/>
        <v>4.2261251372118558E-2</v>
      </c>
      <c r="S143" s="105">
        <f t="shared" si="140"/>
        <v>-1.4763119044424178E-3</v>
      </c>
      <c r="T143" s="105">
        <f t="shared" si="140"/>
        <v>5.0666666666666638E-2</v>
      </c>
      <c r="U143" s="105">
        <f t="shared" si="140"/>
        <v>2.2476961114858973E-4</v>
      </c>
      <c r="V143" s="105">
        <f t="shared" si="140"/>
        <v>-4.00552486187844E-3</v>
      </c>
      <c r="W143" s="105">
        <f t="shared" si="140"/>
        <v>-1.7854244440838052E-3</v>
      </c>
    </row>
    <row r="144" spans="1:23" ht="14.25" customHeight="1">
      <c r="A144" s="112" t="s">
        <v>330</v>
      </c>
      <c r="B144" s="183">
        <v>112.2</v>
      </c>
      <c r="C144" s="184">
        <v>1070</v>
      </c>
      <c r="D144" s="183">
        <v>310</v>
      </c>
      <c r="E144" s="185">
        <v>1844</v>
      </c>
      <c r="F144" s="183">
        <v>675</v>
      </c>
      <c r="G144" s="184">
        <v>1822</v>
      </c>
      <c r="H144" s="93">
        <v>745.1</v>
      </c>
      <c r="I144" s="93">
        <v>1875</v>
      </c>
      <c r="J144" s="187">
        <v>4449</v>
      </c>
      <c r="K144" s="93">
        <v>724</v>
      </c>
      <c r="L144" s="188">
        <v>6161</v>
      </c>
      <c r="M144" s="189">
        <f t="shared" ref="M144:W144" si="141">(B144/B145)-1</f>
        <v>0</v>
      </c>
      <c r="N144" s="105">
        <f t="shared" si="141"/>
        <v>-7.4211502782931538E-3</v>
      </c>
      <c r="O144" s="105">
        <f t="shared" si="141"/>
        <v>0</v>
      </c>
      <c r="P144" s="105">
        <f t="shared" si="141"/>
        <v>7.7732320280537781E-2</v>
      </c>
      <c r="Q144" s="105">
        <f t="shared" si="141"/>
        <v>7.3123414415758869E-3</v>
      </c>
      <c r="R144" s="105">
        <f t="shared" si="141"/>
        <v>5.4914881933010307E-4</v>
      </c>
      <c r="S144" s="105">
        <f t="shared" si="141"/>
        <v>-6.0032017075773991E-3</v>
      </c>
      <c r="T144" s="105">
        <f t="shared" si="141"/>
        <v>-1.8324607329842979E-2</v>
      </c>
      <c r="U144" s="105">
        <f t="shared" si="141"/>
        <v>1.1136363636363722E-2</v>
      </c>
      <c r="V144" s="105">
        <f t="shared" si="141"/>
        <v>-8.2191780821917471E-3</v>
      </c>
      <c r="W144" s="105">
        <f t="shared" si="141"/>
        <v>-1.3292761050608615E-2</v>
      </c>
    </row>
    <row r="145" spans="1:23" ht="14.25" customHeight="1">
      <c r="A145" s="112" t="s">
        <v>331</v>
      </c>
      <c r="B145" s="183">
        <v>112.2</v>
      </c>
      <c r="C145" s="184">
        <v>1078</v>
      </c>
      <c r="D145" s="183">
        <v>310</v>
      </c>
      <c r="E145" s="185">
        <v>1711</v>
      </c>
      <c r="F145" s="183">
        <v>670.1</v>
      </c>
      <c r="G145" s="184">
        <v>1821</v>
      </c>
      <c r="H145" s="93">
        <v>749.6</v>
      </c>
      <c r="I145" s="93">
        <v>1910</v>
      </c>
      <c r="J145" s="187">
        <v>4400</v>
      </c>
      <c r="K145" s="93">
        <v>730</v>
      </c>
      <c r="L145" s="188">
        <v>6244</v>
      </c>
      <c r="M145" s="189">
        <f t="shared" ref="M145:W145" si="142">(B145/B146)-1</f>
        <v>1.6304347826086918E-2</v>
      </c>
      <c r="N145" s="105">
        <f t="shared" si="142"/>
        <v>2.7906976744185297E-3</v>
      </c>
      <c r="O145" s="105">
        <f t="shared" si="142"/>
        <v>3.3333333333333437E-2</v>
      </c>
      <c r="P145" s="105">
        <f t="shared" si="142"/>
        <v>3.6969696969696875E-2</v>
      </c>
      <c r="Q145" s="105">
        <f t="shared" si="142"/>
        <v>3.0764497769574017E-2</v>
      </c>
      <c r="R145" s="105">
        <f t="shared" si="142"/>
        <v>-4.1578947368421049E-2</v>
      </c>
      <c r="S145" s="105">
        <f t="shared" si="142"/>
        <v>2.6849315068493196E-2</v>
      </c>
      <c r="T145" s="105">
        <f t="shared" si="142"/>
        <v>5.2631578947368585E-3</v>
      </c>
      <c r="U145" s="105">
        <f t="shared" si="142"/>
        <v>4.7619047619047672E-2</v>
      </c>
      <c r="V145" s="105">
        <f t="shared" si="142"/>
        <v>2.8169014084507005E-2</v>
      </c>
      <c r="W145" s="105">
        <f t="shared" si="142"/>
        <v>1.859706362153335E-2</v>
      </c>
    </row>
    <row r="146" spans="1:23" ht="14.25" customHeight="1">
      <c r="A146" s="112" t="s">
        <v>332</v>
      </c>
      <c r="B146" s="183">
        <v>110.4</v>
      </c>
      <c r="C146" s="184">
        <v>1075</v>
      </c>
      <c r="D146" s="183">
        <v>300</v>
      </c>
      <c r="E146" s="185">
        <v>1650</v>
      </c>
      <c r="F146" s="183">
        <v>650.1</v>
      </c>
      <c r="G146" s="184">
        <v>1900</v>
      </c>
      <c r="H146" s="93">
        <v>730</v>
      </c>
      <c r="I146" s="93">
        <v>1900</v>
      </c>
      <c r="J146" s="187">
        <v>4200</v>
      </c>
      <c r="K146" s="93">
        <v>710</v>
      </c>
      <c r="L146" s="188">
        <v>6130</v>
      </c>
      <c r="M146" s="189">
        <f t="shared" ref="M146:W146" si="143">(B146/B147)-1</f>
        <v>1.3308857273979013E-2</v>
      </c>
      <c r="N146" s="105">
        <f t="shared" si="143"/>
        <v>4.6728971962617383E-3</v>
      </c>
      <c r="O146" s="105">
        <f t="shared" si="143"/>
        <v>6.7114093959732557E-3</v>
      </c>
      <c r="P146" s="105">
        <f t="shared" si="143"/>
        <v>3.5131744040150625E-2</v>
      </c>
      <c r="Q146" s="105">
        <f t="shared" si="143"/>
        <v>9.3153237074987683E-3</v>
      </c>
      <c r="R146" s="105">
        <f t="shared" si="143"/>
        <v>0</v>
      </c>
      <c r="S146" s="105">
        <f t="shared" si="143"/>
        <v>1.8415178571428603E-2</v>
      </c>
      <c r="T146" s="105">
        <f t="shared" si="143"/>
        <v>0</v>
      </c>
      <c r="U146" s="105">
        <f t="shared" si="143"/>
        <v>2.4390243902439046E-2</v>
      </c>
      <c r="V146" s="105">
        <f t="shared" si="143"/>
        <v>2.6011560693641522E-2</v>
      </c>
      <c r="W146" s="105">
        <f t="shared" si="143"/>
        <v>-8.090614886731351E-3</v>
      </c>
    </row>
    <row r="147" spans="1:23" ht="14.25" customHeight="1">
      <c r="A147" s="112" t="s">
        <v>333</v>
      </c>
      <c r="B147" s="183">
        <v>108.95</v>
      </c>
      <c r="C147" s="184">
        <v>1070</v>
      </c>
      <c r="D147" s="183">
        <v>298</v>
      </c>
      <c r="E147" s="185">
        <v>1594</v>
      </c>
      <c r="F147" s="183">
        <v>644.1</v>
      </c>
      <c r="G147" s="184">
        <v>1900</v>
      </c>
      <c r="H147" s="93">
        <v>716.8</v>
      </c>
      <c r="I147" s="93">
        <v>1900</v>
      </c>
      <c r="J147" s="187">
        <v>4100</v>
      </c>
      <c r="K147" s="93">
        <v>692</v>
      </c>
      <c r="L147" s="188">
        <v>6180</v>
      </c>
      <c r="M147" s="189">
        <f t="shared" ref="M147:W147" si="144">(B147/B148)-1</f>
        <v>0</v>
      </c>
      <c r="N147" s="105">
        <f t="shared" si="144"/>
        <v>0</v>
      </c>
      <c r="O147" s="105">
        <f t="shared" si="144"/>
        <v>-6.6666666666667096E-3</v>
      </c>
      <c r="P147" s="105">
        <f t="shared" si="144"/>
        <v>9.9310344827586272E-2</v>
      </c>
      <c r="Q147" s="105">
        <f t="shared" si="144"/>
        <v>-7.5500770416023766E-3</v>
      </c>
      <c r="R147" s="105">
        <f t="shared" si="144"/>
        <v>4.9723756906077332E-2</v>
      </c>
      <c r="S147" s="105">
        <f t="shared" si="144"/>
        <v>-1.6713091922005985E-3</v>
      </c>
      <c r="T147" s="105">
        <f t="shared" si="144"/>
        <v>-7.8328981723237989E-3</v>
      </c>
      <c r="U147" s="105">
        <f t="shared" si="144"/>
        <v>4.3256997455470847E-2</v>
      </c>
      <c r="V147" s="105">
        <f t="shared" si="144"/>
        <v>3.2835820895522394E-2</v>
      </c>
      <c r="W147" s="105">
        <f t="shared" si="144"/>
        <v>-1.1199999999999988E-2</v>
      </c>
    </row>
    <row r="148" spans="1:23" ht="14.25" customHeight="1">
      <c r="A148" s="112" t="s">
        <v>334</v>
      </c>
      <c r="B148" s="183">
        <v>108.95</v>
      </c>
      <c r="C148" s="184">
        <v>1070</v>
      </c>
      <c r="D148" s="183">
        <v>300</v>
      </c>
      <c r="E148" s="185">
        <v>1450</v>
      </c>
      <c r="F148" s="183">
        <v>649</v>
      </c>
      <c r="G148" s="184">
        <v>1810</v>
      </c>
      <c r="H148" s="93">
        <v>718</v>
      </c>
      <c r="I148" s="93">
        <v>1915</v>
      </c>
      <c r="J148" s="187">
        <v>3930</v>
      </c>
      <c r="K148" s="93">
        <v>670</v>
      </c>
      <c r="L148" s="188">
        <v>6250</v>
      </c>
      <c r="M148" s="189">
        <f t="shared" ref="M148:W148" si="145">(B148/B149)-1</f>
        <v>1.8224299065420668E-2</v>
      </c>
      <c r="N148" s="105">
        <f t="shared" si="145"/>
        <v>-2.3722627737226332E-2</v>
      </c>
      <c r="O148" s="105">
        <f t="shared" si="145"/>
        <v>1.3513513513513598E-2</v>
      </c>
      <c r="P148" s="105">
        <f t="shared" si="145"/>
        <v>2.0408163265306145E-2</v>
      </c>
      <c r="Q148" s="105">
        <f t="shared" si="145"/>
        <v>6.2015503875969546E-3</v>
      </c>
      <c r="R148" s="105">
        <f t="shared" si="145"/>
        <v>0</v>
      </c>
      <c r="S148" s="105">
        <f t="shared" si="145"/>
        <v>9.8452883263009383E-3</v>
      </c>
      <c r="T148" s="105">
        <f t="shared" si="145"/>
        <v>1.3763896241397511E-2</v>
      </c>
      <c r="U148" s="105">
        <f t="shared" si="145"/>
        <v>-5.0632911392405333E-3</v>
      </c>
      <c r="V148" s="105">
        <f t="shared" si="145"/>
        <v>1.2084592145015005E-2</v>
      </c>
      <c r="W148" s="105">
        <f t="shared" si="145"/>
        <v>2.779148166419998E-2</v>
      </c>
    </row>
    <row r="149" spans="1:23" ht="14.25" customHeight="1">
      <c r="A149" s="112" t="s">
        <v>335</v>
      </c>
      <c r="B149" s="183">
        <v>107</v>
      </c>
      <c r="C149" s="184">
        <v>1096</v>
      </c>
      <c r="D149" s="183">
        <v>296</v>
      </c>
      <c r="E149" s="185">
        <v>1421</v>
      </c>
      <c r="F149" s="183">
        <v>645</v>
      </c>
      <c r="G149" s="184">
        <v>1810</v>
      </c>
      <c r="H149" s="93">
        <v>711</v>
      </c>
      <c r="I149" s="93">
        <v>1889</v>
      </c>
      <c r="J149" s="187">
        <v>3950</v>
      </c>
      <c r="K149" s="93">
        <v>662</v>
      </c>
      <c r="L149" s="188">
        <v>6081</v>
      </c>
      <c r="M149" s="189">
        <f t="shared" ref="M149:W149" si="146">(B149/B150)-1</f>
        <v>1.856258924321752E-2</v>
      </c>
      <c r="N149" s="105">
        <f t="shared" si="146"/>
        <v>5.8937198067632757E-2</v>
      </c>
      <c r="O149" s="105">
        <f t="shared" si="146"/>
        <v>0</v>
      </c>
      <c r="P149" s="105">
        <f t="shared" si="146"/>
        <v>1.1387900355871894E-2</v>
      </c>
      <c r="Q149" s="105">
        <f t="shared" si="146"/>
        <v>1.8957345971563955E-2</v>
      </c>
      <c r="R149" s="105">
        <f t="shared" si="146"/>
        <v>1.1061946902655162E-3</v>
      </c>
      <c r="S149" s="105">
        <f t="shared" si="146"/>
        <v>2.5825999134323929E-2</v>
      </c>
      <c r="T149" s="105">
        <f t="shared" si="146"/>
        <v>-5.26592943654558E-3</v>
      </c>
      <c r="U149" s="105">
        <f t="shared" si="146"/>
        <v>0</v>
      </c>
      <c r="V149" s="105">
        <f t="shared" si="146"/>
        <v>3.4213404155600591E-2</v>
      </c>
      <c r="W149" s="105">
        <f t="shared" si="146"/>
        <v>-2.951303492375823E-3</v>
      </c>
    </row>
    <row r="150" spans="1:23" ht="14.25" customHeight="1">
      <c r="A150" s="112" t="s">
        <v>336</v>
      </c>
      <c r="B150" s="183">
        <v>105.05</v>
      </c>
      <c r="C150" s="184">
        <v>1035</v>
      </c>
      <c r="D150" s="183">
        <v>296</v>
      </c>
      <c r="E150" s="185">
        <v>1405</v>
      </c>
      <c r="F150" s="183">
        <v>633</v>
      </c>
      <c r="G150" s="184">
        <v>1808</v>
      </c>
      <c r="H150" s="93">
        <v>693.1</v>
      </c>
      <c r="I150" s="93">
        <v>1899</v>
      </c>
      <c r="J150" s="187">
        <v>3950</v>
      </c>
      <c r="K150" s="93">
        <v>640.1</v>
      </c>
      <c r="L150" s="188">
        <v>6099</v>
      </c>
      <c r="M150" s="189">
        <f t="shared" ref="M150:W150" si="147">(B150/B151)-1</f>
        <v>-1.959869342043874E-2</v>
      </c>
      <c r="N150" s="105">
        <f t="shared" si="147"/>
        <v>1.1730205278592365E-2</v>
      </c>
      <c r="O150" s="105">
        <f t="shared" si="147"/>
        <v>0</v>
      </c>
      <c r="P150" s="105">
        <f t="shared" si="147"/>
        <v>-4.1609822646657579E-2</v>
      </c>
      <c r="Q150" s="105">
        <f t="shared" si="147"/>
        <v>-1.0937500000000044E-2</v>
      </c>
      <c r="R150" s="105">
        <f t="shared" si="147"/>
        <v>0</v>
      </c>
      <c r="S150" s="105">
        <f t="shared" si="147"/>
        <v>-1.8271954674220936E-2</v>
      </c>
      <c r="T150" s="105">
        <f t="shared" si="147"/>
        <v>-3.1496062992125706E-3</v>
      </c>
      <c r="U150" s="105">
        <f t="shared" si="147"/>
        <v>-1.4962593516209433E-2</v>
      </c>
      <c r="V150" s="105">
        <f t="shared" si="147"/>
        <v>-3.903317820147123E-2</v>
      </c>
      <c r="W150" s="105">
        <f t="shared" si="147"/>
        <v>6.1035961728801436E-3</v>
      </c>
    </row>
    <row r="151" spans="1:23" ht="14.25" customHeight="1">
      <c r="A151" s="112" t="s">
        <v>337</v>
      </c>
      <c r="B151" s="183">
        <v>107.15</v>
      </c>
      <c r="C151" s="184">
        <v>1023</v>
      </c>
      <c r="D151" s="183">
        <v>296</v>
      </c>
      <c r="E151" s="185">
        <v>1466</v>
      </c>
      <c r="F151" s="183">
        <v>640</v>
      </c>
      <c r="G151" s="184">
        <v>1808</v>
      </c>
      <c r="H151" s="93">
        <v>706</v>
      </c>
      <c r="I151" s="93">
        <v>1905</v>
      </c>
      <c r="J151" s="187">
        <v>4010</v>
      </c>
      <c r="K151" s="93">
        <v>666.1</v>
      </c>
      <c r="L151" s="188">
        <v>6062</v>
      </c>
      <c r="M151" s="189">
        <f t="shared" ref="M151:W151" si="148">(B151/B152)-1</f>
        <v>-1.5617822691777583E-2</v>
      </c>
      <c r="N151" s="105">
        <f t="shared" si="148"/>
        <v>-1.9512195121951237E-3</v>
      </c>
      <c r="O151" s="105">
        <f t="shared" si="148"/>
        <v>-2.6315789473684181E-2</v>
      </c>
      <c r="P151" s="105">
        <f t="shared" si="148"/>
        <v>-2.7210884353741083E-3</v>
      </c>
      <c r="Q151" s="105">
        <f t="shared" si="148"/>
        <v>4.5518756867053423E-3</v>
      </c>
      <c r="R151" s="105">
        <f t="shared" si="148"/>
        <v>0</v>
      </c>
      <c r="S151" s="105">
        <f t="shared" si="148"/>
        <v>-5.6338028169014009E-3</v>
      </c>
      <c r="T151" s="105">
        <f t="shared" si="148"/>
        <v>-3.1397174254317317E-3</v>
      </c>
      <c r="U151" s="105">
        <f t="shared" si="148"/>
        <v>2.4999999999999467E-3</v>
      </c>
      <c r="V151" s="105">
        <f t="shared" si="148"/>
        <v>1.5015015015018562E-4</v>
      </c>
      <c r="W151" s="105">
        <f t="shared" si="148"/>
        <v>-2.2100338764316829E-2</v>
      </c>
    </row>
    <row r="152" spans="1:23" ht="14.25" customHeight="1">
      <c r="A152" s="112" t="s">
        <v>338</v>
      </c>
      <c r="B152" s="183">
        <v>108.85</v>
      </c>
      <c r="C152" s="184">
        <v>1025</v>
      </c>
      <c r="D152" s="183">
        <v>304</v>
      </c>
      <c r="E152" s="185">
        <v>1470</v>
      </c>
      <c r="F152" s="183">
        <v>637.1</v>
      </c>
      <c r="G152" s="184">
        <v>1808</v>
      </c>
      <c r="H152" s="93">
        <v>710</v>
      </c>
      <c r="I152" s="93">
        <v>1911</v>
      </c>
      <c r="J152" s="187">
        <v>4000</v>
      </c>
      <c r="K152" s="93">
        <v>666</v>
      </c>
      <c r="L152" s="188">
        <v>6199</v>
      </c>
      <c r="M152" s="189">
        <f t="shared" ref="M152:W152" si="149">(B152/B153)-1</f>
        <v>-1.1802088061734106E-2</v>
      </c>
      <c r="N152" s="105">
        <f t="shared" si="149"/>
        <v>0</v>
      </c>
      <c r="O152" s="105">
        <f t="shared" si="149"/>
        <v>-2.624671916010568E-3</v>
      </c>
      <c r="P152" s="105">
        <f t="shared" si="149"/>
        <v>-1.8036072144288595E-2</v>
      </c>
      <c r="Q152" s="105">
        <f t="shared" si="149"/>
        <v>3.3070866141733379E-3</v>
      </c>
      <c r="R152" s="105">
        <f t="shared" si="149"/>
        <v>-9.8576122672507926E-3</v>
      </c>
      <c r="S152" s="105">
        <f t="shared" si="149"/>
        <v>1.2694337469690398E-2</v>
      </c>
      <c r="T152" s="105">
        <f t="shared" si="149"/>
        <v>5.2603892688058984E-3</v>
      </c>
      <c r="U152" s="105">
        <f t="shared" si="149"/>
        <v>0</v>
      </c>
      <c r="V152" s="105">
        <f t="shared" si="149"/>
        <v>-3.4782608695652195E-2</v>
      </c>
      <c r="W152" s="105">
        <f t="shared" si="149"/>
        <v>3.3166666666666567E-2</v>
      </c>
    </row>
    <row r="153" spans="1:23" ht="14.25" customHeight="1">
      <c r="A153" s="112" t="s">
        <v>339</v>
      </c>
      <c r="B153" s="183">
        <v>110.15</v>
      </c>
      <c r="C153" s="184">
        <v>1025</v>
      </c>
      <c r="D153" s="183">
        <v>304.8</v>
      </c>
      <c r="E153" s="185">
        <v>1497</v>
      </c>
      <c r="F153" s="183">
        <v>635</v>
      </c>
      <c r="G153" s="184">
        <v>1826</v>
      </c>
      <c r="H153" s="93">
        <v>701.1</v>
      </c>
      <c r="I153" s="93">
        <v>1901</v>
      </c>
      <c r="J153" s="187">
        <v>4000</v>
      </c>
      <c r="K153" s="93">
        <v>690</v>
      </c>
      <c r="L153" s="188">
        <v>6000</v>
      </c>
      <c r="M153" s="189">
        <f t="shared" ref="M153:W153" si="150">(B153/B154)-1</f>
        <v>1.3636363636364557E-3</v>
      </c>
      <c r="N153" s="105">
        <f t="shared" si="150"/>
        <v>3.9177277179236469E-3</v>
      </c>
      <c r="O153" s="105">
        <f t="shared" si="150"/>
        <v>6.9473684210526354E-2</v>
      </c>
      <c r="P153" s="105">
        <f t="shared" si="150"/>
        <v>3.9583333333333304E-2</v>
      </c>
      <c r="Q153" s="105">
        <f t="shared" si="150"/>
        <v>1.577287066246047E-3</v>
      </c>
      <c r="R153" s="105">
        <f t="shared" si="150"/>
        <v>0</v>
      </c>
      <c r="S153" s="105">
        <f t="shared" si="150"/>
        <v>-1.8067226890756238E-2</v>
      </c>
      <c r="T153" s="105">
        <f t="shared" si="150"/>
        <v>-3.8928210313447953E-2</v>
      </c>
      <c r="U153" s="105">
        <f t="shared" si="150"/>
        <v>-4.9751243781094301E-3</v>
      </c>
      <c r="V153" s="105">
        <f t="shared" si="150"/>
        <v>0</v>
      </c>
      <c r="W153" s="105">
        <f t="shared" si="150"/>
        <v>-4.0000000000000036E-2</v>
      </c>
    </row>
    <row r="154" spans="1:23" ht="14.25" customHeight="1">
      <c r="A154" s="112" t="s">
        <v>340</v>
      </c>
      <c r="B154" s="183">
        <v>110</v>
      </c>
      <c r="C154" s="184">
        <v>1021</v>
      </c>
      <c r="D154" s="183">
        <v>285</v>
      </c>
      <c r="E154" s="185">
        <v>1440</v>
      </c>
      <c r="F154" s="183">
        <v>634</v>
      </c>
      <c r="G154" s="184">
        <v>1826</v>
      </c>
      <c r="H154" s="93">
        <v>714</v>
      </c>
      <c r="I154" s="93">
        <v>1978</v>
      </c>
      <c r="J154" s="187">
        <v>4020</v>
      </c>
      <c r="K154" s="93">
        <v>690</v>
      </c>
      <c r="L154" s="188">
        <v>6250</v>
      </c>
      <c r="M154" s="189">
        <f t="shared" ref="M154:W154" si="151">(B154/B155)-1</f>
        <v>-1.2567324955116699E-2</v>
      </c>
      <c r="N154" s="105">
        <f t="shared" si="151"/>
        <v>-1.4478764478764505E-2</v>
      </c>
      <c r="O154" s="105">
        <f t="shared" si="151"/>
        <v>-1.7241379310344862E-2</v>
      </c>
      <c r="P154" s="105">
        <f t="shared" si="151"/>
        <v>2.4911032028469782E-2</v>
      </c>
      <c r="Q154" s="105">
        <f t="shared" si="151"/>
        <v>-1.5748031496063408E-3</v>
      </c>
      <c r="R154" s="105">
        <f t="shared" si="151"/>
        <v>0</v>
      </c>
      <c r="S154" s="105">
        <f t="shared" si="151"/>
        <v>-6.1247216035634766E-3</v>
      </c>
      <c r="T154" s="105">
        <f t="shared" si="151"/>
        <v>7.641365257259336E-3</v>
      </c>
      <c r="U154" s="105">
        <f t="shared" si="151"/>
        <v>0</v>
      </c>
      <c r="V154" s="105">
        <f t="shared" si="151"/>
        <v>0</v>
      </c>
      <c r="W154" s="105">
        <f t="shared" si="151"/>
        <v>8.0645161290322509E-3</v>
      </c>
    </row>
    <row r="155" spans="1:23" ht="14.25" customHeight="1">
      <c r="A155" s="112" t="s">
        <v>341</v>
      </c>
      <c r="B155" s="183">
        <v>111.4</v>
      </c>
      <c r="C155" s="184">
        <v>1036</v>
      </c>
      <c r="D155" s="183">
        <v>290</v>
      </c>
      <c r="E155" s="185">
        <v>1405</v>
      </c>
      <c r="F155" s="183">
        <v>635</v>
      </c>
      <c r="G155" s="184">
        <v>1826</v>
      </c>
      <c r="H155" s="93">
        <v>718.4</v>
      </c>
      <c r="I155" s="93">
        <v>1963</v>
      </c>
      <c r="J155" s="187">
        <v>4020</v>
      </c>
      <c r="K155" s="93">
        <v>690</v>
      </c>
      <c r="L155" s="188">
        <v>6200</v>
      </c>
      <c r="M155" s="189">
        <f t="shared" ref="M155:W155" si="152">(B155/B156)-1</f>
        <v>-1.3286093888396855E-2</v>
      </c>
      <c r="N155" s="105">
        <f t="shared" si="152"/>
        <v>-2.9053420805998154E-2</v>
      </c>
      <c r="O155" s="105">
        <f t="shared" si="152"/>
        <v>1.7543859649122862E-2</v>
      </c>
      <c r="P155" s="105">
        <f t="shared" si="152"/>
        <v>1.0791366906474753E-2</v>
      </c>
      <c r="Q155" s="105">
        <f t="shared" si="152"/>
        <v>-4.7021943573667402E-3</v>
      </c>
      <c r="R155" s="105">
        <f t="shared" si="152"/>
        <v>0</v>
      </c>
      <c r="S155" s="105">
        <f t="shared" si="152"/>
        <v>0</v>
      </c>
      <c r="T155" s="105">
        <f t="shared" si="152"/>
        <v>-2.2410358565737032E-2</v>
      </c>
      <c r="U155" s="105">
        <f t="shared" si="152"/>
        <v>0</v>
      </c>
      <c r="V155" s="105">
        <f t="shared" si="152"/>
        <v>-4.4726590679555756E-3</v>
      </c>
      <c r="W155" s="105">
        <f t="shared" si="152"/>
        <v>0</v>
      </c>
    </row>
    <row r="156" spans="1:23" ht="14.25" customHeight="1">
      <c r="A156" s="112" t="s">
        <v>342</v>
      </c>
      <c r="B156" s="183">
        <v>112.9</v>
      </c>
      <c r="C156" s="184">
        <v>1067</v>
      </c>
      <c r="D156" s="183">
        <v>285</v>
      </c>
      <c r="E156" s="185">
        <v>1390</v>
      </c>
      <c r="F156" s="183">
        <v>638</v>
      </c>
      <c r="G156" s="184">
        <v>1826</v>
      </c>
      <c r="H156" s="93">
        <v>718.4</v>
      </c>
      <c r="I156" s="93">
        <v>2008</v>
      </c>
      <c r="J156" s="187">
        <v>4020</v>
      </c>
      <c r="K156" s="93">
        <v>693.1</v>
      </c>
      <c r="L156" s="188">
        <v>6200</v>
      </c>
      <c r="M156" s="189">
        <f t="shared" ref="M156:W156" si="153">(B156/B157)-1</f>
        <v>-8.8495575221236855E-4</v>
      </c>
      <c r="N156" s="105">
        <f t="shared" si="153"/>
        <v>6.6037735849056034E-3</v>
      </c>
      <c r="O156" s="105">
        <f t="shared" si="153"/>
        <v>-4.0404040404040442E-2</v>
      </c>
      <c r="P156" s="105">
        <f t="shared" si="153"/>
        <v>-1.4184397163120588E-2</v>
      </c>
      <c r="Q156" s="105">
        <f t="shared" si="153"/>
        <v>-1.0852713178294615E-2</v>
      </c>
      <c r="R156" s="105">
        <f t="shared" si="153"/>
        <v>0</v>
      </c>
      <c r="S156" s="105">
        <f t="shared" si="153"/>
        <v>-2.2222222222222365E-3</v>
      </c>
      <c r="T156" s="105">
        <f t="shared" si="153"/>
        <v>5.1308900523560297E-2</v>
      </c>
      <c r="U156" s="105">
        <f t="shared" si="153"/>
        <v>-1.9512195121951237E-2</v>
      </c>
      <c r="V156" s="105">
        <f t="shared" si="153"/>
        <v>1.1824817518248265E-2</v>
      </c>
      <c r="W156" s="105">
        <f t="shared" si="153"/>
        <v>-6.4102564102563875E-3</v>
      </c>
    </row>
    <row r="157" spans="1:23" ht="14.25" customHeight="1">
      <c r="A157" s="112" t="s">
        <v>343</v>
      </c>
      <c r="B157" s="183">
        <v>113</v>
      </c>
      <c r="C157" s="184">
        <v>1060</v>
      </c>
      <c r="D157" s="183">
        <v>297</v>
      </c>
      <c r="E157" s="185">
        <v>1410</v>
      </c>
      <c r="F157" s="183">
        <v>645</v>
      </c>
      <c r="G157" s="184">
        <v>1826</v>
      </c>
      <c r="H157" s="93">
        <v>720</v>
      </c>
      <c r="I157" s="93">
        <v>1910</v>
      </c>
      <c r="J157" s="187">
        <v>4100</v>
      </c>
      <c r="K157" s="93">
        <v>685</v>
      </c>
      <c r="L157" s="188">
        <v>6240</v>
      </c>
      <c r="M157" s="189">
        <f t="shared" ref="M157:W157" si="154">(B157/B158)-1</f>
        <v>-8.7719298245614308E-3</v>
      </c>
      <c r="N157" s="105">
        <f t="shared" si="154"/>
        <v>9.442870632672129E-4</v>
      </c>
      <c r="O157" s="105">
        <f t="shared" si="154"/>
        <v>6.0714285714285721E-2</v>
      </c>
      <c r="P157" s="105">
        <f t="shared" si="154"/>
        <v>0</v>
      </c>
      <c r="Q157" s="105">
        <f t="shared" si="154"/>
        <v>7.65505389782839E-3</v>
      </c>
      <c r="R157" s="105">
        <f t="shared" si="154"/>
        <v>0</v>
      </c>
      <c r="S157" s="105">
        <f t="shared" si="154"/>
        <v>-1.2345679012345734E-2</v>
      </c>
      <c r="T157" s="105">
        <f t="shared" si="154"/>
        <v>-2.6109660574412663E-3</v>
      </c>
      <c r="U157" s="105">
        <f t="shared" si="154"/>
        <v>2.4396194193698761E-4</v>
      </c>
      <c r="V157" s="105">
        <f t="shared" si="154"/>
        <v>3.9453717754172946E-2</v>
      </c>
      <c r="W157" s="105">
        <f t="shared" si="154"/>
        <v>-1.7013232514177745E-2</v>
      </c>
    </row>
    <row r="158" spans="1:23" ht="14.25" customHeight="1">
      <c r="A158" s="112" t="s">
        <v>344</v>
      </c>
      <c r="B158" s="183">
        <v>114</v>
      </c>
      <c r="C158" s="184">
        <v>1059</v>
      </c>
      <c r="D158" s="183">
        <v>280</v>
      </c>
      <c r="E158" s="185">
        <v>1410</v>
      </c>
      <c r="F158" s="183">
        <v>640.1</v>
      </c>
      <c r="G158" s="184">
        <v>1826</v>
      </c>
      <c r="H158" s="93">
        <v>729</v>
      </c>
      <c r="I158" s="93">
        <v>1915</v>
      </c>
      <c r="J158" s="187">
        <v>4099</v>
      </c>
      <c r="K158" s="93">
        <v>659</v>
      </c>
      <c r="L158" s="188">
        <v>6348</v>
      </c>
      <c r="M158" s="189">
        <f t="shared" ref="M158:W158" si="155">(B158/B159)-1</f>
        <v>1.3333333333333419E-2</v>
      </c>
      <c r="N158" s="105">
        <f t="shared" si="155"/>
        <v>2.3188405797101463E-2</v>
      </c>
      <c r="O158" s="105">
        <f t="shared" si="155"/>
        <v>-5.084745762711862E-2</v>
      </c>
      <c r="P158" s="105">
        <f t="shared" si="155"/>
        <v>-3.9509536784741117E-2</v>
      </c>
      <c r="Q158" s="105">
        <f t="shared" si="155"/>
        <v>-2.2748091603053355E-2</v>
      </c>
      <c r="R158" s="105">
        <f t="shared" si="155"/>
        <v>-9.5143706640237857E-2</v>
      </c>
      <c r="S158" s="105">
        <f t="shared" si="155"/>
        <v>-1.4731720502770607E-2</v>
      </c>
      <c r="T158" s="105">
        <f t="shared" si="155"/>
        <v>7.8947368421051767E-3</v>
      </c>
      <c r="U158" s="105">
        <f t="shared" si="155"/>
        <v>-2.4047619047619095E-2</v>
      </c>
      <c r="V158" s="105">
        <f t="shared" si="155"/>
        <v>-5.179856115107917E-2</v>
      </c>
      <c r="W158" s="105">
        <f t="shared" si="155"/>
        <v>1.5679999999999916E-2</v>
      </c>
    </row>
    <row r="159" spans="1:23" ht="14.25" customHeight="1">
      <c r="A159" s="112" t="s">
        <v>345</v>
      </c>
      <c r="B159" s="183">
        <v>112.5</v>
      </c>
      <c r="C159" s="184">
        <v>1035</v>
      </c>
      <c r="D159" s="183">
        <v>295</v>
      </c>
      <c r="E159" s="185">
        <v>1468</v>
      </c>
      <c r="F159" s="183">
        <v>655</v>
      </c>
      <c r="G159" s="184">
        <v>2018</v>
      </c>
      <c r="H159" s="93">
        <v>739.9</v>
      </c>
      <c r="I159" s="93">
        <v>1900</v>
      </c>
      <c r="J159" s="187">
        <v>4200</v>
      </c>
      <c r="K159" s="93">
        <v>695</v>
      </c>
      <c r="L159" s="188">
        <v>6250</v>
      </c>
      <c r="M159" s="189">
        <f t="shared" ref="M159:W159" si="156">(B159/B160)-1</f>
        <v>-3.0172413793103425E-2</v>
      </c>
      <c r="N159" s="105">
        <f t="shared" si="156"/>
        <v>0</v>
      </c>
      <c r="O159" s="105">
        <f t="shared" si="156"/>
        <v>-4.8080025814778882E-2</v>
      </c>
      <c r="P159" s="105">
        <f t="shared" si="156"/>
        <v>-3.9895356442119057E-2</v>
      </c>
      <c r="Q159" s="105">
        <f t="shared" si="156"/>
        <v>-7.575757575757569E-3</v>
      </c>
      <c r="R159" s="105">
        <f t="shared" si="156"/>
        <v>6.2105263157894663E-2</v>
      </c>
      <c r="S159" s="105">
        <f t="shared" si="156"/>
        <v>-3.5016835016835612E-3</v>
      </c>
      <c r="T159" s="105">
        <f t="shared" si="156"/>
        <v>-5.2356020942407877E-3</v>
      </c>
      <c r="U159" s="105">
        <f t="shared" si="156"/>
        <v>1.6210984756835245E-2</v>
      </c>
      <c r="V159" s="105">
        <f t="shared" si="156"/>
        <v>-7.1428571428571175E-3</v>
      </c>
      <c r="W159" s="105">
        <f t="shared" si="156"/>
        <v>-2.34375E-2</v>
      </c>
    </row>
    <row r="160" spans="1:23" ht="14.25" customHeight="1">
      <c r="A160" s="112" t="s">
        <v>346</v>
      </c>
      <c r="B160" s="183">
        <v>116</v>
      </c>
      <c r="C160" s="184">
        <v>1035</v>
      </c>
      <c r="D160" s="183">
        <v>309.89999999999998</v>
      </c>
      <c r="E160" s="185">
        <v>1529</v>
      </c>
      <c r="F160" s="183">
        <v>660</v>
      </c>
      <c r="G160" s="184">
        <v>1900</v>
      </c>
      <c r="H160" s="93">
        <v>742.5</v>
      </c>
      <c r="I160" s="93">
        <v>1910</v>
      </c>
      <c r="J160" s="187">
        <v>4133</v>
      </c>
      <c r="K160" s="93">
        <v>700</v>
      </c>
      <c r="L160" s="188">
        <v>6400</v>
      </c>
      <c r="M160" s="189">
        <f t="shared" ref="M160:W160" si="157">(B160/B161)-1</f>
        <v>5.8877225011410239E-2</v>
      </c>
      <c r="N160" s="105">
        <f t="shared" si="157"/>
        <v>-3.8104089219330839E-2</v>
      </c>
      <c r="O160" s="105">
        <f t="shared" si="157"/>
        <v>-3.2258064516133E-4</v>
      </c>
      <c r="P160" s="105">
        <f t="shared" si="157"/>
        <v>1.2582781456953684E-2</v>
      </c>
      <c r="Q160" s="105">
        <f t="shared" si="157"/>
        <v>-9.009009009009028E-3</v>
      </c>
      <c r="R160" s="105">
        <f t="shared" si="157"/>
        <v>4.1095890410958846E-2</v>
      </c>
      <c r="S160" s="105">
        <f t="shared" si="157"/>
        <v>5.8446186742694195E-2</v>
      </c>
      <c r="T160" s="105">
        <f t="shared" si="157"/>
        <v>5.2631578947368585E-3</v>
      </c>
      <c r="U160" s="105">
        <f t="shared" si="157"/>
        <v>-1.595238095238094E-2</v>
      </c>
      <c r="V160" s="105">
        <f t="shared" si="157"/>
        <v>0</v>
      </c>
      <c r="W160" s="105">
        <f t="shared" si="157"/>
        <v>-1.2345679012345734E-2</v>
      </c>
    </row>
    <row r="161" spans="1:23" ht="14.25" customHeight="1">
      <c r="A161" s="112" t="s">
        <v>347</v>
      </c>
      <c r="B161" s="183">
        <v>109.55</v>
      </c>
      <c r="C161" s="184">
        <v>1076</v>
      </c>
      <c r="D161" s="183">
        <v>310</v>
      </c>
      <c r="E161" s="185">
        <v>1510</v>
      </c>
      <c r="F161" s="183">
        <v>666</v>
      </c>
      <c r="G161" s="184">
        <v>1825</v>
      </c>
      <c r="H161" s="93">
        <v>701.5</v>
      </c>
      <c r="I161" s="93">
        <v>1900</v>
      </c>
      <c r="J161" s="187">
        <v>4200</v>
      </c>
      <c r="K161" s="93">
        <v>700</v>
      </c>
      <c r="L161" s="188">
        <v>6480</v>
      </c>
      <c r="M161" s="189">
        <f t="shared" ref="M161:W161" si="158">(B161/B162)-1</f>
        <v>2.4310425432445104E-2</v>
      </c>
      <c r="N161" s="105">
        <f t="shared" si="158"/>
        <v>3.4615384615384714E-2</v>
      </c>
      <c r="O161" s="105">
        <f t="shared" si="158"/>
        <v>3.3677892630876949E-2</v>
      </c>
      <c r="P161" s="105">
        <f t="shared" si="158"/>
        <v>2.0270270270270174E-2</v>
      </c>
      <c r="Q161" s="105">
        <f t="shared" si="158"/>
        <v>0</v>
      </c>
      <c r="R161" s="105">
        <f t="shared" si="158"/>
        <v>-8.152173913043459E-3</v>
      </c>
      <c r="S161" s="105">
        <f t="shared" si="158"/>
        <v>-3.5511363636363535E-3</v>
      </c>
      <c r="T161" s="105">
        <f t="shared" si="158"/>
        <v>0</v>
      </c>
      <c r="U161" s="105">
        <f t="shared" si="158"/>
        <v>2.38151940938236E-4</v>
      </c>
      <c r="V161" s="105">
        <f t="shared" si="158"/>
        <v>-3.4482758620689613E-2</v>
      </c>
      <c r="W161" s="105">
        <f t="shared" si="158"/>
        <v>3.6799999999999944E-2</v>
      </c>
    </row>
    <row r="162" spans="1:23" ht="14.25" customHeight="1">
      <c r="A162" s="112" t="s">
        <v>348</v>
      </c>
      <c r="B162" s="183">
        <v>106.95</v>
      </c>
      <c r="C162" s="184">
        <v>1040</v>
      </c>
      <c r="D162" s="183">
        <v>299.89999999999998</v>
      </c>
      <c r="E162" s="185">
        <v>1480</v>
      </c>
      <c r="F162" s="183">
        <v>666</v>
      </c>
      <c r="G162" s="184">
        <v>1840</v>
      </c>
      <c r="H162" s="93">
        <v>704</v>
      </c>
      <c r="I162" s="93">
        <v>1900</v>
      </c>
      <c r="J162" s="187">
        <v>4199</v>
      </c>
      <c r="K162" s="93">
        <v>725</v>
      </c>
      <c r="L162" s="188">
        <v>6250</v>
      </c>
      <c r="M162" s="189">
        <f t="shared" ref="M162:W162" si="159">(B162/B163)-1</f>
        <v>4.8529411764705932E-2</v>
      </c>
      <c r="N162" s="105">
        <f t="shared" si="159"/>
        <v>2.8929604628735728E-3</v>
      </c>
      <c r="O162" s="105">
        <f t="shared" si="159"/>
        <v>-3.3333333333340764E-4</v>
      </c>
      <c r="P162" s="105">
        <f t="shared" si="159"/>
        <v>-1.5302727877578137E-2</v>
      </c>
      <c r="Q162" s="105">
        <f t="shared" si="159"/>
        <v>0</v>
      </c>
      <c r="R162" s="105">
        <f t="shared" si="159"/>
        <v>0</v>
      </c>
      <c r="S162" s="105">
        <f t="shared" si="159"/>
        <v>-3.0169444827111147E-2</v>
      </c>
      <c r="T162" s="105">
        <f t="shared" si="159"/>
        <v>5.2659294365464682E-4</v>
      </c>
      <c r="U162" s="105">
        <f t="shared" si="159"/>
        <v>7.6666666666666661E-2</v>
      </c>
      <c r="V162" s="105">
        <f t="shared" si="159"/>
        <v>-1.1022320198401658E-3</v>
      </c>
      <c r="W162" s="105">
        <f t="shared" si="159"/>
        <v>3.9933444259567352E-2</v>
      </c>
    </row>
    <row r="163" spans="1:23" ht="14.25" customHeight="1">
      <c r="A163" s="112" t="s">
        <v>349</v>
      </c>
      <c r="B163" s="183">
        <v>102</v>
      </c>
      <c r="C163" s="184">
        <v>1037</v>
      </c>
      <c r="D163" s="183">
        <v>300</v>
      </c>
      <c r="E163" s="185">
        <v>1503</v>
      </c>
      <c r="F163" s="183">
        <v>666</v>
      </c>
      <c r="G163" s="184">
        <v>1840</v>
      </c>
      <c r="H163" s="93">
        <v>725.9</v>
      </c>
      <c r="I163" s="93">
        <v>1899</v>
      </c>
      <c r="J163" s="187">
        <v>3900</v>
      </c>
      <c r="K163" s="93">
        <v>725.8</v>
      </c>
      <c r="L163" s="188">
        <v>6010</v>
      </c>
      <c r="M163" s="189">
        <f t="shared" ref="M163:W163" si="160">(B163/B164)-1</f>
        <v>-1.9230769230769273E-2</v>
      </c>
      <c r="N163" s="105">
        <f t="shared" si="160"/>
        <v>-3.084112149532714E-2</v>
      </c>
      <c r="O163" s="105">
        <f t="shared" si="160"/>
        <v>5.0251256281406143E-3</v>
      </c>
      <c r="P163" s="105">
        <f t="shared" si="160"/>
        <v>-4.6319796954314763E-2</v>
      </c>
      <c r="Q163" s="105">
        <f t="shared" si="160"/>
        <v>-2.2471910112359383E-3</v>
      </c>
      <c r="R163" s="105">
        <f t="shared" si="160"/>
        <v>-8.3208769307424046E-2</v>
      </c>
      <c r="S163" s="105">
        <f t="shared" si="160"/>
        <v>3.6999999999999922E-2</v>
      </c>
      <c r="T163" s="105">
        <f t="shared" si="160"/>
        <v>4.761904761904745E-3</v>
      </c>
      <c r="U163" s="105">
        <f t="shared" si="160"/>
        <v>-9.8057354301572586E-2</v>
      </c>
      <c r="V163" s="105">
        <f t="shared" si="160"/>
        <v>9.9863615699348429E-2</v>
      </c>
      <c r="W163" s="105">
        <f t="shared" si="160"/>
        <v>-6.8217054263565946E-2</v>
      </c>
    </row>
    <row r="164" spans="1:23" ht="14.25" customHeight="1">
      <c r="A164" s="112" t="s">
        <v>350</v>
      </c>
      <c r="B164" s="183">
        <v>104</v>
      </c>
      <c r="C164" s="184">
        <v>1070</v>
      </c>
      <c r="D164" s="183">
        <v>298.5</v>
      </c>
      <c r="E164" s="185">
        <v>1576</v>
      </c>
      <c r="F164" s="183">
        <v>667.5</v>
      </c>
      <c r="G164" s="184">
        <v>2007</v>
      </c>
      <c r="H164" s="93">
        <v>700</v>
      </c>
      <c r="I164" s="93">
        <v>1890</v>
      </c>
      <c r="J164" s="187">
        <v>4324</v>
      </c>
      <c r="K164" s="93">
        <v>659.9</v>
      </c>
      <c r="L164" s="188">
        <v>6450</v>
      </c>
      <c r="M164" s="189">
        <f t="shared" ref="M164:W164" si="161">(B164/B165)-1</f>
        <v>-4.8053820278703974E-4</v>
      </c>
      <c r="N164" s="105">
        <f t="shared" si="161"/>
        <v>6.5851364063969076E-3</v>
      </c>
      <c r="O164" s="105">
        <f t="shared" si="161"/>
        <v>-1.1589403973509937E-2</v>
      </c>
      <c r="P164" s="105">
        <f t="shared" si="161"/>
        <v>2.3376623376623273E-2</v>
      </c>
      <c r="Q164" s="105">
        <f t="shared" si="161"/>
        <v>-3.7313432835820448E-3</v>
      </c>
      <c r="R164" s="105">
        <f t="shared" si="161"/>
        <v>2.9230769230769171E-2</v>
      </c>
      <c r="S164" s="105">
        <f t="shared" si="161"/>
        <v>7.8416268679710299E-2</v>
      </c>
      <c r="T164" s="105">
        <f t="shared" si="161"/>
        <v>-2.6385224274406704E-3</v>
      </c>
      <c r="U164" s="105">
        <f t="shared" si="161"/>
        <v>2.9523809523809508E-2</v>
      </c>
      <c r="V164" s="105">
        <f t="shared" si="161"/>
        <v>9.9833333333333218E-2</v>
      </c>
      <c r="W164" s="105">
        <f t="shared" si="161"/>
        <v>-1.5116811726981205E-2</v>
      </c>
    </row>
    <row r="165" spans="1:23" ht="14.25" customHeight="1">
      <c r="A165" s="112" t="s">
        <v>351</v>
      </c>
      <c r="B165" s="183">
        <v>104.05</v>
      </c>
      <c r="C165" s="184">
        <v>1063</v>
      </c>
      <c r="D165" s="183">
        <v>302</v>
      </c>
      <c r="E165" s="185">
        <v>1540</v>
      </c>
      <c r="F165" s="183">
        <v>670</v>
      </c>
      <c r="G165" s="184">
        <v>1950</v>
      </c>
      <c r="H165" s="93">
        <v>649.1</v>
      </c>
      <c r="I165" s="93">
        <v>1895</v>
      </c>
      <c r="J165" s="187">
        <v>4200</v>
      </c>
      <c r="K165" s="93">
        <v>600</v>
      </c>
      <c r="L165" s="188">
        <v>6549</v>
      </c>
      <c r="M165" s="189">
        <f t="shared" ref="M165:W165" si="162">(B165/B166)-1</f>
        <v>4.8076923076911804E-4</v>
      </c>
      <c r="N165" s="105">
        <f t="shared" si="162"/>
        <v>-2.9223744292237397E-2</v>
      </c>
      <c r="O165" s="105">
        <f t="shared" si="162"/>
        <v>-4.9423393739703725E-3</v>
      </c>
      <c r="P165" s="105">
        <f t="shared" si="162"/>
        <v>7.2423398328690824E-2</v>
      </c>
      <c r="Q165" s="105">
        <f t="shared" si="162"/>
        <v>1.9786910197869156E-2</v>
      </c>
      <c r="R165" s="105">
        <f t="shared" si="162"/>
        <v>-2.5000000000000022E-2</v>
      </c>
      <c r="S165" s="105">
        <f t="shared" si="162"/>
        <v>3.3598726114649757E-2</v>
      </c>
      <c r="T165" s="105">
        <f t="shared" si="162"/>
        <v>5.2798310454060804E-4</v>
      </c>
      <c r="U165" s="105">
        <f t="shared" si="162"/>
        <v>-1.1764705882352899E-2</v>
      </c>
      <c r="V165" s="105">
        <f t="shared" si="162"/>
        <v>0</v>
      </c>
      <c r="W165" s="105">
        <f t="shared" si="162"/>
        <v>9.8689282960677804E-3</v>
      </c>
    </row>
    <row r="166" spans="1:23" ht="14.25" customHeight="1">
      <c r="A166" s="112" t="s">
        <v>352</v>
      </c>
      <c r="B166" s="183">
        <v>104</v>
      </c>
      <c r="C166" s="184">
        <v>1095</v>
      </c>
      <c r="D166" s="183">
        <v>303.5</v>
      </c>
      <c r="E166" s="185">
        <v>1436</v>
      </c>
      <c r="F166" s="183">
        <v>657</v>
      </c>
      <c r="G166" s="184">
        <v>2000</v>
      </c>
      <c r="H166" s="93">
        <v>628</v>
      </c>
      <c r="I166" s="93">
        <v>1894</v>
      </c>
      <c r="J166" s="187">
        <v>4250</v>
      </c>
      <c r="K166" s="93">
        <v>600</v>
      </c>
      <c r="L166" s="188">
        <v>6485</v>
      </c>
      <c r="M166" s="189">
        <f t="shared" ref="M166:W166" si="163">(B166/B167)-1</f>
        <v>3.8610038610038533E-3</v>
      </c>
      <c r="N166" s="105">
        <f t="shared" si="163"/>
        <v>-5.4495912806539204E-3</v>
      </c>
      <c r="O166" s="105">
        <f t="shared" si="163"/>
        <v>2.0168067226890685E-2</v>
      </c>
      <c r="P166" s="105">
        <f t="shared" si="163"/>
        <v>4.8940832724616579E-2</v>
      </c>
      <c r="Q166" s="105">
        <f t="shared" si="163"/>
        <v>1.3732448696188726E-2</v>
      </c>
      <c r="R166" s="105">
        <f t="shared" si="163"/>
        <v>0</v>
      </c>
      <c r="S166" s="105">
        <f t="shared" si="163"/>
        <v>1.2903225806451646E-2</v>
      </c>
      <c r="T166" s="105">
        <f t="shared" si="163"/>
        <v>-5.2770448548811189E-4</v>
      </c>
      <c r="U166" s="105">
        <f t="shared" si="163"/>
        <v>-1.6886421466574153E-2</v>
      </c>
      <c r="V166" s="105">
        <f t="shared" si="163"/>
        <v>2.0408163265306145E-2</v>
      </c>
      <c r="W166" s="105">
        <f t="shared" si="163"/>
        <v>-2.3076923076923439E-3</v>
      </c>
    </row>
    <row r="167" spans="1:23" ht="14.25" customHeight="1">
      <c r="A167" s="112" t="s">
        <v>353</v>
      </c>
      <c r="B167" s="183">
        <v>103.6</v>
      </c>
      <c r="C167" s="184">
        <v>1101</v>
      </c>
      <c r="D167" s="183">
        <v>297.5</v>
      </c>
      <c r="E167" s="185">
        <v>1369</v>
      </c>
      <c r="F167" s="183">
        <v>648.1</v>
      </c>
      <c r="G167" s="184">
        <v>2000</v>
      </c>
      <c r="H167" s="93">
        <v>620</v>
      </c>
      <c r="I167" s="93">
        <v>1895</v>
      </c>
      <c r="J167" s="187">
        <v>4323</v>
      </c>
      <c r="K167" s="93">
        <v>588</v>
      </c>
      <c r="L167" s="188">
        <v>6500</v>
      </c>
      <c r="M167" s="189">
        <f t="shared" ref="M167:W167" si="164">(B167/B168)-1</f>
        <v>-9.5602294455067183E-3</v>
      </c>
      <c r="N167" s="105">
        <f t="shared" si="164"/>
        <v>-2.995594713656391E-2</v>
      </c>
      <c r="O167" s="105">
        <f t="shared" si="164"/>
        <v>-8.3333333333333037E-3</v>
      </c>
      <c r="P167" s="105">
        <f t="shared" si="164"/>
        <v>4.5038167938931339E-2</v>
      </c>
      <c r="Q167" s="105">
        <f t="shared" si="164"/>
        <v>4.8062015503875788E-3</v>
      </c>
      <c r="R167" s="105">
        <f t="shared" si="164"/>
        <v>0</v>
      </c>
      <c r="S167" s="105">
        <f t="shared" si="164"/>
        <v>2.1416803953871577E-2</v>
      </c>
      <c r="T167" s="105">
        <f t="shared" si="164"/>
        <v>5.3050397877985045E-3</v>
      </c>
      <c r="U167" s="105">
        <f t="shared" si="164"/>
        <v>1.2412177985948514E-2</v>
      </c>
      <c r="V167" s="105">
        <f t="shared" si="164"/>
        <v>2.2430881585811191E-2</v>
      </c>
      <c r="W167" s="105">
        <f t="shared" si="164"/>
        <v>0</v>
      </c>
    </row>
    <row r="168" spans="1:23" ht="14.25" customHeight="1">
      <c r="A168" s="112" t="s">
        <v>354</v>
      </c>
      <c r="B168" s="183">
        <v>104.6</v>
      </c>
      <c r="C168" s="184">
        <v>1135</v>
      </c>
      <c r="D168" s="183">
        <v>300</v>
      </c>
      <c r="E168" s="185">
        <v>1310</v>
      </c>
      <c r="F168" s="183">
        <v>645</v>
      </c>
      <c r="G168" s="184">
        <v>2000</v>
      </c>
      <c r="H168" s="93">
        <v>607</v>
      </c>
      <c r="I168" s="93">
        <v>1885</v>
      </c>
      <c r="J168" s="187">
        <v>4270</v>
      </c>
      <c r="K168" s="93">
        <v>575.1</v>
      </c>
      <c r="L168" s="188">
        <v>6500</v>
      </c>
      <c r="M168" s="189">
        <f t="shared" ref="M168:W168" si="165">(B168/B169)-1</f>
        <v>-2.1972884525479297E-2</v>
      </c>
      <c r="N168" s="105">
        <f t="shared" si="165"/>
        <v>-2.6362038664323739E-3</v>
      </c>
      <c r="O168" s="105">
        <f t="shared" si="165"/>
        <v>-3.3322225924703464E-4</v>
      </c>
      <c r="P168" s="105">
        <f t="shared" si="165"/>
        <v>7.692307692307665E-3</v>
      </c>
      <c r="Q168" s="105">
        <f t="shared" si="165"/>
        <v>1.097178683385569E-2</v>
      </c>
      <c r="R168" s="105">
        <f t="shared" si="165"/>
        <v>5.002501250626068E-4</v>
      </c>
      <c r="S168" s="105">
        <f t="shared" si="165"/>
        <v>-3.284072249589487E-3</v>
      </c>
      <c r="T168" s="105">
        <f t="shared" si="165"/>
        <v>-7.8947368421052877E-3</v>
      </c>
      <c r="U168" s="105">
        <f t="shared" si="165"/>
        <v>-6.9767441860465462E-3</v>
      </c>
      <c r="V168" s="105">
        <f t="shared" si="165"/>
        <v>8.9473684210525928E-3</v>
      </c>
      <c r="W168" s="105">
        <f t="shared" si="165"/>
        <v>-1.0353227771010998E-2</v>
      </c>
    </row>
    <row r="169" spans="1:23" ht="14.25" customHeight="1">
      <c r="A169" s="112" t="s">
        <v>355</v>
      </c>
      <c r="B169" s="183">
        <v>106.95</v>
      </c>
      <c r="C169" s="184">
        <v>1138</v>
      </c>
      <c r="D169" s="183">
        <v>300.10000000000002</v>
      </c>
      <c r="E169" s="185">
        <v>1300</v>
      </c>
      <c r="F169" s="183">
        <v>638</v>
      </c>
      <c r="G169" s="184">
        <v>1999</v>
      </c>
      <c r="H169" s="93">
        <v>609</v>
      </c>
      <c r="I169" s="93">
        <v>1900</v>
      </c>
      <c r="J169" s="187">
        <v>4300</v>
      </c>
      <c r="K169" s="93">
        <v>570</v>
      </c>
      <c r="L169" s="188">
        <v>6568</v>
      </c>
      <c r="M169" s="189">
        <f t="shared" ref="M169:W169" si="166">(B169/B170)-1</f>
        <v>4.6772684752105498E-4</v>
      </c>
      <c r="N169" s="105">
        <f t="shared" si="166"/>
        <v>6.1892130857648109E-3</v>
      </c>
      <c r="O169" s="105">
        <f t="shared" si="166"/>
        <v>3.3333333333351867E-4</v>
      </c>
      <c r="P169" s="105">
        <f t="shared" si="166"/>
        <v>0</v>
      </c>
      <c r="Q169" s="105">
        <f t="shared" si="166"/>
        <v>-3.1250000000000444E-3</v>
      </c>
      <c r="R169" s="105">
        <f t="shared" si="166"/>
        <v>-1.5270935960591148E-2</v>
      </c>
      <c r="S169" s="105">
        <f t="shared" si="166"/>
        <v>-4.5766590389014761E-3</v>
      </c>
      <c r="T169" s="105">
        <f t="shared" si="166"/>
        <v>0</v>
      </c>
      <c r="U169" s="105">
        <f t="shared" si="166"/>
        <v>-1.5567765567765512E-2</v>
      </c>
      <c r="V169" s="105">
        <f t="shared" si="166"/>
        <v>1.243339253996445E-2</v>
      </c>
      <c r="W169" s="105">
        <f t="shared" si="166"/>
        <v>-3.0441400304415112E-4</v>
      </c>
    </row>
    <row r="170" spans="1:23" ht="14.25" customHeight="1">
      <c r="A170" s="112" t="s">
        <v>356</v>
      </c>
      <c r="B170" s="183">
        <v>106.9</v>
      </c>
      <c r="C170" s="184">
        <v>1131</v>
      </c>
      <c r="D170" s="183">
        <v>300</v>
      </c>
      <c r="E170" s="185">
        <v>1300</v>
      </c>
      <c r="F170" s="183">
        <v>640</v>
      </c>
      <c r="G170" s="184">
        <v>2030</v>
      </c>
      <c r="H170" s="93">
        <v>611.79999999999995</v>
      </c>
      <c r="I170" s="93">
        <v>1900</v>
      </c>
      <c r="J170" s="187">
        <v>4368</v>
      </c>
      <c r="K170" s="93">
        <v>563</v>
      </c>
      <c r="L170" s="188">
        <v>6570</v>
      </c>
      <c r="M170" s="189">
        <f t="shared" ref="M170:W170" si="167">(B170/B171)-1</f>
        <v>3.9377734564900457E-2</v>
      </c>
      <c r="N170" s="105">
        <f t="shared" si="167"/>
        <v>-1.6521739130434754E-2</v>
      </c>
      <c r="O170" s="105">
        <f t="shared" si="167"/>
        <v>2.0408163265306145E-2</v>
      </c>
      <c r="P170" s="105">
        <f t="shared" si="167"/>
        <v>-2.3023791250958991E-3</v>
      </c>
      <c r="Q170" s="105">
        <f t="shared" si="167"/>
        <v>2.2364217252396124E-2</v>
      </c>
      <c r="R170" s="105">
        <f t="shared" si="167"/>
        <v>6.3941299790356343E-2</v>
      </c>
      <c r="S170" s="105">
        <f t="shared" si="167"/>
        <v>2.4790619765494126E-2</v>
      </c>
      <c r="T170" s="105">
        <f t="shared" si="167"/>
        <v>1.6042780748663166E-2</v>
      </c>
      <c r="U170" s="105">
        <f t="shared" si="167"/>
        <v>2.7764705882352914E-2</v>
      </c>
      <c r="V170" s="105">
        <f t="shared" si="167"/>
        <v>8.960573476702427E-3</v>
      </c>
      <c r="W170" s="105">
        <f t="shared" si="167"/>
        <v>1.0613751730502941E-2</v>
      </c>
    </row>
    <row r="171" spans="1:23" ht="14.25" customHeight="1">
      <c r="A171" s="112" t="s">
        <v>357</v>
      </c>
      <c r="B171" s="183">
        <v>102.85</v>
      </c>
      <c r="C171" s="184">
        <v>1150</v>
      </c>
      <c r="D171" s="183">
        <v>294</v>
      </c>
      <c r="E171" s="185">
        <v>1303</v>
      </c>
      <c r="F171" s="183">
        <v>626</v>
      </c>
      <c r="G171" s="184">
        <v>1908</v>
      </c>
      <c r="H171" s="93">
        <v>597</v>
      </c>
      <c r="I171" s="93">
        <v>1870</v>
      </c>
      <c r="J171" s="187">
        <v>4250</v>
      </c>
      <c r="K171" s="93">
        <v>558</v>
      </c>
      <c r="L171" s="188">
        <v>6501</v>
      </c>
      <c r="M171" s="189">
        <f t="shared" ref="M171:W171" si="168">(B171/B172)-1</f>
        <v>-1.4563106796117165E-3</v>
      </c>
      <c r="N171" s="105">
        <f t="shared" si="168"/>
        <v>-1.1177987962166847E-2</v>
      </c>
      <c r="O171" s="105">
        <f t="shared" si="168"/>
        <v>-5.1612903225806472E-2</v>
      </c>
      <c r="P171" s="105">
        <f t="shared" si="168"/>
        <v>-1.6603773584905612E-2</v>
      </c>
      <c r="Q171" s="105">
        <f t="shared" si="168"/>
        <v>-6.3492063492063266E-3</v>
      </c>
      <c r="R171" s="105">
        <f t="shared" si="168"/>
        <v>6.0000000000000053E-2</v>
      </c>
      <c r="S171" s="105">
        <f t="shared" si="168"/>
        <v>-6.6555740432612254E-3</v>
      </c>
      <c r="T171" s="105">
        <f t="shared" si="168"/>
        <v>-1.5271195365982093E-2</v>
      </c>
      <c r="U171" s="105">
        <f t="shared" si="168"/>
        <v>-2.8571428571428581E-2</v>
      </c>
      <c r="V171" s="105">
        <f t="shared" si="168"/>
        <v>-1.5178256265443002E-2</v>
      </c>
      <c r="W171" s="105">
        <f t="shared" si="168"/>
        <v>-1.050228310502288E-2</v>
      </c>
    </row>
    <row r="172" spans="1:23" ht="14.25" customHeight="1">
      <c r="A172" s="112" t="s">
        <v>358</v>
      </c>
      <c r="B172" s="183">
        <v>103</v>
      </c>
      <c r="C172" s="184">
        <v>1163</v>
      </c>
      <c r="D172" s="183">
        <v>310</v>
      </c>
      <c r="E172" s="185">
        <v>1325</v>
      </c>
      <c r="F172" s="183">
        <v>630</v>
      </c>
      <c r="G172" s="184">
        <v>1800</v>
      </c>
      <c r="H172" s="93">
        <v>601</v>
      </c>
      <c r="I172" s="93">
        <v>1899</v>
      </c>
      <c r="J172" s="187">
        <v>4375</v>
      </c>
      <c r="K172" s="93">
        <v>566.6</v>
      </c>
      <c r="L172" s="188">
        <v>6570</v>
      </c>
      <c r="M172" s="189">
        <f t="shared" ref="M172:W172" si="169">(B172/B173)-1</f>
        <v>-7.7071290944122905E-3</v>
      </c>
      <c r="N172" s="105">
        <f t="shared" si="169"/>
        <v>3.3777777777777684E-2</v>
      </c>
      <c r="O172" s="105">
        <f t="shared" si="169"/>
        <v>1.6393442622950838E-2</v>
      </c>
      <c r="P172" s="105">
        <f t="shared" si="169"/>
        <v>0</v>
      </c>
      <c r="Q172" s="105">
        <f t="shared" si="169"/>
        <v>2.3866348448686736E-3</v>
      </c>
      <c r="R172" s="105">
        <f t="shared" si="169"/>
        <v>-5.5248618784530246E-3</v>
      </c>
      <c r="S172" s="105">
        <f t="shared" si="169"/>
        <v>-1.4952649941850638E-3</v>
      </c>
      <c r="T172" s="105">
        <f t="shared" si="169"/>
        <v>0</v>
      </c>
      <c r="U172" s="105">
        <f t="shared" si="169"/>
        <v>2.9411764705882248E-2</v>
      </c>
      <c r="V172" s="105">
        <f t="shared" si="169"/>
        <v>-7.0546737213394994E-4</v>
      </c>
      <c r="W172" s="105">
        <f t="shared" si="169"/>
        <v>-9.0497737556560764E-3</v>
      </c>
    </row>
    <row r="173" spans="1:23" ht="14.25" customHeight="1">
      <c r="A173" s="112" t="s">
        <v>359</v>
      </c>
      <c r="B173" s="183">
        <v>103.8</v>
      </c>
      <c r="C173" s="184">
        <v>1125</v>
      </c>
      <c r="D173" s="183">
        <v>305</v>
      </c>
      <c r="E173" s="185">
        <v>1325</v>
      </c>
      <c r="F173" s="183">
        <v>628.5</v>
      </c>
      <c r="G173" s="184">
        <v>1810</v>
      </c>
      <c r="H173" s="93">
        <v>601.9</v>
      </c>
      <c r="I173" s="93">
        <v>1899</v>
      </c>
      <c r="J173" s="187">
        <v>4250</v>
      </c>
      <c r="K173" s="93">
        <v>567</v>
      </c>
      <c r="L173" s="188">
        <v>6630</v>
      </c>
      <c r="M173" s="189">
        <f t="shared" ref="M173:W173" si="170">(B173/B174)-1</f>
        <v>-1.9230769230769162E-3</v>
      </c>
      <c r="N173" s="105">
        <f t="shared" si="170"/>
        <v>2.3657870791628843E-2</v>
      </c>
      <c r="O173" s="105">
        <f t="shared" si="170"/>
        <v>4.1311027654489685E-2</v>
      </c>
      <c r="P173" s="105">
        <f t="shared" si="170"/>
        <v>-3.0097817908201208E-3</v>
      </c>
      <c r="Q173" s="105">
        <f t="shared" si="170"/>
        <v>-2.5392794794477647E-3</v>
      </c>
      <c r="R173" s="105">
        <f t="shared" si="170"/>
        <v>-1.0928961748633892E-2</v>
      </c>
      <c r="S173" s="105">
        <f t="shared" si="170"/>
        <v>1.4975041597338201E-3</v>
      </c>
      <c r="T173" s="105">
        <f t="shared" si="170"/>
        <v>-2.1019442984760994E-3</v>
      </c>
      <c r="U173" s="105">
        <f t="shared" si="170"/>
        <v>7.1090047393365108E-3</v>
      </c>
      <c r="V173" s="105">
        <f t="shared" si="170"/>
        <v>-4.389815627743654E-3</v>
      </c>
      <c r="W173" s="105">
        <f t="shared" si="170"/>
        <v>-4.5045045045044585E-3</v>
      </c>
    </row>
    <row r="174" spans="1:23" ht="14.25" customHeight="1">
      <c r="A174" s="112" t="s">
        <v>360</v>
      </c>
      <c r="B174" s="183">
        <v>104</v>
      </c>
      <c r="C174" s="184">
        <v>1099</v>
      </c>
      <c r="D174" s="183">
        <v>292.89999999999998</v>
      </c>
      <c r="E174" s="185">
        <v>1329</v>
      </c>
      <c r="F174" s="183">
        <v>630.1</v>
      </c>
      <c r="G174" s="184">
        <v>1830</v>
      </c>
      <c r="H174" s="93">
        <v>601</v>
      </c>
      <c r="I174" s="93">
        <v>1903</v>
      </c>
      <c r="J174" s="187">
        <v>4220</v>
      </c>
      <c r="K174" s="93">
        <v>569.5</v>
      </c>
      <c r="L174" s="188">
        <v>6660</v>
      </c>
      <c r="M174" s="189">
        <f t="shared" ref="M174:W174" si="171">(B174/B175)-1</f>
        <v>2.0608439646712329E-2</v>
      </c>
      <c r="N174" s="105">
        <f t="shared" si="171"/>
        <v>9.8999999999999977E-2</v>
      </c>
      <c r="O174" s="105">
        <f t="shared" si="171"/>
        <v>4.5697965012495345E-2</v>
      </c>
      <c r="P174" s="105">
        <f t="shared" si="171"/>
        <v>4.6456692913385833E-2</v>
      </c>
      <c r="Q174" s="105">
        <f t="shared" si="171"/>
        <v>8.1599999999999451E-3</v>
      </c>
      <c r="R174" s="105">
        <f t="shared" si="171"/>
        <v>0</v>
      </c>
      <c r="S174" s="105">
        <f t="shared" si="171"/>
        <v>-2.9860650298605407E-3</v>
      </c>
      <c r="T174" s="105">
        <f t="shared" si="171"/>
        <v>0</v>
      </c>
      <c r="U174" s="105">
        <f t="shared" si="171"/>
        <v>-2.9885057471264354E-2</v>
      </c>
      <c r="V174" s="105">
        <f t="shared" si="171"/>
        <v>7.964601769911539E-3</v>
      </c>
      <c r="W174" s="105">
        <f t="shared" si="171"/>
        <v>1.6018306636155666E-2</v>
      </c>
    </row>
    <row r="175" spans="1:23" ht="14.25" customHeight="1">
      <c r="A175" s="112" t="s">
        <v>361</v>
      </c>
      <c r="B175" s="183">
        <v>101.9</v>
      </c>
      <c r="C175" s="184">
        <v>1000</v>
      </c>
      <c r="D175" s="183">
        <v>280.10000000000002</v>
      </c>
      <c r="E175" s="185">
        <v>1270</v>
      </c>
      <c r="F175" s="183">
        <v>625</v>
      </c>
      <c r="G175" s="184">
        <v>1830</v>
      </c>
      <c r="H175" s="93">
        <v>602.79999999999995</v>
      </c>
      <c r="I175" s="93">
        <v>1903</v>
      </c>
      <c r="J175" s="187">
        <v>4350</v>
      </c>
      <c r="K175" s="93">
        <v>565</v>
      </c>
      <c r="L175" s="188">
        <v>6555</v>
      </c>
      <c r="M175" s="189">
        <f t="shared" ref="M175:W175" si="172">(B175/B176)-1</f>
        <v>-1.2596899224806224E-2</v>
      </c>
      <c r="N175" s="105">
        <f t="shared" si="172"/>
        <v>2.6694045174537884E-2</v>
      </c>
      <c r="O175" s="105">
        <f t="shared" si="172"/>
        <v>3.5714285714294469E-4</v>
      </c>
      <c r="P175" s="105">
        <f t="shared" si="172"/>
        <v>-1.4740108611326574E-2</v>
      </c>
      <c r="Q175" s="105">
        <f t="shared" si="172"/>
        <v>4.6616299630284352E-3</v>
      </c>
      <c r="R175" s="105">
        <f t="shared" si="172"/>
        <v>5.494505494505475E-3</v>
      </c>
      <c r="S175" s="105">
        <f t="shared" si="172"/>
        <v>-3.6363636363636598E-3</v>
      </c>
      <c r="T175" s="105">
        <f t="shared" si="172"/>
        <v>0</v>
      </c>
      <c r="U175" s="105">
        <f t="shared" si="172"/>
        <v>-1.1363636363636354E-2</v>
      </c>
      <c r="V175" s="105">
        <f t="shared" si="172"/>
        <v>6.2333036509349959E-3</v>
      </c>
      <c r="W175" s="105">
        <f t="shared" si="172"/>
        <v>7.6335877862598878E-4</v>
      </c>
    </row>
    <row r="176" spans="1:23" ht="14.25" customHeight="1">
      <c r="A176" s="112" t="s">
        <v>362</v>
      </c>
      <c r="B176" s="183">
        <v>103.2</v>
      </c>
      <c r="C176" s="184">
        <v>974</v>
      </c>
      <c r="D176" s="183">
        <v>280</v>
      </c>
      <c r="E176" s="185">
        <v>1289</v>
      </c>
      <c r="F176" s="183">
        <v>622.1</v>
      </c>
      <c r="G176" s="184">
        <v>1820</v>
      </c>
      <c r="H176" s="93">
        <v>605</v>
      </c>
      <c r="I176" s="93">
        <v>1903</v>
      </c>
      <c r="J176" s="187">
        <v>4400</v>
      </c>
      <c r="K176" s="93">
        <v>561.5</v>
      </c>
      <c r="L176" s="188">
        <v>6550</v>
      </c>
      <c r="M176" s="189">
        <f t="shared" ref="M176:W176" si="173">(B176/B177)-1</f>
        <v>-9.6805421103574041E-4</v>
      </c>
      <c r="N176" s="105">
        <f t="shared" si="173"/>
        <v>-1.0256410256410664E-3</v>
      </c>
      <c r="O176" s="105">
        <f t="shared" si="173"/>
        <v>-1.0600706713780883E-2</v>
      </c>
      <c r="P176" s="105">
        <f t="shared" si="173"/>
        <v>6.440957886044596E-2</v>
      </c>
      <c r="Q176" s="105">
        <f t="shared" si="173"/>
        <v>-2.7252324462967437E-3</v>
      </c>
      <c r="R176" s="105">
        <f t="shared" si="173"/>
        <v>5.5248618784531356E-3</v>
      </c>
      <c r="S176" s="105">
        <f t="shared" si="173"/>
        <v>7.4937552039966437E-3</v>
      </c>
      <c r="T176" s="105">
        <f t="shared" si="173"/>
        <v>-1.2966804979253066E-2</v>
      </c>
      <c r="U176" s="105">
        <f t="shared" si="173"/>
        <v>2.4447031431897637E-2</v>
      </c>
      <c r="V176" s="105">
        <f t="shared" si="173"/>
        <v>6.2724014336916767E-3</v>
      </c>
      <c r="W176" s="105">
        <f t="shared" si="173"/>
        <v>-7.575757575757569E-3</v>
      </c>
    </row>
    <row r="177" spans="1:23" ht="14.25" customHeight="1">
      <c r="A177" s="112" t="s">
        <v>363</v>
      </c>
      <c r="B177" s="183">
        <v>103.3</v>
      </c>
      <c r="C177" s="184">
        <v>975</v>
      </c>
      <c r="D177" s="183">
        <v>283</v>
      </c>
      <c r="E177" s="185">
        <v>1211</v>
      </c>
      <c r="F177" s="183">
        <v>623.79999999999995</v>
      </c>
      <c r="G177" s="184">
        <v>1810</v>
      </c>
      <c r="H177" s="93">
        <v>600.5</v>
      </c>
      <c r="I177" s="93">
        <v>1928</v>
      </c>
      <c r="J177" s="187">
        <v>4295</v>
      </c>
      <c r="K177" s="93">
        <v>558</v>
      </c>
      <c r="L177" s="188">
        <v>6600</v>
      </c>
      <c r="M177" s="189">
        <f t="shared" ref="M177:W177" si="174">(B177/B178)-1</f>
        <v>-2.8222013170272842E-2</v>
      </c>
      <c r="N177" s="105">
        <f t="shared" si="174"/>
        <v>-1.0152284263959421E-2</v>
      </c>
      <c r="O177" s="105">
        <f t="shared" si="174"/>
        <v>2.5362318840579601E-2</v>
      </c>
      <c r="P177" s="105">
        <f t="shared" si="174"/>
        <v>4.7577854671280173E-2</v>
      </c>
      <c r="Q177" s="105">
        <f t="shared" si="174"/>
        <v>-1.1410459587955724E-2</v>
      </c>
      <c r="R177" s="105">
        <f t="shared" si="174"/>
        <v>0</v>
      </c>
      <c r="S177" s="105">
        <f t="shared" si="174"/>
        <v>-8.7487619676460682E-3</v>
      </c>
      <c r="T177" s="105">
        <f t="shared" si="174"/>
        <v>1.4736842105263159E-2</v>
      </c>
      <c r="U177" s="105">
        <f t="shared" si="174"/>
        <v>1.632749645054421E-2</v>
      </c>
      <c r="V177" s="105">
        <f t="shared" si="174"/>
        <v>0</v>
      </c>
      <c r="W177" s="105">
        <f t="shared" si="174"/>
        <v>-2.7982326951399128E-2</v>
      </c>
    </row>
    <row r="178" spans="1:23" ht="14.25" customHeight="1">
      <c r="A178" s="112" t="s">
        <v>364</v>
      </c>
      <c r="B178" s="183">
        <v>106.3</v>
      </c>
      <c r="C178" s="184">
        <v>985</v>
      </c>
      <c r="D178" s="183">
        <v>276</v>
      </c>
      <c r="E178" s="185">
        <v>1156</v>
      </c>
      <c r="F178" s="183">
        <v>631</v>
      </c>
      <c r="G178" s="184">
        <v>1810</v>
      </c>
      <c r="H178" s="93">
        <v>605.79999999999995</v>
      </c>
      <c r="I178" s="93">
        <v>1900</v>
      </c>
      <c r="J178" s="187">
        <v>4226</v>
      </c>
      <c r="K178" s="93">
        <v>558</v>
      </c>
      <c r="L178" s="188">
        <v>6790</v>
      </c>
      <c r="M178" s="189">
        <f t="shared" ref="M178:W178" si="175">(B178/B179)-1</f>
        <v>0</v>
      </c>
      <c r="N178" s="105">
        <f t="shared" si="175"/>
        <v>3.6842105263157787E-2</v>
      </c>
      <c r="O178" s="105">
        <f t="shared" si="175"/>
        <v>-1.4285714285714235E-2</v>
      </c>
      <c r="P178" s="105">
        <f t="shared" si="175"/>
        <v>5.2173913043478404E-3</v>
      </c>
      <c r="Q178" s="105">
        <f t="shared" si="175"/>
        <v>-7.8616352201258399E-3</v>
      </c>
      <c r="R178" s="105">
        <f t="shared" si="175"/>
        <v>0</v>
      </c>
      <c r="S178" s="105">
        <f t="shared" si="175"/>
        <v>-5.2545155993433124E-3</v>
      </c>
      <c r="T178" s="105">
        <f t="shared" si="175"/>
        <v>-1.041666666666663E-2</v>
      </c>
      <c r="U178" s="105">
        <f t="shared" si="175"/>
        <v>-1.7209302325581377E-2</v>
      </c>
      <c r="V178" s="105">
        <f t="shared" si="175"/>
        <v>1.9364267446108974E-2</v>
      </c>
      <c r="W178" s="105">
        <f t="shared" si="175"/>
        <v>-1.7366136034732249E-2</v>
      </c>
    </row>
    <row r="179" spans="1:23" ht="14.25" customHeight="1">
      <c r="A179" s="112" t="s">
        <v>365</v>
      </c>
      <c r="B179" s="183">
        <v>106.3</v>
      </c>
      <c r="C179" s="184">
        <v>950</v>
      </c>
      <c r="D179" s="183">
        <v>280</v>
      </c>
      <c r="E179" s="185">
        <v>1150</v>
      </c>
      <c r="F179" s="183">
        <v>636</v>
      </c>
      <c r="G179" s="184">
        <v>1810</v>
      </c>
      <c r="H179" s="93">
        <v>609</v>
      </c>
      <c r="I179" s="93">
        <v>1920</v>
      </c>
      <c r="J179" s="187">
        <v>4300</v>
      </c>
      <c r="K179" s="93">
        <v>547.4</v>
      </c>
      <c r="L179" s="188">
        <v>6910</v>
      </c>
      <c r="M179" s="189">
        <f t="shared" ref="M179:W179" si="176">(B179/B180)-1</f>
        <v>9.5763323368724729E-2</v>
      </c>
      <c r="N179" s="105">
        <f t="shared" si="176"/>
        <v>1.4848840935797414E-2</v>
      </c>
      <c r="O179" s="105">
        <f t="shared" si="176"/>
        <v>2.1897810218978186E-2</v>
      </c>
      <c r="P179" s="105">
        <f t="shared" si="176"/>
        <v>2.6785714285714191E-2</v>
      </c>
      <c r="Q179" s="105">
        <f t="shared" si="176"/>
        <v>9.6840768375932029E-3</v>
      </c>
      <c r="R179" s="105">
        <f t="shared" si="176"/>
        <v>5.5555555555555358E-3</v>
      </c>
      <c r="S179" s="105">
        <f t="shared" si="176"/>
        <v>4.7846889952152249E-3</v>
      </c>
      <c r="T179" s="105">
        <f t="shared" si="176"/>
        <v>9.9947396107311626E-3</v>
      </c>
      <c r="U179" s="105">
        <f t="shared" si="176"/>
        <v>-5.7803468208093012E-3</v>
      </c>
      <c r="V179" s="105">
        <f t="shared" si="176"/>
        <v>8.1031307550645248E-3</v>
      </c>
      <c r="W179" s="105">
        <f t="shared" si="176"/>
        <v>2.5222551928783421E-2</v>
      </c>
    </row>
    <row r="180" spans="1:23" ht="14.25" customHeight="1">
      <c r="A180" s="112" t="s">
        <v>366</v>
      </c>
      <c r="B180" s="183">
        <v>97.01</v>
      </c>
      <c r="C180" s="184" t="s">
        <v>367</v>
      </c>
      <c r="D180" s="183">
        <v>274</v>
      </c>
      <c r="E180" s="185">
        <v>1120</v>
      </c>
      <c r="F180" s="183">
        <v>629.9</v>
      </c>
      <c r="G180" s="184">
        <v>1800</v>
      </c>
      <c r="H180" s="93">
        <v>606.1</v>
      </c>
      <c r="I180" s="93">
        <v>1901</v>
      </c>
      <c r="J180" s="187">
        <v>4325</v>
      </c>
      <c r="K180" s="93">
        <v>543</v>
      </c>
      <c r="L180" s="188">
        <v>6740</v>
      </c>
      <c r="M180" s="189">
        <f t="shared" ref="M180:W180" si="177">(B180/B181)-1</f>
        <v>4.1997851772287875E-2</v>
      </c>
      <c r="N180" s="105">
        <f t="shared" si="177"/>
        <v>0</v>
      </c>
      <c r="O180" s="105">
        <f t="shared" si="177"/>
        <v>-1.0830324909747335E-2</v>
      </c>
      <c r="P180" s="105">
        <f t="shared" si="177"/>
        <v>1.8181818181818077E-2</v>
      </c>
      <c r="Q180" s="105">
        <f t="shared" si="177"/>
        <v>2.0742181169988605E-2</v>
      </c>
      <c r="R180" s="105">
        <f t="shared" si="177"/>
        <v>0</v>
      </c>
      <c r="S180" s="105">
        <f t="shared" si="177"/>
        <v>6.810631229235975E-3</v>
      </c>
      <c r="T180" s="105">
        <f t="shared" si="177"/>
        <v>1.0531858873090716E-3</v>
      </c>
      <c r="U180" s="105">
        <f t="shared" si="177"/>
        <v>6.9848661233993248E-3</v>
      </c>
      <c r="V180" s="105">
        <f t="shared" si="177"/>
        <v>2.4528301886792558E-2</v>
      </c>
      <c r="W180" s="105">
        <f t="shared" si="177"/>
        <v>2.1212121212121238E-2</v>
      </c>
    </row>
    <row r="181" spans="1:23" ht="14.25" customHeight="1">
      <c r="A181" s="112" t="s">
        <v>368</v>
      </c>
      <c r="B181" s="183">
        <v>93.1</v>
      </c>
      <c r="C181" s="184" t="s">
        <v>367</v>
      </c>
      <c r="D181" s="183">
        <v>277</v>
      </c>
      <c r="E181" s="185">
        <v>1100</v>
      </c>
      <c r="F181" s="183">
        <v>617.1</v>
      </c>
      <c r="G181" s="184">
        <v>1800</v>
      </c>
      <c r="H181" s="93">
        <v>602</v>
      </c>
      <c r="I181" s="93">
        <v>1899</v>
      </c>
      <c r="J181" s="187">
        <v>4295</v>
      </c>
      <c r="K181" s="93">
        <v>530</v>
      </c>
      <c r="L181" s="188">
        <v>6600</v>
      </c>
      <c r="M181" s="189">
        <f t="shared" ref="M181:W181" si="178">(B181/B182)-1</f>
        <v>1.2066528970540169E-2</v>
      </c>
      <c r="N181" s="105">
        <f t="shared" si="178"/>
        <v>0</v>
      </c>
      <c r="O181" s="105">
        <f t="shared" si="178"/>
        <v>-1.0714285714285676E-2</v>
      </c>
      <c r="P181" s="105">
        <f t="shared" si="178"/>
        <v>-4.5248868778280382E-3</v>
      </c>
      <c r="Q181" s="105">
        <f t="shared" si="178"/>
        <v>3.5778175313059268E-3</v>
      </c>
      <c r="R181" s="105">
        <f t="shared" si="178"/>
        <v>-2.9126213592232997E-2</v>
      </c>
      <c r="S181" s="105">
        <f t="shared" si="178"/>
        <v>5.008347245408995E-3</v>
      </c>
      <c r="T181" s="105">
        <f t="shared" si="178"/>
        <v>-7.3183481442760101E-3</v>
      </c>
      <c r="U181" s="105">
        <f t="shared" si="178"/>
        <v>0</v>
      </c>
      <c r="V181" s="105">
        <f t="shared" si="178"/>
        <v>0</v>
      </c>
      <c r="W181" s="105">
        <f t="shared" si="178"/>
        <v>1.5174506828528056E-3</v>
      </c>
    </row>
    <row r="182" spans="1:23" ht="14.25" customHeight="1">
      <c r="A182" s="112" t="s">
        <v>369</v>
      </c>
      <c r="B182" s="183">
        <v>91.99</v>
      </c>
      <c r="C182" s="184" t="s">
        <v>367</v>
      </c>
      <c r="D182" s="183">
        <v>280</v>
      </c>
      <c r="E182" s="185">
        <v>1105</v>
      </c>
      <c r="F182" s="183">
        <v>614.9</v>
      </c>
      <c r="G182" s="184">
        <v>1854</v>
      </c>
      <c r="H182" s="93">
        <v>599</v>
      </c>
      <c r="I182" s="93">
        <v>1913</v>
      </c>
      <c r="J182" s="187">
        <v>4295</v>
      </c>
      <c r="K182" s="93">
        <v>530</v>
      </c>
      <c r="L182" s="188">
        <v>6590</v>
      </c>
      <c r="M182" s="189">
        <f t="shared" ref="M182:W182" si="179">(B182/B183)-1</f>
        <v>-1.0869565217397348E-4</v>
      </c>
      <c r="N182" s="105">
        <f t="shared" si="179"/>
        <v>-9.4179894179894363E-3</v>
      </c>
      <c r="O182" s="105">
        <f t="shared" si="179"/>
        <v>1.0830324909747224E-2</v>
      </c>
      <c r="P182" s="105">
        <f t="shared" si="179"/>
        <v>4.5454545454546302E-3</v>
      </c>
      <c r="Q182" s="105">
        <f t="shared" si="179"/>
        <v>-1.6260162601633432E-4</v>
      </c>
      <c r="R182" s="105">
        <f t="shared" si="179"/>
        <v>0</v>
      </c>
      <c r="S182" s="105">
        <f t="shared" si="179"/>
        <v>-8.2781456953642252E-3</v>
      </c>
      <c r="T182" s="105">
        <f t="shared" si="179"/>
        <v>9.498680738786236E-3</v>
      </c>
      <c r="U182" s="105">
        <f t="shared" si="179"/>
        <v>0</v>
      </c>
      <c r="V182" s="105">
        <f t="shared" si="179"/>
        <v>0</v>
      </c>
      <c r="W182" s="105">
        <f t="shared" si="179"/>
        <v>-1.3473053892215536E-2</v>
      </c>
    </row>
    <row r="183" spans="1:23" ht="14.25" customHeight="1">
      <c r="A183" s="112" t="s">
        <v>370</v>
      </c>
      <c r="B183" s="183">
        <v>92</v>
      </c>
      <c r="C183" s="184">
        <v>945</v>
      </c>
      <c r="D183" s="183">
        <v>277</v>
      </c>
      <c r="E183" s="185">
        <v>1100</v>
      </c>
      <c r="F183" s="183">
        <v>615</v>
      </c>
      <c r="G183" s="184">
        <v>1854</v>
      </c>
      <c r="H183" s="93">
        <v>604</v>
      </c>
      <c r="I183" s="93">
        <v>1895</v>
      </c>
      <c r="J183" s="187">
        <v>4295</v>
      </c>
      <c r="K183" s="93">
        <v>530</v>
      </c>
      <c r="L183" s="188">
        <v>6680</v>
      </c>
      <c r="M183" s="189">
        <f t="shared" ref="M183:W183" si="180">(B183/B184)-1</f>
        <v>1.2101210121012063E-2</v>
      </c>
      <c r="N183" s="105">
        <f t="shared" si="180"/>
        <v>3.1847133757962887E-3</v>
      </c>
      <c r="O183" s="105">
        <f t="shared" si="180"/>
        <v>1.46520146520146E-2</v>
      </c>
      <c r="P183" s="105">
        <f t="shared" si="180"/>
        <v>0</v>
      </c>
      <c r="Q183" s="105">
        <f t="shared" si="180"/>
        <v>3.9177277179236469E-3</v>
      </c>
      <c r="R183" s="105">
        <f t="shared" si="180"/>
        <v>0</v>
      </c>
      <c r="S183" s="105">
        <f t="shared" si="180"/>
        <v>-1.4878492312778713E-3</v>
      </c>
      <c r="T183" s="105">
        <f t="shared" si="180"/>
        <v>-1.302083333333337E-2</v>
      </c>
      <c r="U183" s="105">
        <f t="shared" si="180"/>
        <v>0</v>
      </c>
      <c r="V183" s="105">
        <f t="shared" si="180"/>
        <v>2.7131782945736482E-2</v>
      </c>
      <c r="W183" s="105">
        <f t="shared" si="180"/>
        <v>6.0240963855422436E-3</v>
      </c>
    </row>
    <row r="184" spans="1:23" ht="14.25" customHeight="1">
      <c r="A184" s="112" t="s">
        <v>371</v>
      </c>
      <c r="B184" s="183">
        <v>90.9</v>
      </c>
      <c r="C184" s="184">
        <v>942</v>
      </c>
      <c r="D184" s="183">
        <v>273</v>
      </c>
      <c r="E184" s="185">
        <v>1100</v>
      </c>
      <c r="F184" s="183">
        <v>612.6</v>
      </c>
      <c r="G184" s="184">
        <v>1854</v>
      </c>
      <c r="H184" s="93">
        <v>604.9</v>
      </c>
      <c r="I184" s="93">
        <v>1920</v>
      </c>
      <c r="J184" s="187">
        <v>4295</v>
      </c>
      <c r="K184" s="93">
        <v>516</v>
      </c>
      <c r="L184" s="188">
        <v>6640</v>
      </c>
      <c r="M184" s="189">
        <f t="shared" ref="M184:W184" si="181">(B184/B185)-1</f>
        <v>1.9058295964125671E-2</v>
      </c>
      <c r="N184" s="105">
        <f t="shared" si="181"/>
        <v>-1.0604453870625141E-3</v>
      </c>
      <c r="O184" s="105">
        <f t="shared" si="181"/>
        <v>6.640625E-2</v>
      </c>
      <c r="P184" s="105">
        <f t="shared" si="181"/>
        <v>4.4634377967711192E-2</v>
      </c>
      <c r="Q184" s="105">
        <f t="shared" si="181"/>
        <v>-6.5252854812392069E-4</v>
      </c>
      <c r="R184" s="105">
        <f t="shared" si="181"/>
        <v>0</v>
      </c>
      <c r="S184" s="105">
        <f t="shared" si="181"/>
        <v>1.3232830820770536E-2</v>
      </c>
      <c r="T184" s="105">
        <f t="shared" si="181"/>
        <v>1.0526315789473717E-2</v>
      </c>
      <c r="U184" s="105">
        <f t="shared" si="181"/>
        <v>-1.6937514305333079E-2</v>
      </c>
      <c r="V184" s="105">
        <f t="shared" si="181"/>
        <v>3.6957790313167926E-3</v>
      </c>
      <c r="W184" s="105">
        <f t="shared" si="181"/>
        <v>-1.5037593984962294E-3</v>
      </c>
    </row>
    <row r="185" spans="1:23" ht="14.25" customHeight="1">
      <c r="A185" s="112" t="s">
        <v>372</v>
      </c>
      <c r="B185" s="183">
        <v>89.2</v>
      </c>
      <c r="C185" s="184">
        <v>943</v>
      </c>
      <c r="D185" s="183">
        <v>256</v>
      </c>
      <c r="E185" s="185">
        <v>1053</v>
      </c>
      <c r="F185" s="183">
        <v>613</v>
      </c>
      <c r="G185" s="184">
        <v>1854</v>
      </c>
      <c r="H185" s="93">
        <v>597</v>
      </c>
      <c r="I185" s="93">
        <v>1900</v>
      </c>
      <c r="J185" s="187">
        <v>4369</v>
      </c>
      <c r="K185" s="93">
        <v>514.1</v>
      </c>
      <c r="L185" s="188">
        <v>6650</v>
      </c>
      <c r="M185" s="189">
        <f t="shared" ref="M185:W185" si="182">(B185/B186)-1</f>
        <v>-3.3519553072625108E-3</v>
      </c>
      <c r="N185" s="105">
        <f t="shared" si="182"/>
        <v>1.0718113612004254E-2</v>
      </c>
      <c r="O185" s="105">
        <f t="shared" si="182"/>
        <v>2.4000000000000021E-2</v>
      </c>
      <c r="P185" s="105">
        <f t="shared" si="182"/>
        <v>-1.5887850467289688E-2</v>
      </c>
      <c r="Q185" s="105">
        <f t="shared" si="182"/>
        <v>-1.3033561420657813E-3</v>
      </c>
      <c r="R185" s="105">
        <f t="shared" si="182"/>
        <v>0</v>
      </c>
      <c r="S185" s="105">
        <f t="shared" si="182"/>
        <v>0</v>
      </c>
      <c r="T185" s="105">
        <f t="shared" si="182"/>
        <v>-2.624671916010457E-3</v>
      </c>
      <c r="U185" s="105">
        <f t="shared" si="182"/>
        <v>-9.1470386462377817E-4</v>
      </c>
      <c r="V185" s="105">
        <f t="shared" si="182"/>
        <v>-1.1346153846153784E-2</v>
      </c>
      <c r="W185" s="105">
        <f t="shared" si="182"/>
        <v>-1.5015015015015232E-3</v>
      </c>
    </row>
    <row r="186" spans="1:23" ht="14.25" customHeight="1">
      <c r="A186" s="112" t="s">
        <v>373</v>
      </c>
      <c r="B186" s="183">
        <v>89.5</v>
      </c>
      <c r="C186" s="184">
        <v>933</v>
      </c>
      <c r="D186" s="183">
        <v>250</v>
      </c>
      <c r="E186" s="185">
        <v>1070</v>
      </c>
      <c r="F186" s="183">
        <v>613.79999999999995</v>
      </c>
      <c r="G186" s="184">
        <v>1854</v>
      </c>
      <c r="H186" s="93">
        <v>597</v>
      </c>
      <c r="I186" s="93">
        <v>1905</v>
      </c>
      <c r="J186" s="187">
        <v>4373</v>
      </c>
      <c r="K186" s="93">
        <v>520</v>
      </c>
      <c r="L186" s="188">
        <v>6660</v>
      </c>
      <c r="M186" s="189">
        <f t="shared" ref="M186:W186" si="183">(B186/B187)-1</f>
        <v>-1.6483516483516536E-2</v>
      </c>
      <c r="N186" s="105">
        <f t="shared" si="183"/>
        <v>1.0729613733906351E-3</v>
      </c>
      <c r="O186" s="105">
        <f t="shared" si="183"/>
        <v>-2.5151101579255153E-2</v>
      </c>
      <c r="P186" s="105">
        <f t="shared" si="183"/>
        <v>-2.7272727272727226E-2</v>
      </c>
      <c r="Q186" s="105">
        <f t="shared" si="183"/>
        <v>-1.3341906445909157E-2</v>
      </c>
      <c r="R186" s="105">
        <f t="shared" si="183"/>
        <v>0</v>
      </c>
      <c r="S186" s="105">
        <f t="shared" si="183"/>
        <v>-1.1589403973509937E-2</v>
      </c>
      <c r="T186" s="105">
        <f t="shared" si="183"/>
        <v>-5.2219321148825326E-3</v>
      </c>
      <c r="U186" s="105">
        <f t="shared" si="183"/>
        <v>2.981651376146699E-3</v>
      </c>
      <c r="V186" s="105">
        <f t="shared" si="183"/>
        <v>-1.9792648444863281E-2</v>
      </c>
      <c r="W186" s="105">
        <f t="shared" si="183"/>
        <v>-7.4515648286139768E-3</v>
      </c>
    </row>
    <row r="187" spans="1:23" ht="14.25" customHeight="1">
      <c r="A187" s="112" t="s">
        <v>374</v>
      </c>
      <c r="B187" s="183">
        <v>91</v>
      </c>
      <c r="C187" s="184">
        <v>932</v>
      </c>
      <c r="D187" s="183">
        <v>256.45</v>
      </c>
      <c r="E187" s="185">
        <v>1100</v>
      </c>
      <c r="F187" s="183">
        <v>622.1</v>
      </c>
      <c r="G187" s="184">
        <v>1854</v>
      </c>
      <c r="H187" s="93">
        <v>604</v>
      </c>
      <c r="I187" s="93">
        <v>1915</v>
      </c>
      <c r="J187" s="187">
        <v>4360</v>
      </c>
      <c r="K187" s="93">
        <v>530.5</v>
      </c>
      <c r="L187" s="188">
        <v>6710</v>
      </c>
      <c r="M187" s="189">
        <f t="shared" ref="M187:W187" si="184">(B187/B188)-1</f>
        <v>-1.6109849713482505E-2</v>
      </c>
      <c r="N187" s="105">
        <f t="shared" si="184"/>
        <v>-1.166489925768821E-2</v>
      </c>
      <c r="O187" s="105">
        <f t="shared" si="184"/>
        <v>3.8259109311740813E-2</v>
      </c>
      <c r="P187" s="105">
        <f t="shared" si="184"/>
        <v>2.6119402985074647E-2</v>
      </c>
      <c r="Q187" s="105">
        <f t="shared" si="184"/>
        <v>1.7713365539453463E-3</v>
      </c>
      <c r="R187" s="105">
        <f t="shared" si="184"/>
        <v>0</v>
      </c>
      <c r="S187" s="105">
        <f t="shared" si="184"/>
        <v>-1.6528925619834212E-3</v>
      </c>
      <c r="T187" s="105">
        <f t="shared" si="184"/>
        <v>0</v>
      </c>
      <c r="U187" s="105">
        <f t="shared" si="184"/>
        <v>1.4189346359618549E-2</v>
      </c>
      <c r="V187" s="105">
        <f t="shared" si="184"/>
        <v>-8.4112149532710179E-3</v>
      </c>
      <c r="W187" s="105">
        <f t="shared" si="184"/>
        <v>1.4925373134329067E-3</v>
      </c>
    </row>
    <row r="188" spans="1:23" ht="14.25" customHeight="1">
      <c r="A188" s="112" t="s">
        <v>375</v>
      </c>
      <c r="B188" s="183">
        <v>92.49</v>
      </c>
      <c r="C188" s="184">
        <v>943</v>
      </c>
      <c r="D188" s="183">
        <v>247</v>
      </c>
      <c r="E188" s="185">
        <v>1072</v>
      </c>
      <c r="F188" s="183">
        <v>621</v>
      </c>
      <c r="G188" s="184">
        <v>1854</v>
      </c>
      <c r="H188" s="93">
        <v>605</v>
      </c>
      <c r="I188" s="93">
        <v>1915</v>
      </c>
      <c r="J188" s="187">
        <v>4299</v>
      </c>
      <c r="K188" s="93">
        <v>535</v>
      </c>
      <c r="L188" s="188">
        <v>6700</v>
      </c>
      <c r="M188" s="189">
        <f t="shared" ref="M188:W188" si="185">(B188/B189)-1</f>
        <v>-1.4035845389765989E-3</v>
      </c>
      <c r="N188" s="105">
        <f t="shared" si="185"/>
        <v>5.3050397877973943E-4</v>
      </c>
      <c r="O188" s="105">
        <f t="shared" si="185"/>
        <v>4.6610169491525522E-2</v>
      </c>
      <c r="P188" s="105">
        <f t="shared" si="185"/>
        <v>-1.5610651974288348E-2</v>
      </c>
      <c r="Q188" s="105">
        <f t="shared" si="185"/>
        <v>-5.9228429646230873E-3</v>
      </c>
      <c r="R188" s="105">
        <f t="shared" si="185"/>
        <v>-1.9047619047619091E-2</v>
      </c>
      <c r="S188" s="105">
        <f t="shared" si="185"/>
        <v>0</v>
      </c>
      <c r="T188" s="105">
        <f t="shared" si="185"/>
        <v>-6.7427385892115943E-3</v>
      </c>
      <c r="U188" s="105">
        <f t="shared" si="185"/>
        <v>9.3131548311986556E-4</v>
      </c>
      <c r="V188" s="105">
        <f t="shared" si="185"/>
        <v>-9.2592592592593004E-3</v>
      </c>
      <c r="W188" s="105">
        <f t="shared" si="185"/>
        <v>-7.4074074074074181E-3</v>
      </c>
    </row>
    <row r="189" spans="1:23" ht="14.25" customHeight="1">
      <c r="A189" s="112" t="s">
        <v>376</v>
      </c>
      <c r="B189" s="183">
        <v>92.62</v>
      </c>
      <c r="C189" s="184">
        <v>942.5</v>
      </c>
      <c r="D189" s="183">
        <v>236</v>
      </c>
      <c r="E189" s="185">
        <v>1089</v>
      </c>
      <c r="F189" s="183">
        <v>624.70000000000005</v>
      </c>
      <c r="G189" s="184">
        <v>1890</v>
      </c>
      <c r="H189" s="93">
        <v>605</v>
      </c>
      <c r="I189" s="93">
        <v>1928</v>
      </c>
      <c r="J189" s="187">
        <v>4295</v>
      </c>
      <c r="K189" s="93">
        <v>540</v>
      </c>
      <c r="L189" s="188">
        <v>6750</v>
      </c>
      <c r="M189" s="189">
        <f t="shared" ref="M189:W189" si="186">(B189/B190)-1</f>
        <v>6.7391304347825809E-3</v>
      </c>
      <c r="N189" s="105">
        <f t="shared" si="186"/>
        <v>0</v>
      </c>
      <c r="O189" s="105">
        <f t="shared" si="186"/>
        <v>1.2006861063464935E-2</v>
      </c>
      <c r="P189" s="105">
        <f t="shared" si="186"/>
        <v>-4.4736842105263186E-2</v>
      </c>
      <c r="Q189" s="105">
        <f t="shared" si="186"/>
        <v>-4.4621513944221869E-3</v>
      </c>
      <c r="R189" s="105">
        <f t="shared" si="186"/>
        <v>0</v>
      </c>
      <c r="S189" s="105">
        <f t="shared" si="186"/>
        <v>-1.6260162601625994E-2</v>
      </c>
      <c r="T189" s="105">
        <f t="shared" si="186"/>
        <v>-1.0362694300518616E-3</v>
      </c>
      <c r="U189" s="105">
        <f t="shared" si="186"/>
        <v>-9.3044894161431468E-4</v>
      </c>
      <c r="V189" s="105">
        <f t="shared" si="186"/>
        <v>0</v>
      </c>
      <c r="W189" s="105">
        <f t="shared" si="186"/>
        <v>-5.8910162002945299E-3</v>
      </c>
    </row>
    <row r="190" spans="1:23" ht="14.25" customHeight="1">
      <c r="A190" s="112" t="s">
        <v>377</v>
      </c>
      <c r="B190" s="183">
        <v>92</v>
      </c>
      <c r="C190" s="184">
        <v>942.5</v>
      </c>
      <c r="D190" s="183">
        <v>233.2</v>
      </c>
      <c r="E190" s="185">
        <v>1140</v>
      </c>
      <c r="F190" s="183">
        <v>627.5</v>
      </c>
      <c r="G190" s="184">
        <v>1890</v>
      </c>
      <c r="H190" s="93">
        <v>615</v>
      </c>
      <c r="I190" s="93">
        <v>1930</v>
      </c>
      <c r="J190" s="187">
        <v>4299</v>
      </c>
      <c r="K190" s="93">
        <v>540</v>
      </c>
      <c r="L190" s="188">
        <v>6790</v>
      </c>
      <c r="M190" s="189">
        <f t="shared" ref="M190:W190" si="187">(B190/B191)-1</f>
        <v>2.965864577504207E-2</v>
      </c>
      <c r="N190" s="105">
        <f t="shared" si="187"/>
        <v>1.8918918918918948E-2</v>
      </c>
      <c r="O190" s="105">
        <f t="shared" si="187"/>
        <v>-7.6595744680851841E-3</v>
      </c>
      <c r="P190" s="105">
        <f t="shared" si="187"/>
        <v>-4.366812227074246E-3</v>
      </c>
      <c r="Q190" s="105">
        <f t="shared" si="187"/>
        <v>1.2096774193548487E-2</v>
      </c>
      <c r="R190" s="105">
        <f t="shared" si="187"/>
        <v>0</v>
      </c>
      <c r="S190" s="105">
        <f t="shared" si="187"/>
        <v>1.9562334217506638E-2</v>
      </c>
      <c r="T190" s="105">
        <f t="shared" si="187"/>
        <v>-2.0304568527918732E-2</v>
      </c>
      <c r="U190" s="105">
        <f t="shared" si="187"/>
        <v>1.5112160566705946E-2</v>
      </c>
      <c r="V190" s="105">
        <f t="shared" si="187"/>
        <v>1.8867924528301883E-2</v>
      </c>
      <c r="W190" s="105">
        <f t="shared" si="187"/>
        <v>1.6226582091753983E-3</v>
      </c>
    </row>
    <row r="191" spans="1:23" ht="14.25" customHeight="1">
      <c r="A191" s="112" t="s">
        <v>378</v>
      </c>
      <c r="B191" s="183">
        <v>89.35</v>
      </c>
      <c r="C191" s="184">
        <v>925</v>
      </c>
      <c r="D191" s="183">
        <v>235</v>
      </c>
      <c r="E191" s="185">
        <v>1145</v>
      </c>
      <c r="F191" s="183">
        <v>620</v>
      </c>
      <c r="G191" s="184">
        <v>1890</v>
      </c>
      <c r="H191" s="93">
        <v>603.20000000000005</v>
      </c>
      <c r="I191" s="93">
        <v>1970</v>
      </c>
      <c r="J191" s="187">
        <v>4235</v>
      </c>
      <c r="K191" s="93">
        <v>530</v>
      </c>
      <c r="L191" s="188">
        <v>6779</v>
      </c>
      <c r="M191" s="189">
        <f t="shared" ref="M191:W191" si="188">(B191/B192)-1</f>
        <v>-2.2333891680625939E-3</v>
      </c>
      <c r="N191" s="105">
        <f t="shared" si="188"/>
        <v>-1.5957446808510634E-2</v>
      </c>
      <c r="O191" s="105">
        <f t="shared" si="188"/>
        <v>-8.4388185654008518E-3</v>
      </c>
      <c r="P191" s="105">
        <f t="shared" si="188"/>
        <v>1.327433628318575E-2</v>
      </c>
      <c r="Q191" s="105">
        <f t="shared" si="188"/>
        <v>0</v>
      </c>
      <c r="R191" s="105">
        <f t="shared" si="188"/>
        <v>0</v>
      </c>
      <c r="S191" s="105">
        <f t="shared" si="188"/>
        <v>-1.1147540983606485E-2</v>
      </c>
      <c r="T191" s="105">
        <f t="shared" si="188"/>
        <v>1.7561983471074294E-2</v>
      </c>
      <c r="U191" s="105">
        <f t="shared" si="188"/>
        <v>-3.2948929159802853E-3</v>
      </c>
      <c r="V191" s="105">
        <f t="shared" si="188"/>
        <v>0</v>
      </c>
      <c r="W191" s="105">
        <f t="shared" si="188"/>
        <v>-2.6482271590407835E-3</v>
      </c>
    </row>
    <row r="192" spans="1:23" ht="14.25" customHeight="1">
      <c r="A192" s="112" t="s">
        <v>379</v>
      </c>
      <c r="B192" s="183">
        <v>89.55</v>
      </c>
      <c r="C192" s="184">
        <v>940</v>
      </c>
      <c r="D192" s="183">
        <v>237</v>
      </c>
      <c r="E192" s="185">
        <v>1130</v>
      </c>
      <c r="F192" s="183">
        <v>620</v>
      </c>
      <c r="G192" s="184">
        <v>1890</v>
      </c>
      <c r="H192" s="93">
        <v>610</v>
      </c>
      <c r="I192" s="93">
        <v>1936</v>
      </c>
      <c r="J192" s="187">
        <v>4249</v>
      </c>
      <c r="K192" s="93">
        <v>530</v>
      </c>
      <c r="L192" s="188">
        <v>6797</v>
      </c>
      <c r="M192" s="189">
        <f t="shared" ref="M192:W192" si="189">(B192/B193)-1</f>
        <v>2.6949541284403633E-2</v>
      </c>
      <c r="N192" s="105">
        <f t="shared" si="189"/>
        <v>-2.1231422505307851E-3</v>
      </c>
      <c r="O192" s="105">
        <f t="shared" si="189"/>
        <v>-5.0377833753147971E-3</v>
      </c>
      <c r="P192" s="105">
        <f t="shared" si="189"/>
        <v>1.7730496453900457E-3</v>
      </c>
      <c r="Q192" s="105">
        <f t="shared" si="189"/>
        <v>-2.894821486008281E-3</v>
      </c>
      <c r="R192" s="105">
        <f t="shared" si="189"/>
        <v>1.3948497854077146E-2</v>
      </c>
      <c r="S192" s="105">
        <f t="shared" si="189"/>
        <v>1.6420361247948545E-3</v>
      </c>
      <c r="T192" s="105">
        <f t="shared" si="189"/>
        <v>-2.0618556701030855E-3</v>
      </c>
      <c r="U192" s="105">
        <f t="shared" si="189"/>
        <v>-1.16306117701791E-2</v>
      </c>
      <c r="V192" s="105">
        <f t="shared" si="189"/>
        <v>-9.3457943925233655E-3</v>
      </c>
      <c r="W192" s="105">
        <f t="shared" si="189"/>
        <v>2.0264184929450701E-2</v>
      </c>
    </row>
    <row r="193" spans="1:23" ht="14.25" customHeight="1">
      <c r="A193" s="112" t="s">
        <v>380</v>
      </c>
      <c r="B193" s="183">
        <v>87.2</v>
      </c>
      <c r="C193" s="184">
        <v>942</v>
      </c>
      <c r="D193" s="183">
        <v>238.2</v>
      </c>
      <c r="E193" s="185">
        <v>1128</v>
      </c>
      <c r="F193" s="183">
        <v>621.79999999999995</v>
      </c>
      <c r="G193" s="184">
        <v>1864</v>
      </c>
      <c r="H193" s="93">
        <v>609</v>
      </c>
      <c r="I193" s="93">
        <v>1940</v>
      </c>
      <c r="J193" s="187">
        <v>4299</v>
      </c>
      <c r="K193" s="93">
        <v>535</v>
      </c>
      <c r="L193" s="188">
        <v>6662</v>
      </c>
      <c r="M193" s="189">
        <f t="shared" ref="M193:W193" si="190">(B193/B194)-1</f>
        <v>2.2988505747125743E-3</v>
      </c>
      <c r="N193" s="105">
        <f t="shared" si="190"/>
        <v>1.0729613733905685E-2</v>
      </c>
      <c r="O193" s="105">
        <f t="shared" si="190"/>
        <v>1.3617021276595587E-2</v>
      </c>
      <c r="P193" s="105">
        <f t="shared" si="190"/>
        <v>-5.6066945606694563E-2</v>
      </c>
      <c r="Q193" s="105">
        <f t="shared" si="190"/>
        <v>1.2373819602735203E-2</v>
      </c>
      <c r="R193" s="105">
        <f t="shared" si="190"/>
        <v>1.8579234972677661E-2</v>
      </c>
      <c r="S193" s="105">
        <f t="shared" si="190"/>
        <v>-1.8029831175218058E-3</v>
      </c>
      <c r="T193" s="105">
        <f t="shared" si="190"/>
        <v>-5.12820512820511E-3</v>
      </c>
      <c r="U193" s="105">
        <f t="shared" si="190"/>
        <v>5.3676470588235325E-2</v>
      </c>
      <c r="V193" s="105">
        <f t="shared" si="190"/>
        <v>7.1536144578312477E-3</v>
      </c>
      <c r="W193" s="105">
        <f t="shared" si="190"/>
        <v>4.0937500000000071E-2</v>
      </c>
    </row>
    <row r="194" spans="1:23" ht="14.25" customHeight="1">
      <c r="A194" s="112" t="s">
        <v>381</v>
      </c>
      <c r="B194" s="183">
        <v>87</v>
      </c>
      <c r="C194" s="184">
        <v>932</v>
      </c>
      <c r="D194" s="183">
        <v>235</v>
      </c>
      <c r="E194" s="185">
        <v>1195</v>
      </c>
      <c r="F194" s="183">
        <v>614.20000000000005</v>
      </c>
      <c r="G194" s="184">
        <v>1830</v>
      </c>
      <c r="H194" s="93">
        <v>610.1</v>
      </c>
      <c r="I194" s="93">
        <v>1950</v>
      </c>
      <c r="J194" s="187">
        <v>4080</v>
      </c>
      <c r="K194" s="93">
        <v>531.20000000000005</v>
      </c>
      <c r="L194" s="188">
        <v>6400</v>
      </c>
      <c r="M194" s="189">
        <f t="shared" ref="M194:W194" si="191">(B194/B195)-1</f>
        <v>-1.0238907849829393E-2</v>
      </c>
      <c r="N194" s="105">
        <f t="shared" si="191"/>
        <v>0</v>
      </c>
      <c r="O194" s="105">
        <f t="shared" si="191"/>
        <v>4.3980453131941433E-2</v>
      </c>
      <c r="P194" s="105">
        <f t="shared" si="191"/>
        <v>1.2711864406779627E-2</v>
      </c>
      <c r="Q194" s="105">
        <f t="shared" si="191"/>
        <v>1.3364131331463414E-2</v>
      </c>
      <c r="R194" s="105">
        <f t="shared" si="191"/>
        <v>1.3850415512465464E-2</v>
      </c>
      <c r="S194" s="105">
        <f t="shared" si="191"/>
        <v>1.6663889351774763E-2</v>
      </c>
      <c r="T194" s="105">
        <f t="shared" si="191"/>
        <v>9.3167701863354768E-3</v>
      </c>
      <c r="U194" s="105">
        <f t="shared" si="191"/>
        <v>-1.2584704743465625E-2</v>
      </c>
      <c r="V194" s="105">
        <f t="shared" si="191"/>
        <v>1.5484610973045321E-2</v>
      </c>
      <c r="W194" s="105">
        <f t="shared" si="191"/>
        <v>-4.6656298600310508E-3</v>
      </c>
    </row>
    <row r="195" spans="1:23" ht="14.25" customHeight="1">
      <c r="A195" s="112" t="s">
        <v>382</v>
      </c>
      <c r="B195" s="183">
        <v>87.9</v>
      </c>
      <c r="C195" s="184">
        <v>932</v>
      </c>
      <c r="D195" s="183">
        <v>225.1</v>
      </c>
      <c r="E195" s="185">
        <v>1180</v>
      </c>
      <c r="F195" s="183">
        <v>606.1</v>
      </c>
      <c r="G195" s="184">
        <v>1805</v>
      </c>
      <c r="H195" s="93">
        <v>600.1</v>
      </c>
      <c r="I195" s="93">
        <v>1932</v>
      </c>
      <c r="J195" s="187">
        <v>4132</v>
      </c>
      <c r="K195" s="93">
        <v>523.1</v>
      </c>
      <c r="L195" s="188">
        <v>6430</v>
      </c>
      <c r="M195" s="189">
        <f t="shared" ref="M195:W195" si="192">(B195/B196)-1</f>
        <v>-7.900677200902817E-3</v>
      </c>
      <c r="N195" s="105">
        <f t="shared" si="192"/>
        <v>-1.3756613756613745E-2</v>
      </c>
      <c r="O195" s="105">
        <f t="shared" si="192"/>
        <v>-1.9172113289760429E-2</v>
      </c>
      <c r="P195" s="105">
        <f t="shared" si="192"/>
        <v>1.6977928692698541E-3</v>
      </c>
      <c r="Q195" s="105">
        <f t="shared" si="192"/>
        <v>1.8181818181819409E-3</v>
      </c>
      <c r="R195" s="105">
        <f t="shared" si="192"/>
        <v>-1.795429815016325E-2</v>
      </c>
      <c r="S195" s="105">
        <f t="shared" si="192"/>
        <v>1.5397631133671874E-2</v>
      </c>
      <c r="T195" s="105">
        <f t="shared" si="192"/>
        <v>-6.1728395061728669E-3</v>
      </c>
      <c r="U195" s="105">
        <f t="shared" si="192"/>
        <v>-2.7764705882352914E-2</v>
      </c>
      <c r="V195" s="105">
        <f t="shared" si="192"/>
        <v>4.0307101727448114E-3</v>
      </c>
      <c r="W195" s="105">
        <f t="shared" si="192"/>
        <v>4.8445069542115693E-3</v>
      </c>
    </row>
    <row r="196" spans="1:23" ht="14.25" customHeight="1">
      <c r="A196" s="112" t="s">
        <v>383</v>
      </c>
      <c r="B196" s="183">
        <v>88.6</v>
      </c>
      <c r="C196" s="184">
        <v>945</v>
      </c>
      <c r="D196" s="183">
        <v>229.5</v>
      </c>
      <c r="E196" s="185">
        <v>1178</v>
      </c>
      <c r="F196" s="183">
        <v>605</v>
      </c>
      <c r="G196" s="184">
        <v>1838</v>
      </c>
      <c r="H196" s="93">
        <v>591</v>
      </c>
      <c r="I196" s="93">
        <v>1944</v>
      </c>
      <c r="J196" s="187">
        <v>4250</v>
      </c>
      <c r="K196" s="93">
        <v>521</v>
      </c>
      <c r="L196" s="188">
        <v>6399</v>
      </c>
      <c r="M196" s="189">
        <f t="shared" ref="M196:W196" si="193">(B196/B197)-1</f>
        <v>2.4277456647398887E-2</v>
      </c>
      <c r="N196" s="105">
        <f t="shared" si="193"/>
        <v>1.8318965517241326E-2</v>
      </c>
      <c r="O196" s="105">
        <f t="shared" si="193"/>
        <v>1.7964071856287456E-2</v>
      </c>
      <c r="P196" s="105">
        <f t="shared" si="193"/>
        <v>5.1785714285714324E-2</v>
      </c>
      <c r="Q196" s="105">
        <f t="shared" si="193"/>
        <v>-6.4049926096239052E-3</v>
      </c>
      <c r="R196" s="105">
        <f t="shared" si="193"/>
        <v>-1.0869565217391797E-3</v>
      </c>
      <c r="S196" s="105">
        <f t="shared" si="193"/>
        <v>2.1078092605390619E-2</v>
      </c>
      <c r="T196" s="105">
        <f t="shared" si="193"/>
        <v>7.2538860103625868E-3</v>
      </c>
      <c r="U196" s="105">
        <f t="shared" si="193"/>
        <v>0</v>
      </c>
      <c r="V196" s="105">
        <f t="shared" si="193"/>
        <v>-1.6981132075471694E-2</v>
      </c>
      <c r="W196" s="105">
        <f t="shared" si="193"/>
        <v>1.5553086811617156E-2</v>
      </c>
    </row>
    <row r="197" spans="1:23" ht="14.25" customHeight="1">
      <c r="A197" s="112" t="s">
        <v>384</v>
      </c>
      <c r="B197" s="183">
        <v>86.5</v>
      </c>
      <c r="C197" s="184">
        <v>928</v>
      </c>
      <c r="D197" s="183">
        <v>225.45</v>
      </c>
      <c r="E197" s="185">
        <v>1120</v>
      </c>
      <c r="F197" s="183">
        <v>608.9</v>
      </c>
      <c r="G197" s="184">
        <v>1840</v>
      </c>
      <c r="H197" s="93">
        <v>578.79999999999995</v>
      </c>
      <c r="I197" s="93">
        <v>1930</v>
      </c>
      <c r="J197" s="187">
        <v>4250</v>
      </c>
      <c r="K197" s="93">
        <v>530</v>
      </c>
      <c r="L197" s="188">
        <v>6301</v>
      </c>
      <c r="M197" s="189">
        <f t="shared" ref="M197:W197" si="194">(B197/B198)-1</f>
        <v>4.3425814234016924E-2</v>
      </c>
      <c r="N197" s="105">
        <f t="shared" si="194"/>
        <v>-1.5906680805938489E-2</v>
      </c>
      <c r="O197" s="105">
        <f t="shared" si="194"/>
        <v>4.2316258351893232E-3</v>
      </c>
      <c r="P197" s="105">
        <f t="shared" si="194"/>
        <v>6.6666666666666652E-2</v>
      </c>
      <c r="Q197" s="105">
        <f t="shared" si="194"/>
        <v>4.4425385934819817E-2</v>
      </c>
      <c r="R197" s="105">
        <f t="shared" si="194"/>
        <v>4.7835990888382751E-2</v>
      </c>
      <c r="S197" s="105">
        <f t="shared" si="194"/>
        <v>3.3756027862118287E-2</v>
      </c>
      <c r="T197" s="105">
        <f t="shared" si="194"/>
        <v>2.3329798515376421E-2</v>
      </c>
      <c r="U197" s="105">
        <f t="shared" si="194"/>
        <v>0</v>
      </c>
      <c r="V197" s="105">
        <f t="shared" si="194"/>
        <v>3.9215686274509887E-2</v>
      </c>
      <c r="W197" s="105">
        <f t="shared" si="194"/>
        <v>1.5873015873024698E-4</v>
      </c>
    </row>
    <row r="198" spans="1:23" ht="14.25" customHeight="1">
      <c r="A198" s="112" t="s">
        <v>385</v>
      </c>
      <c r="B198" s="183">
        <v>82.9</v>
      </c>
      <c r="C198" s="184">
        <v>943</v>
      </c>
      <c r="D198" s="183">
        <v>224.5</v>
      </c>
      <c r="E198" s="185">
        <v>1050</v>
      </c>
      <c r="F198" s="183">
        <v>583</v>
      </c>
      <c r="G198" s="184">
        <v>1756</v>
      </c>
      <c r="H198" s="93">
        <v>559.9</v>
      </c>
      <c r="I198" s="93">
        <v>1886</v>
      </c>
      <c r="J198" s="187">
        <v>4250</v>
      </c>
      <c r="K198" s="93">
        <v>510</v>
      </c>
      <c r="L198" s="188">
        <v>6300</v>
      </c>
      <c r="M198" s="189">
        <f t="shared" ref="M198:W198" si="195">(B198/B199)-1</f>
        <v>1.0852335081087627E-2</v>
      </c>
      <c r="N198" s="105">
        <f t="shared" si="195"/>
        <v>1.9459459459459483E-2</v>
      </c>
      <c r="O198" s="105">
        <f t="shared" si="195"/>
        <v>2.0084802499442667E-3</v>
      </c>
      <c r="P198" s="105">
        <f t="shared" si="195"/>
        <v>6.7181624148795693E-2</v>
      </c>
      <c r="Q198" s="105">
        <f t="shared" si="195"/>
        <v>2.4604569420035194E-2</v>
      </c>
      <c r="R198" s="105">
        <f t="shared" si="195"/>
        <v>-3.9912520503007087E-2</v>
      </c>
      <c r="S198" s="105">
        <f t="shared" si="195"/>
        <v>4.4589552238806007E-2</v>
      </c>
      <c r="T198" s="105">
        <f t="shared" si="195"/>
        <v>3.1914893617022155E-3</v>
      </c>
      <c r="U198" s="105">
        <f t="shared" si="195"/>
        <v>1.1904761904761862E-2</v>
      </c>
      <c r="V198" s="105">
        <f t="shared" si="195"/>
        <v>7.1428571428571397E-2</v>
      </c>
      <c r="W198" s="105">
        <f t="shared" si="195"/>
        <v>3.7891268533772671E-2</v>
      </c>
    </row>
    <row r="199" spans="1:23" ht="14.25" customHeight="1">
      <c r="A199" s="112" t="s">
        <v>386</v>
      </c>
      <c r="B199" s="183">
        <v>82.01</v>
      </c>
      <c r="C199" s="184">
        <v>925</v>
      </c>
      <c r="D199" s="183">
        <v>224.05</v>
      </c>
      <c r="E199" s="185">
        <v>983.9</v>
      </c>
      <c r="F199" s="183">
        <v>569</v>
      </c>
      <c r="G199" s="184">
        <v>1829</v>
      </c>
      <c r="H199" s="93">
        <v>536</v>
      </c>
      <c r="I199" s="93">
        <v>1880</v>
      </c>
      <c r="J199" s="187">
        <v>4200</v>
      </c>
      <c r="K199" s="93">
        <v>476</v>
      </c>
      <c r="L199" s="188">
        <v>6070</v>
      </c>
      <c r="M199" s="189">
        <f t="shared" ref="M199:W199" si="196">(B199/B200)-1</f>
        <v>-1.1927710843373407E-2</v>
      </c>
      <c r="N199" s="105">
        <f t="shared" si="196"/>
        <v>0</v>
      </c>
      <c r="O199" s="105">
        <f t="shared" si="196"/>
        <v>-1.29955947136563E-2</v>
      </c>
      <c r="P199" s="105">
        <f t="shared" si="196"/>
        <v>-1.116751269035543E-3</v>
      </c>
      <c r="Q199" s="105">
        <f t="shared" si="196"/>
        <v>5.300353356890497E-3</v>
      </c>
      <c r="R199" s="105">
        <f t="shared" si="196"/>
        <v>1.8941504178273005E-2</v>
      </c>
      <c r="S199" s="105">
        <f t="shared" si="196"/>
        <v>0</v>
      </c>
      <c r="T199" s="105">
        <f t="shared" si="196"/>
        <v>-2.083333333333337E-2</v>
      </c>
      <c r="U199" s="105">
        <f t="shared" si="196"/>
        <v>2.6142193989738605E-2</v>
      </c>
      <c r="V199" s="105">
        <f t="shared" si="196"/>
        <v>1.0615711252653925E-2</v>
      </c>
      <c r="W199" s="105">
        <f t="shared" si="196"/>
        <v>4.6551724137930961E-2</v>
      </c>
    </row>
    <row r="200" spans="1:23" ht="14.25" customHeight="1">
      <c r="A200" s="112" t="s">
        <v>387</v>
      </c>
      <c r="B200" s="183">
        <v>83</v>
      </c>
      <c r="C200" s="184">
        <v>925</v>
      </c>
      <c r="D200" s="183">
        <v>227</v>
      </c>
      <c r="E200" s="185">
        <v>985</v>
      </c>
      <c r="F200" s="183">
        <v>566</v>
      </c>
      <c r="G200" s="184">
        <v>1795</v>
      </c>
      <c r="H200" s="93">
        <v>536</v>
      </c>
      <c r="I200" s="93">
        <v>1920</v>
      </c>
      <c r="J200" s="187">
        <v>4093</v>
      </c>
      <c r="K200" s="93">
        <v>471</v>
      </c>
      <c r="L200" s="188">
        <v>5800</v>
      </c>
      <c r="M200" s="189">
        <f t="shared" ref="M200:W200" si="197">(B200/B201)-1</f>
        <v>-7.1770334928229484E-3</v>
      </c>
      <c r="N200" s="105">
        <f t="shared" si="197"/>
        <v>-1.0695187165775444E-2</v>
      </c>
      <c r="O200" s="105">
        <f t="shared" si="197"/>
        <v>0</v>
      </c>
      <c r="P200" s="105">
        <f t="shared" si="197"/>
        <v>5.1020408163264808E-3</v>
      </c>
      <c r="Q200" s="105">
        <f t="shared" si="197"/>
        <v>0</v>
      </c>
      <c r="R200" s="105">
        <f t="shared" si="197"/>
        <v>6.9088743299583033E-2</v>
      </c>
      <c r="S200" s="105">
        <f t="shared" si="197"/>
        <v>1.3232514177693666E-2</v>
      </c>
      <c r="T200" s="105">
        <f t="shared" si="197"/>
        <v>0</v>
      </c>
      <c r="U200" s="105">
        <f t="shared" si="197"/>
        <v>7.3349633251829083E-4</v>
      </c>
      <c r="V200" s="105">
        <f t="shared" si="197"/>
        <v>6.4102564102563875E-3</v>
      </c>
      <c r="W200" s="105">
        <f t="shared" si="197"/>
        <v>8.6956521739129933E-3</v>
      </c>
    </row>
    <row r="201" spans="1:23" ht="14.25" customHeight="1">
      <c r="A201" s="112" t="s">
        <v>388</v>
      </c>
      <c r="B201" s="183">
        <v>83.6</v>
      </c>
      <c r="C201" s="184">
        <v>935</v>
      </c>
      <c r="D201" s="183">
        <v>227</v>
      </c>
      <c r="E201" s="185">
        <v>980</v>
      </c>
      <c r="F201" s="183">
        <v>566</v>
      </c>
      <c r="G201" s="184">
        <v>1679</v>
      </c>
      <c r="H201" s="93">
        <v>529</v>
      </c>
      <c r="I201" s="93">
        <v>1920</v>
      </c>
      <c r="J201" s="187">
        <v>4090</v>
      </c>
      <c r="K201" s="93">
        <v>468</v>
      </c>
      <c r="L201" s="188">
        <v>5750</v>
      </c>
      <c r="M201" s="189">
        <f t="shared" ref="M201:W201" si="198">(B201/B202)-1</f>
        <v>-2.3866348448687846E-3</v>
      </c>
      <c r="N201" s="105">
        <f t="shared" si="198"/>
        <v>-1.1627906976744207E-2</v>
      </c>
      <c r="O201" s="105">
        <f t="shared" si="198"/>
        <v>-6.5645514223194867E-3</v>
      </c>
      <c r="P201" s="105">
        <f t="shared" si="198"/>
        <v>-2.0403999183848942E-4</v>
      </c>
      <c r="Q201" s="105">
        <f t="shared" si="198"/>
        <v>-7.0175438596491446E-3</v>
      </c>
      <c r="R201" s="105">
        <f t="shared" si="198"/>
        <v>-9.9731903485254736E-2</v>
      </c>
      <c r="S201" s="105">
        <f t="shared" si="198"/>
        <v>0</v>
      </c>
      <c r="T201" s="105">
        <f t="shared" si="198"/>
        <v>5.7621791513882137E-3</v>
      </c>
      <c r="U201" s="105">
        <f t="shared" si="198"/>
        <v>2.1223470661672961E-2</v>
      </c>
      <c r="V201" s="105">
        <f t="shared" si="198"/>
        <v>1.9267822736031004E-3</v>
      </c>
      <c r="W201" s="105">
        <f t="shared" si="198"/>
        <v>0</v>
      </c>
    </row>
    <row r="202" spans="1:23" ht="14.25" customHeight="1">
      <c r="A202" s="112" t="s">
        <v>389</v>
      </c>
      <c r="B202" s="183">
        <v>83.8</v>
      </c>
      <c r="C202" s="184">
        <v>946</v>
      </c>
      <c r="D202" s="183">
        <v>228.5</v>
      </c>
      <c r="E202" s="185">
        <v>980.2</v>
      </c>
      <c r="F202" s="183">
        <v>570</v>
      </c>
      <c r="G202" s="184">
        <v>1865</v>
      </c>
      <c r="H202" s="93">
        <v>529</v>
      </c>
      <c r="I202" s="93">
        <v>1909</v>
      </c>
      <c r="J202" s="187">
        <v>4005</v>
      </c>
      <c r="K202" s="93">
        <v>467.1</v>
      </c>
      <c r="L202" s="188">
        <v>5750</v>
      </c>
      <c r="M202" s="189">
        <f t="shared" ref="M202:W202" si="199">(B202/B203)-1</f>
        <v>-1.0625737898465215E-2</v>
      </c>
      <c r="N202" s="105">
        <f t="shared" si="199"/>
        <v>6.382978723404209E-3</v>
      </c>
      <c r="O202" s="105">
        <f t="shared" si="199"/>
        <v>1.1733451405800288E-2</v>
      </c>
      <c r="P202" s="105">
        <f t="shared" si="199"/>
        <v>1.5751295336787541E-2</v>
      </c>
      <c r="Q202" s="105">
        <f t="shared" si="199"/>
        <v>8.7796312554866418E-4</v>
      </c>
      <c r="R202" s="105">
        <f t="shared" si="199"/>
        <v>0</v>
      </c>
      <c r="S202" s="105">
        <f t="shared" si="199"/>
        <v>7.6190476190476364E-3</v>
      </c>
      <c r="T202" s="105">
        <f t="shared" si="199"/>
        <v>-5.2356020942412318E-4</v>
      </c>
      <c r="U202" s="105">
        <f t="shared" si="199"/>
        <v>-1.8382352941176516E-2</v>
      </c>
      <c r="V202" s="105">
        <f t="shared" si="199"/>
        <v>3.6527718091965422E-3</v>
      </c>
      <c r="W202" s="105">
        <f t="shared" si="199"/>
        <v>1.6260162601626105E-2</v>
      </c>
    </row>
    <row r="203" spans="1:23" ht="14.25" customHeight="1">
      <c r="A203" s="112" t="s">
        <v>390</v>
      </c>
      <c r="B203" s="183">
        <v>84.7</v>
      </c>
      <c r="C203" s="184">
        <v>940</v>
      </c>
      <c r="D203" s="183">
        <v>225.85</v>
      </c>
      <c r="E203" s="185">
        <v>965</v>
      </c>
      <c r="F203" s="183">
        <v>569.5</v>
      </c>
      <c r="G203" s="184">
        <v>1865</v>
      </c>
      <c r="H203" s="93">
        <v>525</v>
      </c>
      <c r="I203" s="93">
        <v>1910</v>
      </c>
      <c r="J203" s="187">
        <v>4080</v>
      </c>
      <c r="K203" s="93">
        <v>465.4</v>
      </c>
      <c r="L203" s="188">
        <v>5658</v>
      </c>
      <c r="M203" s="189">
        <f t="shared" ref="M203:W203" si="200">(B203/B204)-1</f>
        <v>-3.529411764705892E-3</v>
      </c>
      <c r="N203" s="105">
        <f t="shared" si="200"/>
        <v>0</v>
      </c>
      <c r="O203" s="105">
        <f t="shared" si="200"/>
        <v>1.2780269058295879E-2</v>
      </c>
      <c r="P203" s="105">
        <f t="shared" si="200"/>
        <v>1.5575668280362054E-2</v>
      </c>
      <c r="Q203" s="105">
        <f t="shared" si="200"/>
        <v>-8.7719298245614308E-4</v>
      </c>
      <c r="R203" s="105">
        <f t="shared" si="200"/>
        <v>0</v>
      </c>
      <c r="S203" s="105">
        <f t="shared" si="200"/>
        <v>-5.6818181818182323E-3</v>
      </c>
      <c r="T203" s="105">
        <f t="shared" si="200"/>
        <v>-7.2765072765073047E-3</v>
      </c>
      <c r="U203" s="105">
        <f t="shared" si="200"/>
        <v>-1.4492753623188359E-2</v>
      </c>
      <c r="V203" s="105">
        <f t="shared" si="200"/>
        <v>-5.5555555555556468E-3</v>
      </c>
      <c r="W203" s="105">
        <f t="shared" si="200"/>
        <v>1.0357142857142954E-2</v>
      </c>
    </row>
    <row r="204" spans="1:23" ht="14.25" customHeight="1">
      <c r="A204" s="112" t="s">
        <v>391</v>
      </c>
      <c r="B204" s="183">
        <v>85</v>
      </c>
      <c r="C204" s="184">
        <v>940</v>
      </c>
      <c r="D204" s="183">
        <v>223</v>
      </c>
      <c r="E204" s="185">
        <v>950.2</v>
      </c>
      <c r="F204" s="183">
        <v>570</v>
      </c>
      <c r="G204" s="184">
        <v>1865</v>
      </c>
      <c r="H204" s="93">
        <v>528</v>
      </c>
      <c r="I204" s="93">
        <v>1924</v>
      </c>
      <c r="J204" s="187">
        <v>4140</v>
      </c>
      <c r="K204" s="93">
        <v>468</v>
      </c>
      <c r="L204" s="188">
        <v>5600</v>
      </c>
      <c r="M204" s="189">
        <f t="shared" ref="M204:W204" si="201">(B204/B205)-1</f>
        <v>-8.168028004667427E-3</v>
      </c>
      <c r="N204" s="105">
        <f t="shared" si="201"/>
        <v>0</v>
      </c>
      <c r="O204" s="105">
        <f t="shared" si="201"/>
        <v>2.2471910112360494E-3</v>
      </c>
      <c r="P204" s="105">
        <f t="shared" si="201"/>
        <v>-3.238289205702638E-2</v>
      </c>
      <c r="Q204" s="105">
        <f t="shared" si="201"/>
        <v>-6.9686411149826322E-3</v>
      </c>
      <c r="R204" s="105">
        <f t="shared" si="201"/>
        <v>0</v>
      </c>
      <c r="S204" s="105">
        <f t="shared" si="201"/>
        <v>3.8022813688212143E-3</v>
      </c>
      <c r="T204" s="105">
        <f t="shared" si="201"/>
        <v>-5.1948051948047524E-4</v>
      </c>
      <c r="U204" s="105">
        <f t="shared" si="201"/>
        <v>-2.1691973969630851E-3</v>
      </c>
      <c r="V204" s="105">
        <f t="shared" si="201"/>
        <v>-3.0887208435402824E-3</v>
      </c>
      <c r="W204" s="105">
        <f t="shared" si="201"/>
        <v>-2.2687609075043635E-2</v>
      </c>
    </row>
    <row r="205" spans="1:23" ht="14.25" customHeight="1">
      <c r="A205" s="112" t="s">
        <v>392</v>
      </c>
      <c r="B205" s="183">
        <v>85.7</v>
      </c>
      <c r="C205" s="184">
        <v>940</v>
      </c>
      <c r="D205" s="183">
        <v>222.5</v>
      </c>
      <c r="E205" s="185">
        <v>982</v>
      </c>
      <c r="F205" s="183">
        <v>574</v>
      </c>
      <c r="G205" s="184">
        <v>1865</v>
      </c>
      <c r="H205" s="93">
        <v>526</v>
      </c>
      <c r="I205" s="93">
        <v>1925</v>
      </c>
      <c r="J205" s="187">
        <v>4149</v>
      </c>
      <c r="K205" s="93">
        <v>469.45</v>
      </c>
      <c r="L205" s="188">
        <v>5730</v>
      </c>
      <c r="M205" s="189">
        <f t="shared" ref="M205:W205" si="202">(B205/B206)-1</f>
        <v>5.8685446009389963E-3</v>
      </c>
      <c r="N205" s="105">
        <f t="shared" si="202"/>
        <v>-8.4388185654008518E-3</v>
      </c>
      <c r="O205" s="105">
        <f t="shared" si="202"/>
        <v>-1.1330815374361314E-2</v>
      </c>
      <c r="P205" s="105">
        <f t="shared" si="202"/>
        <v>8.2135523613962036E-3</v>
      </c>
      <c r="Q205" s="105">
        <f t="shared" si="202"/>
        <v>0</v>
      </c>
      <c r="R205" s="105">
        <f t="shared" si="202"/>
        <v>0</v>
      </c>
      <c r="S205" s="105">
        <f t="shared" si="202"/>
        <v>1.9047619047618536E-3</v>
      </c>
      <c r="T205" s="105">
        <f t="shared" si="202"/>
        <v>0</v>
      </c>
      <c r="U205" s="105">
        <f t="shared" si="202"/>
        <v>3.4663341645885248E-2</v>
      </c>
      <c r="V205" s="105">
        <f t="shared" si="202"/>
        <v>-1.1702127659575234E-3</v>
      </c>
      <c r="W205" s="105">
        <f t="shared" si="202"/>
        <v>5.2631578947368585E-3</v>
      </c>
    </row>
    <row r="206" spans="1:23" ht="14.25" customHeight="1">
      <c r="A206" s="112" t="s">
        <v>393</v>
      </c>
      <c r="B206" s="183">
        <v>85.2</v>
      </c>
      <c r="C206" s="184">
        <v>948</v>
      </c>
      <c r="D206" s="183">
        <v>225.05</v>
      </c>
      <c r="E206" s="185">
        <v>974</v>
      </c>
      <c r="F206" s="183">
        <v>574</v>
      </c>
      <c r="G206" s="184">
        <v>1865</v>
      </c>
      <c r="H206" s="93">
        <v>525</v>
      </c>
      <c r="I206" s="93">
        <v>1925</v>
      </c>
      <c r="J206" s="187">
        <v>4010</v>
      </c>
      <c r="K206" s="93">
        <v>470</v>
      </c>
      <c r="L206" s="188">
        <v>5700</v>
      </c>
      <c r="M206" s="189">
        <f t="shared" ref="M206:W206" si="203">(B206/B207)-1</f>
        <v>2.3529411764706687E-3</v>
      </c>
      <c r="N206" s="105">
        <f t="shared" si="203"/>
        <v>0</v>
      </c>
      <c r="O206" s="105">
        <f t="shared" si="203"/>
        <v>-1.938997821350763E-2</v>
      </c>
      <c r="P206" s="105">
        <f t="shared" si="203"/>
        <v>1.0373443983402453E-2</v>
      </c>
      <c r="Q206" s="105">
        <f t="shared" si="203"/>
        <v>4.3744531933507247E-3</v>
      </c>
      <c r="R206" s="105">
        <f t="shared" si="203"/>
        <v>0</v>
      </c>
      <c r="S206" s="105">
        <f t="shared" si="203"/>
        <v>-5.6818181818182323E-3</v>
      </c>
      <c r="T206" s="105">
        <f t="shared" si="203"/>
        <v>7.3260073260073E-3</v>
      </c>
      <c r="U206" s="105">
        <f t="shared" si="203"/>
        <v>-3.7267080745341241E-3</v>
      </c>
      <c r="V206" s="105">
        <f t="shared" si="203"/>
        <v>-6.3424947145876986E-3</v>
      </c>
      <c r="W206" s="105">
        <f t="shared" si="203"/>
        <v>1.7574692442883233E-3</v>
      </c>
    </row>
    <row r="207" spans="1:23" ht="14.25" customHeight="1">
      <c r="A207" s="112" t="s">
        <v>394</v>
      </c>
      <c r="B207" s="183">
        <v>85</v>
      </c>
      <c r="C207" s="184">
        <v>948</v>
      </c>
      <c r="D207" s="183">
        <v>229.5</v>
      </c>
      <c r="E207" s="185">
        <v>964</v>
      </c>
      <c r="F207" s="183">
        <v>571.5</v>
      </c>
      <c r="G207" s="184">
        <v>1865</v>
      </c>
      <c r="H207" s="93">
        <v>528</v>
      </c>
      <c r="I207" s="93">
        <v>1911</v>
      </c>
      <c r="J207" s="187">
        <v>4025</v>
      </c>
      <c r="K207" s="93">
        <v>473</v>
      </c>
      <c r="L207" s="188">
        <v>5690</v>
      </c>
      <c r="M207" s="189">
        <f t="shared" ref="M207:W207" si="204">(B207/B208)-1</f>
        <v>-1.1627906976744207E-2</v>
      </c>
      <c r="N207" s="105">
        <f t="shared" si="204"/>
        <v>-1.0537407797681642E-3</v>
      </c>
      <c r="O207" s="105">
        <f t="shared" si="204"/>
        <v>-1.4598540145985384E-2</v>
      </c>
      <c r="P207" s="105">
        <f t="shared" si="204"/>
        <v>-4.1322314049586639E-3</v>
      </c>
      <c r="Q207" s="105">
        <f t="shared" si="204"/>
        <v>-1.749475157453162E-4</v>
      </c>
      <c r="R207" s="105">
        <f t="shared" si="204"/>
        <v>0</v>
      </c>
      <c r="S207" s="105">
        <f t="shared" si="204"/>
        <v>0</v>
      </c>
      <c r="T207" s="105">
        <f t="shared" si="204"/>
        <v>-2.7480916030534375E-2</v>
      </c>
      <c r="U207" s="105">
        <f t="shared" si="204"/>
        <v>0</v>
      </c>
      <c r="V207" s="105">
        <f t="shared" si="204"/>
        <v>-1.2526096033402934E-2</v>
      </c>
      <c r="W207" s="105">
        <f t="shared" si="204"/>
        <v>7.0796460176991705E-3</v>
      </c>
    </row>
    <row r="208" spans="1:23" ht="14.25" customHeight="1">
      <c r="A208" s="112" t="s">
        <v>395</v>
      </c>
      <c r="B208" s="183">
        <v>86</v>
      </c>
      <c r="C208" s="184">
        <v>949</v>
      </c>
      <c r="D208" s="183">
        <v>232.9</v>
      </c>
      <c r="E208" s="185">
        <v>968</v>
      </c>
      <c r="F208" s="183">
        <v>571.6</v>
      </c>
      <c r="G208" s="184">
        <v>1865</v>
      </c>
      <c r="H208" s="93">
        <v>528</v>
      </c>
      <c r="I208" s="93">
        <v>1965</v>
      </c>
      <c r="J208" s="187">
        <v>4025</v>
      </c>
      <c r="K208" s="93">
        <v>479</v>
      </c>
      <c r="L208" s="188">
        <v>5650</v>
      </c>
      <c r="M208" s="189">
        <f t="shared" ref="M208:W208" si="205">(B208/B209)-1</f>
        <v>-3.4762456546928444E-3</v>
      </c>
      <c r="N208" s="105">
        <f t="shared" si="205"/>
        <v>1.1604599641312774E-3</v>
      </c>
      <c r="O208" s="105">
        <f t="shared" si="205"/>
        <v>1.260869565217404E-2</v>
      </c>
      <c r="P208" s="105">
        <f t="shared" si="205"/>
        <v>8.3333333333333037E-3</v>
      </c>
      <c r="Q208" s="105">
        <f t="shared" si="205"/>
        <v>-5.9130434782608265E-3</v>
      </c>
      <c r="R208" s="105">
        <f t="shared" si="205"/>
        <v>0</v>
      </c>
      <c r="S208" s="105">
        <f t="shared" si="205"/>
        <v>-1.3084112149532756E-2</v>
      </c>
      <c r="T208" s="105">
        <f t="shared" si="205"/>
        <v>2.8257456828885363E-2</v>
      </c>
      <c r="U208" s="105">
        <f t="shared" si="205"/>
        <v>-1.8053183703342301E-2</v>
      </c>
      <c r="V208" s="105">
        <f t="shared" si="205"/>
        <v>2.0920502092049986E-3</v>
      </c>
      <c r="W208" s="105">
        <f t="shared" si="205"/>
        <v>1.2544802867383575E-2</v>
      </c>
    </row>
    <row r="209" spans="1:23" ht="14.25" customHeight="1">
      <c r="A209" s="112" t="s">
        <v>396</v>
      </c>
      <c r="B209" s="183">
        <v>86.3</v>
      </c>
      <c r="C209" s="184">
        <v>947.9</v>
      </c>
      <c r="D209" s="183">
        <v>230</v>
      </c>
      <c r="E209" s="185">
        <v>960</v>
      </c>
      <c r="F209" s="183">
        <v>575</v>
      </c>
      <c r="G209" s="184">
        <v>1865</v>
      </c>
      <c r="H209" s="93">
        <v>535</v>
      </c>
      <c r="I209" s="93">
        <v>1911</v>
      </c>
      <c r="J209" s="187">
        <v>4099</v>
      </c>
      <c r="K209" s="93">
        <v>478</v>
      </c>
      <c r="L209" s="188">
        <v>5580</v>
      </c>
      <c r="M209" s="189">
        <f t="shared" ref="M209:W209" si="206">(B209/B210)-1</f>
        <v>6.9573283858992419E-4</v>
      </c>
      <c r="N209" s="105">
        <f t="shared" si="206"/>
        <v>2.965457310449704E-2</v>
      </c>
      <c r="O209" s="105">
        <f t="shared" si="206"/>
        <v>-8.6206896551723755E-3</v>
      </c>
      <c r="P209" s="105">
        <f t="shared" si="206"/>
        <v>2.564102564102555E-2</v>
      </c>
      <c r="Q209" s="105">
        <f t="shared" si="206"/>
        <v>4.366812227074135E-3</v>
      </c>
      <c r="R209" s="105">
        <f t="shared" si="206"/>
        <v>-5.3333333333333011E-3</v>
      </c>
      <c r="S209" s="105">
        <f t="shared" si="206"/>
        <v>9.4339622641510523E-3</v>
      </c>
      <c r="T209" s="105">
        <f t="shared" si="206"/>
        <v>-1.9497178040020491E-2</v>
      </c>
      <c r="U209" s="105">
        <f t="shared" si="206"/>
        <v>3.4271725826193755E-3</v>
      </c>
      <c r="V209" s="105">
        <f t="shared" si="206"/>
        <v>0</v>
      </c>
      <c r="W209" s="105">
        <f t="shared" si="206"/>
        <v>1.4545454545454639E-2</v>
      </c>
    </row>
    <row r="210" spans="1:23" ht="14.25" customHeight="1">
      <c r="A210" s="112" t="s">
        <v>397</v>
      </c>
      <c r="B210" s="183">
        <v>86.24</v>
      </c>
      <c r="C210" s="184">
        <v>920.6</v>
      </c>
      <c r="D210" s="183">
        <v>232</v>
      </c>
      <c r="E210" s="185">
        <v>936</v>
      </c>
      <c r="F210" s="183">
        <v>572.5</v>
      </c>
      <c r="G210" s="184">
        <v>1875</v>
      </c>
      <c r="H210" s="93">
        <v>530</v>
      </c>
      <c r="I210" s="93">
        <v>1949</v>
      </c>
      <c r="J210" s="187">
        <v>4085</v>
      </c>
      <c r="K210" s="93">
        <v>478</v>
      </c>
      <c r="L210" s="188">
        <v>5500</v>
      </c>
      <c r="M210" s="189">
        <f t="shared" ref="M210:W210" si="207">(B210/B211)-1</f>
        <v>0</v>
      </c>
      <c r="N210" s="105">
        <f t="shared" si="207"/>
        <v>-6.5132435953108025E-4</v>
      </c>
      <c r="O210" s="105">
        <f t="shared" si="207"/>
        <v>2.2026431718061623E-2</v>
      </c>
      <c r="P210" s="105">
        <f t="shared" si="207"/>
        <v>-5.3134962805525543E-3</v>
      </c>
      <c r="Q210" s="105">
        <f t="shared" si="207"/>
        <v>1.2242042672263587E-3</v>
      </c>
      <c r="R210" s="105">
        <f t="shared" si="207"/>
        <v>-4.777070063694322E-3</v>
      </c>
      <c r="S210" s="105">
        <f t="shared" si="207"/>
        <v>1.1333585190782536E-3</v>
      </c>
      <c r="T210" s="105">
        <f t="shared" si="207"/>
        <v>1.2467532467532516E-2</v>
      </c>
      <c r="U210" s="105">
        <f t="shared" si="207"/>
        <v>-1.2224938875305957E-3</v>
      </c>
      <c r="V210" s="105">
        <f t="shared" si="207"/>
        <v>1.0570824524312794E-2</v>
      </c>
      <c r="W210" s="105">
        <f t="shared" si="207"/>
        <v>-1.2567324955116699E-2</v>
      </c>
    </row>
    <row r="211" spans="1:23" ht="14.25" customHeight="1">
      <c r="A211" s="112" t="s">
        <v>398</v>
      </c>
      <c r="B211" s="183">
        <v>86.24</v>
      </c>
      <c r="C211" s="184">
        <v>921.2</v>
      </c>
      <c r="D211" s="183">
        <v>227</v>
      </c>
      <c r="E211" s="185">
        <v>941</v>
      </c>
      <c r="F211" s="183">
        <v>571.79999999999995</v>
      </c>
      <c r="G211" s="184">
        <v>1884</v>
      </c>
      <c r="H211" s="93">
        <v>529.4</v>
      </c>
      <c r="I211" s="93">
        <v>1925</v>
      </c>
      <c r="J211" s="187">
        <v>4090</v>
      </c>
      <c r="K211" s="93">
        <v>473</v>
      </c>
      <c r="L211" s="188">
        <v>5570</v>
      </c>
      <c r="M211" s="189">
        <f t="shared" ref="M211:W211" si="208">(B211/B212)-1</f>
        <v>7.9476390836838995E-3</v>
      </c>
      <c r="N211" s="105">
        <f t="shared" si="208"/>
        <v>-3.9416058394160514E-2</v>
      </c>
      <c r="O211" s="105">
        <f t="shared" si="208"/>
        <v>-1.3043478260869601E-2</v>
      </c>
      <c r="P211" s="105">
        <f t="shared" si="208"/>
        <v>1.0638297872340718E-3</v>
      </c>
      <c r="Q211" s="105">
        <f t="shared" si="208"/>
        <v>-3.4965034965039887E-4</v>
      </c>
      <c r="R211" s="105">
        <f t="shared" si="208"/>
        <v>0</v>
      </c>
      <c r="S211" s="105">
        <f t="shared" si="208"/>
        <v>4.5540796963945418E-3</v>
      </c>
      <c r="T211" s="105">
        <f t="shared" si="208"/>
        <v>-2.5906735751295429E-3</v>
      </c>
      <c r="U211" s="105">
        <f t="shared" si="208"/>
        <v>-2.4390243902439046E-3</v>
      </c>
      <c r="V211" s="105">
        <f t="shared" si="208"/>
        <v>-4.2105263157894424E-3</v>
      </c>
      <c r="W211" s="105">
        <f t="shared" si="208"/>
        <v>0</v>
      </c>
    </row>
    <row r="212" spans="1:23" ht="14.25" customHeight="1">
      <c r="A212" s="112" t="s">
        <v>399</v>
      </c>
      <c r="B212" s="183">
        <v>85.56</v>
      </c>
      <c r="C212" s="184">
        <v>959</v>
      </c>
      <c r="D212" s="183">
        <v>230</v>
      </c>
      <c r="E212" s="185">
        <v>940</v>
      </c>
      <c r="F212" s="183">
        <v>572</v>
      </c>
      <c r="G212" s="184">
        <v>1884</v>
      </c>
      <c r="H212" s="93">
        <v>527</v>
      </c>
      <c r="I212" s="93">
        <v>1930</v>
      </c>
      <c r="J212" s="187">
        <v>4100</v>
      </c>
      <c r="K212" s="93">
        <v>475</v>
      </c>
      <c r="L212" s="188">
        <v>5570</v>
      </c>
      <c r="M212" s="189">
        <f t="shared" ref="M212:W212" si="209">(B212/B213)-1</f>
        <v>3.6363636363636598E-3</v>
      </c>
      <c r="N212" s="105">
        <f t="shared" si="209"/>
        <v>-1.5400410677618104E-2</v>
      </c>
      <c r="O212" s="105">
        <f t="shared" si="209"/>
        <v>1.7474010174740151E-2</v>
      </c>
      <c r="P212" s="105">
        <f t="shared" si="209"/>
        <v>2.9876227059324467E-3</v>
      </c>
      <c r="Q212" s="105">
        <f t="shared" si="209"/>
        <v>-2.2675736961450532E-3</v>
      </c>
      <c r="R212" s="105">
        <f t="shared" si="209"/>
        <v>0</v>
      </c>
      <c r="S212" s="105">
        <f t="shared" si="209"/>
        <v>9.5785440613027628E-3</v>
      </c>
      <c r="T212" s="105">
        <f t="shared" si="209"/>
        <v>-5.1546391752577136E-3</v>
      </c>
      <c r="U212" s="105">
        <f t="shared" si="209"/>
        <v>-2.4330900243308973E-3</v>
      </c>
      <c r="V212" s="105">
        <f t="shared" si="209"/>
        <v>1.0638297872340496E-2</v>
      </c>
      <c r="W212" s="105">
        <f t="shared" si="209"/>
        <v>1.2359142130134559E-2</v>
      </c>
    </row>
    <row r="213" spans="1:23" ht="14.25" customHeight="1">
      <c r="A213" s="112" t="s">
        <v>400</v>
      </c>
      <c r="B213" s="183">
        <v>85.25</v>
      </c>
      <c r="C213" s="184">
        <v>974</v>
      </c>
      <c r="D213" s="183">
        <v>226.05</v>
      </c>
      <c r="E213" s="185">
        <v>937.2</v>
      </c>
      <c r="F213" s="183">
        <v>573.29999999999995</v>
      </c>
      <c r="G213" s="184">
        <v>1884</v>
      </c>
      <c r="H213" s="93">
        <v>522</v>
      </c>
      <c r="I213" s="93">
        <v>1940</v>
      </c>
      <c r="J213" s="187">
        <v>4110</v>
      </c>
      <c r="K213" s="93">
        <v>470</v>
      </c>
      <c r="L213" s="188">
        <v>5502</v>
      </c>
      <c r="M213" s="189">
        <f t="shared" ref="M213:W213" si="210">(B213/B214)-1</f>
        <v>1.762632197414904E-3</v>
      </c>
      <c r="N213" s="105">
        <f t="shared" si="210"/>
        <v>5.8695652173913038E-2</v>
      </c>
      <c r="O213" s="105">
        <f t="shared" si="210"/>
        <v>4.2203465126611217E-3</v>
      </c>
      <c r="P213" s="105">
        <f t="shared" si="210"/>
        <v>-8.2539682539681802E-3</v>
      </c>
      <c r="Q213" s="105">
        <f t="shared" si="210"/>
        <v>1.2897526501766787E-2</v>
      </c>
      <c r="R213" s="105">
        <f t="shared" si="210"/>
        <v>0</v>
      </c>
      <c r="S213" s="105">
        <f t="shared" si="210"/>
        <v>-6.6603235014272011E-3</v>
      </c>
      <c r="T213" s="105">
        <f t="shared" si="210"/>
        <v>2.0661157024792765E-3</v>
      </c>
      <c r="U213" s="105">
        <f t="shared" si="210"/>
        <v>-9.6385542168674343E-3</v>
      </c>
      <c r="V213" s="105">
        <f t="shared" si="210"/>
        <v>-1.1774600504625754E-2</v>
      </c>
      <c r="W213" s="105">
        <f t="shared" si="210"/>
        <v>9.5412844036697475E-3</v>
      </c>
    </row>
    <row r="214" spans="1:23" ht="14.25" customHeight="1">
      <c r="A214" s="112" t="s">
        <v>401</v>
      </c>
      <c r="B214" s="183">
        <v>85.1</v>
      </c>
      <c r="C214" s="184">
        <v>920</v>
      </c>
      <c r="D214" s="183">
        <v>225.1</v>
      </c>
      <c r="E214" s="185">
        <v>945</v>
      </c>
      <c r="F214" s="183">
        <v>566</v>
      </c>
      <c r="G214" s="184">
        <v>1884</v>
      </c>
      <c r="H214" s="93">
        <v>525.5</v>
      </c>
      <c r="I214" s="93">
        <v>1936</v>
      </c>
      <c r="J214" s="187">
        <v>4150</v>
      </c>
      <c r="K214" s="93">
        <v>475.6</v>
      </c>
      <c r="L214" s="188">
        <v>5450</v>
      </c>
      <c r="M214" s="189">
        <f t="shared" ref="M214:W214" si="211">(B214/B215)-1</f>
        <v>-1.0350040702407304E-2</v>
      </c>
      <c r="N214" s="105">
        <f t="shared" si="211"/>
        <v>4.366812227074135E-3</v>
      </c>
      <c r="O214" s="105">
        <f t="shared" si="211"/>
        <v>-1.2719298245614019E-2</v>
      </c>
      <c r="P214" s="105">
        <f t="shared" si="211"/>
        <v>2.1208907741250282E-3</v>
      </c>
      <c r="Q214" s="105">
        <f t="shared" si="211"/>
        <v>-2.3801310796826458E-2</v>
      </c>
      <c r="R214" s="105">
        <f t="shared" si="211"/>
        <v>0</v>
      </c>
      <c r="S214" s="105">
        <f t="shared" si="211"/>
        <v>-8.4905660377359027E-3</v>
      </c>
      <c r="T214" s="105">
        <f t="shared" si="211"/>
        <v>-7.1794871794871318E-3</v>
      </c>
      <c r="U214" s="105">
        <f t="shared" si="211"/>
        <v>0</v>
      </c>
      <c r="V214" s="105">
        <f t="shared" si="211"/>
        <v>-5.0209205020920189E-3</v>
      </c>
      <c r="W214" s="105">
        <f t="shared" si="211"/>
        <v>-9.0909090909090384E-3</v>
      </c>
    </row>
    <row r="215" spans="1:23" ht="14.25" customHeight="1">
      <c r="A215" s="112" t="s">
        <v>402</v>
      </c>
      <c r="B215" s="183">
        <v>85.99</v>
      </c>
      <c r="C215" s="184">
        <v>916</v>
      </c>
      <c r="D215" s="183">
        <v>228</v>
      </c>
      <c r="E215" s="185">
        <v>943</v>
      </c>
      <c r="F215" s="183">
        <v>579.79999999999995</v>
      </c>
      <c r="G215" s="184">
        <v>1884</v>
      </c>
      <c r="H215" s="93">
        <v>530</v>
      </c>
      <c r="I215" s="93">
        <v>1950</v>
      </c>
      <c r="J215" s="187">
        <v>4150</v>
      </c>
      <c r="K215" s="93">
        <v>478</v>
      </c>
      <c r="L215" s="188">
        <v>5500</v>
      </c>
      <c r="M215" s="189">
        <f t="shared" ref="M215:W215" si="212">(B215/B216)-1</f>
        <v>0</v>
      </c>
      <c r="N215" s="105">
        <f t="shared" si="212"/>
        <v>5.4884742041712009E-3</v>
      </c>
      <c r="O215" s="105">
        <f t="shared" si="212"/>
        <v>9.0648170294187924E-2</v>
      </c>
      <c r="P215" s="105">
        <f t="shared" si="212"/>
        <v>-7.0548594292935141E-3</v>
      </c>
      <c r="Q215" s="105">
        <f t="shared" si="212"/>
        <v>8.3478260869565002E-3</v>
      </c>
      <c r="R215" s="105">
        <f t="shared" si="212"/>
        <v>-3.1746031746031633E-3</v>
      </c>
      <c r="S215" s="105">
        <f t="shared" si="212"/>
        <v>0</v>
      </c>
      <c r="T215" s="105">
        <f t="shared" si="212"/>
        <v>7.2314049586776896E-3</v>
      </c>
      <c r="U215" s="105">
        <f t="shared" si="212"/>
        <v>0</v>
      </c>
      <c r="V215" s="105">
        <f t="shared" si="212"/>
        <v>-1.0351966873705987E-2</v>
      </c>
      <c r="W215" s="105">
        <f t="shared" si="212"/>
        <v>8.2493125572868919E-3</v>
      </c>
    </row>
    <row r="216" spans="1:23" ht="14.25" customHeight="1">
      <c r="A216" s="112" t="s">
        <v>403</v>
      </c>
      <c r="B216" s="183">
        <v>85.99</v>
      </c>
      <c r="C216" s="184">
        <v>911</v>
      </c>
      <c r="D216" s="183">
        <v>209.05</v>
      </c>
      <c r="E216" s="185">
        <v>949.7</v>
      </c>
      <c r="F216" s="183">
        <v>575</v>
      </c>
      <c r="G216" s="184">
        <v>1890</v>
      </c>
      <c r="H216" s="93">
        <v>530</v>
      </c>
      <c r="I216" s="93">
        <v>1936</v>
      </c>
      <c r="J216" s="187">
        <v>4150</v>
      </c>
      <c r="K216" s="93">
        <v>483</v>
      </c>
      <c r="L216" s="188">
        <v>5455</v>
      </c>
      <c r="M216" s="189">
        <f t="shared" ref="M216:W216" si="213">(B216/B217)-1</f>
        <v>-3.487561032318176E-4</v>
      </c>
      <c r="N216" s="105">
        <f t="shared" si="213"/>
        <v>-2.043010752688168E-2</v>
      </c>
      <c r="O216" s="105">
        <f t="shared" si="213"/>
        <v>2.3923444976081676E-4</v>
      </c>
      <c r="P216" s="105">
        <f t="shared" si="213"/>
        <v>2.1182795698924783E-2</v>
      </c>
      <c r="Q216" s="105">
        <f t="shared" si="213"/>
        <v>-4.166666666666663E-2</v>
      </c>
      <c r="R216" s="105">
        <f t="shared" si="213"/>
        <v>0</v>
      </c>
      <c r="S216" s="105">
        <f t="shared" si="213"/>
        <v>-9.3457943925233655E-3</v>
      </c>
      <c r="T216" s="105">
        <f t="shared" si="213"/>
        <v>5.1679586563313507E-4</v>
      </c>
      <c r="U216" s="105">
        <f t="shared" si="213"/>
        <v>-1.1669445105977561E-2</v>
      </c>
      <c r="V216" s="105">
        <f t="shared" si="213"/>
        <v>1.6842105263157992E-2</v>
      </c>
      <c r="W216" s="105">
        <f t="shared" si="213"/>
        <v>1.0185185185185075E-2</v>
      </c>
    </row>
    <row r="217" spans="1:23" ht="14.25" customHeight="1">
      <c r="A217" s="112" t="s">
        <v>404</v>
      </c>
      <c r="B217" s="183">
        <v>86.02</v>
      </c>
      <c r="C217" s="184">
        <v>930</v>
      </c>
      <c r="D217" s="183">
        <v>209</v>
      </c>
      <c r="E217" s="185">
        <v>930</v>
      </c>
      <c r="F217" s="183">
        <v>600</v>
      </c>
      <c r="G217" s="184">
        <v>1890</v>
      </c>
      <c r="H217" s="93">
        <v>535</v>
      </c>
      <c r="I217" s="93">
        <v>1935</v>
      </c>
      <c r="J217" s="187">
        <v>4199</v>
      </c>
      <c r="K217" s="93">
        <v>475</v>
      </c>
      <c r="L217" s="188">
        <v>5400</v>
      </c>
      <c r="M217" s="189">
        <f t="shared" ref="M217:W217" si="214">(B217/B218)-1</f>
        <v>-9.8987108655617106E-3</v>
      </c>
      <c r="N217" s="105">
        <f t="shared" si="214"/>
        <v>0</v>
      </c>
      <c r="O217" s="105">
        <f t="shared" si="214"/>
        <v>-1.8779342723004744E-2</v>
      </c>
      <c r="P217" s="105">
        <f t="shared" si="214"/>
        <v>1.0869565217391353E-2</v>
      </c>
      <c r="Q217" s="105">
        <f t="shared" si="214"/>
        <v>5.8201058201058142E-2</v>
      </c>
      <c r="R217" s="105">
        <f t="shared" si="214"/>
        <v>-1.4084507042253502E-2</v>
      </c>
      <c r="S217" s="105">
        <f t="shared" si="214"/>
        <v>-9.2592592592593004E-3</v>
      </c>
      <c r="T217" s="105">
        <f t="shared" si="214"/>
        <v>-2.4697580645161255E-2</v>
      </c>
      <c r="U217" s="105">
        <f t="shared" si="214"/>
        <v>-2.0527175180779067E-2</v>
      </c>
      <c r="V217" s="105">
        <f t="shared" si="214"/>
        <v>1.898530515928365E-2</v>
      </c>
      <c r="W217" s="105">
        <f t="shared" si="214"/>
        <v>-1.2797074954296161E-2</v>
      </c>
    </row>
    <row r="218" spans="1:23" ht="14.25" customHeight="1">
      <c r="A218" s="112" t="s">
        <v>405</v>
      </c>
      <c r="B218" s="183">
        <v>86.88</v>
      </c>
      <c r="C218" s="184">
        <v>930</v>
      </c>
      <c r="D218" s="183">
        <v>213</v>
      </c>
      <c r="E218" s="185">
        <v>920</v>
      </c>
      <c r="F218" s="183">
        <v>567</v>
      </c>
      <c r="G218" s="184">
        <v>1917</v>
      </c>
      <c r="H218" s="93">
        <v>540</v>
      </c>
      <c r="I218" s="93">
        <v>1984</v>
      </c>
      <c r="J218" s="187">
        <v>4287</v>
      </c>
      <c r="K218" s="93">
        <v>466.15</v>
      </c>
      <c r="L218" s="188">
        <v>5470</v>
      </c>
      <c r="M218" s="189">
        <f t="shared" ref="M218:W218" si="215">(B218/B219)-1</f>
        <v>1.4242353490544035E-2</v>
      </c>
      <c r="N218" s="105">
        <f t="shared" si="215"/>
        <v>0</v>
      </c>
      <c r="O218" s="105">
        <f t="shared" si="215"/>
        <v>1.4285714285714235E-2</v>
      </c>
      <c r="P218" s="105">
        <f t="shared" si="215"/>
        <v>1.0877925502692065E-2</v>
      </c>
      <c r="Q218" s="105">
        <f t="shared" si="215"/>
        <v>-3.3397785199507091E-3</v>
      </c>
      <c r="R218" s="105">
        <f t="shared" si="215"/>
        <v>0</v>
      </c>
      <c r="S218" s="105">
        <f t="shared" si="215"/>
        <v>-2.0328959526889623E-3</v>
      </c>
      <c r="T218" s="105">
        <f t="shared" si="215"/>
        <v>-1.5098137896326635E-3</v>
      </c>
      <c r="U218" s="105">
        <f t="shared" si="215"/>
        <v>2.0714285714285685E-2</v>
      </c>
      <c r="V218" s="105">
        <f t="shared" si="215"/>
        <v>-3.2075269966855835E-3</v>
      </c>
      <c r="W218" s="105">
        <f t="shared" si="215"/>
        <v>9.0389227079874512E-3</v>
      </c>
    </row>
    <row r="219" spans="1:23" ht="14.25" customHeight="1">
      <c r="A219" s="112" t="s">
        <v>406</v>
      </c>
      <c r="B219" s="183">
        <v>85.66</v>
      </c>
      <c r="C219" s="184">
        <v>930</v>
      </c>
      <c r="D219" s="183">
        <v>210</v>
      </c>
      <c r="E219" s="185">
        <v>910.1</v>
      </c>
      <c r="F219" s="183">
        <v>568.9</v>
      </c>
      <c r="G219" s="184">
        <v>1917</v>
      </c>
      <c r="H219" s="93">
        <v>541.1</v>
      </c>
      <c r="I219" s="93">
        <v>1987</v>
      </c>
      <c r="J219" s="187">
        <v>4200</v>
      </c>
      <c r="K219" s="93">
        <v>467.65</v>
      </c>
      <c r="L219" s="188">
        <v>5421</v>
      </c>
      <c r="M219" s="189">
        <f t="shared" ref="M219:W219" si="216">(B219/B220)-1</f>
        <v>-4.6674445740968462E-4</v>
      </c>
      <c r="N219" s="105">
        <f t="shared" si="216"/>
        <v>-1.5873015873015928E-2</v>
      </c>
      <c r="O219" s="105">
        <f t="shared" si="216"/>
        <v>4.7846889952152249E-3</v>
      </c>
      <c r="P219" s="105">
        <f t="shared" si="216"/>
        <v>-5.3551912568305937E-3</v>
      </c>
      <c r="Q219" s="105">
        <f t="shared" si="216"/>
        <v>-1.9298245614035592E-3</v>
      </c>
      <c r="R219" s="105">
        <f t="shared" si="216"/>
        <v>0</v>
      </c>
      <c r="S219" s="105">
        <f t="shared" si="216"/>
        <v>0</v>
      </c>
      <c r="T219" s="105">
        <f t="shared" si="216"/>
        <v>2.9533678756476611E-2</v>
      </c>
      <c r="U219" s="105">
        <f t="shared" si="216"/>
        <v>0</v>
      </c>
      <c r="V219" s="105">
        <f t="shared" si="216"/>
        <v>3.7561708521141046E-3</v>
      </c>
      <c r="W219" s="105">
        <f t="shared" si="216"/>
        <v>-1.4363636363636356E-2</v>
      </c>
    </row>
    <row r="220" spans="1:23" ht="14.25" customHeight="1">
      <c r="A220" s="112" t="s">
        <v>407</v>
      </c>
      <c r="B220" s="183">
        <v>85.7</v>
      </c>
      <c r="C220" s="184">
        <v>945</v>
      </c>
      <c r="D220" s="183">
        <v>209</v>
      </c>
      <c r="E220" s="185">
        <v>915</v>
      </c>
      <c r="F220" s="183">
        <v>570</v>
      </c>
      <c r="G220" s="184">
        <v>1917</v>
      </c>
      <c r="H220" s="93">
        <v>541.1</v>
      </c>
      <c r="I220" s="93">
        <v>1930</v>
      </c>
      <c r="J220" s="187">
        <v>4200</v>
      </c>
      <c r="K220" s="93">
        <v>465.9</v>
      </c>
      <c r="L220" s="188">
        <v>5500</v>
      </c>
      <c r="M220" s="189">
        <f t="shared" ref="M220:W220" si="217">(B220/B221)-1</f>
        <v>-2.3282887077997749E-3</v>
      </c>
      <c r="N220" s="105">
        <f t="shared" si="217"/>
        <v>-4.2149631190726566E-3</v>
      </c>
      <c r="O220" s="105">
        <f t="shared" si="217"/>
        <v>-2.3136246786632286E-2</v>
      </c>
      <c r="P220" s="105">
        <f t="shared" si="217"/>
        <v>1.5538290788013276E-2</v>
      </c>
      <c r="Q220" s="105">
        <f t="shared" si="217"/>
        <v>-6.9686411149826322E-3</v>
      </c>
      <c r="R220" s="105">
        <f t="shared" si="217"/>
        <v>-1.0422094841062712E-3</v>
      </c>
      <c r="S220" s="105">
        <f t="shared" si="217"/>
        <v>-1.3671162960262495E-2</v>
      </c>
      <c r="T220" s="105">
        <f t="shared" si="217"/>
        <v>-3.4517258629314651E-2</v>
      </c>
      <c r="U220" s="105">
        <f t="shared" si="217"/>
        <v>1.2048192771084265E-2</v>
      </c>
      <c r="V220" s="105">
        <f t="shared" si="217"/>
        <v>-8.7234042553191449E-3</v>
      </c>
      <c r="W220" s="105">
        <f t="shared" si="217"/>
        <v>0</v>
      </c>
    </row>
    <row r="221" spans="1:23" ht="14.25" customHeight="1">
      <c r="A221" s="112" t="s">
        <v>408</v>
      </c>
      <c r="B221" s="183">
        <v>85.9</v>
      </c>
      <c r="C221" s="184">
        <v>949</v>
      </c>
      <c r="D221" s="183">
        <v>213.95</v>
      </c>
      <c r="E221" s="185">
        <v>901</v>
      </c>
      <c r="F221" s="183">
        <v>574</v>
      </c>
      <c r="G221" s="184">
        <v>1919</v>
      </c>
      <c r="H221" s="93">
        <v>548.6</v>
      </c>
      <c r="I221" s="93">
        <v>1999</v>
      </c>
      <c r="J221" s="187">
        <v>4150</v>
      </c>
      <c r="K221" s="93">
        <v>470</v>
      </c>
      <c r="L221" s="188">
        <v>5500</v>
      </c>
      <c r="M221" s="189">
        <f t="shared" ref="M221:W221" si="218">(B221/B222)-1</f>
        <v>-2.3228803716607294E-3</v>
      </c>
      <c r="N221" s="105">
        <f t="shared" si="218"/>
        <v>3.1521739130434767E-2</v>
      </c>
      <c r="O221" s="105">
        <f t="shared" si="218"/>
        <v>-2.3364485981314242E-4</v>
      </c>
      <c r="P221" s="105">
        <f t="shared" si="218"/>
        <v>-1.6482916712149298E-2</v>
      </c>
      <c r="Q221" s="105">
        <f t="shared" si="218"/>
        <v>1.5704065608095341E-3</v>
      </c>
      <c r="R221" s="105">
        <f t="shared" si="218"/>
        <v>0</v>
      </c>
      <c r="S221" s="105">
        <f t="shared" si="218"/>
        <v>-1.7022039061100114E-2</v>
      </c>
      <c r="T221" s="105">
        <f t="shared" si="218"/>
        <v>-4.9999999999994493E-4</v>
      </c>
      <c r="U221" s="105">
        <f t="shared" si="218"/>
        <v>-1.5421115065243129E-2</v>
      </c>
      <c r="V221" s="105">
        <f t="shared" si="218"/>
        <v>-5.1463168516649893E-2</v>
      </c>
      <c r="W221" s="105">
        <f t="shared" si="218"/>
        <v>9.1743119266054496E-3</v>
      </c>
    </row>
    <row r="222" spans="1:23" ht="14.25" customHeight="1">
      <c r="A222" s="112" t="s">
        <v>409</v>
      </c>
      <c r="B222" s="183">
        <v>86.1</v>
      </c>
      <c r="C222" s="184">
        <v>920</v>
      </c>
      <c r="D222" s="183">
        <v>214</v>
      </c>
      <c r="E222" s="185">
        <v>916.1</v>
      </c>
      <c r="F222" s="183">
        <v>573.1</v>
      </c>
      <c r="G222" s="184">
        <v>1919</v>
      </c>
      <c r="H222" s="93">
        <v>558.1</v>
      </c>
      <c r="I222" s="93">
        <v>2000</v>
      </c>
      <c r="J222" s="187">
        <v>4215</v>
      </c>
      <c r="K222" s="93">
        <v>495.5</v>
      </c>
      <c r="L222" s="188">
        <v>5450</v>
      </c>
      <c r="M222" s="189">
        <f t="shared" ref="M222:W222" si="219">(B222/B223)-1</f>
        <v>-6.4620355411955099E-3</v>
      </c>
      <c r="N222" s="105">
        <f t="shared" si="219"/>
        <v>0</v>
      </c>
      <c r="O222" s="105">
        <f t="shared" si="219"/>
        <v>-4.6511627906976605E-3</v>
      </c>
      <c r="P222" s="105">
        <f t="shared" si="219"/>
        <v>-2.0213903743315442E-2</v>
      </c>
      <c r="Q222" s="105">
        <f t="shared" si="219"/>
        <v>-3.3043478260869064E-3</v>
      </c>
      <c r="R222" s="105">
        <f t="shared" si="219"/>
        <v>0</v>
      </c>
      <c r="S222" s="105">
        <f t="shared" si="219"/>
        <v>5.5855855855855285E-3</v>
      </c>
      <c r="T222" s="105">
        <f t="shared" si="219"/>
        <v>0</v>
      </c>
      <c r="U222" s="105">
        <f t="shared" si="219"/>
        <v>-1.7482517482517501E-2</v>
      </c>
      <c r="V222" s="105">
        <f t="shared" si="219"/>
        <v>9.987770077456215E-3</v>
      </c>
      <c r="W222" s="105">
        <f t="shared" si="219"/>
        <v>-9.0909090909090384E-3</v>
      </c>
    </row>
    <row r="223" spans="1:23" ht="14.25" customHeight="1">
      <c r="A223" s="112" t="s">
        <v>410</v>
      </c>
      <c r="B223" s="183">
        <v>86.66</v>
      </c>
      <c r="C223" s="184">
        <v>920</v>
      </c>
      <c r="D223" s="183">
        <v>215</v>
      </c>
      <c r="E223" s="185">
        <v>935</v>
      </c>
      <c r="F223" s="183">
        <v>575</v>
      </c>
      <c r="G223" s="184">
        <v>1919</v>
      </c>
      <c r="H223" s="93">
        <v>555</v>
      </c>
      <c r="I223" s="93">
        <v>2000</v>
      </c>
      <c r="J223" s="187">
        <v>4290</v>
      </c>
      <c r="K223" s="93">
        <v>490.6</v>
      </c>
      <c r="L223" s="188">
        <v>5500</v>
      </c>
      <c r="M223" s="189">
        <f t="shared" ref="M223:W223" si="220">(B223/B224)-1</f>
        <v>-4.6136101499427706E-4</v>
      </c>
      <c r="N223" s="105">
        <f t="shared" si="220"/>
        <v>-5.4054054054053502E-3</v>
      </c>
      <c r="O223" s="105">
        <f t="shared" si="220"/>
        <v>0</v>
      </c>
      <c r="P223" s="105">
        <f t="shared" si="220"/>
        <v>2.7472527472527375E-2</v>
      </c>
      <c r="Q223" s="105">
        <f t="shared" si="220"/>
        <v>8.7719298245614308E-3</v>
      </c>
      <c r="R223" s="105">
        <f t="shared" si="220"/>
        <v>0</v>
      </c>
      <c r="S223" s="105">
        <f t="shared" si="220"/>
        <v>1.6483516483516425E-2</v>
      </c>
      <c r="T223" s="105">
        <f t="shared" si="220"/>
        <v>0</v>
      </c>
      <c r="U223" s="105">
        <f t="shared" si="220"/>
        <v>1.7793594306049876E-2</v>
      </c>
      <c r="V223" s="105">
        <f t="shared" si="220"/>
        <v>1.1129431162407277E-2</v>
      </c>
      <c r="W223" s="105">
        <f t="shared" si="220"/>
        <v>-2.1352313167259829E-2</v>
      </c>
    </row>
    <row r="224" spans="1:23" ht="14.25" customHeight="1">
      <c r="A224" s="112" t="s">
        <v>411</v>
      </c>
      <c r="B224" s="183">
        <v>86.7</v>
      </c>
      <c r="C224" s="184">
        <v>925</v>
      </c>
      <c r="D224" s="183">
        <v>215</v>
      </c>
      <c r="E224" s="185">
        <v>910</v>
      </c>
      <c r="F224" s="183">
        <v>570</v>
      </c>
      <c r="G224" s="184">
        <v>1919</v>
      </c>
      <c r="H224" s="93">
        <v>546</v>
      </c>
      <c r="I224" s="93">
        <v>2000</v>
      </c>
      <c r="J224" s="187">
        <v>4215</v>
      </c>
      <c r="K224" s="93">
        <v>485.2</v>
      </c>
      <c r="L224" s="188">
        <v>5620</v>
      </c>
      <c r="M224" s="189">
        <f t="shared" ref="M224:W224" si="221">(B224/B225)-1</f>
        <v>5.7703404500863975E-4</v>
      </c>
      <c r="N224" s="105">
        <f t="shared" si="221"/>
        <v>-5.3763440860215006E-3</v>
      </c>
      <c r="O224" s="105">
        <f t="shared" si="221"/>
        <v>3.0433740714114421E-2</v>
      </c>
      <c r="P224" s="105">
        <f t="shared" si="221"/>
        <v>0</v>
      </c>
      <c r="Q224" s="105">
        <f t="shared" si="221"/>
        <v>1.6042780748663166E-2</v>
      </c>
      <c r="R224" s="105">
        <f t="shared" si="221"/>
        <v>-5.2083333333330373E-4</v>
      </c>
      <c r="S224" s="105">
        <f t="shared" si="221"/>
        <v>1.1111111111111072E-2</v>
      </c>
      <c r="T224" s="105">
        <f t="shared" si="221"/>
        <v>9.591115598182709E-3</v>
      </c>
      <c r="U224" s="105">
        <f t="shared" si="221"/>
        <v>-1.8626309662398088E-2</v>
      </c>
      <c r="V224" s="105">
        <f t="shared" si="221"/>
        <v>4.1237113402070591E-4</v>
      </c>
      <c r="W224" s="105">
        <f t="shared" si="221"/>
        <v>1.7825311942958333E-3</v>
      </c>
    </row>
    <row r="225" spans="1:23" ht="14.25" customHeight="1">
      <c r="A225" s="112" t="s">
        <v>412</v>
      </c>
      <c r="B225" s="183">
        <v>86.65</v>
      </c>
      <c r="C225" s="184">
        <v>930</v>
      </c>
      <c r="D225" s="183">
        <v>208.65</v>
      </c>
      <c r="E225" s="185">
        <v>910</v>
      </c>
      <c r="F225" s="183">
        <v>561</v>
      </c>
      <c r="G225" s="184">
        <v>1920</v>
      </c>
      <c r="H225" s="93">
        <v>540</v>
      </c>
      <c r="I225" s="93">
        <v>1981</v>
      </c>
      <c r="J225" s="187">
        <v>4295</v>
      </c>
      <c r="K225" s="93">
        <v>485</v>
      </c>
      <c r="L225" s="188">
        <v>5610</v>
      </c>
      <c r="M225" s="189">
        <f t="shared" ref="M225:W225" si="222">(B225/B226)-1</f>
        <v>-1.6458569807037304E-2</v>
      </c>
      <c r="N225" s="105">
        <f t="shared" si="222"/>
        <v>-2.1500752526337763E-4</v>
      </c>
      <c r="O225" s="105">
        <f t="shared" si="222"/>
        <v>-2.5000000000000022E-2</v>
      </c>
      <c r="P225" s="105">
        <f t="shared" si="222"/>
        <v>-1.1943539630836053E-2</v>
      </c>
      <c r="Q225" s="105">
        <f t="shared" si="222"/>
        <v>-2.4347826086956514E-2</v>
      </c>
      <c r="R225" s="105">
        <f t="shared" si="222"/>
        <v>0</v>
      </c>
      <c r="S225" s="105">
        <f t="shared" si="222"/>
        <v>-9.1743119266054496E-3</v>
      </c>
      <c r="T225" s="105">
        <f t="shared" si="222"/>
        <v>-2.5176233635447742E-3</v>
      </c>
      <c r="U225" s="105">
        <f t="shared" si="222"/>
        <v>0</v>
      </c>
      <c r="V225" s="105">
        <f t="shared" si="222"/>
        <v>0</v>
      </c>
      <c r="W225" s="105">
        <f t="shared" si="222"/>
        <v>-7.0796460176991705E-3</v>
      </c>
    </row>
    <row r="226" spans="1:23" ht="14.25" customHeight="1">
      <c r="A226" s="112" t="s">
        <v>413</v>
      </c>
      <c r="B226" s="183">
        <v>88.1</v>
      </c>
      <c r="C226" s="184">
        <v>930.2</v>
      </c>
      <c r="D226" s="183">
        <v>214</v>
      </c>
      <c r="E226" s="185">
        <v>921</v>
      </c>
      <c r="F226" s="183">
        <v>575</v>
      </c>
      <c r="G226" s="184">
        <v>1920</v>
      </c>
      <c r="H226" s="93">
        <v>545</v>
      </c>
      <c r="I226" s="93">
        <v>1986</v>
      </c>
      <c r="J226" s="187">
        <v>4295</v>
      </c>
      <c r="K226" s="93">
        <v>485</v>
      </c>
      <c r="L226" s="188">
        <v>5650</v>
      </c>
      <c r="M226" s="189">
        <f t="shared" ref="M226:W226" si="223">(B226/B227)-1</f>
        <v>0</v>
      </c>
      <c r="N226" s="105">
        <f t="shared" si="223"/>
        <v>-2.0842105263157884E-2</v>
      </c>
      <c r="O226" s="105">
        <f t="shared" si="223"/>
        <v>2.8846153846153744E-2</v>
      </c>
      <c r="P226" s="105">
        <f t="shared" si="223"/>
        <v>-2.0837763129917142E-2</v>
      </c>
      <c r="Q226" s="105">
        <f t="shared" si="223"/>
        <v>-8.6880973066894018E-4</v>
      </c>
      <c r="R226" s="105">
        <f t="shared" si="223"/>
        <v>-3.1152647975077885E-3</v>
      </c>
      <c r="S226" s="105">
        <f t="shared" si="223"/>
        <v>0</v>
      </c>
      <c r="T226" s="105">
        <f t="shared" si="223"/>
        <v>0</v>
      </c>
      <c r="U226" s="105">
        <f t="shared" si="223"/>
        <v>-1.1627906976744429E-3</v>
      </c>
      <c r="V226" s="105">
        <f t="shared" si="223"/>
        <v>1.8907563025210017E-2</v>
      </c>
      <c r="W226" s="105">
        <f t="shared" si="223"/>
        <v>-4.405286343612369E-3</v>
      </c>
    </row>
    <row r="227" spans="1:23" ht="14.25" customHeight="1">
      <c r="A227" s="112" t="s">
        <v>414</v>
      </c>
      <c r="B227" s="183">
        <v>88.1</v>
      </c>
      <c r="C227" s="184">
        <v>950</v>
      </c>
      <c r="D227" s="183">
        <v>208</v>
      </c>
      <c r="E227" s="185">
        <v>940.6</v>
      </c>
      <c r="F227" s="183">
        <v>575.5</v>
      </c>
      <c r="G227" s="184">
        <v>1926</v>
      </c>
      <c r="H227" s="93">
        <v>545</v>
      </c>
      <c r="I227" s="93">
        <v>1986</v>
      </c>
      <c r="J227" s="187">
        <v>4300</v>
      </c>
      <c r="K227" s="93">
        <v>476</v>
      </c>
      <c r="L227" s="188">
        <v>5675</v>
      </c>
      <c r="M227" s="189">
        <f t="shared" ref="M227:W227" si="224">(B227/B228)-1</f>
        <v>-5.6433408577878375E-3</v>
      </c>
      <c r="N227" s="105">
        <f t="shared" si="224"/>
        <v>2.1097046413502962E-3</v>
      </c>
      <c r="O227" s="105">
        <f t="shared" si="224"/>
        <v>0</v>
      </c>
      <c r="P227" s="105">
        <f t="shared" si="224"/>
        <v>-2.7300930713547E-2</v>
      </c>
      <c r="Q227" s="105">
        <f t="shared" si="224"/>
        <v>-7.7586206896551602E-3</v>
      </c>
      <c r="R227" s="105">
        <f t="shared" si="224"/>
        <v>2.4468085106382986E-2</v>
      </c>
      <c r="S227" s="105">
        <f t="shared" si="224"/>
        <v>-2.4870280908928177E-2</v>
      </c>
      <c r="T227" s="105">
        <f t="shared" si="224"/>
        <v>-7.9920079920079434E-3</v>
      </c>
      <c r="U227" s="105">
        <f t="shared" si="224"/>
        <v>0</v>
      </c>
      <c r="V227" s="105">
        <f t="shared" si="224"/>
        <v>-2.8373137374974489E-2</v>
      </c>
      <c r="W227" s="105">
        <f t="shared" si="224"/>
        <v>0</v>
      </c>
    </row>
    <row r="228" spans="1:23" ht="14.25" customHeight="1">
      <c r="A228" s="112" t="s">
        <v>415</v>
      </c>
      <c r="B228" s="183">
        <v>88.6</v>
      </c>
      <c r="C228" s="184">
        <v>948</v>
      </c>
      <c r="D228" s="183">
        <v>208</v>
      </c>
      <c r="E228" s="185">
        <v>967</v>
      </c>
      <c r="F228" s="183">
        <v>580</v>
      </c>
      <c r="G228" s="184">
        <v>1880</v>
      </c>
      <c r="H228" s="93">
        <v>558.9</v>
      </c>
      <c r="I228" s="93">
        <v>2002</v>
      </c>
      <c r="J228" s="187">
        <v>4300</v>
      </c>
      <c r="K228" s="93">
        <v>489.9</v>
      </c>
      <c r="L228" s="188">
        <v>5675</v>
      </c>
      <c r="M228" s="189">
        <f t="shared" ref="M228:W228" si="225">(B228/B229)-1</f>
        <v>1.2571428571428456E-2</v>
      </c>
      <c r="N228" s="105">
        <f t="shared" si="225"/>
        <v>2.1992238033635259E-2</v>
      </c>
      <c r="O228" s="105">
        <f t="shared" si="225"/>
        <v>0</v>
      </c>
      <c r="P228" s="105">
        <f t="shared" si="225"/>
        <v>6.7673086933888182E-3</v>
      </c>
      <c r="Q228" s="105">
        <f t="shared" si="225"/>
        <v>-6.8493150684931781E-3</v>
      </c>
      <c r="R228" s="105">
        <f t="shared" si="225"/>
        <v>-5.2910052910053462E-3</v>
      </c>
      <c r="S228" s="105">
        <f t="shared" si="225"/>
        <v>3.4111310592459532E-3</v>
      </c>
      <c r="T228" s="105">
        <f t="shared" si="225"/>
        <v>8.5642317380352218E-3</v>
      </c>
      <c r="U228" s="105">
        <f t="shared" si="225"/>
        <v>4.6728971962617383E-3</v>
      </c>
      <c r="V228" s="105">
        <f t="shared" si="225"/>
        <v>-3.0525030525030417E-3</v>
      </c>
      <c r="W228" s="105">
        <f t="shared" si="225"/>
        <v>2.4730612965906396E-3</v>
      </c>
    </row>
    <row r="229" spans="1:23" ht="14.25" customHeight="1">
      <c r="A229" s="112" t="s">
        <v>416</v>
      </c>
      <c r="B229" s="183">
        <v>87.5</v>
      </c>
      <c r="C229" s="184">
        <v>927.6</v>
      </c>
      <c r="D229" s="183">
        <v>208</v>
      </c>
      <c r="E229" s="185">
        <v>960.5</v>
      </c>
      <c r="F229" s="183">
        <v>584</v>
      </c>
      <c r="G229" s="184">
        <v>1890</v>
      </c>
      <c r="H229" s="93">
        <v>557</v>
      </c>
      <c r="I229" s="93">
        <v>1985</v>
      </c>
      <c r="J229" s="187">
        <v>4280</v>
      </c>
      <c r="K229" s="93">
        <v>491.4</v>
      </c>
      <c r="L229" s="188">
        <v>5661</v>
      </c>
      <c r="M229" s="189">
        <f t="shared" ref="M229:W229" si="226">(B229/B230)-1</f>
        <v>0</v>
      </c>
      <c r="N229" s="105">
        <f t="shared" si="226"/>
        <v>-2.580645161290307E-3</v>
      </c>
      <c r="O229" s="105">
        <f t="shared" si="226"/>
        <v>0</v>
      </c>
      <c r="P229" s="105">
        <f t="shared" si="226"/>
        <v>-9.7938144329896559E-3</v>
      </c>
      <c r="Q229" s="105">
        <f t="shared" si="226"/>
        <v>1.0380622837370179E-2</v>
      </c>
      <c r="R229" s="105">
        <f t="shared" si="226"/>
        <v>0</v>
      </c>
      <c r="S229" s="105">
        <f t="shared" si="226"/>
        <v>3.1481481481481444E-2</v>
      </c>
      <c r="T229" s="105">
        <f t="shared" si="226"/>
        <v>1.7948717948717885E-2</v>
      </c>
      <c r="U229" s="105">
        <f t="shared" si="226"/>
        <v>-9.2592592592593004E-3</v>
      </c>
      <c r="V229" s="105">
        <f t="shared" si="226"/>
        <v>1.528925619834709E-2</v>
      </c>
      <c r="W229" s="105">
        <f t="shared" si="226"/>
        <v>-7.0163129275565561E-3</v>
      </c>
    </row>
    <row r="230" spans="1:23" ht="14.25" customHeight="1">
      <c r="A230" s="112" t="s">
        <v>417</v>
      </c>
      <c r="B230" s="183">
        <v>87.5</v>
      </c>
      <c r="C230" s="184">
        <v>930</v>
      </c>
      <c r="D230" s="183">
        <v>208</v>
      </c>
      <c r="E230" s="185">
        <v>970</v>
      </c>
      <c r="F230" s="183">
        <v>578</v>
      </c>
      <c r="G230" s="184">
        <v>1890</v>
      </c>
      <c r="H230" s="93">
        <v>540</v>
      </c>
      <c r="I230" s="93">
        <v>1950</v>
      </c>
      <c r="J230" s="187">
        <v>4320</v>
      </c>
      <c r="K230" s="93">
        <v>484</v>
      </c>
      <c r="L230" s="188">
        <v>5701</v>
      </c>
      <c r="M230" s="189">
        <f t="shared" ref="M230:W230" si="227">(B230/B231)-1</f>
        <v>-1.6853932584269704E-2</v>
      </c>
      <c r="N230" s="105">
        <f t="shared" si="227"/>
        <v>0</v>
      </c>
      <c r="O230" s="105">
        <f t="shared" si="227"/>
        <v>0</v>
      </c>
      <c r="P230" s="105">
        <f t="shared" si="227"/>
        <v>1.0319917440659854E-3</v>
      </c>
      <c r="Q230" s="105">
        <f t="shared" si="227"/>
        <v>1.4569071441109305E-2</v>
      </c>
      <c r="R230" s="105">
        <f t="shared" si="227"/>
        <v>-4.7393364928910442E-3</v>
      </c>
      <c r="S230" s="105">
        <f t="shared" si="227"/>
        <v>1.8867924528301883E-2</v>
      </c>
      <c r="T230" s="105">
        <f t="shared" si="227"/>
        <v>1.5625E-2</v>
      </c>
      <c r="U230" s="105">
        <f t="shared" si="227"/>
        <v>-1.1560693641619046E-3</v>
      </c>
      <c r="V230" s="105">
        <f t="shared" si="227"/>
        <v>2.5858414582450084E-2</v>
      </c>
      <c r="W230" s="105">
        <f t="shared" si="227"/>
        <v>1.75438596491162E-4</v>
      </c>
    </row>
    <row r="231" spans="1:23" ht="14.25" customHeight="1">
      <c r="A231" s="112" t="s">
        <v>418</v>
      </c>
      <c r="B231" s="183">
        <v>89</v>
      </c>
      <c r="C231" s="184">
        <v>930</v>
      </c>
      <c r="D231" s="183">
        <v>208</v>
      </c>
      <c r="E231" s="185">
        <v>969</v>
      </c>
      <c r="F231" s="183">
        <v>569.70000000000005</v>
      </c>
      <c r="G231" s="184">
        <v>1899</v>
      </c>
      <c r="H231" s="93">
        <v>530</v>
      </c>
      <c r="I231" s="93">
        <v>1920</v>
      </c>
      <c r="J231" s="187">
        <v>4325</v>
      </c>
      <c r="K231" s="93">
        <v>471.8</v>
      </c>
      <c r="L231" s="188">
        <v>5700</v>
      </c>
      <c r="M231" s="189">
        <f t="shared" ref="M231:W231" si="228">(B231/B232)-1</f>
        <v>-6.2527914247432204E-3</v>
      </c>
      <c r="N231" s="105">
        <f t="shared" si="228"/>
        <v>-2.2529771483746908E-3</v>
      </c>
      <c r="O231" s="105">
        <f t="shared" si="228"/>
        <v>-7.3968026723932878E-3</v>
      </c>
      <c r="P231" s="105">
        <f t="shared" si="228"/>
        <v>0</v>
      </c>
      <c r="Q231" s="105">
        <f t="shared" si="228"/>
        <v>2.8164055624009254E-3</v>
      </c>
      <c r="R231" s="105">
        <f t="shared" si="228"/>
        <v>0</v>
      </c>
      <c r="S231" s="105">
        <f t="shared" si="228"/>
        <v>3.5978034463168829E-3</v>
      </c>
      <c r="T231" s="105">
        <f t="shared" si="228"/>
        <v>4.9180327868852514E-2</v>
      </c>
      <c r="U231" s="105">
        <f t="shared" si="228"/>
        <v>0</v>
      </c>
      <c r="V231" s="105">
        <f t="shared" si="228"/>
        <v>1.4187446259673386E-2</v>
      </c>
      <c r="W231" s="105">
        <f t="shared" si="228"/>
        <v>0</v>
      </c>
    </row>
    <row r="232" spans="1:23" ht="14.25" customHeight="1">
      <c r="A232" s="112" t="s">
        <v>419</v>
      </c>
      <c r="B232" s="183">
        <v>89.56</v>
      </c>
      <c r="C232" s="184">
        <v>932.1</v>
      </c>
      <c r="D232" s="183">
        <v>209.55</v>
      </c>
      <c r="E232" s="185">
        <v>969</v>
      </c>
      <c r="F232" s="183">
        <v>568.1</v>
      </c>
      <c r="G232" s="184">
        <v>1899</v>
      </c>
      <c r="H232" s="93">
        <v>528.1</v>
      </c>
      <c r="I232" s="93">
        <v>1830</v>
      </c>
      <c r="J232" s="187">
        <v>4325</v>
      </c>
      <c r="K232" s="93">
        <v>465.2</v>
      </c>
      <c r="L232" s="188">
        <v>5700</v>
      </c>
      <c r="M232" s="189">
        <f t="shared" ref="M232:W232" si="229">(B232/B233)-1</f>
        <v>-4.8888888888888316E-3</v>
      </c>
      <c r="N232" s="105">
        <f t="shared" si="229"/>
        <v>-1.7808219178082174E-2</v>
      </c>
      <c r="O232" s="105">
        <f t="shared" si="229"/>
        <v>-2.142857142857113E-3</v>
      </c>
      <c r="P232" s="105">
        <f t="shared" si="229"/>
        <v>2.0000000000000018E-2</v>
      </c>
      <c r="Q232" s="105">
        <f t="shared" si="229"/>
        <v>-3.3333333333332993E-3</v>
      </c>
      <c r="R232" s="105">
        <f t="shared" si="229"/>
        <v>0</v>
      </c>
      <c r="S232" s="105">
        <f t="shared" si="229"/>
        <v>4.3675889328063322E-2</v>
      </c>
      <c r="T232" s="105">
        <f t="shared" si="229"/>
        <v>0</v>
      </c>
      <c r="U232" s="105">
        <f t="shared" si="229"/>
        <v>2.9761904761904656E-2</v>
      </c>
      <c r="V232" s="105">
        <f t="shared" si="229"/>
        <v>1.5720524017467152E-2</v>
      </c>
      <c r="W232" s="105">
        <f t="shared" si="229"/>
        <v>-8.6956521739129933E-3</v>
      </c>
    </row>
    <row r="233" spans="1:23" ht="14.25" customHeight="1">
      <c r="A233" s="112" t="s">
        <v>420</v>
      </c>
      <c r="B233" s="183">
        <v>90</v>
      </c>
      <c r="C233" s="184">
        <v>949</v>
      </c>
      <c r="D233" s="183">
        <v>210</v>
      </c>
      <c r="E233" s="185">
        <v>950</v>
      </c>
      <c r="F233" s="183">
        <v>570</v>
      </c>
      <c r="G233" s="184">
        <v>1899</v>
      </c>
      <c r="H233" s="93">
        <v>506</v>
      </c>
      <c r="I233" s="93">
        <v>1830</v>
      </c>
      <c r="J233" s="187">
        <v>4200</v>
      </c>
      <c r="K233" s="93">
        <v>458</v>
      </c>
      <c r="L233" s="188">
        <v>5750</v>
      </c>
      <c r="M233" s="189">
        <f t="shared" ref="M233:W233" si="230">(B233/B234)-1</f>
        <v>-1.0880316518298683E-2</v>
      </c>
      <c r="N233" s="105">
        <f t="shared" si="230"/>
        <v>0</v>
      </c>
      <c r="O233" s="105">
        <f t="shared" si="230"/>
        <v>-9.667531242631533E-3</v>
      </c>
      <c r="P233" s="105">
        <f t="shared" si="230"/>
        <v>1.8220793140407254E-2</v>
      </c>
      <c r="Q233" s="105">
        <f t="shared" si="230"/>
        <v>0</v>
      </c>
      <c r="R233" s="105">
        <f t="shared" si="230"/>
        <v>0</v>
      </c>
      <c r="S233" s="105">
        <f t="shared" si="230"/>
        <v>7.3661158670117466E-3</v>
      </c>
      <c r="T233" s="105">
        <f t="shared" si="230"/>
        <v>0</v>
      </c>
      <c r="U233" s="105">
        <f t="shared" si="230"/>
        <v>-2.3255813953488413E-2</v>
      </c>
      <c r="V233" s="105">
        <f t="shared" si="230"/>
        <v>6.1511423550089095E-3</v>
      </c>
      <c r="W233" s="105">
        <f t="shared" si="230"/>
        <v>0</v>
      </c>
    </row>
    <row r="234" spans="1:23" ht="14.25" customHeight="1">
      <c r="A234" s="112" t="s">
        <v>421</v>
      </c>
      <c r="B234" s="183">
        <v>90.99</v>
      </c>
      <c r="C234" s="184">
        <v>949</v>
      </c>
      <c r="D234" s="183">
        <v>212.05</v>
      </c>
      <c r="E234" s="185">
        <v>933</v>
      </c>
      <c r="F234" s="183">
        <v>570</v>
      </c>
      <c r="G234" s="184">
        <v>1899</v>
      </c>
      <c r="H234" s="93">
        <v>502.3</v>
      </c>
      <c r="I234" s="93">
        <v>1830</v>
      </c>
      <c r="J234" s="187">
        <v>4300</v>
      </c>
      <c r="K234" s="93">
        <v>455.2</v>
      </c>
      <c r="L234" s="188">
        <v>5750</v>
      </c>
      <c r="M234" s="189">
        <f t="shared" ref="M234:W234" si="231">(B234/B235)-1</f>
        <v>-2.8493150684931745E-3</v>
      </c>
      <c r="N234" s="105">
        <f t="shared" si="231"/>
        <v>-6.2827225130890341E-3</v>
      </c>
      <c r="O234" s="105">
        <f t="shared" si="231"/>
        <v>-9.1121495327102231E-3</v>
      </c>
      <c r="P234" s="105">
        <f t="shared" si="231"/>
        <v>-5.2791878172588791E-2</v>
      </c>
      <c r="Q234" s="105">
        <f t="shared" si="231"/>
        <v>-1.7540782318892223E-4</v>
      </c>
      <c r="R234" s="105">
        <f t="shared" si="231"/>
        <v>-9.9061522419187087E-3</v>
      </c>
      <c r="S234" s="105">
        <f t="shared" si="231"/>
        <v>4.5999999999999375E-3</v>
      </c>
      <c r="T234" s="105">
        <f t="shared" si="231"/>
        <v>-1.0810810810810811E-2</v>
      </c>
      <c r="U234" s="105">
        <f t="shared" si="231"/>
        <v>2.326122354034954E-4</v>
      </c>
      <c r="V234" s="105">
        <f t="shared" si="231"/>
        <v>6.5948560123096911E-4</v>
      </c>
      <c r="W234" s="105">
        <f t="shared" si="231"/>
        <v>-8.6206896551723755E-3</v>
      </c>
    </row>
    <row r="235" spans="1:23" ht="14.25" customHeight="1">
      <c r="A235" s="112" t="s">
        <v>422</v>
      </c>
      <c r="B235" s="183">
        <v>91.25</v>
      </c>
      <c r="C235" s="184">
        <v>955</v>
      </c>
      <c r="D235" s="183">
        <v>214</v>
      </c>
      <c r="E235" s="185">
        <v>985</v>
      </c>
      <c r="F235" s="183">
        <v>570.1</v>
      </c>
      <c r="G235" s="184">
        <v>1918</v>
      </c>
      <c r="H235" s="93">
        <v>500</v>
      </c>
      <c r="I235" s="93">
        <v>1850</v>
      </c>
      <c r="J235" s="187">
        <v>4299</v>
      </c>
      <c r="K235" s="93">
        <v>454.9</v>
      </c>
      <c r="L235" s="188">
        <v>5800</v>
      </c>
      <c r="M235" s="189">
        <f t="shared" ref="M235:W235" si="232">(B235/B236)-1</f>
        <v>8.2872928176795924E-3</v>
      </c>
      <c r="N235" s="105">
        <f t="shared" si="232"/>
        <v>6.322444678608985E-3</v>
      </c>
      <c r="O235" s="105">
        <f t="shared" si="232"/>
        <v>-2.2607901347339476E-2</v>
      </c>
      <c r="P235" s="105">
        <f t="shared" si="232"/>
        <v>1.9668737060041463E-2</v>
      </c>
      <c r="Q235" s="105">
        <f t="shared" si="232"/>
        <v>9.0265486725664701E-3</v>
      </c>
      <c r="R235" s="105">
        <f t="shared" si="232"/>
        <v>-1.0416666666667185E-3</v>
      </c>
      <c r="S235" s="105">
        <f t="shared" si="232"/>
        <v>3.3057851239669311E-2</v>
      </c>
      <c r="T235" s="105">
        <f t="shared" si="232"/>
        <v>1.0928961748633892E-2</v>
      </c>
      <c r="U235" s="105">
        <f t="shared" si="232"/>
        <v>9.1549295774648876E-3</v>
      </c>
      <c r="V235" s="105">
        <f t="shared" si="232"/>
        <v>1.5628488501897797E-2</v>
      </c>
      <c r="W235" s="105">
        <f t="shared" si="232"/>
        <v>3.5714285714285809E-2</v>
      </c>
    </row>
    <row r="236" spans="1:23" ht="14.25" customHeight="1">
      <c r="A236" s="112" t="s">
        <v>423</v>
      </c>
      <c r="B236" s="183">
        <v>90.5</v>
      </c>
      <c r="C236" s="184">
        <v>949</v>
      </c>
      <c r="D236" s="183">
        <v>218.95</v>
      </c>
      <c r="E236" s="185">
        <v>966</v>
      </c>
      <c r="F236" s="183">
        <v>565</v>
      </c>
      <c r="G236" s="184">
        <v>1920</v>
      </c>
      <c r="H236" s="93">
        <v>484</v>
      </c>
      <c r="I236" s="93">
        <v>1830</v>
      </c>
      <c r="J236" s="187">
        <v>4260</v>
      </c>
      <c r="K236" s="93">
        <v>447.9</v>
      </c>
      <c r="L236" s="188">
        <v>5600</v>
      </c>
      <c r="M236" s="189">
        <f t="shared" ref="M236:W236" si="233">(B236/B237)-1</f>
        <v>1.7997750281214753E-2</v>
      </c>
      <c r="N236" s="105">
        <f t="shared" si="233"/>
        <v>0</v>
      </c>
      <c r="O236" s="105">
        <f t="shared" si="233"/>
        <v>1.837209302325582E-2</v>
      </c>
      <c r="P236" s="105">
        <f t="shared" si="233"/>
        <v>-2.4242424242424288E-2</v>
      </c>
      <c r="Q236" s="105">
        <f t="shared" si="233"/>
        <v>3.3284564740307276E-2</v>
      </c>
      <c r="R236" s="105">
        <f t="shared" si="233"/>
        <v>1.0526315789473717E-2</v>
      </c>
      <c r="S236" s="105">
        <f t="shared" si="233"/>
        <v>2.3255813953488413E-2</v>
      </c>
      <c r="T236" s="105">
        <f t="shared" si="233"/>
        <v>1.1049723756906049E-2</v>
      </c>
      <c r="U236" s="105">
        <f t="shared" si="233"/>
        <v>0</v>
      </c>
      <c r="V236" s="105">
        <f t="shared" si="233"/>
        <v>8.7837837837836386E-3</v>
      </c>
      <c r="W236" s="105">
        <f t="shared" si="233"/>
        <v>-1.6853932584269704E-2</v>
      </c>
    </row>
    <row r="237" spans="1:23" ht="14.25" customHeight="1">
      <c r="A237" s="112" t="s">
        <v>424</v>
      </c>
      <c r="B237" s="183">
        <v>88.9</v>
      </c>
      <c r="C237" s="184">
        <v>949</v>
      </c>
      <c r="D237" s="183">
        <v>215</v>
      </c>
      <c r="E237" s="185">
        <v>990</v>
      </c>
      <c r="F237" s="183">
        <v>546.79999999999995</v>
      </c>
      <c r="G237" s="184">
        <v>1900</v>
      </c>
      <c r="H237" s="93">
        <v>473</v>
      </c>
      <c r="I237" s="93">
        <v>1810</v>
      </c>
      <c r="J237" s="187">
        <v>4260</v>
      </c>
      <c r="K237" s="93">
        <v>444</v>
      </c>
      <c r="L237" s="188">
        <v>5696</v>
      </c>
      <c r="M237" s="189">
        <f t="shared" ref="M237:W237" si="234">(B237/B238)-1</f>
        <v>0</v>
      </c>
      <c r="N237" s="105">
        <f t="shared" si="234"/>
        <v>0</v>
      </c>
      <c r="O237" s="105">
        <f t="shared" si="234"/>
        <v>0</v>
      </c>
      <c r="P237" s="105">
        <f t="shared" si="234"/>
        <v>2.3286423002935042E-3</v>
      </c>
      <c r="Q237" s="105">
        <f t="shared" si="234"/>
        <v>-2.1897810218979297E-3</v>
      </c>
      <c r="R237" s="105">
        <f t="shared" si="234"/>
        <v>-1.041666666666663E-2</v>
      </c>
      <c r="S237" s="105">
        <f t="shared" si="234"/>
        <v>2.1186440677967155E-3</v>
      </c>
      <c r="T237" s="105">
        <f t="shared" si="234"/>
        <v>5.5555555555555358E-3</v>
      </c>
      <c r="U237" s="105">
        <f t="shared" si="234"/>
        <v>-8.610658599022547E-3</v>
      </c>
      <c r="V237" s="105">
        <f t="shared" si="234"/>
        <v>-4.484304932735439E-3</v>
      </c>
      <c r="W237" s="105">
        <f t="shared" si="234"/>
        <v>5.47219770520746E-3</v>
      </c>
    </row>
    <row r="238" spans="1:23" ht="14.25" customHeight="1">
      <c r="A238" s="112" t="s">
        <v>425</v>
      </c>
      <c r="B238" s="183">
        <v>88.9</v>
      </c>
      <c r="C238" s="184">
        <v>949</v>
      </c>
      <c r="D238" s="183">
        <v>215</v>
      </c>
      <c r="E238" s="185">
        <v>987.7</v>
      </c>
      <c r="F238" s="183">
        <v>548</v>
      </c>
      <c r="G238" s="184">
        <v>1920</v>
      </c>
      <c r="H238" s="93">
        <v>472</v>
      </c>
      <c r="I238" s="93">
        <v>1800</v>
      </c>
      <c r="J238" s="187">
        <v>4297</v>
      </c>
      <c r="K238" s="93">
        <v>446</v>
      </c>
      <c r="L238" s="188">
        <v>5665</v>
      </c>
      <c r="M238" s="189">
        <f t="shared" ref="M238:W238" si="235">(B238/B239)-1</f>
        <v>7.4796010879421004E-3</v>
      </c>
      <c r="N238" s="105">
        <f t="shared" si="235"/>
        <v>0</v>
      </c>
      <c r="O238" s="105">
        <f t="shared" si="235"/>
        <v>-5.7803468208093012E-3</v>
      </c>
      <c r="P238" s="105">
        <f t="shared" si="235"/>
        <v>9.988864142538989E-2</v>
      </c>
      <c r="Q238" s="105">
        <f t="shared" si="235"/>
        <v>-3.4551736679395706E-3</v>
      </c>
      <c r="R238" s="105">
        <f t="shared" si="235"/>
        <v>1.0526315789473717E-2</v>
      </c>
      <c r="S238" s="105">
        <f t="shared" si="235"/>
        <v>0</v>
      </c>
      <c r="T238" s="105">
        <f t="shared" si="235"/>
        <v>0</v>
      </c>
      <c r="U238" s="105">
        <f t="shared" si="235"/>
        <v>1.1058823529411788E-2</v>
      </c>
      <c r="V238" s="105">
        <f t="shared" si="235"/>
        <v>1.3751562677577045E-2</v>
      </c>
      <c r="W238" s="105">
        <f t="shared" si="235"/>
        <v>-6.1403508771930015E-3</v>
      </c>
    </row>
    <row r="239" spans="1:23" ht="14.25" customHeight="1">
      <c r="A239" s="112" t="s">
        <v>426</v>
      </c>
      <c r="B239" s="183">
        <v>88.24</v>
      </c>
      <c r="C239" s="184">
        <v>949</v>
      </c>
      <c r="D239" s="183">
        <v>216.25</v>
      </c>
      <c r="E239" s="185">
        <v>898</v>
      </c>
      <c r="F239" s="183">
        <v>549.9</v>
      </c>
      <c r="G239" s="184">
        <v>1900</v>
      </c>
      <c r="H239" s="93">
        <v>472</v>
      </c>
      <c r="I239" s="93">
        <v>1800</v>
      </c>
      <c r="J239" s="187">
        <v>4250</v>
      </c>
      <c r="K239" s="93">
        <v>439.95</v>
      </c>
      <c r="L239" s="188">
        <v>5700</v>
      </c>
      <c r="M239" s="189">
        <f t="shared" ref="M239:W239" si="236">(B239/B240)-1</f>
        <v>-5.7464788732395355E-3</v>
      </c>
      <c r="N239" s="105">
        <f t="shared" si="236"/>
        <v>-1.0526315789474161E-3</v>
      </c>
      <c r="O239" s="105">
        <f t="shared" si="236"/>
        <v>3.9663461538461453E-2</v>
      </c>
      <c r="P239" s="105">
        <f t="shared" si="236"/>
        <v>8.9887640449437534E-3</v>
      </c>
      <c r="Q239" s="105">
        <f t="shared" si="236"/>
        <v>1.6263167621511698E-2</v>
      </c>
      <c r="R239" s="105">
        <f t="shared" si="236"/>
        <v>5.2910052910053462E-3</v>
      </c>
      <c r="S239" s="105">
        <f t="shared" si="236"/>
        <v>1.5053763440860291E-2</v>
      </c>
      <c r="T239" s="105">
        <f t="shared" si="236"/>
        <v>0</v>
      </c>
      <c r="U239" s="105">
        <f t="shared" si="236"/>
        <v>-2.2988505747126409E-2</v>
      </c>
      <c r="V239" s="105">
        <f t="shared" si="236"/>
        <v>1.6050808314087783E-2</v>
      </c>
      <c r="W239" s="105">
        <f t="shared" si="236"/>
        <v>6.1782877316858276E-3</v>
      </c>
    </row>
    <row r="240" spans="1:23" ht="14.25" customHeight="1">
      <c r="A240" s="112" t="s">
        <v>427</v>
      </c>
      <c r="B240" s="183">
        <v>88.75</v>
      </c>
      <c r="C240" s="184">
        <v>950</v>
      </c>
      <c r="D240" s="183">
        <v>208</v>
      </c>
      <c r="E240" s="185">
        <v>890</v>
      </c>
      <c r="F240" s="183">
        <v>541.1</v>
      </c>
      <c r="G240" s="184">
        <v>1890</v>
      </c>
      <c r="H240" s="93">
        <v>465</v>
      </c>
      <c r="I240" s="93">
        <v>1800</v>
      </c>
      <c r="J240" s="187">
        <v>4350</v>
      </c>
      <c r="K240" s="93">
        <v>433</v>
      </c>
      <c r="L240" s="188">
        <v>5665</v>
      </c>
      <c r="M240" s="189">
        <f t="shared" ref="M240:W240" si="237">(B240/B241)-1</f>
        <v>-2.8089887640448952E-3</v>
      </c>
      <c r="N240" s="105">
        <f t="shared" si="237"/>
        <v>5.2910052910053462E-3</v>
      </c>
      <c r="O240" s="105">
        <f t="shared" si="237"/>
        <v>-4.5214597199908169E-2</v>
      </c>
      <c r="P240" s="105">
        <f t="shared" si="237"/>
        <v>7.8787878787878851E-2</v>
      </c>
      <c r="Q240" s="105">
        <f t="shared" si="237"/>
        <v>-1.8446781036709492E-3</v>
      </c>
      <c r="R240" s="105">
        <f t="shared" si="237"/>
        <v>0</v>
      </c>
      <c r="S240" s="105">
        <f t="shared" si="237"/>
        <v>2.151000215100396E-4</v>
      </c>
      <c r="T240" s="105">
        <f t="shared" si="237"/>
        <v>1.066816395283543E-2</v>
      </c>
      <c r="U240" s="105">
        <f t="shared" si="237"/>
        <v>-1.1363636363636354E-2</v>
      </c>
      <c r="V240" s="105">
        <f t="shared" si="237"/>
        <v>2.5337437840397881E-2</v>
      </c>
      <c r="W240" s="105">
        <f t="shared" si="237"/>
        <v>0</v>
      </c>
    </row>
    <row r="241" spans="1:23" ht="14.25" customHeight="1">
      <c r="A241" s="112" t="s">
        <v>428</v>
      </c>
      <c r="B241" s="183">
        <v>89</v>
      </c>
      <c r="C241" s="184">
        <v>945</v>
      </c>
      <c r="D241" s="183">
        <v>217.85</v>
      </c>
      <c r="E241" s="185">
        <v>825</v>
      </c>
      <c r="F241" s="183">
        <v>542.1</v>
      </c>
      <c r="G241" s="184">
        <v>1890</v>
      </c>
      <c r="H241" s="93">
        <v>464.9</v>
      </c>
      <c r="I241" s="93">
        <v>1781</v>
      </c>
      <c r="J241" s="187">
        <v>4400</v>
      </c>
      <c r="K241" s="93">
        <v>422.3</v>
      </c>
      <c r="L241" s="188">
        <v>5665</v>
      </c>
      <c r="M241" s="189">
        <f t="shared" ref="M241:W241" si="238">(B241/B242)-1</f>
        <v>-5.0307434320849831E-3</v>
      </c>
      <c r="N241" s="105">
        <f t="shared" si="238"/>
        <v>0</v>
      </c>
      <c r="O241" s="105">
        <f t="shared" si="238"/>
        <v>1.6091954022987576E-3</v>
      </c>
      <c r="P241" s="105">
        <f t="shared" si="238"/>
        <v>-1.6686531585220488E-2</v>
      </c>
      <c r="Q241" s="105">
        <f t="shared" si="238"/>
        <v>-5.3211009174310986E-3</v>
      </c>
      <c r="R241" s="105">
        <f t="shared" si="238"/>
        <v>-1.5112037519541377E-2</v>
      </c>
      <c r="S241" s="105">
        <f t="shared" si="238"/>
        <v>-4.4967880085653444E-3</v>
      </c>
      <c r="T241" s="105">
        <f t="shared" si="238"/>
        <v>-2.5711159737417888E-2</v>
      </c>
      <c r="U241" s="105">
        <f t="shared" si="238"/>
        <v>0</v>
      </c>
      <c r="V241" s="105">
        <f t="shared" si="238"/>
        <v>-1.3317757009345788E-2</v>
      </c>
      <c r="W241" s="105">
        <f t="shared" si="238"/>
        <v>8.8339222614841617E-4</v>
      </c>
    </row>
    <row r="242" spans="1:23" ht="14.25" customHeight="1">
      <c r="A242" s="112" t="s">
        <v>429</v>
      </c>
      <c r="B242" s="183">
        <v>89.45</v>
      </c>
      <c r="C242" s="184">
        <v>945</v>
      </c>
      <c r="D242" s="183">
        <v>217.5</v>
      </c>
      <c r="E242" s="185">
        <v>839</v>
      </c>
      <c r="F242" s="183">
        <v>545</v>
      </c>
      <c r="G242" s="184">
        <v>1919</v>
      </c>
      <c r="H242" s="93">
        <v>467</v>
      </c>
      <c r="I242" s="93">
        <v>1828</v>
      </c>
      <c r="J242" s="187">
        <v>4400</v>
      </c>
      <c r="K242" s="93">
        <v>428</v>
      </c>
      <c r="L242" s="188">
        <v>5660</v>
      </c>
      <c r="M242" s="189">
        <f t="shared" ref="M242:W242" si="239">(B242/B243)-1</f>
        <v>-2.6758835990633445E-3</v>
      </c>
      <c r="N242" s="105">
        <f t="shared" si="239"/>
        <v>0</v>
      </c>
      <c r="O242" s="105">
        <f t="shared" si="239"/>
        <v>1.5880429705745103E-2</v>
      </c>
      <c r="P242" s="105">
        <f t="shared" si="239"/>
        <v>0</v>
      </c>
      <c r="Q242" s="105">
        <f t="shared" si="239"/>
        <v>0</v>
      </c>
      <c r="R242" s="105">
        <f t="shared" si="239"/>
        <v>0</v>
      </c>
      <c r="S242" s="105">
        <f t="shared" si="239"/>
        <v>3.8932146829810943E-2</v>
      </c>
      <c r="T242" s="105">
        <f t="shared" si="239"/>
        <v>2.6966292134831482E-2</v>
      </c>
      <c r="U242" s="105">
        <f t="shared" si="239"/>
        <v>6.8228337502840297E-4</v>
      </c>
      <c r="V242" s="105">
        <f t="shared" si="239"/>
        <v>-4.5354110943132131E-3</v>
      </c>
      <c r="W242" s="105">
        <f t="shared" si="239"/>
        <v>-7.0175438596491446E-3</v>
      </c>
    </row>
    <row r="243" spans="1:23" ht="14.25" customHeight="1">
      <c r="A243" s="112" t="s">
        <v>430</v>
      </c>
      <c r="B243" s="183">
        <v>89.69</v>
      </c>
      <c r="C243" s="184">
        <v>945</v>
      </c>
      <c r="D243" s="183">
        <v>214.1</v>
      </c>
      <c r="E243" s="185">
        <v>839</v>
      </c>
      <c r="F243" s="183">
        <v>545</v>
      </c>
      <c r="G243" s="184">
        <v>1919</v>
      </c>
      <c r="H243" s="93">
        <v>449.5</v>
      </c>
      <c r="I243" s="93">
        <v>1780</v>
      </c>
      <c r="J243" s="187">
        <v>4397</v>
      </c>
      <c r="K243" s="93">
        <v>429.95</v>
      </c>
      <c r="L243" s="188">
        <v>5700</v>
      </c>
      <c r="M243" s="189">
        <f t="shared" ref="M243:W243" si="240">(B243/B244)-1</f>
        <v>-2.4468913357802435E-3</v>
      </c>
      <c r="N243" s="105">
        <f t="shared" si="240"/>
        <v>-1.7957114186121226E-3</v>
      </c>
      <c r="O243" s="105">
        <f t="shared" si="240"/>
        <v>-4.1860465116279055E-3</v>
      </c>
      <c r="P243" s="105">
        <f t="shared" si="240"/>
        <v>-3.5629453681710332E-3</v>
      </c>
      <c r="Q243" s="105">
        <f t="shared" si="240"/>
        <v>0</v>
      </c>
      <c r="R243" s="105">
        <f t="shared" si="240"/>
        <v>0</v>
      </c>
      <c r="S243" s="105">
        <f t="shared" si="240"/>
        <v>2.4531668153435771E-3</v>
      </c>
      <c r="T243" s="105">
        <f t="shared" si="240"/>
        <v>3.9481105470953182E-3</v>
      </c>
      <c r="U243" s="105">
        <f t="shared" si="240"/>
        <v>1.0804597701149499E-2</v>
      </c>
      <c r="V243" s="105">
        <f t="shared" si="240"/>
        <v>4.104116222760279E-2</v>
      </c>
      <c r="W243" s="105">
        <f t="shared" si="240"/>
        <v>-1.7513134851138146E-3</v>
      </c>
    </row>
    <row r="244" spans="1:23" ht="14.25" customHeight="1">
      <c r="A244" s="112" t="s">
        <v>431</v>
      </c>
      <c r="B244" s="183">
        <v>89.91</v>
      </c>
      <c r="C244" s="184">
        <v>946.7</v>
      </c>
      <c r="D244" s="183">
        <v>215</v>
      </c>
      <c r="E244" s="185">
        <v>842</v>
      </c>
      <c r="F244" s="183">
        <v>545</v>
      </c>
      <c r="G244" s="184">
        <v>1919</v>
      </c>
      <c r="H244" s="93">
        <v>448.4</v>
      </c>
      <c r="I244" s="93">
        <v>1773</v>
      </c>
      <c r="J244" s="187">
        <v>4350</v>
      </c>
      <c r="K244" s="93">
        <v>413</v>
      </c>
      <c r="L244" s="188">
        <v>5710</v>
      </c>
      <c r="M244" s="189">
        <f t="shared" ref="M244:W244" si="241">(B244/B245)-1</f>
        <v>-1.0000000000000009E-3</v>
      </c>
      <c r="N244" s="105">
        <f t="shared" si="241"/>
        <v>-1.3713080168775704E-3</v>
      </c>
      <c r="O244" s="105">
        <f t="shared" si="241"/>
        <v>0</v>
      </c>
      <c r="P244" s="105">
        <f t="shared" si="241"/>
        <v>2.4330900243308973E-2</v>
      </c>
      <c r="Q244" s="105">
        <f t="shared" si="241"/>
        <v>9.2592592592593004E-3</v>
      </c>
      <c r="R244" s="105">
        <f t="shared" si="241"/>
        <v>0</v>
      </c>
      <c r="S244" s="105">
        <f t="shared" si="241"/>
        <v>7.6404494382023014E-3</v>
      </c>
      <c r="T244" s="105">
        <f t="shared" si="241"/>
        <v>-5.050505050505083E-3</v>
      </c>
      <c r="U244" s="105">
        <f t="shared" si="241"/>
        <v>0</v>
      </c>
      <c r="V244" s="105">
        <f t="shared" si="241"/>
        <v>2.6086956521739202E-2</v>
      </c>
      <c r="W244" s="105">
        <f t="shared" si="241"/>
        <v>-1.2793914246196358E-2</v>
      </c>
    </row>
    <row r="245" spans="1:23" ht="14.25" customHeight="1">
      <c r="A245" s="112" t="s">
        <v>432</v>
      </c>
      <c r="B245" s="183">
        <v>90</v>
      </c>
      <c r="C245" s="184">
        <v>948</v>
      </c>
      <c r="D245" s="183">
        <v>215</v>
      </c>
      <c r="E245" s="185">
        <v>822</v>
      </c>
      <c r="F245" s="183">
        <v>540</v>
      </c>
      <c r="G245" s="184">
        <v>1919</v>
      </c>
      <c r="H245" s="93">
        <v>445</v>
      </c>
      <c r="I245" s="93">
        <v>1782</v>
      </c>
      <c r="J245" s="187">
        <v>4350</v>
      </c>
      <c r="K245" s="93">
        <v>402.5</v>
      </c>
      <c r="L245" s="188">
        <v>5784</v>
      </c>
      <c r="M245" s="189">
        <f t="shared" ref="M245:W245" si="242">(B245/B246)-1</f>
        <v>-1.098901098901095E-2</v>
      </c>
      <c r="N245" s="105">
        <f t="shared" si="242"/>
        <v>2.1141649048626032E-3</v>
      </c>
      <c r="O245" s="105">
        <f t="shared" si="242"/>
        <v>0</v>
      </c>
      <c r="P245" s="105">
        <f t="shared" si="242"/>
        <v>-2.7218934911242609E-2</v>
      </c>
      <c r="Q245" s="105">
        <f t="shared" si="242"/>
        <v>7.4626865671640896E-3</v>
      </c>
      <c r="R245" s="105">
        <f t="shared" si="242"/>
        <v>0</v>
      </c>
      <c r="S245" s="105">
        <f t="shared" si="242"/>
        <v>1.1363636363636465E-2</v>
      </c>
      <c r="T245" s="105">
        <f t="shared" si="242"/>
        <v>0</v>
      </c>
      <c r="U245" s="105">
        <f t="shared" si="242"/>
        <v>2.3529411764705799E-2</v>
      </c>
      <c r="V245" s="105">
        <f t="shared" si="242"/>
        <v>1.3683293942032826E-3</v>
      </c>
      <c r="W245" s="105">
        <f t="shared" si="242"/>
        <v>-1.0362694300518616E-3</v>
      </c>
    </row>
    <row r="246" spans="1:23" ht="14.25" customHeight="1">
      <c r="A246" s="112" t="s">
        <v>433</v>
      </c>
      <c r="B246" s="183">
        <v>91</v>
      </c>
      <c r="C246" s="184">
        <v>946</v>
      </c>
      <c r="D246" s="183">
        <v>215</v>
      </c>
      <c r="E246" s="185">
        <v>845</v>
      </c>
      <c r="F246" s="183">
        <v>536</v>
      </c>
      <c r="G246" s="184">
        <v>1919</v>
      </c>
      <c r="H246" s="93">
        <v>440</v>
      </c>
      <c r="I246" s="93">
        <v>1782</v>
      </c>
      <c r="J246" s="187">
        <v>4250</v>
      </c>
      <c r="K246" s="93">
        <v>401.95</v>
      </c>
      <c r="L246" s="188">
        <v>5790</v>
      </c>
      <c r="M246" s="189">
        <f t="shared" ref="M246:W246" si="243">(B246/B247)-1</f>
        <v>0</v>
      </c>
      <c r="N246" s="105">
        <f t="shared" si="243"/>
        <v>2.8149114226714511E-2</v>
      </c>
      <c r="O246" s="105">
        <f t="shared" si="243"/>
        <v>-2.0277967646388673E-2</v>
      </c>
      <c r="P246" s="105">
        <f t="shared" si="243"/>
        <v>2.9859841560024414E-2</v>
      </c>
      <c r="Q246" s="105">
        <f t="shared" si="243"/>
        <v>-5.3813323436630034E-3</v>
      </c>
      <c r="R246" s="105">
        <f t="shared" si="243"/>
        <v>0</v>
      </c>
      <c r="S246" s="105">
        <f t="shared" si="243"/>
        <v>1.5111316184104329E-2</v>
      </c>
      <c r="T246" s="105">
        <f t="shared" si="243"/>
        <v>1.1235955056179137E-3</v>
      </c>
      <c r="U246" s="105">
        <f t="shared" si="243"/>
        <v>-3.4090909090909061E-2</v>
      </c>
      <c r="V246" s="105">
        <f t="shared" si="243"/>
        <v>7.3934837092730632E-3</v>
      </c>
      <c r="W246" s="105">
        <f t="shared" si="243"/>
        <v>0</v>
      </c>
    </row>
    <row r="247" spans="1:23" ht="14.25" customHeight="1">
      <c r="A247" s="112" t="s">
        <v>434</v>
      </c>
      <c r="B247" s="183">
        <v>91</v>
      </c>
      <c r="C247" s="184">
        <v>920.1</v>
      </c>
      <c r="D247" s="183">
        <v>219.45</v>
      </c>
      <c r="E247" s="185">
        <v>820.5</v>
      </c>
      <c r="F247" s="183">
        <v>538.9</v>
      </c>
      <c r="G247" s="184">
        <v>1919</v>
      </c>
      <c r="H247" s="93">
        <v>433.45</v>
      </c>
      <c r="I247" s="93">
        <v>1780</v>
      </c>
      <c r="J247" s="187">
        <v>4400</v>
      </c>
      <c r="K247" s="93">
        <v>399</v>
      </c>
      <c r="L247" s="188">
        <v>5790</v>
      </c>
      <c r="M247" s="189">
        <f t="shared" ref="M247:W247" si="244">(B247/B248)-1</f>
        <v>-5.464480874316946E-3</v>
      </c>
      <c r="N247" s="105">
        <f t="shared" si="244"/>
        <v>0</v>
      </c>
      <c r="O247" s="105">
        <f t="shared" si="244"/>
        <v>2.0697674418604706E-2</v>
      </c>
      <c r="P247" s="105">
        <f t="shared" si="244"/>
        <v>-5.4545454545454897E-3</v>
      </c>
      <c r="Q247" s="105">
        <f t="shared" si="244"/>
        <v>1.6728624535315983E-3</v>
      </c>
      <c r="R247" s="105">
        <f t="shared" si="244"/>
        <v>0</v>
      </c>
      <c r="S247" s="105">
        <f t="shared" si="244"/>
        <v>1.270501270501212E-3</v>
      </c>
      <c r="T247" s="105">
        <f t="shared" si="244"/>
        <v>2.5345622119815614E-2</v>
      </c>
      <c r="U247" s="105">
        <f t="shared" si="244"/>
        <v>1.3824884792626779E-2</v>
      </c>
      <c r="V247" s="105">
        <f t="shared" si="244"/>
        <v>-4.9875311720698479E-3</v>
      </c>
      <c r="W247" s="105">
        <f t="shared" si="244"/>
        <v>6.9565217391305278E-3</v>
      </c>
    </row>
    <row r="248" spans="1:23" ht="14.25" customHeight="1">
      <c r="A248" s="112" t="s">
        <v>435</v>
      </c>
      <c r="B248" s="183">
        <v>91.5</v>
      </c>
      <c r="C248" s="184">
        <v>920.1</v>
      </c>
      <c r="D248" s="183">
        <v>215</v>
      </c>
      <c r="E248" s="185">
        <v>825</v>
      </c>
      <c r="F248" s="183">
        <v>538</v>
      </c>
      <c r="G248" s="184">
        <v>1919</v>
      </c>
      <c r="H248" s="93">
        <v>432.9</v>
      </c>
      <c r="I248" s="93">
        <v>1736</v>
      </c>
      <c r="J248" s="187">
        <v>4340</v>
      </c>
      <c r="K248" s="93">
        <v>401</v>
      </c>
      <c r="L248" s="188">
        <v>5750</v>
      </c>
      <c r="M248" s="189">
        <f t="shared" ref="M248:W248" si="245">(B248/B249)-1</f>
        <v>-3.159385553981986E-3</v>
      </c>
      <c r="N248" s="105">
        <f t="shared" si="245"/>
        <v>0</v>
      </c>
      <c r="O248" s="105">
        <f t="shared" si="245"/>
        <v>-2.3250406882124874E-4</v>
      </c>
      <c r="P248" s="105">
        <f t="shared" si="245"/>
        <v>-2.251184834123221E-2</v>
      </c>
      <c r="Q248" s="105">
        <f t="shared" si="245"/>
        <v>0</v>
      </c>
      <c r="R248" s="105">
        <f t="shared" si="245"/>
        <v>0</v>
      </c>
      <c r="S248" s="105">
        <f t="shared" si="245"/>
        <v>1.6196205460434765E-3</v>
      </c>
      <c r="T248" s="105">
        <f t="shared" si="245"/>
        <v>-1.3636363636363669E-2</v>
      </c>
      <c r="U248" s="105">
        <f t="shared" si="245"/>
        <v>3.3333333333333437E-2</v>
      </c>
      <c r="V248" s="105">
        <f t="shared" si="245"/>
        <v>5.0125313283209127E-3</v>
      </c>
      <c r="W248" s="105">
        <f t="shared" si="245"/>
        <v>-1.7094017094017144E-2</v>
      </c>
    </row>
    <row r="249" spans="1:23" ht="14.25" customHeight="1">
      <c r="A249" s="112" t="s">
        <v>436</v>
      </c>
      <c r="B249" s="183">
        <v>91.79</v>
      </c>
      <c r="C249" s="184">
        <v>920.1</v>
      </c>
      <c r="D249" s="183">
        <v>215.05</v>
      </c>
      <c r="E249" s="185">
        <v>844</v>
      </c>
      <c r="F249" s="183">
        <v>538</v>
      </c>
      <c r="G249" s="184">
        <v>1919</v>
      </c>
      <c r="H249" s="93">
        <v>432.2</v>
      </c>
      <c r="I249" s="93">
        <v>1760</v>
      </c>
      <c r="J249" s="187">
        <v>4200</v>
      </c>
      <c r="K249" s="93">
        <v>399</v>
      </c>
      <c r="L249" s="188">
        <v>5850</v>
      </c>
      <c r="M249" s="189">
        <f t="shared" ref="M249:W249" si="246">(B249/B250)-1</f>
        <v>-2.2826086956521108E-3</v>
      </c>
      <c r="N249" s="105">
        <f t="shared" si="246"/>
        <v>-3.0453108535300255E-2</v>
      </c>
      <c r="O249" s="105">
        <f t="shared" si="246"/>
        <v>-1.3532110091743044E-2</v>
      </c>
      <c r="P249" s="105">
        <f t="shared" si="246"/>
        <v>-4.7169811320755262E-3</v>
      </c>
      <c r="Q249" s="105">
        <f t="shared" si="246"/>
        <v>-3.5191702167067795E-3</v>
      </c>
      <c r="R249" s="105">
        <f t="shared" si="246"/>
        <v>3.729729729729736E-2</v>
      </c>
      <c r="S249" s="105">
        <f t="shared" si="246"/>
        <v>4.9994186722472911E-3</v>
      </c>
      <c r="T249" s="105">
        <f t="shared" si="246"/>
        <v>-1.6759776536312887E-2</v>
      </c>
      <c r="U249" s="105">
        <f t="shared" si="246"/>
        <v>-2.3255813953488413E-2</v>
      </c>
      <c r="V249" s="105">
        <f t="shared" si="246"/>
        <v>-4.9875311720698479E-3</v>
      </c>
      <c r="W249" s="105">
        <f t="shared" si="246"/>
        <v>0</v>
      </c>
    </row>
    <row r="250" spans="1:23" ht="14.25" customHeight="1">
      <c r="A250" s="112" t="s">
        <v>437</v>
      </c>
      <c r="B250" s="183">
        <v>92</v>
      </c>
      <c r="C250" s="184">
        <v>949</v>
      </c>
      <c r="D250" s="183">
        <v>218</v>
      </c>
      <c r="E250" s="185">
        <v>848</v>
      </c>
      <c r="F250" s="183">
        <v>539.9</v>
      </c>
      <c r="G250" s="184">
        <v>1850</v>
      </c>
      <c r="H250" s="93">
        <v>430.05</v>
      </c>
      <c r="I250" s="93">
        <v>1790</v>
      </c>
      <c r="J250" s="187">
        <v>4300</v>
      </c>
      <c r="K250" s="93">
        <v>401</v>
      </c>
      <c r="L250" s="188">
        <v>5850</v>
      </c>
      <c r="M250" s="189">
        <f t="shared" ref="M250:W250" si="247">(B250/B251)-1</f>
        <v>2.4498886414253906E-2</v>
      </c>
      <c r="N250" s="105">
        <f t="shared" si="247"/>
        <v>1.9334049409237331E-2</v>
      </c>
      <c r="O250" s="105">
        <f t="shared" si="247"/>
        <v>-3.8839387708475837E-3</v>
      </c>
      <c r="P250" s="105">
        <f t="shared" si="247"/>
        <v>4.6913580246913611E-2</v>
      </c>
      <c r="Q250" s="105">
        <f t="shared" si="247"/>
        <v>1.2945590994371425E-2</v>
      </c>
      <c r="R250" s="105">
        <f t="shared" si="247"/>
        <v>-5.4024851431655474E-4</v>
      </c>
      <c r="S250" s="105">
        <f t="shared" si="247"/>
        <v>3.6265060240963987E-2</v>
      </c>
      <c r="T250" s="105">
        <f t="shared" si="247"/>
        <v>4.0697674418604723E-2</v>
      </c>
      <c r="U250" s="105">
        <f t="shared" si="247"/>
        <v>-1.1494252873563204E-2</v>
      </c>
      <c r="V250" s="105">
        <f t="shared" si="247"/>
        <v>5.2493438320210029E-2</v>
      </c>
      <c r="W250" s="105">
        <f t="shared" si="247"/>
        <v>1.7391304347825987E-2</v>
      </c>
    </row>
    <row r="251" spans="1:23" ht="14.25" customHeight="1">
      <c r="A251" s="112" t="s">
        <v>438</v>
      </c>
      <c r="B251" s="183">
        <v>89.8</v>
      </c>
      <c r="C251" s="184">
        <v>931</v>
      </c>
      <c r="D251" s="183">
        <v>218.85</v>
      </c>
      <c r="E251" s="185">
        <v>810</v>
      </c>
      <c r="F251" s="183">
        <v>533</v>
      </c>
      <c r="G251" s="184">
        <v>1851</v>
      </c>
      <c r="H251" s="93">
        <v>415</v>
      </c>
      <c r="I251" s="93">
        <v>1720</v>
      </c>
      <c r="J251" s="187">
        <v>4350</v>
      </c>
      <c r="K251" s="93">
        <v>381</v>
      </c>
      <c r="L251" s="188">
        <v>5750</v>
      </c>
      <c r="M251" s="189">
        <f t="shared" ref="M251:W251" si="248">(B251/B252)-1</f>
        <v>-2.2222222222222365E-3</v>
      </c>
      <c r="N251" s="105">
        <f t="shared" si="248"/>
        <v>-4.4910179640719194E-3</v>
      </c>
      <c r="O251" s="105">
        <f t="shared" si="248"/>
        <v>-5.0011366219595565E-3</v>
      </c>
      <c r="P251" s="105">
        <f t="shared" si="248"/>
        <v>-7.4745741943389454E-3</v>
      </c>
      <c r="Q251" s="105">
        <f t="shared" si="248"/>
        <v>-5.5970149253731227E-3</v>
      </c>
      <c r="R251" s="105">
        <f t="shared" si="248"/>
        <v>-5.4164537557485959E-2</v>
      </c>
      <c r="S251" s="105">
        <f t="shared" si="248"/>
        <v>-1.1904761904761862E-2</v>
      </c>
      <c r="T251" s="105">
        <f t="shared" si="248"/>
        <v>-7.5014425851125388E-3</v>
      </c>
      <c r="U251" s="105">
        <f t="shared" si="248"/>
        <v>-9.788299567493719E-3</v>
      </c>
      <c r="V251" s="105">
        <f t="shared" si="248"/>
        <v>-1.8547140649149862E-2</v>
      </c>
      <c r="W251" s="105">
        <f t="shared" si="248"/>
        <v>5.2447552447552059E-3</v>
      </c>
    </row>
    <row r="252" spans="1:23" ht="14.25" customHeight="1">
      <c r="A252" s="112" t="s">
        <v>439</v>
      </c>
      <c r="B252" s="183">
        <v>90</v>
      </c>
      <c r="C252" s="184">
        <v>935.2</v>
      </c>
      <c r="D252" s="183">
        <v>219.95</v>
      </c>
      <c r="E252" s="185">
        <v>816.1</v>
      </c>
      <c r="F252" s="183">
        <v>536</v>
      </c>
      <c r="G252" s="184">
        <v>1957</v>
      </c>
      <c r="H252" s="93">
        <v>420</v>
      </c>
      <c r="I252" s="93">
        <v>1733</v>
      </c>
      <c r="J252" s="187">
        <v>4393</v>
      </c>
      <c r="K252" s="93">
        <v>388.2</v>
      </c>
      <c r="L252" s="188">
        <v>5720</v>
      </c>
      <c r="M252" s="189">
        <f t="shared" ref="M252:W252" si="249">(B252/B253)-1</f>
        <v>-1.5317286652078876E-2</v>
      </c>
      <c r="N252" s="105">
        <f t="shared" si="249"/>
        <v>-1.5578947368421026E-2</v>
      </c>
      <c r="O252" s="105">
        <f t="shared" si="249"/>
        <v>0</v>
      </c>
      <c r="P252" s="105">
        <f t="shared" si="249"/>
        <v>-2.2634730538922176E-2</v>
      </c>
      <c r="Q252" s="105">
        <f t="shared" si="249"/>
        <v>1.8691588785046953E-3</v>
      </c>
      <c r="R252" s="105">
        <f t="shared" si="249"/>
        <v>0</v>
      </c>
      <c r="S252" s="105">
        <f t="shared" si="249"/>
        <v>-1.1764705882352899E-2</v>
      </c>
      <c r="T252" s="105">
        <f t="shared" si="249"/>
        <v>-9.7142857142856753E-3</v>
      </c>
      <c r="U252" s="105">
        <f t="shared" si="249"/>
        <v>-2.2474410324877625E-2</v>
      </c>
      <c r="V252" s="105">
        <f t="shared" si="249"/>
        <v>-2.925731432858214E-2</v>
      </c>
      <c r="W252" s="105">
        <f t="shared" si="249"/>
        <v>0</v>
      </c>
    </row>
    <row r="253" spans="1:23" ht="14.25" customHeight="1">
      <c r="A253" s="112" t="s">
        <v>440</v>
      </c>
      <c r="B253" s="183">
        <v>91.4</v>
      </c>
      <c r="C253" s="184">
        <v>950</v>
      </c>
      <c r="D253" s="183">
        <v>219.95</v>
      </c>
      <c r="E253" s="185">
        <v>835</v>
      </c>
      <c r="F253" s="183">
        <v>535</v>
      </c>
      <c r="G253" s="184">
        <v>1957</v>
      </c>
      <c r="H253" s="93">
        <v>425</v>
      </c>
      <c r="I253" s="93">
        <v>1750</v>
      </c>
      <c r="J253" s="187">
        <v>4494</v>
      </c>
      <c r="K253" s="93">
        <v>399.9</v>
      </c>
      <c r="L253" s="188">
        <v>5720</v>
      </c>
      <c r="M253" s="189">
        <f t="shared" ref="M253:W253" si="250">(B253/B254)-1</f>
        <v>-1.0939722131042551E-4</v>
      </c>
      <c r="N253" s="105">
        <f t="shared" si="250"/>
        <v>2.1505376344086002E-2</v>
      </c>
      <c r="O253" s="105">
        <f t="shared" si="250"/>
        <v>-3.6240090600226926E-3</v>
      </c>
      <c r="P253" s="105">
        <f t="shared" si="250"/>
        <v>-8.3135391923990776E-3</v>
      </c>
      <c r="Q253" s="105">
        <f t="shared" si="250"/>
        <v>-5.5762081784386242E-3</v>
      </c>
      <c r="R253" s="105">
        <f t="shared" si="250"/>
        <v>0</v>
      </c>
      <c r="S253" s="105">
        <f t="shared" si="250"/>
        <v>-1.1627906976744207E-2</v>
      </c>
      <c r="T253" s="105">
        <f t="shared" si="250"/>
        <v>0</v>
      </c>
      <c r="U253" s="105">
        <f t="shared" si="250"/>
        <v>1.4446952595936757E-2</v>
      </c>
      <c r="V253" s="105">
        <f t="shared" si="250"/>
        <v>-2.5000000000008349E-4</v>
      </c>
      <c r="W253" s="105">
        <f t="shared" si="250"/>
        <v>-7.1168199965283563E-3</v>
      </c>
    </row>
    <row r="254" spans="1:23" ht="14.25" customHeight="1">
      <c r="A254" s="112" t="s">
        <v>441</v>
      </c>
      <c r="B254" s="183">
        <v>91.41</v>
      </c>
      <c r="C254" s="184">
        <v>930</v>
      </c>
      <c r="D254" s="183">
        <v>220.75</v>
      </c>
      <c r="E254" s="185">
        <v>842</v>
      </c>
      <c r="F254" s="183">
        <v>538</v>
      </c>
      <c r="G254" s="184">
        <v>1957</v>
      </c>
      <c r="H254" s="93">
        <v>430</v>
      </c>
      <c r="I254" s="93">
        <v>1750</v>
      </c>
      <c r="J254" s="187">
        <v>4430</v>
      </c>
      <c r="K254" s="93">
        <v>400</v>
      </c>
      <c r="L254" s="188">
        <v>5761</v>
      </c>
      <c r="M254" s="189">
        <f t="shared" ref="M254:W254" si="251">(B254/B255)-1</f>
        <v>-6.4130434782608825E-3</v>
      </c>
      <c r="N254" s="105">
        <f t="shared" si="251"/>
        <v>-1.2738853503184711E-2</v>
      </c>
      <c r="O254" s="105">
        <f t="shared" si="251"/>
        <v>2.19907407407407E-2</v>
      </c>
      <c r="P254" s="105">
        <f t="shared" si="251"/>
        <v>2.500297654482786E-3</v>
      </c>
      <c r="Q254" s="105">
        <f t="shared" si="251"/>
        <v>5.6074766355140859E-3</v>
      </c>
      <c r="R254" s="105">
        <f t="shared" si="251"/>
        <v>5.4986522911051106E-2</v>
      </c>
      <c r="S254" s="105">
        <f t="shared" si="251"/>
        <v>1.162925921618374E-4</v>
      </c>
      <c r="T254" s="105">
        <f t="shared" si="251"/>
        <v>-1.7113519680547196E-3</v>
      </c>
      <c r="U254" s="105">
        <f t="shared" si="251"/>
        <v>-1.4679715302491125E-2</v>
      </c>
      <c r="V254" s="105">
        <f t="shared" si="251"/>
        <v>-2.4937655860348684E-3</v>
      </c>
      <c r="W254" s="105">
        <f t="shared" si="251"/>
        <v>-1.1835334476843928E-2</v>
      </c>
    </row>
    <row r="255" spans="1:23" ht="14.25" customHeight="1">
      <c r="A255" s="112" t="s">
        <v>442</v>
      </c>
      <c r="B255" s="183">
        <v>92</v>
      </c>
      <c r="C255" s="184">
        <v>942</v>
      </c>
      <c r="D255" s="183">
        <v>216</v>
      </c>
      <c r="E255" s="185">
        <v>839.9</v>
      </c>
      <c r="F255" s="183">
        <v>535</v>
      </c>
      <c r="G255" s="184">
        <v>1855</v>
      </c>
      <c r="H255" s="93">
        <v>429.95</v>
      </c>
      <c r="I255" s="93">
        <v>1753</v>
      </c>
      <c r="J255" s="187">
        <v>4496</v>
      </c>
      <c r="K255" s="93">
        <v>401</v>
      </c>
      <c r="L255" s="188">
        <v>5830</v>
      </c>
      <c r="M255" s="189">
        <f t="shared" ref="M255:W255" si="252">(B255/B256)-1</f>
        <v>0</v>
      </c>
      <c r="N255" s="105">
        <f t="shared" si="252"/>
        <v>-2.3834196891191706E-2</v>
      </c>
      <c r="O255" s="105">
        <f t="shared" si="252"/>
        <v>4.6511627906977715E-3</v>
      </c>
      <c r="P255" s="105">
        <f t="shared" si="252"/>
        <v>5.868263473053803E-3</v>
      </c>
      <c r="Q255" s="105">
        <f t="shared" si="252"/>
        <v>-9.2592592592593004E-3</v>
      </c>
      <c r="R255" s="105">
        <f t="shared" si="252"/>
        <v>0</v>
      </c>
      <c r="S255" s="105">
        <f t="shared" si="252"/>
        <v>-1.16279069767522E-4</v>
      </c>
      <c r="T255" s="105">
        <f t="shared" si="252"/>
        <v>1.7142857142857792E-3</v>
      </c>
      <c r="U255" s="105">
        <f t="shared" si="252"/>
        <v>4.6927374301675151E-3</v>
      </c>
      <c r="V255" s="105">
        <f t="shared" si="252"/>
        <v>-4.5922800049646995E-3</v>
      </c>
      <c r="W255" s="105">
        <f t="shared" si="252"/>
        <v>1.356050069541026E-2</v>
      </c>
    </row>
    <row r="256" spans="1:23" ht="14.25" customHeight="1">
      <c r="A256" s="112" t="s">
        <v>443</v>
      </c>
      <c r="B256" s="183">
        <v>92</v>
      </c>
      <c r="C256" s="184">
        <v>965</v>
      </c>
      <c r="D256" s="183">
        <v>215</v>
      </c>
      <c r="E256" s="185">
        <v>835</v>
      </c>
      <c r="F256" s="183">
        <v>540</v>
      </c>
      <c r="G256" s="184">
        <v>1855</v>
      </c>
      <c r="H256" s="93">
        <v>430</v>
      </c>
      <c r="I256" s="93">
        <v>1750</v>
      </c>
      <c r="J256" s="187">
        <v>4475</v>
      </c>
      <c r="K256" s="93">
        <v>402.85</v>
      </c>
      <c r="L256" s="188">
        <v>5752</v>
      </c>
      <c r="M256" s="189">
        <f t="shared" ref="M256:W256" si="253">(B256/B257)-1</f>
        <v>6.5645514223193757E-3</v>
      </c>
      <c r="N256" s="105">
        <f t="shared" si="253"/>
        <v>5.2083333333332593E-3</v>
      </c>
      <c r="O256" s="105">
        <f t="shared" si="253"/>
        <v>0</v>
      </c>
      <c r="P256" s="105">
        <f t="shared" si="253"/>
        <v>2.2031823745410017E-2</v>
      </c>
      <c r="Q256" s="105">
        <f t="shared" si="253"/>
        <v>2.857142857142847E-2</v>
      </c>
      <c r="R256" s="105">
        <f t="shared" si="253"/>
        <v>0</v>
      </c>
      <c r="S256" s="105">
        <f t="shared" si="253"/>
        <v>1.1764705882352899E-2</v>
      </c>
      <c r="T256" s="105">
        <f t="shared" si="253"/>
        <v>-3.4168564920273869E-3</v>
      </c>
      <c r="U256" s="105">
        <f t="shared" si="253"/>
        <v>-8.9305648582271857E-4</v>
      </c>
      <c r="V256" s="105">
        <f t="shared" si="253"/>
        <v>7.125000000000048E-3</v>
      </c>
      <c r="W256" s="105">
        <f t="shared" si="253"/>
        <v>-1.3379073756432214E-2</v>
      </c>
    </row>
    <row r="257" spans="1:23" ht="14.25" customHeight="1">
      <c r="A257" s="112" t="s">
        <v>444</v>
      </c>
      <c r="B257" s="183">
        <v>91.4</v>
      </c>
      <c r="C257" s="184">
        <v>960</v>
      </c>
      <c r="D257" s="183">
        <v>215</v>
      </c>
      <c r="E257" s="185">
        <v>817</v>
      </c>
      <c r="F257" s="183">
        <v>525</v>
      </c>
      <c r="G257" s="184">
        <v>1855</v>
      </c>
      <c r="H257" s="93">
        <v>425</v>
      </c>
      <c r="I257" s="93">
        <v>1756</v>
      </c>
      <c r="J257" s="187">
        <v>4479</v>
      </c>
      <c r="K257" s="93">
        <v>400</v>
      </c>
      <c r="L257" s="188">
        <v>5830</v>
      </c>
      <c r="M257" s="189">
        <f t="shared" ref="M257:W257" si="254">(B257/B258)-1</f>
        <v>-6.521739130434745E-3</v>
      </c>
      <c r="N257" s="105">
        <f t="shared" si="254"/>
        <v>3.7837837837837895E-2</v>
      </c>
      <c r="O257" s="105">
        <f t="shared" si="254"/>
        <v>-4.6296296296296502E-3</v>
      </c>
      <c r="P257" s="105">
        <f t="shared" si="254"/>
        <v>-1.5662650602409678E-2</v>
      </c>
      <c r="Q257" s="105">
        <f t="shared" si="254"/>
        <v>-9.4339622641509413E-3</v>
      </c>
      <c r="R257" s="105">
        <f t="shared" si="254"/>
        <v>0</v>
      </c>
      <c r="S257" s="105">
        <f t="shared" si="254"/>
        <v>-3.4090909090909061E-2</v>
      </c>
      <c r="T257" s="105">
        <f t="shared" si="254"/>
        <v>-2.2271714922049046E-2</v>
      </c>
      <c r="U257" s="105">
        <f t="shared" si="254"/>
        <v>0</v>
      </c>
      <c r="V257" s="105">
        <f t="shared" si="254"/>
        <v>-7.4441687344912744E-3</v>
      </c>
      <c r="W257" s="105">
        <f t="shared" si="254"/>
        <v>-1.1864406779661052E-2</v>
      </c>
    </row>
    <row r="258" spans="1:23" ht="14.25" customHeight="1">
      <c r="A258" s="112" t="s">
        <v>445</v>
      </c>
      <c r="B258" s="183">
        <v>92</v>
      </c>
      <c r="C258" s="184">
        <v>925</v>
      </c>
      <c r="D258" s="183">
        <v>216</v>
      </c>
      <c r="E258" s="185">
        <v>830</v>
      </c>
      <c r="F258" s="183">
        <v>530</v>
      </c>
      <c r="G258" s="184">
        <v>1855</v>
      </c>
      <c r="H258" s="93">
        <v>440</v>
      </c>
      <c r="I258" s="93">
        <v>1796</v>
      </c>
      <c r="J258" s="187">
        <v>4479</v>
      </c>
      <c r="K258" s="93">
        <v>403</v>
      </c>
      <c r="L258" s="188">
        <v>5900</v>
      </c>
      <c r="M258" s="189">
        <f t="shared" ref="M258:W258" si="255">(B258/B259)-1</f>
        <v>-7.5512405609493571E-3</v>
      </c>
      <c r="N258" s="105">
        <f t="shared" si="255"/>
        <v>1.4254385964912242E-2</v>
      </c>
      <c r="O258" s="105">
        <f t="shared" si="255"/>
        <v>-2.7027027027026973E-2</v>
      </c>
      <c r="P258" s="105">
        <f t="shared" si="255"/>
        <v>1.0839118255997926E-2</v>
      </c>
      <c r="Q258" s="105">
        <f t="shared" si="255"/>
        <v>-1.4869888475836479E-2</v>
      </c>
      <c r="R258" s="105">
        <f t="shared" si="255"/>
        <v>0</v>
      </c>
      <c r="S258" s="105">
        <f t="shared" si="255"/>
        <v>-4.5248868778280382E-3</v>
      </c>
      <c r="T258" s="105">
        <f t="shared" si="255"/>
        <v>-1.6675931072818173E-3</v>
      </c>
      <c r="U258" s="105">
        <f t="shared" si="255"/>
        <v>1.7954545454545556E-2</v>
      </c>
      <c r="V258" s="105">
        <f t="shared" si="255"/>
        <v>0</v>
      </c>
      <c r="W258" s="105">
        <f t="shared" si="255"/>
        <v>0</v>
      </c>
    </row>
    <row r="259" spans="1:23" ht="14.25" customHeight="1">
      <c r="A259" s="112" t="s">
        <v>446</v>
      </c>
      <c r="B259" s="183">
        <v>92.7</v>
      </c>
      <c r="C259" s="184">
        <v>912</v>
      </c>
      <c r="D259" s="183">
        <v>222</v>
      </c>
      <c r="E259" s="185">
        <v>821.1</v>
      </c>
      <c r="F259" s="183">
        <v>538</v>
      </c>
      <c r="G259" s="184">
        <v>1855</v>
      </c>
      <c r="H259" s="93">
        <v>442</v>
      </c>
      <c r="I259" s="93">
        <v>1799</v>
      </c>
      <c r="J259" s="187">
        <v>4400</v>
      </c>
      <c r="K259" s="93">
        <v>403</v>
      </c>
      <c r="L259" s="188">
        <v>5900</v>
      </c>
      <c r="M259" s="189">
        <f t="shared" ref="M259:W259" si="256">(B259/B260)-1</f>
        <v>-2.1528525296017342E-3</v>
      </c>
      <c r="N259" s="105">
        <f t="shared" si="256"/>
        <v>-4.5026178010471152E-2</v>
      </c>
      <c r="O259" s="105">
        <f t="shared" si="256"/>
        <v>-1.5740948954351408E-3</v>
      </c>
      <c r="P259" s="105">
        <f t="shared" si="256"/>
        <v>-4.7272727272726911E-3</v>
      </c>
      <c r="Q259" s="105">
        <f t="shared" si="256"/>
        <v>1.8621973929235924E-3</v>
      </c>
      <c r="R259" s="105">
        <f t="shared" si="256"/>
        <v>-1.077005923532548E-3</v>
      </c>
      <c r="S259" s="105">
        <f t="shared" si="256"/>
        <v>-1.1185682326621871E-2</v>
      </c>
      <c r="T259" s="105">
        <f t="shared" si="256"/>
        <v>3.0945558739255086E-2</v>
      </c>
      <c r="U259" s="105">
        <f t="shared" si="256"/>
        <v>-1.7857142857142905E-2</v>
      </c>
      <c r="V259" s="105">
        <f t="shared" si="256"/>
        <v>-9.8280098280097983E-3</v>
      </c>
      <c r="W259" s="105">
        <f t="shared" si="256"/>
        <v>2.6086956521739202E-2</v>
      </c>
    </row>
    <row r="260" spans="1:23" ht="14.25" customHeight="1">
      <c r="A260" s="112" t="s">
        <v>447</v>
      </c>
      <c r="B260" s="183">
        <v>92.9</v>
      </c>
      <c r="C260" s="184">
        <v>955</v>
      </c>
      <c r="D260" s="183">
        <v>222.35</v>
      </c>
      <c r="E260" s="185">
        <v>825</v>
      </c>
      <c r="F260" s="183">
        <v>537</v>
      </c>
      <c r="G260" s="184">
        <v>1857</v>
      </c>
      <c r="H260" s="93">
        <v>447</v>
      </c>
      <c r="I260" s="93">
        <v>1745</v>
      </c>
      <c r="J260" s="187">
        <v>4480</v>
      </c>
      <c r="K260" s="93">
        <v>407</v>
      </c>
      <c r="L260" s="188">
        <v>5750</v>
      </c>
      <c r="M260" s="189">
        <f t="shared" ref="M260:W260" si="257">(B260/B261)-1</f>
        <v>3.2397408207345268E-3</v>
      </c>
      <c r="N260" s="105">
        <f t="shared" si="257"/>
        <v>-5.2083333333333703E-3</v>
      </c>
      <c r="O260" s="105">
        <f t="shared" si="257"/>
        <v>3.0352177942539305E-2</v>
      </c>
      <c r="P260" s="105">
        <f t="shared" si="257"/>
        <v>6.0975609756097615E-3</v>
      </c>
      <c r="Q260" s="105">
        <f t="shared" si="257"/>
        <v>0</v>
      </c>
      <c r="R260" s="105">
        <f t="shared" si="257"/>
        <v>0</v>
      </c>
      <c r="S260" s="105">
        <f t="shared" si="257"/>
        <v>1.5909090909090873E-2</v>
      </c>
      <c r="T260" s="105">
        <f t="shared" si="257"/>
        <v>1.1474469305794432E-3</v>
      </c>
      <c r="U260" s="105">
        <f t="shared" si="257"/>
        <v>0</v>
      </c>
      <c r="V260" s="105">
        <f t="shared" si="257"/>
        <v>1.6229712858926382E-2</v>
      </c>
      <c r="W260" s="105">
        <f t="shared" si="257"/>
        <v>1.7699115044247815E-2</v>
      </c>
    </row>
    <row r="261" spans="1:23" ht="14.25" customHeight="1">
      <c r="A261" s="112" t="s">
        <v>448</v>
      </c>
      <c r="B261" s="183">
        <v>92.6</v>
      </c>
      <c r="C261" s="184">
        <v>960</v>
      </c>
      <c r="D261" s="183">
        <v>215.8</v>
      </c>
      <c r="E261" s="185">
        <v>820</v>
      </c>
      <c r="F261" s="183">
        <v>537</v>
      </c>
      <c r="G261" s="184">
        <v>1857</v>
      </c>
      <c r="H261" s="93">
        <v>440</v>
      </c>
      <c r="I261" s="93">
        <v>1743</v>
      </c>
      <c r="J261" s="187">
        <v>4480</v>
      </c>
      <c r="K261" s="93">
        <v>400.5</v>
      </c>
      <c r="L261" s="188">
        <v>5650</v>
      </c>
      <c r="M261" s="189">
        <f t="shared" ref="M261:W261" si="258">(B261/B262)-1</f>
        <v>-4.7291487532244991E-3</v>
      </c>
      <c r="N261" s="105">
        <f t="shared" si="258"/>
        <v>-1.0309278350515427E-2</v>
      </c>
      <c r="O261" s="105">
        <f t="shared" si="258"/>
        <v>-9.2592592592588563E-4</v>
      </c>
      <c r="P261" s="105">
        <f t="shared" si="258"/>
        <v>-1.2048192771084376E-2</v>
      </c>
      <c r="Q261" s="105">
        <f t="shared" si="258"/>
        <v>-1.2867647058823484E-2</v>
      </c>
      <c r="R261" s="105">
        <f t="shared" si="258"/>
        <v>-5.6402439024390238E-2</v>
      </c>
      <c r="S261" s="105">
        <f t="shared" si="258"/>
        <v>-3.9301310043668103E-2</v>
      </c>
      <c r="T261" s="105">
        <f t="shared" si="258"/>
        <v>-1.469756924816279E-2</v>
      </c>
      <c r="U261" s="105">
        <f t="shared" si="258"/>
        <v>1.2429378531073398E-2</v>
      </c>
      <c r="V261" s="105">
        <f t="shared" si="258"/>
        <v>-3.7722248918789059E-2</v>
      </c>
      <c r="W261" s="105">
        <f t="shared" si="258"/>
        <v>8.9285714285713969E-3</v>
      </c>
    </row>
    <row r="262" spans="1:23" ht="14.25" customHeight="1">
      <c r="A262" s="112" t="s">
        <v>449</v>
      </c>
      <c r="B262" s="183">
        <v>93.04</v>
      </c>
      <c r="C262" s="184">
        <v>970</v>
      </c>
      <c r="D262" s="183">
        <v>216</v>
      </c>
      <c r="E262" s="185">
        <v>830</v>
      </c>
      <c r="F262" s="183">
        <v>544</v>
      </c>
      <c r="G262" s="184">
        <v>1968</v>
      </c>
      <c r="H262" s="93">
        <v>458</v>
      </c>
      <c r="I262" s="93">
        <v>1769</v>
      </c>
      <c r="J262" s="187">
        <v>4425</v>
      </c>
      <c r="K262" s="93">
        <v>416.2</v>
      </c>
      <c r="L262" s="188">
        <v>5600</v>
      </c>
      <c r="M262" s="189">
        <f t="shared" ref="M262:W262" si="259">(B262/B263)-1</f>
        <v>-1.021276595744669E-2</v>
      </c>
      <c r="N262" s="105">
        <f t="shared" si="259"/>
        <v>1.0416666666666741E-2</v>
      </c>
      <c r="O262" s="105">
        <f t="shared" si="259"/>
        <v>-1.7288444040036488E-2</v>
      </c>
      <c r="P262" s="105">
        <f t="shared" si="259"/>
        <v>-2.352941176470591E-2</v>
      </c>
      <c r="Q262" s="105">
        <f t="shared" si="259"/>
        <v>1.8416206261511192E-3</v>
      </c>
      <c r="R262" s="105">
        <f t="shared" si="259"/>
        <v>0</v>
      </c>
      <c r="S262" s="105">
        <f t="shared" si="259"/>
        <v>-2.9661016949152574E-2</v>
      </c>
      <c r="T262" s="105">
        <f t="shared" si="259"/>
        <v>-1.722222222222225E-2</v>
      </c>
      <c r="U262" s="105">
        <f t="shared" si="259"/>
        <v>-1.2276785714285698E-2</v>
      </c>
      <c r="V262" s="105">
        <f t="shared" si="259"/>
        <v>-1.8396226415094419E-2</v>
      </c>
      <c r="W262" s="105">
        <f t="shared" si="259"/>
        <v>2.5453213697125054E-2</v>
      </c>
    </row>
    <row r="263" spans="1:23" ht="14.25" customHeight="1">
      <c r="A263" s="112" t="s">
        <v>450</v>
      </c>
      <c r="B263" s="183">
        <v>94</v>
      </c>
      <c r="C263" s="184">
        <v>960</v>
      </c>
      <c r="D263" s="183">
        <v>219.8</v>
      </c>
      <c r="E263" s="185">
        <v>850</v>
      </c>
      <c r="F263" s="183">
        <v>543</v>
      </c>
      <c r="G263" s="184">
        <v>1968</v>
      </c>
      <c r="H263" s="93">
        <v>472</v>
      </c>
      <c r="I263" s="93">
        <v>1800</v>
      </c>
      <c r="J263" s="187">
        <v>4480</v>
      </c>
      <c r="K263" s="93">
        <v>424</v>
      </c>
      <c r="L263" s="188">
        <v>5461</v>
      </c>
      <c r="M263" s="189">
        <f t="shared" ref="M263:W263" si="260">(B263/B264)-1</f>
        <v>-1.0526315789473717E-2</v>
      </c>
      <c r="N263" s="105">
        <f t="shared" si="260"/>
        <v>-3.0303030303030276E-2</v>
      </c>
      <c r="O263" s="105">
        <f t="shared" si="260"/>
        <v>-9.0909090909085943E-4</v>
      </c>
      <c r="P263" s="105">
        <f t="shared" si="260"/>
        <v>0</v>
      </c>
      <c r="Q263" s="105">
        <f t="shared" si="260"/>
        <v>-2.1621621621621623E-2</v>
      </c>
      <c r="R263" s="105">
        <f t="shared" si="260"/>
        <v>0</v>
      </c>
      <c r="S263" s="105">
        <f t="shared" si="260"/>
        <v>7.2727272727272751E-2</v>
      </c>
      <c r="T263" s="105">
        <f t="shared" si="260"/>
        <v>-2.6500811249323908E-2</v>
      </c>
      <c r="U263" s="105">
        <f t="shared" si="260"/>
        <v>-4.2231607023782702E-3</v>
      </c>
      <c r="V263" s="105">
        <f t="shared" si="260"/>
        <v>4.6913580246913611E-2</v>
      </c>
      <c r="W263" s="105">
        <f t="shared" si="260"/>
        <v>-6.6495726495726548E-2</v>
      </c>
    </row>
    <row r="264" spans="1:23" ht="14.25" customHeight="1">
      <c r="A264" s="112" t="s">
        <v>451</v>
      </c>
      <c r="B264" s="183">
        <v>95</v>
      </c>
      <c r="C264" s="184">
        <v>990</v>
      </c>
      <c r="D264" s="183">
        <v>220</v>
      </c>
      <c r="E264" s="185">
        <v>850</v>
      </c>
      <c r="F264" s="183">
        <v>555</v>
      </c>
      <c r="G264" s="184">
        <v>1968</v>
      </c>
      <c r="H264" s="93">
        <v>440</v>
      </c>
      <c r="I264" s="93">
        <v>1849</v>
      </c>
      <c r="J264" s="187">
        <v>4499</v>
      </c>
      <c r="K264" s="93">
        <v>405</v>
      </c>
      <c r="L264" s="188">
        <v>5850</v>
      </c>
      <c r="M264" s="189">
        <f t="shared" ref="M264:W264" si="261">(B264/B265)-1</f>
        <v>1.0537407797681642E-3</v>
      </c>
      <c r="N264" s="105">
        <f t="shared" si="261"/>
        <v>3.0312215822969613E-4</v>
      </c>
      <c r="O264" s="105">
        <f t="shared" si="261"/>
        <v>-2.8268551236749095E-2</v>
      </c>
      <c r="P264" s="105">
        <f t="shared" si="261"/>
        <v>1.1904761904761862E-2</v>
      </c>
      <c r="Q264" s="105">
        <f t="shared" si="261"/>
        <v>9.0909090909090384E-3</v>
      </c>
      <c r="R264" s="105">
        <f t="shared" si="261"/>
        <v>0</v>
      </c>
      <c r="S264" s="105">
        <f t="shared" si="261"/>
        <v>2.8517999064983535E-2</v>
      </c>
      <c r="T264" s="105">
        <f t="shared" si="261"/>
        <v>4.891304347826031E-3</v>
      </c>
      <c r="U264" s="105">
        <f t="shared" si="261"/>
        <v>2.2732439190725096E-2</v>
      </c>
      <c r="V264" s="105">
        <f t="shared" si="261"/>
        <v>1.2753188297074391E-2</v>
      </c>
      <c r="W264" s="105">
        <f t="shared" si="261"/>
        <v>1.3864818024263537E-2</v>
      </c>
    </row>
    <row r="265" spans="1:23" ht="14.25" customHeight="1">
      <c r="A265" s="112" t="s">
        <v>452</v>
      </c>
      <c r="B265" s="183">
        <v>94.9</v>
      </c>
      <c r="C265" s="184">
        <v>989.7</v>
      </c>
      <c r="D265" s="183">
        <v>226.4</v>
      </c>
      <c r="E265" s="185">
        <v>840</v>
      </c>
      <c r="F265" s="183">
        <v>550</v>
      </c>
      <c r="G265" s="184">
        <v>1968</v>
      </c>
      <c r="H265" s="93">
        <v>427.8</v>
      </c>
      <c r="I265" s="93">
        <v>1840</v>
      </c>
      <c r="J265" s="187">
        <v>4399</v>
      </c>
      <c r="K265" s="93">
        <v>399.9</v>
      </c>
      <c r="L265" s="188">
        <v>5770</v>
      </c>
      <c r="M265" s="189">
        <f t="shared" ref="M265:W265" si="262">(B265/B266)-1</f>
        <v>3.1712473572940159E-3</v>
      </c>
      <c r="N265" s="105">
        <f t="shared" si="262"/>
        <v>1.716341212744088E-2</v>
      </c>
      <c r="O265" s="105">
        <f t="shared" si="262"/>
        <v>-2.6431718061673548E-3</v>
      </c>
      <c r="P265" s="105">
        <f t="shared" si="262"/>
        <v>0</v>
      </c>
      <c r="Q265" s="105">
        <f t="shared" si="262"/>
        <v>0</v>
      </c>
      <c r="R265" s="105">
        <f t="shared" si="262"/>
        <v>0</v>
      </c>
      <c r="S265" s="105">
        <f t="shared" si="262"/>
        <v>5.6296296296296289E-2</v>
      </c>
      <c r="T265" s="105">
        <f t="shared" si="262"/>
        <v>3.2715376226826187E-3</v>
      </c>
      <c r="U265" s="105">
        <f t="shared" si="262"/>
        <v>-2.2727272727274261E-4</v>
      </c>
      <c r="V265" s="105">
        <f t="shared" si="262"/>
        <v>3.0670103092783396E-2</v>
      </c>
      <c r="W265" s="105">
        <f t="shared" si="262"/>
        <v>-3.4542314335060942E-3</v>
      </c>
    </row>
    <row r="266" spans="1:23" ht="14.25" customHeight="1">
      <c r="A266" s="112" t="s">
        <v>453</v>
      </c>
      <c r="B266" s="183">
        <v>94.6</v>
      </c>
      <c r="C266" s="184">
        <v>973</v>
      </c>
      <c r="D266" s="183">
        <v>227</v>
      </c>
      <c r="E266" s="185">
        <v>840</v>
      </c>
      <c r="F266" s="183">
        <v>550</v>
      </c>
      <c r="G266" s="184">
        <v>1968</v>
      </c>
      <c r="H266" s="93">
        <v>405</v>
      </c>
      <c r="I266" s="93">
        <v>1834</v>
      </c>
      <c r="J266" s="187">
        <v>4400</v>
      </c>
      <c r="K266" s="93">
        <v>388</v>
      </c>
      <c r="L266" s="188">
        <v>5790</v>
      </c>
      <c r="M266" s="189">
        <f t="shared" ref="M266:W266" si="263">(B266/B267)-1</f>
        <v>1.0582010582009804E-3</v>
      </c>
      <c r="N266" s="105">
        <f t="shared" si="263"/>
        <v>-2.7000000000000024E-2</v>
      </c>
      <c r="O266" s="105">
        <f t="shared" si="263"/>
        <v>-4.3859649122807154E-3</v>
      </c>
      <c r="P266" s="105">
        <f t="shared" si="263"/>
        <v>9.6153846153845812E-3</v>
      </c>
      <c r="Q266" s="105">
        <f t="shared" si="263"/>
        <v>5.6683123057232887E-3</v>
      </c>
      <c r="R266" s="105">
        <f t="shared" si="263"/>
        <v>0</v>
      </c>
      <c r="S266" s="105">
        <f t="shared" si="263"/>
        <v>1.2499999999999956E-2</v>
      </c>
      <c r="T266" s="105">
        <f t="shared" si="263"/>
        <v>0</v>
      </c>
      <c r="U266" s="105">
        <f t="shared" si="263"/>
        <v>0</v>
      </c>
      <c r="V266" s="105">
        <f t="shared" si="263"/>
        <v>7.7922077922076838E-3</v>
      </c>
      <c r="W266" s="105">
        <f t="shared" si="263"/>
        <v>5.2083333333332593E-3</v>
      </c>
    </row>
    <row r="267" spans="1:23" ht="14.25" customHeight="1">
      <c r="A267" s="112" t="s">
        <v>454</v>
      </c>
      <c r="B267" s="183">
        <v>94.5</v>
      </c>
      <c r="C267" s="184">
        <v>1000</v>
      </c>
      <c r="D267" s="183">
        <v>228</v>
      </c>
      <c r="E267" s="185">
        <v>832</v>
      </c>
      <c r="F267" s="183">
        <v>546.9</v>
      </c>
      <c r="G267" s="184">
        <v>1968</v>
      </c>
      <c r="H267" s="93">
        <v>400</v>
      </c>
      <c r="I267" s="93">
        <v>1834</v>
      </c>
      <c r="J267" s="187">
        <v>4400</v>
      </c>
      <c r="K267" s="93">
        <v>385</v>
      </c>
      <c r="L267" s="188">
        <v>5760</v>
      </c>
      <c r="M267" s="189">
        <f t="shared" ref="M267:W267" si="264">(B267/B268)-1</f>
        <v>4.784688995215447E-3</v>
      </c>
      <c r="N267" s="105">
        <f t="shared" si="264"/>
        <v>-9.9900099900096517E-4</v>
      </c>
      <c r="O267" s="105">
        <f t="shared" si="264"/>
        <v>8.8495575221239076E-3</v>
      </c>
      <c r="P267" s="105">
        <f t="shared" si="264"/>
        <v>2.4096385542169418E-3</v>
      </c>
      <c r="Q267" s="105">
        <f t="shared" si="264"/>
        <v>-5.0936874658905618E-3</v>
      </c>
      <c r="R267" s="105">
        <f t="shared" si="264"/>
        <v>5.9773828756058078E-2</v>
      </c>
      <c r="S267" s="105">
        <f t="shared" si="264"/>
        <v>-1.4778325123152691E-2</v>
      </c>
      <c r="T267" s="105">
        <f t="shared" si="264"/>
        <v>9.9118942731277748E-3</v>
      </c>
      <c r="U267" s="105">
        <f t="shared" si="264"/>
        <v>-1.9607843137254943E-2</v>
      </c>
      <c r="V267" s="105">
        <f t="shared" si="264"/>
        <v>-1.7857142857142905E-2</v>
      </c>
      <c r="W267" s="105">
        <f t="shared" si="264"/>
        <v>0</v>
      </c>
    </row>
    <row r="268" spans="1:23" ht="14.25" customHeight="1">
      <c r="A268" s="112" t="s">
        <v>455</v>
      </c>
      <c r="B268" s="183">
        <v>94.05</v>
      </c>
      <c r="C268" s="184">
        <v>1001</v>
      </c>
      <c r="D268" s="183">
        <v>226</v>
      </c>
      <c r="E268" s="185">
        <v>830</v>
      </c>
      <c r="F268" s="183">
        <v>549.70000000000005</v>
      </c>
      <c r="G268" s="184">
        <v>1857</v>
      </c>
      <c r="H268" s="93">
        <v>406</v>
      </c>
      <c r="I268" s="93">
        <v>1816</v>
      </c>
      <c r="J268" s="187">
        <v>4488</v>
      </c>
      <c r="K268" s="93">
        <v>392</v>
      </c>
      <c r="L268" s="188">
        <v>5760</v>
      </c>
      <c r="M268" s="189">
        <f t="shared" ref="M268:W268" si="265">(B268/B269)-1</f>
        <v>3.7353255069370039E-3</v>
      </c>
      <c r="N268" s="105">
        <f t="shared" si="265"/>
        <v>9.9999999999988987E-4</v>
      </c>
      <c r="O268" s="105">
        <f t="shared" si="265"/>
        <v>4.4444444444444731E-3</v>
      </c>
      <c r="P268" s="105">
        <f t="shared" si="265"/>
        <v>0</v>
      </c>
      <c r="Q268" s="105">
        <f t="shared" si="265"/>
        <v>0</v>
      </c>
      <c r="R268" s="105">
        <f t="shared" si="265"/>
        <v>0</v>
      </c>
      <c r="S268" s="105">
        <f t="shared" si="265"/>
        <v>-4.9019607843137081E-3</v>
      </c>
      <c r="T268" s="105">
        <f t="shared" si="265"/>
        <v>-2.6273458445040254E-2</v>
      </c>
      <c r="U268" s="105">
        <f t="shared" si="265"/>
        <v>-2.666666666666706E-3</v>
      </c>
      <c r="V268" s="105">
        <f t="shared" si="265"/>
        <v>5.12820512820511E-3</v>
      </c>
      <c r="W268" s="105">
        <f t="shared" si="265"/>
        <v>5.0601989181644491E-3</v>
      </c>
    </row>
    <row r="269" spans="1:23" ht="14.25" customHeight="1">
      <c r="A269" s="112" t="s">
        <v>456</v>
      </c>
      <c r="B269" s="183">
        <v>93.7</v>
      </c>
      <c r="C269" s="184">
        <v>1000</v>
      </c>
      <c r="D269" s="183">
        <v>225</v>
      </c>
      <c r="E269" s="185">
        <v>830</v>
      </c>
      <c r="F269" s="183">
        <v>549.70000000000005</v>
      </c>
      <c r="G269" s="184">
        <v>1857</v>
      </c>
      <c r="H269" s="93">
        <v>408</v>
      </c>
      <c r="I269" s="93">
        <v>1865</v>
      </c>
      <c r="J269" s="187">
        <v>4500</v>
      </c>
      <c r="K269" s="93">
        <v>390</v>
      </c>
      <c r="L269" s="188">
        <v>5731</v>
      </c>
      <c r="M269" s="189">
        <f t="shared" ref="M269:W269" si="266">(B269/B270)-1</f>
        <v>3.5931453841901551E-2</v>
      </c>
      <c r="N269" s="105">
        <f t="shared" si="266"/>
        <v>0</v>
      </c>
      <c r="O269" s="105">
        <f t="shared" si="266"/>
        <v>-1.8324607329842868E-2</v>
      </c>
      <c r="P269" s="105">
        <f t="shared" si="266"/>
        <v>-5.9880239520958556E-3</v>
      </c>
      <c r="Q269" s="105">
        <f t="shared" si="266"/>
        <v>3.6396724294829319E-4</v>
      </c>
      <c r="R269" s="105">
        <f t="shared" si="266"/>
        <v>-5.6881665820213256E-2</v>
      </c>
      <c r="S269" s="105">
        <f t="shared" si="266"/>
        <v>-4.8780487804878092E-3</v>
      </c>
      <c r="T269" s="105">
        <f t="shared" si="266"/>
        <v>1.30363932645301E-2</v>
      </c>
      <c r="U269" s="105">
        <f t="shared" si="266"/>
        <v>0</v>
      </c>
      <c r="V269" s="105">
        <f t="shared" si="266"/>
        <v>0</v>
      </c>
      <c r="W269" s="105">
        <f t="shared" si="266"/>
        <v>3.6777583187390661E-3</v>
      </c>
    </row>
    <row r="270" spans="1:23" ht="14.25" customHeight="1">
      <c r="A270" s="112" t="s">
        <v>457</v>
      </c>
      <c r="B270" s="183">
        <v>90.45</v>
      </c>
      <c r="C270" s="184">
        <v>1000</v>
      </c>
      <c r="D270" s="183">
        <v>229.2</v>
      </c>
      <c r="E270" s="185">
        <v>835</v>
      </c>
      <c r="F270" s="183">
        <v>549.5</v>
      </c>
      <c r="G270" s="184">
        <v>1969</v>
      </c>
      <c r="H270" s="93">
        <v>410</v>
      </c>
      <c r="I270" s="93">
        <v>1841</v>
      </c>
      <c r="J270" s="187">
        <v>4500</v>
      </c>
      <c r="K270" s="93">
        <v>390</v>
      </c>
      <c r="L270" s="188">
        <v>5710</v>
      </c>
      <c r="M270" s="189">
        <f t="shared" ref="M270:W270" si="267">(B270/B271)-1</f>
        <v>1.242444593687031E-2</v>
      </c>
      <c r="N270" s="105">
        <f t="shared" si="267"/>
        <v>0</v>
      </c>
      <c r="O270" s="105">
        <f t="shared" si="267"/>
        <v>0</v>
      </c>
      <c r="P270" s="105">
        <f t="shared" si="267"/>
        <v>1.8292682926829285E-2</v>
      </c>
      <c r="Q270" s="105">
        <f t="shared" si="267"/>
        <v>1.7215845982969213E-2</v>
      </c>
      <c r="R270" s="105">
        <f t="shared" si="267"/>
        <v>0</v>
      </c>
      <c r="S270" s="105">
        <f t="shared" si="267"/>
        <v>1.990049751243772E-2</v>
      </c>
      <c r="T270" s="105">
        <f t="shared" si="267"/>
        <v>-2.4377318494965605E-2</v>
      </c>
      <c r="U270" s="105">
        <f t="shared" si="267"/>
        <v>0</v>
      </c>
      <c r="V270" s="105">
        <f t="shared" si="267"/>
        <v>1.3381837079381453E-2</v>
      </c>
      <c r="W270" s="105">
        <f t="shared" si="267"/>
        <v>-5.2264808362368909E-3</v>
      </c>
    </row>
    <row r="271" spans="1:23" ht="14.25" customHeight="1">
      <c r="A271" s="112" t="s">
        <v>458</v>
      </c>
      <c r="B271" s="183">
        <v>89.34</v>
      </c>
      <c r="C271" s="184">
        <v>1000</v>
      </c>
      <c r="D271" s="183">
        <v>229.2</v>
      </c>
      <c r="E271" s="185">
        <v>820</v>
      </c>
      <c r="F271" s="183">
        <v>540.20000000000005</v>
      </c>
      <c r="G271" s="184">
        <v>1969</v>
      </c>
      <c r="H271" s="93">
        <v>402</v>
      </c>
      <c r="I271" s="93">
        <v>1887</v>
      </c>
      <c r="J271" s="187">
        <v>4500</v>
      </c>
      <c r="K271" s="93">
        <v>384.85</v>
      </c>
      <c r="L271" s="188">
        <v>5740</v>
      </c>
      <c r="M271" s="189">
        <f t="shared" ref="M271:W271" si="268">(B271/B272)-1</f>
        <v>-2.9017857142855652E-3</v>
      </c>
      <c r="N271" s="105">
        <f t="shared" si="268"/>
        <v>-2.9910269192422456E-3</v>
      </c>
      <c r="O271" s="105">
        <f t="shared" si="268"/>
        <v>8.7336244541469377E-4</v>
      </c>
      <c r="P271" s="105">
        <f t="shared" si="268"/>
        <v>0</v>
      </c>
      <c r="Q271" s="105">
        <f t="shared" si="268"/>
        <v>1.2974976830399942E-3</v>
      </c>
      <c r="R271" s="105">
        <f t="shared" si="268"/>
        <v>0</v>
      </c>
      <c r="S271" s="105">
        <f t="shared" si="268"/>
        <v>1.0050251256281451E-2</v>
      </c>
      <c r="T271" s="105">
        <f t="shared" si="268"/>
        <v>4.2575838211815764E-3</v>
      </c>
      <c r="U271" s="105">
        <f t="shared" si="268"/>
        <v>2.3890784982935065E-2</v>
      </c>
      <c r="V271" s="105">
        <f t="shared" si="268"/>
        <v>2.6540410776207057E-2</v>
      </c>
      <c r="W271" s="105">
        <f t="shared" si="268"/>
        <v>-8.6355785837650689E-3</v>
      </c>
    </row>
    <row r="272" spans="1:23" ht="14.25" customHeight="1">
      <c r="A272" s="112" t="s">
        <v>459</v>
      </c>
      <c r="B272" s="183">
        <v>89.6</v>
      </c>
      <c r="C272" s="184">
        <v>1003</v>
      </c>
      <c r="D272" s="183">
        <v>229</v>
      </c>
      <c r="E272" s="185">
        <v>820</v>
      </c>
      <c r="F272" s="183">
        <v>539.5</v>
      </c>
      <c r="G272" s="184">
        <v>1969</v>
      </c>
      <c r="H272" s="93">
        <v>398</v>
      </c>
      <c r="I272" s="93">
        <v>1879</v>
      </c>
      <c r="J272" s="187">
        <v>4395</v>
      </c>
      <c r="K272" s="93">
        <v>374.9</v>
      </c>
      <c r="L272" s="188">
        <v>5790</v>
      </c>
      <c r="M272" s="189">
        <f t="shared" ref="M272:W272" si="269">(B272/B273)-1</f>
        <v>2.2371364653241965E-3</v>
      </c>
      <c r="N272" s="105">
        <f t="shared" si="269"/>
        <v>-2.81007751937985E-2</v>
      </c>
      <c r="O272" s="105">
        <f t="shared" si="269"/>
        <v>-3.0474531998258003E-3</v>
      </c>
      <c r="P272" s="105">
        <f t="shared" si="269"/>
        <v>0</v>
      </c>
      <c r="Q272" s="105">
        <f t="shared" si="269"/>
        <v>1.0299625468164875E-2</v>
      </c>
      <c r="R272" s="105">
        <f t="shared" si="269"/>
        <v>0</v>
      </c>
      <c r="S272" s="105">
        <f t="shared" si="269"/>
        <v>-2.5062656641604564E-3</v>
      </c>
      <c r="T272" s="105">
        <f t="shared" si="269"/>
        <v>8.2997118155619498E-2</v>
      </c>
      <c r="U272" s="105">
        <f t="shared" si="269"/>
        <v>-5.6561085972850478E-3</v>
      </c>
      <c r="V272" s="105">
        <f t="shared" si="269"/>
        <v>8.8805166846068762E-3</v>
      </c>
      <c r="W272" s="105">
        <f t="shared" si="269"/>
        <v>3.2923236874025097E-3</v>
      </c>
    </row>
    <row r="273" spans="1:23" ht="14.25" customHeight="1">
      <c r="A273" s="112" t="s">
        <v>460</v>
      </c>
      <c r="B273" s="183">
        <v>89.4</v>
      </c>
      <c r="C273" s="184">
        <v>1032</v>
      </c>
      <c r="D273" s="183">
        <v>229.7</v>
      </c>
      <c r="E273" s="185">
        <v>820</v>
      </c>
      <c r="F273" s="183">
        <v>534</v>
      </c>
      <c r="G273" s="184">
        <v>1969</v>
      </c>
      <c r="H273" s="93">
        <v>399</v>
      </c>
      <c r="I273" s="93">
        <v>1735</v>
      </c>
      <c r="J273" s="187">
        <v>4420</v>
      </c>
      <c r="K273" s="93">
        <v>371.6</v>
      </c>
      <c r="L273" s="188">
        <v>5771</v>
      </c>
      <c r="M273" s="189">
        <f t="shared" ref="M273:W273" si="270">(B273/B274)-1</f>
        <v>-5.5617352614015791E-3</v>
      </c>
      <c r="N273" s="105">
        <f t="shared" si="270"/>
        <v>1.1764705882352899E-2</v>
      </c>
      <c r="O273" s="105">
        <f t="shared" si="270"/>
        <v>2.5446428571428426E-2</v>
      </c>
      <c r="P273" s="105">
        <f t="shared" si="270"/>
        <v>8.610086100861114E-3</v>
      </c>
      <c r="Q273" s="105">
        <f t="shared" si="270"/>
        <v>0</v>
      </c>
      <c r="R273" s="105">
        <f t="shared" si="270"/>
        <v>0</v>
      </c>
      <c r="S273" s="105">
        <f t="shared" si="270"/>
        <v>-8.6956521739129933E-3</v>
      </c>
      <c r="T273" s="105">
        <f t="shared" si="270"/>
        <v>-2.3001725129384587E-3</v>
      </c>
      <c r="U273" s="105">
        <f t="shared" si="270"/>
        <v>0</v>
      </c>
      <c r="V273" s="105">
        <f t="shared" si="270"/>
        <v>4.7316479653913834E-3</v>
      </c>
      <c r="W273" s="105">
        <f t="shared" si="270"/>
        <v>-5.0000000000000044E-3</v>
      </c>
    </row>
    <row r="274" spans="1:23" ht="14.25" customHeight="1">
      <c r="A274" s="112" t="s">
        <v>461</v>
      </c>
      <c r="B274" s="183">
        <v>89.9</v>
      </c>
      <c r="C274" s="184">
        <v>1020</v>
      </c>
      <c r="D274" s="183">
        <v>224</v>
      </c>
      <c r="E274" s="185">
        <v>813</v>
      </c>
      <c r="F274" s="183">
        <v>534</v>
      </c>
      <c r="G274" s="184">
        <v>1969</v>
      </c>
      <c r="H274" s="93">
        <v>402.5</v>
      </c>
      <c r="I274" s="93">
        <v>1739</v>
      </c>
      <c r="J274" s="187">
        <v>4420</v>
      </c>
      <c r="K274" s="93">
        <v>369.85</v>
      </c>
      <c r="L274" s="188">
        <v>5800</v>
      </c>
      <c r="M274" s="189">
        <f t="shared" ref="M274:W274" si="271">(B274/B275)-1</f>
        <v>0</v>
      </c>
      <c r="N274" s="105">
        <f t="shared" si="271"/>
        <v>-3.3175355450236976E-2</v>
      </c>
      <c r="O274" s="105">
        <f t="shared" si="271"/>
        <v>-1.1255793423085469E-2</v>
      </c>
      <c r="P274" s="105">
        <f t="shared" si="271"/>
        <v>9.9378881987577383E-3</v>
      </c>
      <c r="Q274" s="105">
        <f t="shared" si="271"/>
        <v>-3.7313432835820448E-3</v>
      </c>
      <c r="R274" s="105">
        <f t="shared" si="271"/>
        <v>3.0565461029037344E-3</v>
      </c>
      <c r="S274" s="105">
        <f t="shared" si="271"/>
        <v>1.2437810945273853E-3</v>
      </c>
      <c r="T274" s="105">
        <f t="shared" si="271"/>
        <v>-5.7471264367814356E-4</v>
      </c>
      <c r="U274" s="105">
        <f t="shared" si="271"/>
        <v>-1.7777777777777781E-2</v>
      </c>
      <c r="V274" s="105">
        <f t="shared" si="271"/>
        <v>1.3287671232876885E-2</v>
      </c>
      <c r="W274" s="105">
        <f t="shared" si="271"/>
        <v>-1.7211703958691649E-3</v>
      </c>
    </row>
    <row r="275" spans="1:23" ht="14.25" customHeight="1">
      <c r="A275" s="112" t="s">
        <v>462</v>
      </c>
      <c r="B275" s="183">
        <v>89.9</v>
      </c>
      <c r="C275" s="184">
        <v>1055</v>
      </c>
      <c r="D275" s="183">
        <v>226.55</v>
      </c>
      <c r="E275" s="185">
        <v>805</v>
      </c>
      <c r="F275" s="183">
        <v>536</v>
      </c>
      <c r="G275" s="184">
        <v>1963</v>
      </c>
      <c r="H275" s="93">
        <v>402</v>
      </c>
      <c r="I275" s="93">
        <v>1740</v>
      </c>
      <c r="J275" s="187">
        <v>4500</v>
      </c>
      <c r="K275" s="93">
        <v>365</v>
      </c>
      <c r="L275" s="188">
        <v>5810</v>
      </c>
      <c r="M275" s="189">
        <f t="shared" ref="M275:W275" si="272">(B275/B276)-1</f>
        <v>-1.1111111111110628E-3</v>
      </c>
      <c r="N275" s="105">
        <f t="shared" si="272"/>
        <v>9.5534787123572107E-2</v>
      </c>
      <c r="O275" s="105">
        <f t="shared" si="272"/>
        <v>-1.4785823005000975E-2</v>
      </c>
      <c r="P275" s="105">
        <f t="shared" si="272"/>
        <v>-2.4783147459727095E-3</v>
      </c>
      <c r="Q275" s="105">
        <f t="shared" si="272"/>
        <v>-1.6762898118829472E-3</v>
      </c>
      <c r="R275" s="105">
        <f t="shared" si="272"/>
        <v>5.9935205183585305E-2</v>
      </c>
      <c r="S275" s="105">
        <f t="shared" si="272"/>
        <v>3.7453183520599342E-3</v>
      </c>
      <c r="T275" s="105">
        <f t="shared" si="272"/>
        <v>-1.6949152542372836E-2</v>
      </c>
      <c r="U275" s="105">
        <f t="shared" si="272"/>
        <v>-9.9009900990099098E-3</v>
      </c>
      <c r="V275" s="105">
        <f t="shared" si="272"/>
        <v>-2.3280706449023247E-2</v>
      </c>
      <c r="W275" s="105">
        <f t="shared" si="272"/>
        <v>-1.7182130584192379E-3</v>
      </c>
    </row>
    <row r="276" spans="1:23" ht="14.25" customHeight="1">
      <c r="A276" s="112" t="s">
        <v>463</v>
      </c>
      <c r="B276" s="183">
        <v>90</v>
      </c>
      <c r="C276" s="184">
        <v>963</v>
      </c>
      <c r="D276" s="183">
        <v>229.95</v>
      </c>
      <c r="E276" s="185">
        <v>807</v>
      </c>
      <c r="F276" s="183">
        <v>536.9</v>
      </c>
      <c r="G276" s="184">
        <v>1852</v>
      </c>
      <c r="H276" s="93">
        <v>400.5</v>
      </c>
      <c r="I276" s="93">
        <v>1770</v>
      </c>
      <c r="J276" s="187">
        <v>4545</v>
      </c>
      <c r="K276" s="93">
        <v>373.7</v>
      </c>
      <c r="L276" s="188">
        <v>5820</v>
      </c>
      <c r="M276" s="189">
        <f t="shared" ref="M276:W276" si="273">(B276/B277)-1</f>
        <v>5.5865921787709993E-3</v>
      </c>
      <c r="N276" s="105">
        <f t="shared" si="273"/>
        <v>-7.2164948453607991E-3</v>
      </c>
      <c r="O276" s="105">
        <f t="shared" si="273"/>
        <v>-2.1739130434783593E-4</v>
      </c>
      <c r="P276" s="105">
        <f t="shared" si="273"/>
        <v>-9.8159509202454531E-3</v>
      </c>
      <c r="Q276" s="105">
        <f t="shared" si="273"/>
        <v>-2.4154589371981894E-3</v>
      </c>
      <c r="R276" s="105">
        <f t="shared" si="273"/>
        <v>-5.9898477157360408E-2</v>
      </c>
      <c r="S276" s="105">
        <f t="shared" si="273"/>
        <v>2.9562982005141292E-2</v>
      </c>
      <c r="T276" s="105">
        <f t="shared" si="273"/>
        <v>2.8328611898016387E-3</v>
      </c>
      <c r="U276" s="105">
        <f t="shared" si="273"/>
        <v>2.134831460674147E-2</v>
      </c>
      <c r="V276" s="105">
        <f t="shared" si="273"/>
        <v>1.5903221421775138E-2</v>
      </c>
      <c r="W276" s="105">
        <f t="shared" si="273"/>
        <v>5.1813471502590858E-3</v>
      </c>
    </row>
    <row r="277" spans="1:23" ht="14.25" customHeight="1">
      <c r="A277" s="112" t="s">
        <v>464</v>
      </c>
      <c r="B277" s="183">
        <v>89.5</v>
      </c>
      <c r="C277" s="184">
        <v>970</v>
      </c>
      <c r="D277" s="183">
        <v>230</v>
      </c>
      <c r="E277" s="185">
        <v>815</v>
      </c>
      <c r="F277" s="183">
        <v>538.20000000000005</v>
      </c>
      <c r="G277" s="184">
        <v>1970</v>
      </c>
      <c r="H277" s="93">
        <v>389</v>
      </c>
      <c r="I277" s="93">
        <v>1765</v>
      </c>
      <c r="J277" s="187">
        <v>4450</v>
      </c>
      <c r="K277" s="93">
        <v>367.85</v>
      </c>
      <c r="L277" s="188">
        <v>5790</v>
      </c>
      <c r="M277" s="189">
        <f t="shared" ref="M277:W277" si="274">(B277/B278)-1</f>
        <v>-2.1184078492585412E-3</v>
      </c>
      <c r="N277" s="105">
        <f t="shared" si="274"/>
        <v>0</v>
      </c>
      <c r="O277" s="105">
        <f t="shared" si="274"/>
        <v>0</v>
      </c>
      <c r="P277" s="105">
        <f t="shared" si="274"/>
        <v>-6.0975609756097615E-3</v>
      </c>
      <c r="Q277" s="105">
        <f t="shared" si="274"/>
        <v>3.9171796306660678E-3</v>
      </c>
      <c r="R277" s="105">
        <f t="shared" si="274"/>
        <v>5.5734190782422255E-2</v>
      </c>
      <c r="S277" s="105">
        <f t="shared" si="274"/>
        <v>-2.564102564102555E-3</v>
      </c>
      <c r="T277" s="105">
        <f t="shared" si="274"/>
        <v>-1.0095344924284877E-2</v>
      </c>
      <c r="U277" s="105">
        <f t="shared" si="274"/>
        <v>-1.067140951534018E-2</v>
      </c>
      <c r="V277" s="105">
        <f t="shared" si="274"/>
        <v>0</v>
      </c>
      <c r="W277" s="105">
        <f t="shared" si="274"/>
        <v>-1.7241379310344307E-3</v>
      </c>
    </row>
    <row r="278" spans="1:23" ht="14.25" customHeight="1">
      <c r="A278" s="112" t="s">
        <v>465</v>
      </c>
      <c r="B278" s="183">
        <v>89.69</v>
      </c>
      <c r="C278" s="184">
        <v>970</v>
      </c>
      <c r="D278" s="183">
        <v>230</v>
      </c>
      <c r="E278" s="185">
        <v>820</v>
      </c>
      <c r="F278" s="183">
        <v>536.1</v>
      </c>
      <c r="G278" s="184">
        <v>1866</v>
      </c>
      <c r="H278" s="93">
        <v>390</v>
      </c>
      <c r="I278" s="93">
        <v>1783</v>
      </c>
      <c r="J278" s="187">
        <v>4498</v>
      </c>
      <c r="K278" s="93">
        <v>367.85</v>
      </c>
      <c r="L278" s="188">
        <v>5800</v>
      </c>
      <c r="M278" s="189">
        <f t="shared" ref="M278:W278" si="275">(B278/B279)-1</f>
        <v>-3.4444444444444722E-3</v>
      </c>
      <c r="N278" s="105">
        <f t="shared" si="275"/>
        <v>-1.0204081632653073E-2</v>
      </c>
      <c r="O278" s="105">
        <f t="shared" si="275"/>
        <v>-4.3290043290042934E-3</v>
      </c>
      <c r="P278" s="105">
        <f t="shared" si="275"/>
        <v>1.0972753051411654E-2</v>
      </c>
      <c r="Q278" s="105">
        <f t="shared" si="275"/>
        <v>1.1204481792717047E-3</v>
      </c>
      <c r="R278" s="105">
        <f t="shared" si="275"/>
        <v>-5.4711246200607855E-2</v>
      </c>
      <c r="S278" s="105">
        <f t="shared" si="275"/>
        <v>2.2280471821756187E-2</v>
      </c>
      <c r="T278" s="105">
        <f t="shared" si="275"/>
        <v>-1.1204481792717047E-3</v>
      </c>
      <c r="U278" s="105">
        <f t="shared" si="275"/>
        <v>1.4205186020293192E-2</v>
      </c>
      <c r="V278" s="105">
        <f t="shared" si="275"/>
        <v>-3.1165311653116312E-3</v>
      </c>
      <c r="W278" s="105">
        <f t="shared" si="275"/>
        <v>0</v>
      </c>
    </row>
    <row r="279" spans="1:23" ht="14.25" customHeight="1">
      <c r="A279" s="112" t="s">
        <v>466</v>
      </c>
      <c r="B279" s="183">
        <v>90</v>
      </c>
      <c r="C279" s="184">
        <v>980</v>
      </c>
      <c r="D279" s="183">
        <v>231</v>
      </c>
      <c r="E279" s="185">
        <v>811.1</v>
      </c>
      <c r="F279" s="183">
        <v>535.5</v>
      </c>
      <c r="G279" s="184">
        <v>1974</v>
      </c>
      <c r="H279" s="93">
        <v>381.5</v>
      </c>
      <c r="I279" s="93">
        <v>1785</v>
      </c>
      <c r="J279" s="187">
        <v>4435</v>
      </c>
      <c r="K279" s="93">
        <v>369</v>
      </c>
      <c r="L279" s="188">
        <v>5800</v>
      </c>
      <c r="M279" s="189">
        <f t="shared" ref="M279:W279" si="276">(B279/B280)-1</f>
        <v>-1.5317286652078876E-2</v>
      </c>
      <c r="N279" s="105">
        <f t="shared" si="276"/>
        <v>5.12820512820511E-3</v>
      </c>
      <c r="O279" s="105">
        <f t="shared" si="276"/>
        <v>-2.5316455696202556E-2</v>
      </c>
      <c r="P279" s="105">
        <f t="shared" si="276"/>
        <v>-4.7852760736195599E-3</v>
      </c>
      <c r="Q279" s="105">
        <f t="shared" si="276"/>
        <v>-4.646840148698872E-3</v>
      </c>
      <c r="R279" s="105">
        <f t="shared" si="276"/>
        <v>-1.3000000000000012E-2</v>
      </c>
      <c r="S279" s="105">
        <f t="shared" si="276"/>
        <v>3.6832412523020164E-3</v>
      </c>
      <c r="T279" s="105">
        <f t="shared" si="276"/>
        <v>0</v>
      </c>
      <c r="U279" s="105">
        <f t="shared" si="276"/>
        <v>-3.370786516853963E-3</v>
      </c>
      <c r="V279" s="105">
        <f t="shared" si="276"/>
        <v>-1.2312633832976538E-2</v>
      </c>
      <c r="W279" s="105">
        <f t="shared" si="276"/>
        <v>-8.5470085470085166E-3</v>
      </c>
    </row>
    <row r="280" spans="1:23" ht="14.25" customHeight="1">
      <c r="A280" s="112" t="s">
        <v>467</v>
      </c>
      <c r="B280" s="183">
        <v>91.4</v>
      </c>
      <c r="C280" s="184">
        <v>975</v>
      </c>
      <c r="D280" s="183">
        <v>237</v>
      </c>
      <c r="E280" s="185">
        <v>815</v>
      </c>
      <c r="F280" s="183">
        <v>538</v>
      </c>
      <c r="G280" s="184">
        <v>2000</v>
      </c>
      <c r="H280" s="93">
        <v>380.1</v>
      </c>
      <c r="I280" s="93">
        <v>1785</v>
      </c>
      <c r="J280" s="187">
        <v>4450</v>
      </c>
      <c r="K280" s="93">
        <v>373.6</v>
      </c>
      <c r="L280" s="188">
        <v>5850</v>
      </c>
      <c r="M280" s="189">
        <f t="shared" ref="M280:W280" si="277">(B280/B281)-1</f>
        <v>-3.2804232804232725E-2</v>
      </c>
      <c r="N280" s="105">
        <f t="shared" si="277"/>
        <v>-7.1283095723013723E-3</v>
      </c>
      <c r="O280" s="105">
        <f t="shared" si="277"/>
        <v>8.5106382978723527E-3</v>
      </c>
      <c r="P280" s="105">
        <f t="shared" si="277"/>
        <v>-1.9961519961519958E-2</v>
      </c>
      <c r="Q280" s="105">
        <f t="shared" si="277"/>
        <v>-3.7037037037036535E-3</v>
      </c>
      <c r="R280" s="105">
        <f t="shared" si="277"/>
        <v>0</v>
      </c>
      <c r="S280" s="105">
        <f t="shared" si="277"/>
        <v>-4.9738219895287816E-3</v>
      </c>
      <c r="T280" s="105">
        <f t="shared" si="277"/>
        <v>1.1331444759206777E-2</v>
      </c>
      <c r="U280" s="105">
        <f t="shared" si="277"/>
        <v>-2.2466861379466518E-4</v>
      </c>
      <c r="V280" s="105">
        <f t="shared" si="277"/>
        <v>-3.7333333333332552E-3</v>
      </c>
      <c r="W280" s="105">
        <f t="shared" si="277"/>
        <v>8.4468195138769353E-3</v>
      </c>
    </row>
    <row r="281" spans="1:23" ht="14.25" customHeight="1">
      <c r="A281" s="112" t="s">
        <v>468</v>
      </c>
      <c r="B281" s="183">
        <v>94.5</v>
      </c>
      <c r="C281" s="184">
        <v>982</v>
      </c>
      <c r="D281" s="183">
        <v>235</v>
      </c>
      <c r="E281" s="185">
        <v>831.6</v>
      </c>
      <c r="F281" s="183">
        <v>540</v>
      </c>
      <c r="G281" s="184">
        <v>2000</v>
      </c>
      <c r="H281" s="93">
        <v>382</v>
      </c>
      <c r="I281" s="93">
        <v>1765</v>
      </c>
      <c r="J281" s="187">
        <v>4451</v>
      </c>
      <c r="K281" s="93">
        <v>375</v>
      </c>
      <c r="L281" s="188">
        <v>5801</v>
      </c>
      <c r="M281" s="189">
        <f t="shared" ref="M281:W281" si="278">(B281/B282)-1</f>
        <v>1.4383855732073902E-2</v>
      </c>
      <c r="N281" s="105">
        <f t="shared" si="278"/>
        <v>2.8272251308900431E-2</v>
      </c>
      <c r="O281" s="105">
        <f t="shared" si="278"/>
        <v>0</v>
      </c>
      <c r="P281" s="105">
        <f t="shared" si="278"/>
        <v>-1.0000000000000009E-2</v>
      </c>
      <c r="Q281" s="105">
        <f t="shared" si="278"/>
        <v>-8.8105726872246271E-3</v>
      </c>
      <c r="R281" s="105">
        <f t="shared" si="278"/>
        <v>0</v>
      </c>
      <c r="S281" s="105">
        <f t="shared" si="278"/>
        <v>-2.6109660574412663E-3</v>
      </c>
      <c r="T281" s="105">
        <f t="shared" si="278"/>
        <v>-1.6968325791855143E-3</v>
      </c>
      <c r="U281" s="105">
        <f t="shared" si="278"/>
        <v>-9.7886540600667926E-3</v>
      </c>
      <c r="V281" s="105">
        <f t="shared" si="278"/>
        <v>2.6673779674579734E-4</v>
      </c>
      <c r="W281" s="105">
        <f t="shared" si="278"/>
        <v>1.5759061460339785E-2</v>
      </c>
    </row>
    <row r="282" spans="1:23" ht="14.25" customHeight="1">
      <c r="A282" s="112" t="s">
        <v>469</v>
      </c>
      <c r="B282" s="183">
        <v>93.16</v>
      </c>
      <c r="C282" s="184">
        <v>955</v>
      </c>
      <c r="D282" s="183">
        <v>235</v>
      </c>
      <c r="E282" s="185">
        <v>840</v>
      </c>
      <c r="F282" s="183">
        <v>544.79999999999995</v>
      </c>
      <c r="G282" s="184">
        <v>2000</v>
      </c>
      <c r="H282" s="93">
        <v>383</v>
      </c>
      <c r="I282" s="93">
        <v>1768</v>
      </c>
      <c r="J282" s="187">
        <v>4495</v>
      </c>
      <c r="K282" s="93">
        <v>374.9</v>
      </c>
      <c r="L282" s="188">
        <v>5711</v>
      </c>
      <c r="M282" s="189">
        <f t="shared" ref="M282:W282" si="279">(B282/B283)-1</f>
        <v>-2.9583333333333406E-2</v>
      </c>
      <c r="N282" s="105">
        <f t="shared" si="279"/>
        <v>-1.3429752066115741E-2</v>
      </c>
      <c r="O282" s="105">
        <f t="shared" si="279"/>
        <v>2.7736291871132135E-3</v>
      </c>
      <c r="P282" s="105">
        <f t="shared" si="279"/>
        <v>-8.2644628099173278E-3</v>
      </c>
      <c r="Q282" s="105">
        <f t="shared" si="279"/>
        <v>1.4525139664804287E-2</v>
      </c>
      <c r="R282" s="105">
        <f t="shared" si="279"/>
        <v>0</v>
      </c>
      <c r="S282" s="105">
        <f t="shared" si="279"/>
        <v>1.055408970976246E-2</v>
      </c>
      <c r="T282" s="105">
        <f t="shared" si="279"/>
        <v>4.5454545454546302E-3</v>
      </c>
      <c r="U282" s="105">
        <f t="shared" si="279"/>
        <v>-1.1111111111110628E-3</v>
      </c>
      <c r="V282" s="105">
        <f t="shared" si="279"/>
        <v>-1.2901527119536738E-2</v>
      </c>
      <c r="W282" s="105">
        <f t="shared" si="279"/>
        <v>-2.3760683760683743E-2</v>
      </c>
    </row>
    <row r="283" spans="1:23" ht="14.25" customHeight="1">
      <c r="A283" s="112" t="s">
        <v>470</v>
      </c>
      <c r="B283" s="183">
        <v>96</v>
      </c>
      <c r="C283" s="184">
        <v>968</v>
      </c>
      <c r="D283" s="183">
        <v>234.35</v>
      </c>
      <c r="E283" s="185">
        <v>847</v>
      </c>
      <c r="F283" s="183">
        <v>537</v>
      </c>
      <c r="G283" s="184">
        <v>2000</v>
      </c>
      <c r="H283" s="93">
        <v>379</v>
      </c>
      <c r="I283" s="93">
        <v>1760</v>
      </c>
      <c r="J283" s="187">
        <v>4500</v>
      </c>
      <c r="K283" s="93">
        <v>379.8</v>
      </c>
      <c r="L283" s="188">
        <v>5850</v>
      </c>
      <c r="M283" s="189">
        <f t="shared" ref="M283:W283" si="280">(B283/B284)-1</f>
        <v>0</v>
      </c>
      <c r="N283" s="105">
        <f t="shared" si="280"/>
        <v>1.5526647083508038E-2</v>
      </c>
      <c r="O283" s="105">
        <f t="shared" si="280"/>
        <v>-1.3263157894736866E-2</v>
      </c>
      <c r="P283" s="105">
        <f t="shared" si="280"/>
        <v>-3.529411764705892E-3</v>
      </c>
      <c r="Q283" s="105">
        <f t="shared" si="280"/>
        <v>3.7383177570093906E-3</v>
      </c>
      <c r="R283" s="105">
        <f t="shared" si="280"/>
        <v>0</v>
      </c>
      <c r="S283" s="105">
        <f t="shared" si="280"/>
        <v>1.0262561642010004E-2</v>
      </c>
      <c r="T283" s="105">
        <f t="shared" si="280"/>
        <v>-1.6759776536312887E-2</v>
      </c>
      <c r="U283" s="105">
        <f t="shared" si="280"/>
        <v>-1.098901098901095E-2</v>
      </c>
      <c r="V283" s="105">
        <f t="shared" si="280"/>
        <v>7.8517677126224816E-2</v>
      </c>
      <c r="W283" s="105">
        <f t="shared" si="280"/>
        <v>8.6206896551723755E-3</v>
      </c>
    </row>
    <row r="284" spans="1:23" ht="14.25" customHeight="1">
      <c r="A284" s="112" t="s">
        <v>471</v>
      </c>
      <c r="B284" s="183">
        <v>96</v>
      </c>
      <c r="C284" s="184">
        <v>953.2</v>
      </c>
      <c r="D284" s="183">
        <v>237.5</v>
      </c>
      <c r="E284" s="185">
        <v>850</v>
      </c>
      <c r="F284" s="183">
        <v>535</v>
      </c>
      <c r="G284" s="184">
        <v>2000</v>
      </c>
      <c r="H284" s="93">
        <v>375.15</v>
      </c>
      <c r="I284" s="93">
        <v>1790</v>
      </c>
      <c r="J284" s="187">
        <v>4550</v>
      </c>
      <c r="K284" s="93">
        <v>352.15</v>
      </c>
      <c r="L284" s="188">
        <v>5800</v>
      </c>
      <c r="M284" s="189">
        <f t="shared" ref="M284:W284" si="281">(B284/B285)-1</f>
        <v>-2.0828993959587372E-4</v>
      </c>
      <c r="N284" s="105">
        <f t="shared" si="281"/>
        <v>2.2079697192725067E-3</v>
      </c>
      <c r="O284" s="105">
        <f t="shared" si="281"/>
        <v>-3.5661841829242036E-3</v>
      </c>
      <c r="P284" s="105">
        <f t="shared" si="281"/>
        <v>-5.8479532163743242E-3</v>
      </c>
      <c r="Q284" s="105">
        <f t="shared" si="281"/>
        <v>0</v>
      </c>
      <c r="R284" s="105">
        <f t="shared" si="281"/>
        <v>5.2631578947368363E-2</v>
      </c>
      <c r="S284" s="105">
        <f t="shared" si="281"/>
        <v>1.3644960821399543E-2</v>
      </c>
      <c r="T284" s="105">
        <f t="shared" si="281"/>
        <v>0</v>
      </c>
      <c r="U284" s="105">
        <f t="shared" si="281"/>
        <v>0</v>
      </c>
      <c r="V284" s="105">
        <f t="shared" si="281"/>
        <v>2.2948438634713186E-2</v>
      </c>
      <c r="W284" s="105">
        <f t="shared" si="281"/>
        <v>3.3868092691622165E-2</v>
      </c>
    </row>
    <row r="285" spans="1:23" ht="14.25" customHeight="1">
      <c r="A285" s="112" t="s">
        <v>472</v>
      </c>
      <c r="B285" s="183">
        <v>96.02</v>
      </c>
      <c r="C285" s="184">
        <v>951.1</v>
      </c>
      <c r="D285" s="183">
        <v>238.35</v>
      </c>
      <c r="E285" s="185">
        <v>855</v>
      </c>
      <c r="F285" s="183">
        <v>535</v>
      </c>
      <c r="G285" s="184">
        <v>1900</v>
      </c>
      <c r="H285" s="93">
        <v>370.1</v>
      </c>
      <c r="I285" s="93">
        <v>1790</v>
      </c>
      <c r="J285" s="187">
        <v>4550</v>
      </c>
      <c r="K285" s="93">
        <v>344.25</v>
      </c>
      <c r="L285" s="188">
        <v>5610</v>
      </c>
      <c r="M285" s="189">
        <f t="shared" ref="M285:W285" si="282">(B285/B286)-1</f>
        <v>7.4493757213303091E-3</v>
      </c>
      <c r="N285" s="105">
        <f t="shared" si="282"/>
        <v>0</v>
      </c>
      <c r="O285" s="105">
        <f t="shared" si="282"/>
        <v>5.6962025316456E-3</v>
      </c>
      <c r="P285" s="105">
        <f t="shared" si="282"/>
        <v>5.8823529411764497E-3</v>
      </c>
      <c r="Q285" s="105">
        <f t="shared" si="282"/>
        <v>-1.2186115214180226E-2</v>
      </c>
      <c r="R285" s="105">
        <f t="shared" si="282"/>
        <v>-5.8940069341258061E-2</v>
      </c>
      <c r="S285" s="105">
        <f t="shared" si="282"/>
        <v>-5.1075268817203368E-3</v>
      </c>
      <c r="T285" s="105">
        <f t="shared" si="282"/>
        <v>-1.6731734523145469E-3</v>
      </c>
      <c r="U285" s="105">
        <f t="shared" si="282"/>
        <v>0</v>
      </c>
      <c r="V285" s="105">
        <f t="shared" si="282"/>
        <v>-7.0666282088260868E-3</v>
      </c>
      <c r="W285" s="105">
        <f t="shared" si="282"/>
        <v>5.8490566037735947E-2</v>
      </c>
    </row>
    <row r="286" spans="1:23" ht="14.25" customHeight="1">
      <c r="A286" s="112" t="s">
        <v>473</v>
      </c>
      <c r="B286" s="183">
        <v>95.31</v>
      </c>
      <c r="C286" s="184">
        <v>951.1</v>
      </c>
      <c r="D286" s="183">
        <v>237</v>
      </c>
      <c r="E286" s="185">
        <v>850</v>
      </c>
      <c r="F286" s="183">
        <v>541.6</v>
      </c>
      <c r="G286" s="184">
        <v>2019</v>
      </c>
      <c r="H286" s="93">
        <v>372</v>
      </c>
      <c r="I286" s="93">
        <v>1793</v>
      </c>
      <c r="J286" s="187">
        <v>4550</v>
      </c>
      <c r="K286" s="93">
        <v>346.7</v>
      </c>
      <c r="L286" s="188">
        <v>5300</v>
      </c>
      <c r="M286" s="189">
        <f t="shared" ref="M286:W286" si="283">(B286/B287)-1</f>
        <v>3.1575623618567139E-3</v>
      </c>
      <c r="N286" s="105">
        <f t="shared" si="283"/>
        <v>-2.8498467824310536E-2</v>
      </c>
      <c r="O286" s="105">
        <f t="shared" si="283"/>
        <v>0</v>
      </c>
      <c r="P286" s="105">
        <f t="shared" si="283"/>
        <v>4.6093842335421797E-3</v>
      </c>
      <c r="Q286" s="105">
        <f t="shared" si="283"/>
        <v>-4.4117647058823373E-3</v>
      </c>
      <c r="R286" s="105">
        <f t="shared" si="283"/>
        <v>0</v>
      </c>
      <c r="S286" s="105">
        <f t="shared" si="283"/>
        <v>-2.6809651474530849E-3</v>
      </c>
      <c r="T286" s="105">
        <f t="shared" si="283"/>
        <v>-1.4835164835164782E-2</v>
      </c>
      <c r="U286" s="105">
        <f t="shared" si="283"/>
        <v>0</v>
      </c>
      <c r="V286" s="105">
        <f t="shared" si="283"/>
        <v>5.2189040301537926E-3</v>
      </c>
      <c r="W286" s="105">
        <f t="shared" si="283"/>
        <v>-1.8832391713747842E-3</v>
      </c>
    </row>
    <row r="287" spans="1:23" ht="14.25" customHeight="1">
      <c r="A287" s="112" t="s">
        <v>474</v>
      </c>
      <c r="B287" s="183">
        <v>95.01</v>
      </c>
      <c r="C287" s="184">
        <v>979</v>
      </c>
      <c r="D287" s="183">
        <v>237</v>
      </c>
      <c r="E287" s="185">
        <v>846.1</v>
      </c>
      <c r="F287" s="183">
        <v>544</v>
      </c>
      <c r="G287" s="184">
        <v>2019</v>
      </c>
      <c r="H287" s="93">
        <v>373</v>
      </c>
      <c r="I287" s="93">
        <v>1820</v>
      </c>
      <c r="J287" s="187">
        <v>4550</v>
      </c>
      <c r="K287" s="93">
        <v>344.9</v>
      </c>
      <c r="L287" s="188">
        <v>5310</v>
      </c>
      <c r="M287" s="189">
        <f t="shared" ref="M287:W287" si="284">(B287/B288)-1</f>
        <v>1.6149732620320822E-2</v>
      </c>
      <c r="N287" s="105">
        <f t="shared" si="284"/>
        <v>0</v>
      </c>
      <c r="O287" s="105">
        <f t="shared" si="284"/>
        <v>-8.3682008368201055E-3</v>
      </c>
      <c r="P287" s="105">
        <f t="shared" si="284"/>
        <v>-1.1817537225244923E-4</v>
      </c>
      <c r="Q287" s="105">
        <f t="shared" si="284"/>
        <v>1.288422602613748E-3</v>
      </c>
      <c r="R287" s="105">
        <f t="shared" si="284"/>
        <v>0</v>
      </c>
      <c r="S287" s="105">
        <f t="shared" si="284"/>
        <v>-2.673796791443861E-3</v>
      </c>
      <c r="T287" s="105">
        <f t="shared" si="284"/>
        <v>1.6759776536312776E-2</v>
      </c>
      <c r="U287" s="105">
        <f t="shared" si="284"/>
        <v>-2.9850746268656692E-2</v>
      </c>
      <c r="V287" s="105">
        <f t="shared" si="284"/>
        <v>-1.0897619730427355E-2</v>
      </c>
      <c r="W287" s="105">
        <f t="shared" si="284"/>
        <v>-9.3283582089552786E-3</v>
      </c>
    </row>
    <row r="288" spans="1:23" ht="14.25" customHeight="1">
      <c r="A288" s="112" t="s">
        <v>475</v>
      </c>
      <c r="B288" s="183">
        <v>93.5</v>
      </c>
      <c r="C288" s="184">
        <v>979</v>
      </c>
      <c r="D288" s="183">
        <v>239</v>
      </c>
      <c r="E288" s="185">
        <v>846.2</v>
      </c>
      <c r="F288" s="183">
        <v>543.29999999999995</v>
      </c>
      <c r="G288" s="184">
        <v>2019</v>
      </c>
      <c r="H288" s="93">
        <v>374</v>
      </c>
      <c r="I288" s="93">
        <v>1790</v>
      </c>
      <c r="J288" s="187">
        <v>4690</v>
      </c>
      <c r="K288" s="93">
        <v>348.7</v>
      </c>
      <c r="L288" s="188">
        <v>5360</v>
      </c>
      <c r="M288" s="189">
        <f t="shared" ref="M288:W288" si="285">(B288/B289)-1</f>
        <v>1.5090652480729494E-2</v>
      </c>
      <c r="N288" s="105">
        <f t="shared" si="285"/>
        <v>9.2783505154638846E-3</v>
      </c>
      <c r="O288" s="105">
        <f t="shared" si="285"/>
        <v>2.0964360587001352E-3</v>
      </c>
      <c r="P288" s="105">
        <f t="shared" si="285"/>
        <v>-3.1696990502345757E-2</v>
      </c>
      <c r="Q288" s="105">
        <f t="shared" si="285"/>
        <v>1.8409425625898201E-4</v>
      </c>
      <c r="R288" s="105">
        <f t="shared" si="285"/>
        <v>-3.9467192895905612E-3</v>
      </c>
      <c r="S288" s="105">
        <f t="shared" si="285"/>
        <v>7.6788360501145458E-3</v>
      </c>
      <c r="T288" s="105">
        <f t="shared" si="285"/>
        <v>-2.7173913043478271E-2</v>
      </c>
      <c r="U288" s="105">
        <f t="shared" si="285"/>
        <v>1.9565217391304346E-2</v>
      </c>
      <c r="V288" s="105">
        <f t="shared" si="285"/>
        <v>-3.714285714285781E-3</v>
      </c>
      <c r="W288" s="105">
        <f t="shared" si="285"/>
        <v>1.132075471698113E-2</v>
      </c>
    </row>
    <row r="289" spans="1:23" ht="14.25" customHeight="1">
      <c r="A289" s="112" t="s">
        <v>476</v>
      </c>
      <c r="B289" s="183">
        <v>92.11</v>
      </c>
      <c r="C289" s="184">
        <v>970</v>
      </c>
      <c r="D289" s="183">
        <v>238.5</v>
      </c>
      <c r="E289" s="185">
        <v>873.9</v>
      </c>
      <c r="F289" s="183">
        <v>543.20000000000005</v>
      </c>
      <c r="G289" s="184">
        <v>2027</v>
      </c>
      <c r="H289" s="93">
        <v>371.15</v>
      </c>
      <c r="I289" s="93">
        <v>1840</v>
      </c>
      <c r="J289" s="187">
        <v>4600</v>
      </c>
      <c r="K289" s="93">
        <v>350</v>
      </c>
      <c r="L289" s="188">
        <v>5300</v>
      </c>
      <c r="M289" s="189">
        <f t="shared" ref="M289:W289" si="286">(B289/B290)-1</f>
        <v>6.4466783216783341E-3</v>
      </c>
      <c r="N289" s="105">
        <f t="shared" si="286"/>
        <v>2.6455026455026509E-2</v>
      </c>
      <c r="O289" s="105">
        <f t="shared" si="286"/>
        <v>3.3655868742112904E-3</v>
      </c>
      <c r="P289" s="105">
        <f t="shared" si="286"/>
        <v>-1.2571428571428456E-3</v>
      </c>
      <c r="Q289" s="105">
        <f t="shared" si="286"/>
        <v>3.3247137052088149E-3</v>
      </c>
      <c r="R289" s="105">
        <f t="shared" si="286"/>
        <v>-4.930966469427478E-4</v>
      </c>
      <c r="S289" s="105">
        <f t="shared" si="286"/>
        <v>-7.620320855615037E-3</v>
      </c>
      <c r="T289" s="105">
        <f t="shared" si="286"/>
        <v>0</v>
      </c>
      <c r="U289" s="105">
        <f t="shared" si="286"/>
        <v>2.2222222222222143E-2</v>
      </c>
      <c r="V289" s="105">
        <f t="shared" si="286"/>
        <v>3.0090270812437314E-3</v>
      </c>
      <c r="W289" s="105">
        <f t="shared" si="286"/>
        <v>-9.3457943925233655E-3</v>
      </c>
    </row>
    <row r="290" spans="1:23" ht="14.25" customHeight="1">
      <c r="A290" s="112" t="s">
        <v>477</v>
      </c>
      <c r="B290" s="183">
        <v>91.52</v>
      </c>
      <c r="C290" s="184">
        <v>945</v>
      </c>
      <c r="D290" s="183">
        <v>237.7</v>
      </c>
      <c r="E290" s="185">
        <v>875</v>
      </c>
      <c r="F290" s="183">
        <v>541.4</v>
      </c>
      <c r="G290" s="184">
        <v>2028</v>
      </c>
      <c r="H290" s="93">
        <v>374</v>
      </c>
      <c r="I290" s="93">
        <v>1840</v>
      </c>
      <c r="J290" s="187">
        <v>4500</v>
      </c>
      <c r="K290" s="93">
        <v>348.95</v>
      </c>
      <c r="L290" s="188">
        <v>5350</v>
      </c>
      <c r="M290" s="189">
        <f t="shared" ref="M290:W290" si="287">(B290/B291)-1</f>
        <v>7.9295154185021755E-3</v>
      </c>
      <c r="N290" s="105">
        <f t="shared" si="287"/>
        <v>0</v>
      </c>
      <c r="O290" s="105">
        <f t="shared" si="287"/>
        <v>-4.2052144659388002E-4</v>
      </c>
      <c r="P290" s="105">
        <f t="shared" si="287"/>
        <v>1.744186046511631E-2</v>
      </c>
      <c r="Q290" s="105">
        <f t="shared" si="287"/>
        <v>-5.5106539309330849E-3</v>
      </c>
      <c r="R290" s="105">
        <f t="shared" si="287"/>
        <v>5.0777202072538774E-2</v>
      </c>
      <c r="S290" s="105">
        <f t="shared" si="287"/>
        <v>2.8153908030568164E-3</v>
      </c>
      <c r="T290" s="105">
        <f t="shared" si="287"/>
        <v>0</v>
      </c>
      <c r="U290" s="105">
        <f t="shared" si="287"/>
        <v>-1.7467248908296984E-2</v>
      </c>
      <c r="V290" s="105">
        <f t="shared" si="287"/>
        <v>1.4389534883720856E-2</v>
      </c>
      <c r="W290" s="105">
        <f t="shared" si="287"/>
        <v>9.4339622641510523E-3</v>
      </c>
    </row>
    <row r="291" spans="1:23" ht="14.25" customHeight="1">
      <c r="A291" s="112" t="s">
        <v>478</v>
      </c>
      <c r="B291" s="183">
        <v>90.8</v>
      </c>
      <c r="C291" s="184">
        <v>945</v>
      </c>
      <c r="D291" s="183">
        <v>237.8</v>
      </c>
      <c r="E291" s="185">
        <v>860</v>
      </c>
      <c r="F291" s="183">
        <v>544.4</v>
      </c>
      <c r="G291" s="184">
        <v>1930</v>
      </c>
      <c r="H291" s="93">
        <v>372.95</v>
      </c>
      <c r="I291" s="93">
        <v>1840</v>
      </c>
      <c r="J291" s="187">
        <v>4580</v>
      </c>
      <c r="K291" s="93">
        <v>344</v>
      </c>
      <c r="L291" s="188">
        <v>5300</v>
      </c>
      <c r="M291" s="189">
        <f t="shared" ref="M291:W291" si="288">(B291/B292)-1</f>
        <v>8.8888888888889461E-3</v>
      </c>
      <c r="N291" s="105">
        <f t="shared" si="288"/>
        <v>0</v>
      </c>
      <c r="O291" s="105">
        <f t="shared" si="288"/>
        <v>-4.2034468263973945E-4</v>
      </c>
      <c r="P291" s="105">
        <f t="shared" si="288"/>
        <v>0</v>
      </c>
      <c r="Q291" s="105">
        <f t="shared" si="288"/>
        <v>8.1481481481480156E-3</v>
      </c>
      <c r="R291" s="105">
        <f t="shared" si="288"/>
        <v>0</v>
      </c>
      <c r="S291" s="105">
        <f t="shared" si="288"/>
        <v>-5.4666666666667307E-3</v>
      </c>
      <c r="T291" s="105">
        <f t="shared" si="288"/>
        <v>6.0142154182614149E-3</v>
      </c>
      <c r="U291" s="105">
        <f t="shared" si="288"/>
        <v>0</v>
      </c>
      <c r="V291" s="105">
        <f t="shared" si="288"/>
        <v>5.8479532163742132E-3</v>
      </c>
      <c r="W291" s="105">
        <f t="shared" si="288"/>
        <v>1.8871485185889547E-4</v>
      </c>
    </row>
    <row r="292" spans="1:23" ht="14.25" customHeight="1">
      <c r="A292" s="112" t="s">
        <v>479</v>
      </c>
      <c r="B292" s="183">
        <v>90</v>
      </c>
      <c r="C292" s="184">
        <v>945</v>
      </c>
      <c r="D292" s="183">
        <v>237.9</v>
      </c>
      <c r="E292" s="185">
        <v>860</v>
      </c>
      <c r="F292" s="183">
        <v>540</v>
      </c>
      <c r="G292" s="184">
        <v>1930</v>
      </c>
      <c r="H292" s="93">
        <v>375</v>
      </c>
      <c r="I292" s="93">
        <v>1829</v>
      </c>
      <c r="J292" s="187">
        <v>4580</v>
      </c>
      <c r="K292" s="93">
        <v>342</v>
      </c>
      <c r="L292" s="188">
        <v>5299</v>
      </c>
      <c r="M292" s="189">
        <f t="shared" ref="M292:W292" si="289">(B292/B293)-1</f>
        <v>1.0010010010010895E-3</v>
      </c>
      <c r="N292" s="105">
        <f t="shared" si="289"/>
        <v>-5.2631578947368585E-3</v>
      </c>
      <c r="O292" s="105">
        <f t="shared" si="289"/>
        <v>5.9196617336152446E-3</v>
      </c>
      <c r="P292" s="105">
        <f t="shared" si="289"/>
        <v>4.6728971962617383E-3</v>
      </c>
      <c r="Q292" s="105">
        <f t="shared" si="289"/>
        <v>0</v>
      </c>
      <c r="R292" s="105">
        <f t="shared" si="289"/>
        <v>0</v>
      </c>
      <c r="S292" s="105">
        <f t="shared" si="289"/>
        <v>0</v>
      </c>
      <c r="T292" s="105">
        <f t="shared" si="289"/>
        <v>-5.4644808743165019E-4</v>
      </c>
      <c r="U292" s="105">
        <f t="shared" si="289"/>
        <v>6.59340659340657E-3</v>
      </c>
      <c r="V292" s="105">
        <f t="shared" si="289"/>
        <v>0</v>
      </c>
      <c r="W292" s="105">
        <f t="shared" si="289"/>
        <v>9.3333333333334156E-3</v>
      </c>
    </row>
    <row r="293" spans="1:23" ht="14.25" customHeight="1">
      <c r="A293" s="112" t="s">
        <v>480</v>
      </c>
      <c r="B293" s="183">
        <v>89.91</v>
      </c>
      <c r="C293" s="184">
        <v>950</v>
      </c>
      <c r="D293" s="183">
        <v>236.5</v>
      </c>
      <c r="E293" s="185">
        <v>856</v>
      </c>
      <c r="F293" s="183">
        <v>540</v>
      </c>
      <c r="G293" s="184">
        <v>1930</v>
      </c>
      <c r="H293" s="93">
        <v>375</v>
      </c>
      <c r="I293" s="93">
        <v>1830</v>
      </c>
      <c r="J293" s="187">
        <v>4550</v>
      </c>
      <c r="K293" s="93">
        <v>342</v>
      </c>
      <c r="L293" s="188">
        <v>5250</v>
      </c>
      <c r="M293" s="189">
        <f t="shared" ref="M293:W293" si="290">(B293/B294)-1</f>
        <v>-1.0000000000000009E-3</v>
      </c>
      <c r="N293" s="105">
        <f t="shared" si="290"/>
        <v>9.5642933049946421E-3</v>
      </c>
      <c r="O293" s="105">
        <f t="shared" si="290"/>
        <v>0</v>
      </c>
      <c r="P293" s="105">
        <f t="shared" si="290"/>
        <v>-1.0404624277456698E-2</v>
      </c>
      <c r="Q293" s="105">
        <f t="shared" si="290"/>
        <v>-1.848428835489857E-3</v>
      </c>
      <c r="R293" s="105">
        <f t="shared" si="290"/>
        <v>0</v>
      </c>
      <c r="S293" s="105">
        <f t="shared" si="290"/>
        <v>0</v>
      </c>
      <c r="T293" s="105">
        <f t="shared" si="290"/>
        <v>-2.7247956403270157E-3</v>
      </c>
      <c r="U293" s="105">
        <f t="shared" si="290"/>
        <v>1.1111111111111072E-2</v>
      </c>
      <c r="V293" s="105">
        <f t="shared" si="290"/>
        <v>5.8823529411764497E-3</v>
      </c>
      <c r="W293" s="105">
        <f t="shared" si="290"/>
        <v>1.1560693641618602E-2</v>
      </c>
    </row>
    <row r="294" spans="1:23" ht="14.25" customHeight="1">
      <c r="A294" s="112" t="s">
        <v>481</v>
      </c>
      <c r="B294" s="183">
        <v>90</v>
      </c>
      <c r="C294" s="184">
        <v>941</v>
      </c>
      <c r="D294" s="183">
        <v>236.5</v>
      </c>
      <c r="E294" s="185">
        <v>865</v>
      </c>
      <c r="F294" s="183">
        <v>541</v>
      </c>
      <c r="G294" s="184">
        <v>1930</v>
      </c>
      <c r="H294" s="93">
        <v>375</v>
      </c>
      <c r="I294" s="93">
        <v>1835</v>
      </c>
      <c r="J294" s="187">
        <v>4500</v>
      </c>
      <c r="K294" s="93">
        <v>340</v>
      </c>
      <c r="L294" s="188">
        <v>5190</v>
      </c>
      <c r="M294" s="189">
        <f t="shared" ref="M294:W294" si="291">(B294/B295)-1</f>
        <v>0</v>
      </c>
      <c r="N294" s="105">
        <f t="shared" si="291"/>
        <v>-2.4870466321243567E-2</v>
      </c>
      <c r="O294" s="105">
        <f t="shared" si="291"/>
        <v>-5.8848255569566854E-3</v>
      </c>
      <c r="P294" s="105">
        <f t="shared" si="291"/>
        <v>1.1695906432748648E-2</v>
      </c>
      <c r="Q294" s="105">
        <f t="shared" si="291"/>
        <v>7.4487895716945918E-3</v>
      </c>
      <c r="R294" s="105">
        <f t="shared" si="291"/>
        <v>-9.2402464065708401E-3</v>
      </c>
      <c r="S294" s="105">
        <f t="shared" si="291"/>
        <v>1.333511134817833E-4</v>
      </c>
      <c r="T294" s="105">
        <f t="shared" si="291"/>
        <v>-2.7173913043477826E-3</v>
      </c>
      <c r="U294" s="105">
        <f t="shared" si="291"/>
        <v>-2.1526418786692814E-2</v>
      </c>
      <c r="V294" s="105">
        <f t="shared" si="291"/>
        <v>-1.1627906976744207E-2</v>
      </c>
      <c r="W294" s="105">
        <f t="shared" si="291"/>
        <v>1.9305019305020377E-3</v>
      </c>
    </row>
    <row r="295" spans="1:23" ht="14.25" customHeight="1">
      <c r="A295" s="112" t="s">
        <v>482</v>
      </c>
      <c r="B295" s="183">
        <v>90</v>
      </c>
      <c r="C295" s="184">
        <v>965</v>
      </c>
      <c r="D295" s="183">
        <v>237.9</v>
      </c>
      <c r="E295" s="185">
        <v>855</v>
      </c>
      <c r="F295" s="183">
        <v>537</v>
      </c>
      <c r="G295" s="184">
        <v>1948</v>
      </c>
      <c r="H295" s="93">
        <v>374.95</v>
      </c>
      <c r="I295" s="93">
        <v>1840</v>
      </c>
      <c r="J295" s="187">
        <v>4599</v>
      </c>
      <c r="K295" s="93">
        <v>344</v>
      </c>
      <c r="L295" s="188">
        <v>5180</v>
      </c>
      <c r="M295" s="189">
        <f t="shared" ref="M295:W295" si="292">(B295/B296)-1</f>
        <v>0</v>
      </c>
      <c r="N295" s="105">
        <f t="shared" si="292"/>
        <v>0</v>
      </c>
      <c r="O295" s="105">
        <f t="shared" si="292"/>
        <v>-4.2016806722688926E-4</v>
      </c>
      <c r="P295" s="105">
        <f t="shared" si="292"/>
        <v>-2.8409090909090939E-2</v>
      </c>
      <c r="Q295" s="105">
        <f t="shared" si="292"/>
        <v>-7.5771576418407482E-3</v>
      </c>
      <c r="R295" s="105">
        <f t="shared" si="292"/>
        <v>-5.1308363263213863E-4</v>
      </c>
      <c r="S295" s="105">
        <f t="shared" si="292"/>
        <v>0</v>
      </c>
      <c r="T295" s="105">
        <f t="shared" si="292"/>
        <v>0</v>
      </c>
      <c r="U295" s="105">
        <f t="shared" si="292"/>
        <v>2.200000000000002E-2</v>
      </c>
      <c r="V295" s="105">
        <f t="shared" si="292"/>
        <v>0</v>
      </c>
      <c r="W295" s="105">
        <f t="shared" si="292"/>
        <v>-3.8461538461538325E-3</v>
      </c>
    </row>
    <row r="296" spans="1:23" ht="14.25" customHeight="1">
      <c r="A296" s="112" t="s">
        <v>483</v>
      </c>
      <c r="B296" s="183">
        <v>90</v>
      </c>
      <c r="C296" s="184">
        <v>965</v>
      </c>
      <c r="D296" s="183">
        <v>238</v>
      </c>
      <c r="E296" s="185">
        <v>880</v>
      </c>
      <c r="F296" s="183">
        <v>541.1</v>
      </c>
      <c r="G296" s="184">
        <v>1949</v>
      </c>
      <c r="H296" s="93">
        <v>374.95</v>
      </c>
      <c r="I296" s="93">
        <v>1840</v>
      </c>
      <c r="J296" s="187">
        <v>4500</v>
      </c>
      <c r="K296" s="93">
        <v>344</v>
      </c>
      <c r="L296" s="188">
        <v>5200</v>
      </c>
      <c r="M296" s="189">
        <f t="shared" ref="M296:W296" si="293">(B296/B297)-1</f>
        <v>0</v>
      </c>
      <c r="N296" s="105">
        <f t="shared" si="293"/>
        <v>0</v>
      </c>
      <c r="O296" s="105">
        <f t="shared" si="293"/>
        <v>0</v>
      </c>
      <c r="P296" s="105">
        <f t="shared" si="293"/>
        <v>1.1494252873563315E-2</v>
      </c>
      <c r="Q296" s="105">
        <f t="shared" si="293"/>
        <v>-7.1559633027522551E-3</v>
      </c>
      <c r="R296" s="105">
        <f t="shared" si="293"/>
        <v>0</v>
      </c>
      <c r="S296" s="105">
        <f t="shared" si="293"/>
        <v>1.3241453857586682E-2</v>
      </c>
      <c r="T296" s="105">
        <f t="shared" si="293"/>
        <v>-4.8674959437533527E-3</v>
      </c>
      <c r="U296" s="105">
        <f t="shared" si="293"/>
        <v>-2.1526418786692814E-2</v>
      </c>
      <c r="V296" s="105">
        <f t="shared" si="293"/>
        <v>0</v>
      </c>
      <c r="W296" s="105">
        <f t="shared" si="293"/>
        <v>1.8609206660137101E-2</v>
      </c>
    </row>
    <row r="297" spans="1:23" ht="14.25" customHeight="1">
      <c r="A297" s="112" t="s">
        <v>484</v>
      </c>
      <c r="B297" s="183">
        <v>90</v>
      </c>
      <c r="C297" s="184">
        <v>965</v>
      </c>
      <c r="D297" s="183">
        <v>238</v>
      </c>
      <c r="E297" s="185">
        <v>870</v>
      </c>
      <c r="F297" s="183">
        <v>545</v>
      </c>
      <c r="G297" s="184">
        <v>1949</v>
      </c>
      <c r="H297" s="93">
        <v>370.05</v>
      </c>
      <c r="I297" s="93">
        <v>1849</v>
      </c>
      <c r="J297" s="187">
        <v>4599</v>
      </c>
      <c r="K297" s="93">
        <v>344</v>
      </c>
      <c r="L297" s="188">
        <v>5105</v>
      </c>
      <c r="M297" s="189">
        <f t="shared" ref="M297:W297" si="294">(B297/B298)-1</f>
        <v>0</v>
      </c>
      <c r="N297" s="105">
        <f t="shared" si="294"/>
        <v>3.6519871106337254E-2</v>
      </c>
      <c r="O297" s="105">
        <f t="shared" si="294"/>
        <v>-2.0964360587002462E-3</v>
      </c>
      <c r="P297" s="105">
        <f t="shared" si="294"/>
        <v>3.325415676959631E-2</v>
      </c>
      <c r="Q297" s="105">
        <f t="shared" si="294"/>
        <v>1.7740429505135324E-2</v>
      </c>
      <c r="R297" s="105">
        <f t="shared" si="294"/>
        <v>0</v>
      </c>
      <c r="S297" s="105">
        <f t="shared" si="294"/>
        <v>2.791666666666659E-2</v>
      </c>
      <c r="T297" s="105">
        <f t="shared" si="294"/>
        <v>4.16901408450705E-2</v>
      </c>
      <c r="U297" s="105">
        <f t="shared" si="294"/>
        <v>5.2459016393442415E-3</v>
      </c>
      <c r="V297" s="105">
        <f t="shared" si="294"/>
        <v>2.6865671641790989E-2</v>
      </c>
      <c r="W297" s="105">
        <f t="shared" si="294"/>
        <v>1.0690952286675826E-2</v>
      </c>
    </row>
    <row r="298" spans="1:23" ht="14.25" customHeight="1">
      <c r="A298" s="112" t="s">
        <v>485</v>
      </c>
      <c r="B298" s="183">
        <v>90</v>
      </c>
      <c r="C298" s="184">
        <v>931</v>
      </c>
      <c r="D298" s="183">
        <v>238.5</v>
      </c>
      <c r="E298" s="185">
        <v>842</v>
      </c>
      <c r="F298" s="183">
        <v>535.5</v>
      </c>
      <c r="G298" s="184">
        <v>1949</v>
      </c>
      <c r="H298" s="93">
        <v>360</v>
      </c>
      <c r="I298" s="93">
        <v>1775</v>
      </c>
      <c r="J298" s="187">
        <v>4575</v>
      </c>
      <c r="K298" s="93">
        <v>335</v>
      </c>
      <c r="L298" s="188">
        <v>5051</v>
      </c>
      <c r="M298" s="189">
        <f t="shared" ref="M298:W298" si="295">(B298/B299)-1</f>
        <v>-1.098901098901095E-2</v>
      </c>
      <c r="N298" s="105">
        <f t="shared" si="295"/>
        <v>-2.0000000000000018E-2</v>
      </c>
      <c r="O298" s="105">
        <f t="shared" si="295"/>
        <v>-6.2499999999999778E-3</v>
      </c>
      <c r="P298" s="105">
        <f t="shared" si="295"/>
        <v>-4.966139954853277E-2</v>
      </c>
      <c r="Q298" s="105">
        <f t="shared" si="295"/>
        <v>-3.3567948023822458E-2</v>
      </c>
      <c r="R298" s="105">
        <f t="shared" si="295"/>
        <v>0</v>
      </c>
      <c r="S298" s="105">
        <f t="shared" si="295"/>
        <v>-4.0000000000000036E-2</v>
      </c>
      <c r="T298" s="105">
        <f t="shared" si="295"/>
        <v>-5.5851063829787218E-2</v>
      </c>
      <c r="U298" s="105">
        <f t="shared" si="295"/>
        <v>-5.4347826086956763E-3</v>
      </c>
      <c r="V298" s="105">
        <f t="shared" si="295"/>
        <v>-5.633802816901412E-2</v>
      </c>
      <c r="W298" s="105">
        <f t="shared" si="295"/>
        <v>-2.1124031007751953E-2</v>
      </c>
    </row>
    <row r="299" spans="1:23" ht="14.25" customHeight="1">
      <c r="A299" s="112" t="s">
        <v>486</v>
      </c>
      <c r="B299" s="183">
        <v>91</v>
      </c>
      <c r="C299" s="184">
        <v>950</v>
      </c>
      <c r="D299" s="183">
        <v>240</v>
      </c>
      <c r="E299" s="185">
        <v>886</v>
      </c>
      <c r="F299" s="183">
        <v>554.1</v>
      </c>
      <c r="G299" s="184">
        <v>1949</v>
      </c>
      <c r="H299" s="93">
        <v>375</v>
      </c>
      <c r="I299" s="93">
        <v>1880</v>
      </c>
      <c r="J299" s="187">
        <v>4600</v>
      </c>
      <c r="K299" s="93">
        <v>355</v>
      </c>
      <c r="L299" s="188">
        <v>5160</v>
      </c>
      <c r="M299" s="189">
        <f t="shared" ref="M299:W299" si="296">(B299/B300)-1</f>
        <v>1.8716283166355652E-3</v>
      </c>
      <c r="N299" s="105">
        <f t="shared" si="296"/>
        <v>0</v>
      </c>
      <c r="O299" s="105">
        <f t="shared" si="296"/>
        <v>-2.419190892457812E-2</v>
      </c>
      <c r="P299" s="105">
        <f t="shared" si="296"/>
        <v>-1.5336741498110595E-2</v>
      </c>
      <c r="Q299" s="105">
        <f t="shared" si="296"/>
        <v>1.8050541516245744E-4</v>
      </c>
      <c r="R299" s="105">
        <f t="shared" si="296"/>
        <v>0</v>
      </c>
      <c r="S299" s="105">
        <f t="shared" si="296"/>
        <v>0</v>
      </c>
      <c r="T299" s="105">
        <f t="shared" si="296"/>
        <v>0</v>
      </c>
      <c r="U299" s="105">
        <f t="shared" si="296"/>
        <v>0</v>
      </c>
      <c r="V299" s="105">
        <f t="shared" si="296"/>
        <v>3.4985422740524852E-2</v>
      </c>
      <c r="W299" s="105">
        <f t="shared" si="296"/>
        <v>-7.692307692307665E-3</v>
      </c>
    </row>
    <row r="300" spans="1:23" ht="14.25" customHeight="1">
      <c r="A300" s="112" t="s">
        <v>487</v>
      </c>
      <c r="B300" s="183">
        <v>90.83</v>
      </c>
      <c r="C300" s="184">
        <v>950</v>
      </c>
      <c r="D300" s="183">
        <v>245.95</v>
      </c>
      <c r="E300" s="185">
        <v>899.8</v>
      </c>
      <c r="F300" s="183">
        <v>554</v>
      </c>
      <c r="G300" s="184">
        <v>1949</v>
      </c>
      <c r="H300" s="93">
        <v>375</v>
      </c>
      <c r="I300" s="93">
        <v>1880</v>
      </c>
      <c r="J300" s="187">
        <v>4600</v>
      </c>
      <c r="K300" s="93">
        <v>343</v>
      </c>
      <c r="L300" s="188">
        <v>5200</v>
      </c>
      <c r="M300" s="189">
        <f t="shared" ref="M300:W300" si="297">(B300/B301)-1</f>
        <v>2.5386313465785015E-3</v>
      </c>
      <c r="N300" s="105">
        <f t="shared" si="297"/>
        <v>0</v>
      </c>
      <c r="O300" s="105">
        <f t="shared" si="297"/>
        <v>-4.2510121457490779E-3</v>
      </c>
      <c r="P300" s="105">
        <f t="shared" si="297"/>
        <v>-1.6504536014865012E-2</v>
      </c>
      <c r="Q300" s="105">
        <f t="shared" si="297"/>
        <v>-1.8018018018017834E-3</v>
      </c>
      <c r="R300" s="105">
        <f t="shared" si="297"/>
        <v>9.8445595854921297E-3</v>
      </c>
      <c r="S300" s="105">
        <f t="shared" si="297"/>
        <v>0</v>
      </c>
      <c r="T300" s="105">
        <f t="shared" si="297"/>
        <v>0</v>
      </c>
      <c r="U300" s="105">
        <f t="shared" si="297"/>
        <v>1.098901098901095E-2</v>
      </c>
      <c r="V300" s="105">
        <f t="shared" si="297"/>
        <v>5.8651026392961825E-3</v>
      </c>
      <c r="W300" s="105">
        <f t="shared" si="297"/>
        <v>1.9267822736031004E-3</v>
      </c>
    </row>
    <row r="301" spans="1:23" ht="14.25" customHeight="1">
      <c r="A301" s="112" t="s">
        <v>488</v>
      </c>
      <c r="B301" s="183">
        <v>90.6</v>
      </c>
      <c r="C301" s="184">
        <v>950</v>
      </c>
      <c r="D301" s="183">
        <v>247</v>
      </c>
      <c r="E301" s="185">
        <v>914.9</v>
      </c>
      <c r="F301" s="183">
        <v>555</v>
      </c>
      <c r="G301" s="184">
        <v>1930</v>
      </c>
      <c r="H301" s="93">
        <v>375</v>
      </c>
      <c r="I301" s="93">
        <v>1880</v>
      </c>
      <c r="J301" s="187">
        <v>4550</v>
      </c>
      <c r="K301" s="93">
        <v>341</v>
      </c>
      <c r="L301" s="188">
        <v>5190</v>
      </c>
      <c r="M301" s="189">
        <f t="shared" ref="M301:W301" si="298">(B301/B302)-1</f>
        <v>5.5493895671476778E-3</v>
      </c>
      <c r="N301" s="105">
        <f t="shared" si="298"/>
        <v>0</v>
      </c>
      <c r="O301" s="105">
        <f t="shared" si="298"/>
        <v>-1.2000000000000011E-2</v>
      </c>
      <c r="P301" s="105">
        <f t="shared" si="298"/>
        <v>1.6555555555555435E-2</v>
      </c>
      <c r="Q301" s="105">
        <f t="shared" si="298"/>
        <v>0</v>
      </c>
      <c r="R301" s="105">
        <f t="shared" si="298"/>
        <v>0</v>
      </c>
      <c r="S301" s="105">
        <f t="shared" si="298"/>
        <v>8.0645161290322509E-3</v>
      </c>
      <c r="T301" s="105">
        <f t="shared" si="298"/>
        <v>1.8970189701897011E-2</v>
      </c>
      <c r="U301" s="105">
        <f t="shared" si="298"/>
        <v>1.5625E-2</v>
      </c>
      <c r="V301" s="105">
        <f t="shared" si="298"/>
        <v>1.1869436201780381E-2</v>
      </c>
      <c r="W301" s="105">
        <f t="shared" si="298"/>
        <v>-1.5180265654648917E-2</v>
      </c>
    </row>
    <row r="302" spans="1:23" ht="14.25" customHeight="1">
      <c r="A302" s="112" t="s">
        <v>489</v>
      </c>
      <c r="B302" s="183">
        <v>90.1</v>
      </c>
      <c r="C302" s="184">
        <v>950</v>
      </c>
      <c r="D302" s="183">
        <v>250</v>
      </c>
      <c r="E302" s="185">
        <v>900</v>
      </c>
      <c r="F302" s="183">
        <v>555</v>
      </c>
      <c r="G302" s="184">
        <v>1930</v>
      </c>
      <c r="H302" s="93">
        <v>372</v>
      </c>
      <c r="I302" s="93">
        <v>1845</v>
      </c>
      <c r="J302" s="187">
        <v>4480</v>
      </c>
      <c r="K302" s="93">
        <v>337</v>
      </c>
      <c r="L302" s="188">
        <v>5270</v>
      </c>
      <c r="M302" s="189">
        <f t="shared" ref="M302:W302" si="299">(B302/B303)-1</f>
        <v>5.5803571428572063E-3</v>
      </c>
      <c r="N302" s="105">
        <f t="shared" si="299"/>
        <v>0</v>
      </c>
      <c r="O302" s="105">
        <f t="shared" si="299"/>
        <v>0</v>
      </c>
      <c r="P302" s="105">
        <f t="shared" si="299"/>
        <v>2.2727272727272707E-2</v>
      </c>
      <c r="Q302" s="105">
        <f t="shared" si="299"/>
        <v>2.7777777777777679E-2</v>
      </c>
      <c r="R302" s="105">
        <f t="shared" si="299"/>
        <v>-8.7313816127375654E-3</v>
      </c>
      <c r="S302" s="105">
        <f t="shared" si="299"/>
        <v>1.0869565217391353E-2</v>
      </c>
      <c r="T302" s="105">
        <f t="shared" si="299"/>
        <v>-2.7027027027026751E-3</v>
      </c>
      <c r="U302" s="105">
        <f t="shared" si="299"/>
        <v>0</v>
      </c>
      <c r="V302" s="105">
        <f t="shared" si="299"/>
        <v>2.1057415543099589E-2</v>
      </c>
      <c r="W302" s="105">
        <f t="shared" si="299"/>
        <v>1.1516314779270731E-2</v>
      </c>
    </row>
    <row r="303" spans="1:23" ht="14.25" customHeight="1">
      <c r="A303" s="112" t="s">
        <v>490</v>
      </c>
      <c r="B303" s="183">
        <v>89.6</v>
      </c>
      <c r="C303" s="184">
        <v>950</v>
      </c>
      <c r="D303" s="183">
        <v>250</v>
      </c>
      <c r="E303" s="185">
        <v>880</v>
      </c>
      <c r="F303" s="183">
        <v>540</v>
      </c>
      <c r="G303" s="184">
        <v>1947</v>
      </c>
      <c r="H303" s="93">
        <v>368</v>
      </c>
      <c r="I303" s="93">
        <v>1850</v>
      </c>
      <c r="J303" s="187">
        <v>4480</v>
      </c>
      <c r="K303" s="93">
        <v>330.05</v>
      </c>
      <c r="L303" s="188">
        <v>5210</v>
      </c>
      <c r="M303" s="189">
        <f t="shared" ref="M303:W303" si="300">(B303/B304)-1</f>
        <v>-3.3370411568410807E-3</v>
      </c>
      <c r="N303" s="105">
        <f t="shared" si="300"/>
        <v>0</v>
      </c>
      <c r="O303" s="105">
        <f t="shared" si="300"/>
        <v>0</v>
      </c>
      <c r="P303" s="105">
        <f t="shared" si="300"/>
        <v>1.3824884792626779E-2</v>
      </c>
      <c r="Q303" s="105">
        <f t="shared" si="300"/>
        <v>2.0793950850661602E-2</v>
      </c>
      <c r="R303" s="105">
        <f t="shared" si="300"/>
        <v>1.5432098765431057E-3</v>
      </c>
      <c r="S303" s="105">
        <f t="shared" si="300"/>
        <v>0</v>
      </c>
      <c r="T303" s="105">
        <f t="shared" si="300"/>
        <v>-1.4909478168264156E-2</v>
      </c>
      <c r="U303" s="105">
        <f t="shared" si="300"/>
        <v>1.8181818181818077E-2</v>
      </c>
      <c r="V303" s="105">
        <f t="shared" si="300"/>
        <v>1.2423312883435678E-2</v>
      </c>
      <c r="W303" s="105">
        <f t="shared" si="300"/>
        <v>-7.6190476190476364E-3</v>
      </c>
    </row>
    <row r="304" spans="1:23" ht="14.25" customHeight="1">
      <c r="A304" s="112" t="s">
        <v>491</v>
      </c>
      <c r="B304" s="183">
        <v>89.9</v>
      </c>
      <c r="C304" s="184">
        <v>950</v>
      </c>
      <c r="D304" s="183">
        <v>250</v>
      </c>
      <c r="E304" s="185">
        <v>868</v>
      </c>
      <c r="F304" s="183">
        <v>529</v>
      </c>
      <c r="G304" s="184">
        <v>1944</v>
      </c>
      <c r="H304" s="93">
        <v>368</v>
      </c>
      <c r="I304" s="93">
        <v>1878</v>
      </c>
      <c r="J304" s="187">
        <v>4400</v>
      </c>
      <c r="K304" s="93">
        <v>326</v>
      </c>
      <c r="L304" s="188">
        <v>5250</v>
      </c>
      <c r="M304" s="189">
        <f t="shared" ref="M304:W304" si="301">(B304/B305)-1</f>
        <v>-1.1111111111110628E-3</v>
      </c>
      <c r="N304" s="105">
        <f t="shared" si="301"/>
        <v>0</v>
      </c>
      <c r="O304" s="105">
        <f t="shared" si="301"/>
        <v>0</v>
      </c>
      <c r="P304" s="105">
        <f t="shared" si="301"/>
        <v>0</v>
      </c>
      <c r="Q304" s="105">
        <f t="shared" si="301"/>
        <v>1.1472275334607929E-2</v>
      </c>
      <c r="R304" s="105">
        <f t="shared" si="301"/>
        <v>0</v>
      </c>
      <c r="S304" s="105">
        <f t="shared" si="301"/>
        <v>-1.0486689970422125E-2</v>
      </c>
      <c r="T304" s="105">
        <f t="shared" si="301"/>
        <v>1.0220548682087216E-2</v>
      </c>
      <c r="U304" s="105">
        <f t="shared" si="301"/>
        <v>0</v>
      </c>
      <c r="V304" s="105">
        <f t="shared" si="301"/>
        <v>-9.1185410334346795E-3</v>
      </c>
      <c r="W304" s="105">
        <f t="shared" si="301"/>
        <v>-9.2470277410832136E-3</v>
      </c>
    </row>
    <row r="305" spans="1:23" ht="14.25" customHeight="1">
      <c r="A305" s="112" t="s">
        <v>492</v>
      </c>
      <c r="B305" s="183">
        <v>90</v>
      </c>
      <c r="C305" s="184">
        <v>950</v>
      </c>
      <c r="D305" s="183">
        <v>250</v>
      </c>
      <c r="E305" s="185">
        <v>868</v>
      </c>
      <c r="F305" s="183">
        <v>523</v>
      </c>
      <c r="G305" s="184">
        <v>1944</v>
      </c>
      <c r="H305" s="93">
        <v>371.9</v>
      </c>
      <c r="I305" s="93">
        <v>1859</v>
      </c>
      <c r="J305" s="187">
        <v>4400</v>
      </c>
      <c r="K305" s="93">
        <v>329</v>
      </c>
      <c r="L305" s="188">
        <v>5299</v>
      </c>
      <c r="M305" s="189">
        <f t="shared" ref="M305:W305" si="302">(B305/B306)-1</f>
        <v>-8.8105726872246271E-3</v>
      </c>
      <c r="N305" s="105">
        <f t="shared" si="302"/>
        <v>0</v>
      </c>
      <c r="O305" s="105">
        <f t="shared" si="302"/>
        <v>4.1666666666666741E-2</v>
      </c>
      <c r="P305" s="105">
        <f t="shared" si="302"/>
        <v>1.1522064754010408E-4</v>
      </c>
      <c r="Q305" s="105">
        <f t="shared" si="302"/>
        <v>4.8030739673390332E-3</v>
      </c>
      <c r="R305" s="105">
        <f t="shared" si="302"/>
        <v>0</v>
      </c>
      <c r="S305" s="105">
        <f t="shared" si="302"/>
        <v>-1.4834437086092778E-2</v>
      </c>
      <c r="T305" s="105">
        <f t="shared" si="302"/>
        <v>2.9916897506925277E-2</v>
      </c>
      <c r="U305" s="105">
        <f t="shared" si="302"/>
        <v>-1.1235955056179803E-2</v>
      </c>
      <c r="V305" s="105">
        <f t="shared" si="302"/>
        <v>-1.2012012012011963E-2</v>
      </c>
      <c r="W305" s="105">
        <f t="shared" si="302"/>
        <v>1.903846153846156E-2</v>
      </c>
    </row>
    <row r="306" spans="1:23" ht="14.25" customHeight="1">
      <c r="A306" s="112" t="s">
        <v>493</v>
      </c>
      <c r="B306" s="183">
        <v>90.8</v>
      </c>
      <c r="C306" s="184">
        <v>950</v>
      </c>
      <c r="D306" s="183">
        <v>240</v>
      </c>
      <c r="E306" s="185">
        <v>867.9</v>
      </c>
      <c r="F306" s="183">
        <v>520.5</v>
      </c>
      <c r="G306" s="184">
        <v>1944</v>
      </c>
      <c r="H306" s="93">
        <v>377.5</v>
      </c>
      <c r="I306" s="93">
        <v>1805</v>
      </c>
      <c r="J306" s="187">
        <v>4450</v>
      </c>
      <c r="K306" s="93">
        <v>333</v>
      </c>
      <c r="L306" s="188">
        <v>5200</v>
      </c>
      <c r="M306" s="189">
        <f t="shared" ref="M306:W306" si="303">(B306/B307)-1</f>
        <v>-2.19780219780219E-3</v>
      </c>
      <c r="N306" s="105">
        <f t="shared" si="303"/>
        <v>0</v>
      </c>
      <c r="O306" s="105">
        <f t="shared" si="303"/>
        <v>-1.4373716632443578E-2</v>
      </c>
      <c r="P306" s="105">
        <f t="shared" si="303"/>
        <v>8.8341276298966598E-3</v>
      </c>
      <c r="Q306" s="105">
        <f t="shared" si="303"/>
        <v>5.7670126874276306E-4</v>
      </c>
      <c r="R306" s="105">
        <f t="shared" si="303"/>
        <v>5.8823529411764719E-2</v>
      </c>
      <c r="S306" s="105">
        <f t="shared" si="303"/>
        <v>-6.5789473684210176E-3</v>
      </c>
      <c r="T306" s="105">
        <f t="shared" si="303"/>
        <v>-3.3130866924351299E-3</v>
      </c>
      <c r="U306" s="105">
        <f t="shared" si="303"/>
        <v>1.1363636363636465E-2</v>
      </c>
      <c r="V306" s="105">
        <f t="shared" si="303"/>
        <v>-5.8217644424540804E-3</v>
      </c>
      <c r="W306" s="105">
        <f t="shared" si="303"/>
        <v>2.3622047244094446E-2</v>
      </c>
    </row>
    <row r="307" spans="1:23" ht="14.25" customHeight="1">
      <c r="A307" s="112" t="s">
        <v>494</v>
      </c>
      <c r="B307" s="183">
        <v>91</v>
      </c>
      <c r="C307" s="184">
        <v>950</v>
      </c>
      <c r="D307" s="183">
        <v>243.5</v>
      </c>
      <c r="E307" s="185">
        <v>860.3</v>
      </c>
      <c r="F307" s="183">
        <v>520.20000000000005</v>
      </c>
      <c r="G307" s="184">
        <v>1836</v>
      </c>
      <c r="H307" s="93">
        <v>380</v>
      </c>
      <c r="I307" s="93">
        <v>1811</v>
      </c>
      <c r="J307" s="187">
        <v>4400</v>
      </c>
      <c r="K307" s="93">
        <v>334.95</v>
      </c>
      <c r="L307" s="188">
        <v>5080</v>
      </c>
      <c r="M307" s="189">
        <f t="shared" ref="M307:W307" si="304">(B307/B308)-1</f>
        <v>4.4150110375276164E-3</v>
      </c>
      <c r="N307" s="105">
        <f t="shared" si="304"/>
        <v>0</v>
      </c>
      <c r="O307" s="105">
        <f t="shared" si="304"/>
        <v>9.5356550580432131E-3</v>
      </c>
      <c r="P307" s="105">
        <f t="shared" si="304"/>
        <v>-3.337078651685399E-2</v>
      </c>
      <c r="Q307" s="105">
        <f t="shared" si="304"/>
        <v>-1.4399393709738417E-2</v>
      </c>
      <c r="R307" s="105">
        <f t="shared" si="304"/>
        <v>-5.7010785824345156E-2</v>
      </c>
      <c r="S307" s="105">
        <f t="shared" si="304"/>
        <v>-1.2987012987012991E-2</v>
      </c>
      <c r="T307" s="105">
        <f t="shared" si="304"/>
        <v>4.9944506104329101E-3</v>
      </c>
      <c r="U307" s="105">
        <f t="shared" si="304"/>
        <v>-1.0346378767431386E-2</v>
      </c>
      <c r="V307" s="105">
        <f t="shared" si="304"/>
        <v>1.8085106382978777E-2</v>
      </c>
      <c r="W307" s="105">
        <f t="shared" si="304"/>
        <v>1.5796840631873588E-2</v>
      </c>
    </row>
    <row r="308" spans="1:23" ht="14.25" customHeight="1">
      <c r="A308" s="112" t="s">
        <v>495</v>
      </c>
      <c r="B308" s="183">
        <v>90.6</v>
      </c>
      <c r="C308" s="184">
        <v>950</v>
      </c>
      <c r="D308" s="183">
        <v>241.2</v>
      </c>
      <c r="E308" s="185">
        <v>890</v>
      </c>
      <c r="F308" s="183">
        <v>527.79999999999995</v>
      </c>
      <c r="G308" s="184">
        <v>1947</v>
      </c>
      <c r="H308" s="93">
        <v>385</v>
      </c>
      <c r="I308" s="93">
        <v>1802</v>
      </c>
      <c r="J308" s="187">
        <v>4446</v>
      </c>
      <c r="K308" s="93">
        <v>329</v>
      </c>
      <c r="L308" s="188">
        <v>5001</v>
      </c>
      <c r="M308" s="189">
        <f t="shared" ref="M308:W308" si="305">(B308/B309)-1</f>
        <v>-9.9442683859688463E-3</v>
      </c>
      <c r="N308" s="105">
        <f t="shared" si="305"/>
        <v>0</v>
      </c>
      <c r="O308" s="105">
        <f t="shared" si="305"/>
        <v>-7.4074074074074181E-3</v>
      </c>
      <c r="P308" s="105">
        <f t="shared" si="305"/>
        <v>1.7142857142857126E-2</v>
      </c>
      <c r="Q308" s="105">
        <f t="shared" si="305"/>
        <v>8.9848977251001383E-3</v>
      </c>
      <c r="R308" s="105">
        <f t="shared" si="305"/>
        <v>8.8082901554404902E-3</v>
      </c>
      <c r="S308" s="105">
        <f t="shared" si="305"/>
        <v>4.0540540540540571E-2</v>
      </c>
      <c r="T308" s="105">
        <f t="shared" si="305"/>
        <v>2.6195899772209597E-2</v>
      </c>
      <c r="U308" s="105">
        <f t="shared" si="305"/>
        <v>1.0454545454545494E-2</v>
      </c>
      <c r="V308" s="105">
        <f t="shared" si="305"/>
        <v>6.0827250608275207E-4</v>
      </c>
      <c r="W308" s="105">
        <f t="shared" si="305"/>
        <v>-2.7042801556420248E-2</v>
      </c>
    </row>
    <row r="309" spans="1:23" ht="14.25" customHeight="1">
      <c r="A309" s="112" t="s">
        <v>496</v>
      </c>
      <c r="B309" s="183">
        <v>91.51</v>
      </c>
      <c r="C309" s="184">
        <v>950</v>
      </c>
      <c r="D309" s="183">
        <v>243</v>
      </c>
      <c r="E309" s="185">
        <v>875</v>
      </c>
      <c r="F309" s="183">
        <v>523.1</v>
      </c>
      <c r="G309" s="184">
        <v>1930</v>
      </c>
      <c r="H309" s="93">
        <v>370</v>
      </c>
      <c r="I309" s="93">
        <v>1756</v>
      </c>
      <c r="J309" s="187">
        <v>4400</v>
      </c>
      <c r="K309" s="93">
        <v>328.8</v>
      </c>
      <c r="L309" s="188">
        <v>5140</v>
      </c>
      <c r="M309" s="189">
        <f t="shared" ref="M309:W309" si="306">(B309/B310)-1</f>
        <v>-5.3260869565217028E-3</v>
      </c>
      <c r="N309" s="105">
        <f t="shared" si="306"/>
        <v>-5.2356020942407877E-3</v>
      </c>
      <c r="O309" s="105">
        <f t="shared" si="306"/>
        <v>0</v>
      </c>
      <c r="P309" s="105">
        <f t="shared" si="306"/>
        <v>-1.6853932584269704E-2</v>
      </c>
      <c r="Q309" s="105">
        <f t="shared" si="306"/>
        <v>1.9120458891008774E-4</v>
      </c>
      <c r="R309" s="105">
        <f t="shared" si="306"/>
        <v>0</v>
      </c>
      <c r="S309" s="105">
        <f t="shared" si="306"/>
        <v>2.7777777777777679E-2</v>
      </c>
      <c r="T309" s="105">
        <f t="shared" si="306"/>
        <v>-3.4052213393870323E-3</v>
      </c>
      <c r="U309" s="105">
        <f t="shared" si="306"/>
        <v>0</v>
      </c>
      <c r="V309" s="105">
        <f t="shared" si="306"/>
        <v>2.2706065318818025E-2</v>
      </c>
      <c r="W309" s="105">
        <f t="shared" si="306"/>
        <v>-7.7220077220077066E-3</v>
      </c>
    </row>
    <row r="310" spans="1:23" ht="14.25" customHeight="1">
      <c r="A310" s="112" t="s">
        <v>497</v>
      </c>
      <c r="B310" s="183">
        <v>92</v>
      </c>
      <c r="C310" s="184">
        <v>955</v>
      </c>
      <c r="D310" s="183">
        <v>243</v>
      </c>
      <c r="E310" s="185">
        <v>890</v>
      </c>
      <c r="F310" s="183">
        <v>523</v>
      </c>
      <c r="G310" s="184">
        <v>1930</v>
      </c>
      <c r="H310" s="93">
        <v>360</v>
      </c>
      <c r="I310" s="93">
        <v>1762</v>
      </c>
      <c r="J310" s="187">
        <v>4400</v>
      </c>
      <c r="K310" s="93">
        <v>321.5</v>
      </c>
      <c r="L310" s="188">
        <v>5180</v>
      </c>
      <c r="M310" s="189">
        <f t="shared" ref="M310:W310" si="307">(B310/B311)-1</f>
        <v>5.464480874316946E-3</v>
      </c>
      <c r="N310" s="105">
        <f t="shared" si="307"/>
        <v>0</v>
      </c>
      <c r="O310" s="105">
        <f t="shared" si="307"/>
        <v>-2.4096385542168641E-2</v>
      </c>
      <c r="P310" s="105">
        <f t="shared" si="307"/>
        <v>1.7142857142857126E-2</v>
      </c>
      <c r="Q310" s="105">
        <f t="shared" si="307"/>
        <v>1.5533980582524309E-2</v>
      </c>
      <c r="R310" s="105">
        <f t="shared" si="307"/>
        <v>-9.7485890200103009E-3</v>
      </c>
      <c r="S310" s="105">
        <f t="shared" si="307"/>
        <v>6.5088757396449815E-2</v>
      </c>
      <c r="T310" s="105">
        <f t="shared" si="307"/>
        <v>3.4168564920273869E-3</v>
      </c>
      <c r="U310" s="105">
        <f t="shared" si="307"/>
        <v>2.3255813953488413E-2</v>
      </c>
      <c r="V310" s="105">
        <f t="shared" si="307"/>
        <v>2.0634920634920562E-2</v>
      </c>
      <c r="W310" s="105">
        <f t="shared" si="307"/>
        <v>-1.3333333333333308E-2</v>
      </c>
    </row>
    <row r="311" spans="1:23" ht="14.25" customHeight="1">
      <c r="A311" s="112" t="s">
        <v>498</v>
      </c>
      <c r="B311" s="183">
        <v>91.5</v>
      </c>
      <c r="C311" s="184">
        <v>955</v>
      </c>
      <c r="D311" s="183">
        <v>249</v>
      </c>
      <c r="E311" s="185">
        <v>875</v>
      </c>
      <c r="F311" s="183">
        <v>515</v>
      </c>
      <c r="G311" s="184">
        <v>1949</v>
      </c>
      <c r="H311" s="93">
        <v>338</v>
      </c>
      <c r="I311" s="93">
        <v>1756</v>
      </c>
      <c r="J311" s="187">
        <v>4300</v>
      </c>
      <c r="K311" s="93">
        <v>315</v>
      </c>
      <c r="L311" s="188">
        <v>5250</v>
      </c>
      <c r="M311" s="189">
        <f t="shared" ref="M311:W311" si="308">(B311/B312)-1</f>
        <v>-5.4347826086956763E-3</v>
      </c>
      <c r="N311" s="105">
        <f t="shared" si="308"/>
        <v>0</v>
      </c>
      <c r="O311" s="105">
        <f t="shared" si="308"/>
        <v>3.3195020746888071E-2</v>
      </c>
      <c r="P311" s="105">
        <f t="shared" si="308"/>
        <v>0</v>
      </c>
      <c r="Q311" s="105">
        <f t="shared" si="308"/>
        <v>0</v>
      </c>
      <c r="R311" s="105">
        <f t="shared" si="308"/>
        <v>0</v>
      </c>
      <c r="S311" s="105">
        <f t="shared" si="308"/>
        <v>8.9552238805969964E-3</v>
      </c>
      <c r="T311" s="105">
        <f t="shared" si="308"/>
        <v>6.3037249283668384E-3</v>
      </c>
      <c r="U311" s="105">
        <f t="shared" si="308"/>
        <v>0</v>
      </c>
      <c r="V311" s="105">
        <f t="shared" si="308"/>
        <v>6.389776357827559E-3</v>
      </c>
      <c r="W311" s="105">
        <f t="shared" si="308"/>
        <v>1.3513513513513598E-2</v>
      </c>
    </row>
    <row r="312" spans="1:23" ht="14.25" customHeight="1">
      <c r="A312" s="112" t="s">
        <v>499</v>
      </c>
      <c r="B312" s="183">
        <v>92</v>
      </c>
      <c r="C312" s="184">
        <v>955</v>
      </c>
      <c r="D312" s="183">
        <v>241</v>
      </c>
      <c r="E312" s="185">
        <v>875</v>
      </c>
      <c r="F312" s="183">
        <v>515</v>
      </c>
      <c r="G312" s="184">
        <v>1949</v>
      </c>
      <c r="H312" s="93">
        <v>335</v>
      </c>
      <c r="I312" s="93">
        <v>1745</v>
      </c>
      <c r="J312" s="187">
        <v>4300</v>
      </c>
      <c r="K312" s="93">
        <v>313</v>
      </c>
      <c r="L312" s="188">
        <v>5180</v>
      </c>
      <c r="M312" s="189">
        <f t="shared" ref="M312:W312" si="309">(B312/B313)-1</f>
        <v>-4.8674959437534637E-3</v>
      </c>
      <c r="N312" s="105">
        <f t="shared" si="309"/>
        <v>-1.5463917525773141E-2</v>
      </c>
      <c r="O312" s="105">
        <f t="shared" si="309"/>
        <v>-1.6326530612244872E-2</v>
      </c>
      <c r="P312" s="105">
        <f t="shared" si="309"/>
        <v>0</v>
      </c>
      <c r="Q312" s="105">
        <f t="shared" si="309"/>
        <v>-9.0436790456033256E-3</v>
      </c>
      <c r="R312" s="105">
        <f t="shared" si="309"/>
        <v>0</v>
      </c>
      <c r="S312" s="105">
        <f t="shared" si="309"/>
        <v>-1.4705882352941124E-2</v>
      </c>
      <c r="T312" s="105">
        <f t="shared" si="309"/>
        <v>-6.8298235628913018E-3</v>
      </c>
      <c r="U312" s="105">
        <f t="shared" si="309"/>
        <v>0</v>
      </c>
      <c r="V312" s="105">
        <f t="shared" si="309"/>
        <v>0</v>
      </c>
      <c r="W312" s="105">
        <f t="shared" si="309"/>
        <v>3.1872509960159334E-2</v>
      </c>
    </row>
    <row r="313" spans="1:23" ht="14.25" customHeight="1">
      <c r="A313" s="112" t="s">
        <v>500</v>
      </c>
      <c r="B313" s="183">
        <v>92.45</v>
      </c>
      <c r="C313" s="184">
        <v>970</v>
      </c>
      <c r="D313" s="183">
        <v>245</v>
      </c>
      <c r="E313" s="185">
        <v>875</v>
      </c>
      <c r="F313" s="183">
        <v>519.70000000000005</v>
      </c>
      <c r="G313" s="184">
        <v>1949</v>
      </c>
      <c r="H313" s="93">
        <v>340</v>
      </c>
      <c r="I313" s="93">
        <v>1757</v>
      </c>
      <c r="J313" s="187">
        <v>4300</v>
      </c>
      <c r="K313" s="93">
        <v>313</v>
      </c>
      <c r="L313" s="188">
        <v>5020</v>
      </c>
      <c r="M313" s="189">
        <f t="shared" ref="M313:W313" si="310">(B313/B314)-1</f>
        <v>-2.6968716289104133E-3</v>
      </c>
      <c r="N313" s="105">
        <f t="shared" si="310"/>
        <v>-9.1930541368743235E-3</v>
      </c>
      <c r="O313" s="105">
        <f t="shared" si="310"/>
        <v>2.2964509394572064E-2</v>
      </c>
      <c r="P313" s="105">
        <f t="shared" si="310"/>
        <v>-3.1007751937984551E-2</v>
      </c>
      <c r="Q313" s="105">
        <f t="shared" si="310"/>
        <v>1.306042884990255E-2</v>
      </c>
      <c r="R313" s="105">
        <f t="shared" si="310"/>
        <v>-5.128205128205332E-4</v>
      </c>
      <c r="S313" s="105">
        <f t="shared" si="310"/>
        <v>1.4773914341143168E-2</v>
      </c>
      <c r="T313" s="105">
        <f t="shared" si="310"/>
        <v>-7.3446327683616142E-3</v>
      </c>
      <c r="U313" s="105">
        <f t="shared" si="310"/>
        <v>0</v>
      </c>
      <c r="V313" s="105">
        <f t="shared" si="310"/>
        <v>-9.493670886076E-3</v>
      </c>
      <c r="W313" s="105">
        <f t="shared" si="310"/>
        <v>-1.3752455795677854E-2</v>
      </c>
    </row>
    <row r="314" spans="1:23" ht="14.25" customHeight="1">
      <c r="A314" s="112" t="s">
        <v>501</v>
      </c>
      <c r="B314" s="183">
        <v>92.7</v>
      </c>
      <c r="C314" s="184">
        <v>979</v>
      </c>
      <c r="D314" s="183">
        <v>239.5</v>
      </c>
      <c r="E314" s="185">
        <v>903</v>
      </c>
      <c r="F314" s="183">
        <v>513</v>
      </c>
      <c r="G314" s="184">
        <v>1950</v>
      </c>
      <c r="H314" s="93">
        <v>335.05</v>
      </c>
      <c r="I314" s="93">
        <v>1770</v>
      </c>
      <c r="J314" s="187">
        <v>4300</v>
      </c>
      <c r="K314" s="93">
        <v>316</v>
      </c>
      <c r="L314" s="188">
        <v>5090</v>
      </c>
      <c r="M314" s="189">
        <f t="shared" ref="M314:W314" si="311">(B314/B315)-1</f>
        <v>0</v>
      </c>
      <c r="N314" s="105">
        <f t="shared" si="311"/>
        <v>0</v>
      </c>
      <c r="O314" s="105">
        <f t="shared" si="311"/>
        <v>0</v>
      </c>
      <c r="P314" s="105">
        <f t="shared" si="311"/>
        <v>3.3333333333334103E-3</v>
      </c>
      <c r="Q314" s="105">
        <f t="shared" si="311"/>
        <v>1.7574692442881013E-3</v>
      </c>
      <c r="R314" s="105">
        <f t="shared" si="311"/>
        <v>0</v>
      </c>
      <c r="S314" s="105">
        <f t="shared" si="311"/>
        <v>4.703125000000008E-2</v>
      </c>
      <c r="T314" s="105">
        <f t="shared" si="311"/>
        <v>0</v>
      </c>
      <c r="U314" s="105">
        <f t="shared" si="311"/>
        <v>2.5647003963626958E-3</v>
      </c>
      <c r="V314" s="105">
        <f t="shared" si="311"/>
        <v>9.5846645367412275E-3</v>
      </c>
      <c r="W314" s="105">
        <f t="shared" si="311"/>
        <v>2.014229882753793E-2</v>
      </c>
    </row>
    <row r="315" spans="1:23" ht="14.25" customHeight="1">
      <c r="A315" s="112" t="s">
        <v>502</v>
      </c>
      <c r="B315" s="183">
        <v>92.7</v>
      </c>
      <c r="C315" s="184">
        <v>979</v>
      </c>
      <c r="D315" s="183">
        <v>239.5</v>
      </c>
      <c r="E315" s="185">
        <v>900</v>
      </c>
      <c r="F315" s="183">
        <v>512.1</v>
      </c>
      <c r="G315" s="184">
        <v>1950</v>
      </c>
      <c r="H315" s="93">
        <v>320</v>
      </c>
      <c r="I315" s="93">
        <v>1770</v>
      </c>
      <c r="J315" s="187">
        <v>4289</v>
      </c>
      <c r="K315" s="93">
        <v>313</v>
      </c>
      <c r="L315" s="188">
        <v>4989.5</v>
      </c>
      <c r="M315" s="189">
        <f t="shared" ref="M315:W315" si="312">(B315/B316)-1</f>
        <v>3.1031031031031109E-2</v>
      </c>
      <c r="N315" s="105">
        <f t="shared" si="312"/>
        <v>-1.1111111111111072E-2</v>
      </c>
      <c r="O315" s="105">
        <f t="shared" si="312"/>
        <v>6.302521008403339E-3</v>
      </c>
      <c r="P315" s="105">
        <f t="shared" si="312"/>
        <v>1.6949152542372836E-2</v>
      </c>
      <c r="Q315" s="105">
        <f t="shared" si="312"/>
        <v>-3.7406015037593887E-2</v>
      </c>
      <c r="R315" s="105">
        <f t="shared" si="312"/>
        <v>0</v>
      </c>
      <c r="S315" s="105">
        <f t="shared" si="312"/>
        <v>3.0264005151319884E-2</v>
      </c>
      <c r="T315" s="105">
        <f t="shared" si="312"/>
        <v>1.1428571428571344E-2</v>
      </c>
      <c r="U315" s="105">
        <f t="shared" si="312"/>
        <v>-2.5581395348837077E-3</v>
      </c>
      <c r="V315" s="105">
        <f t="shared" si="312"/>
        <v>9.6774193548387899E-3</v>
      </c>
      <c r="W315" s="105">
        <f t="shared" si="312"/>
        <v>6.9626639757820463E-3</v>
      </c>
    </row>
    <row r="316" spans="1:23" ht="14.25" customHeight="1">
      <c r="A316" s="112" t="s">
        <v>503</v>
      </c>
      <c r="B316" s="183">
        <v>89.91</v>
      </c>
      <c r="C316" s="184">
        <v>990</v>
      </c>
      <c r="D316" s="183">
        <v>238</v>
      </c>
      <c r="E316" s="185">
        <v>885</v>
      </c>
      <c r="F316" s="183">
        <v>532</v>
      </c>
      <c r="G316" s="184">
        <v>1950</v>
      </c>
      <c r="H316" s="93">
        <v>310.60000000000002</v>
      </c>
      <c r="I316" s="93">
        <v>1750</v>
      </c>
      <c r="J316" s="187">
        <v>4300</v>
      </c>
      <c r="K316" s="93">
        <v>310</v>
      </c>
      <c r="L316" s="188">
        <v>4955</v>
      </c>
      <c r="M316" s="189">
        <f t="shared" ref="M316:W316" si="313">(B316/B317)-1</f>
        <v>4.3565683646111797E-3</v>
      </c>
      <c r="N316" s="105">
        <f t="shared" si="313"/>
        <v>0</v>
      </c>
      <c r="O316" s="105">
        <f t="shared" si="313"/>
        <v>-4.1841004184099972E-3</v>
      </c>
      <c r="P316" s="105">
        <f t="shared" si="313"/>
        <v>-3.3783783783783994E-3</v>
      </c>
      <c r="Q316" s="105">
        <f t="shared" si="313"/>
        <v>1.1406844106463865E-2</v>
      </c>
      <c r="R316" s="105">
        <f t="shared" si="313"/>
        <v>0</v>
      </c>
      <c r="S316" s="105">
        <f t="shared" si="313"/>
        <v>5.1779935275082511E-3</v>
      </c>
      <c r="T316" s="105">
        <f t="shared" si="313"/>
        <v>-1.1299435028248594E-2</v>
      </c>
      <c r="U316" s="105">
        <f t="shared" si="313"/>
        <v>0</v>
      </c>
      <c r="V316" s="105">
        <f t="shared" si="313"/>
        <v>-9.5846645367412275E-3</v>
      </c>
      <c r="W316" s="105">
        <f t="shared" si="313"/>
        <v>-9.000000000000008E-3</v>
      </c>
    </row>
    <row r="317" spans="1:23" ht="14.25" customHeight="1">
      <c r="A317" s="112" t="s">
        <v>504</v>
      </c>
      <c r="B317" s="183">
        <v>89.52</v>
      </c>
      <c r="C317" s="184">
        <v>990</v>
      </c>
      <c r="D317" s="183">
        <v>239</v>
      </c>
      <c r="E317" s="185">
        <v>888</v>
      </c>
      <c r="F317" s="183">
        <v>526</v>
      </c>
      <c r="G317" s="184">
        <v>1950</v>
      </c>
      <c r="H317" s="93">
        <v>309</v>
      </c>
      <c r="I317" s="93">
        <v>1770</v>
      </c>
      <c r="J317" s="187">
        <v>4300</v>
      </c>
      <c r="K317" s="93">
        <v>313</v>
      </c>
      <c r="L317" s="188">
        <v>5000</v>
      </c>
      <c r="M317" s="189">
        <f t="shared" ref="M317:W317" si="314">(B317/B318)-1</f>
        <v>-3.3500837520938909E-4</v>
      </c>
      <c r="N317" s="105">
        <f t="shared" si="314"/>
        <v>3.7735849056603765E-2</v>
      </c>
      <c r="O317" s="105">
        <f t="shared" si="314"/>
        <v>4.2016806722688926E-3</v>
      </c>
      <c r="P317" s="105">
        <f t="shared" si="314"/>
        <v>1.1273957158963732E-3</v>
      </c>
      <c r="Q317" s="105">
        <f t="shared" si="314"/>
        <v>1.7139592458579322E-3</v>
      </c>
      <c r="R317" s="105">
        <f t="shared" si="314"/>
        <v>0</v>
      </c>
      <c r="S317" s="105">
        <f t="shared" si="314"/>
        <v>-1.9047619047619091E-2</v>
      </c>
      <c r="T317" s="105">
        <f t="shared" si="314"/>
        <v>0</v>
      </c>
      <c r="U317" s="105">
        <f t="shared" si="314"/>
        <v>-4.3991664737207392E-3</v>
      </c>
      <c r="V317" s="105">
        <f t="shared" si="314"/>
        <v>0</v>
      </c>
      <c r="W317" s="105">
        <f t="shared" si="314"/>
        <v>4.0160642570281624E-3</v>
      </c>
    </row>
    <row r="318" spans="1:23" ht="14.25" customHeight="1">
      <c r="A318" s="112" t="s">
        <v>505</v>
      </c>
      <c r="B318" s="183">
        <v>89.55</v>
      </c>
      <c r="C318" s="184">
        <v>954</v>
      </c>
      <c r="D318" s="183">
        <v>238</v>
      </c>
      <c r="E318" s="185">
        <v>887</v>
      </c>
      <c r="F318" s="183">
        <v>525.1</v>
      </c>
      <c r="G318" s="184">
        <v>1950</v>
      </c>
      <c r="H318" s="93">
        <v>315</v>
      </c>
      <c r="I318" s="93">
        <v>1770</v>
      </c>
      <c r="J318" s="187">
        <v>4319</v>
      </c>
      <c r="K318" s="93">
        <v>313</v>
      </c>
      <c r="L318" s="188">
        <v>4980</v>
      </c>
      <c r="M318" s="189">
        <f t="shared" ref="M318:W318" si="315">(B318/B319)-1</f>
        <v>5.5865921787701112E-4</v>
      </c>
      <c r="N318" s="105">
        <f t="shared" si="315"/>
        <v>1.0493179433368471E-3</v>
      </c>
      <c r="O318" s="105">
        <f t="shared" si="315"/>
        <v>-4.1841004184099972E-3</v>
      </c>
      <c r="P318" s="105">
        <f t="shared" si="315"/>
        <v>1.371428571428579E-2</v>
      </c>
      <c r="Q318" s="105">
        <f t="shared" si="315"/>
        <v>2.0992366412213581E-3</v>
      </c>
      <c r="R318" s="105">
        <f t="shared" si="315"/>
        <v>0</v>
      </c>
      <c r="S318" s="105">
        <f t="shared" si="315"/>
        <v>4.3046357615894149E-2</v>
      </c>
      <c r="T318" s="105">
        <f t="shared" si="315"/>
        <v>5.6818181818181213E-3</v>
      </c>
      <c r="U318" s="105">
        <f t="shared" si="315"/>
        <v>-3.9581943517900786E-2</v>
      </c>
      <c r="V318" s="105">
        <f t="shared" si="315"/>
        <v>9.6774193548387899E-3</v>
      </c>
      <c r="W318" s="105">
        <f t="shared" si="315"/>
        <v>-4.0000000000000036E-3</v>
      </c>
    </row>
    <row r="319" spans="1:23" ht="14.25" customHeight="1">
      <c r="A319" s="112" t="s">
        <v>506</v>
      </c>
      <c r="B319" s="183">
        <v>89.5</v>
      </c>
      <c r="C319" s="184">
        <v>953</v>
      </c>
      <c r="D319" s="183">
        <v>239</v>
      </c>
      <c r="E319" s="185">
        <v>875</v>
      </c>
      <c r="F319" s="183">
        <v>524</v>
      </c>
      <c r="G319" s="184">
        <v>1950</v>
      </c>
      <c r="H319" s="93">
        <v>302</v>
      </c>
      <c r="I319" s="93">
        <v>1760</v>
      </c>
      <c r="J319" s="187">
        <v>4497</v>
      </c>
      <c r="K319" s="93">
        <v>310</v>
      </c>
      <c r="L319" s="188">
        <v>5000</v>
      </c>
      <c r="M319" s="189">
        <f t="shared" ref="M319:W319" si="316">(B319/B320)-1</f>
        <v>-5.5555555555555358E-3</v>
      </c>
      <c r="N319" s="105">
        <f t="shared" si="316"/>
        <v>0</v>
      </c>
      <c r="O319" s="105">
        <f t="shared" si="316"/>
        <v>6.3157894736842746E-3</v>
      </c>
      <c r="P319" s="105">
        <f t="shared" si="316"/>
        <v>2.9411764705882248E-2</v>
      </c>
      <c r="Q319" s="105">
        <f t="shared" si="316"/>
        <v>1.7278198408076095E-2</v>
      </c>
      <c r="R319" s="105">
        <f t="shared" si="316"/>
        <v>0</v>
      </c>
      <c r="S319" s="105">
        <f t="shared" si="316"/>
        <v>1.4922898358480374E-3</v>
      </c>
      <c r="T319" s="105">
        <f t="shared" si="316"/>
        <v>5.7142857142857828E-3</v>
      </c>
      <c r="U319" s="105">
        <f t="shared" si="316"/>
        <v>5.8117647058823607E-2</v>
      </c>
      <c r="V319" s="105">
        <f t="shared" si="316"/>
        <v>2.0408163265306145E-2</v>
      </c>
      <c r="W319" s="105">
        <f t="shared" si="316"/>
        <v>-1.9607843137254943E-2</v>
      </c>
    </row>
    <row r="320" spans="1:23" ht="14.25" customHeight="1">
      <c r="A320" s="112" t="s">
        <v>507</v>
      </c>
      <c r="B320" s="183">
        <v>90</v>
      </c>
      <c r="C320" s="184">
        <v>953</v>
      </c>
      <c r="D320" s="183">
        <v>237.5</v>
      </c>
      <c r="E320" s="185">
        <v>850</v>
      </c>
      <c r="F320" s="183">
        <v>515.1</v>
      </c>
      <c r="G320" s="184">
        <v>1950</v>
      </c>
      <c r="H320" s="93">
        <v>301.55</v>
      </c>
      <c r="I320" s="93">
        <v>1750</v>
      </c>
      <c r="J320" s="187">
        <v>4250</v>
      </c>
      <c r="K320" s="93">
        <v>303.8</v>
      </c>
      <c r="L320" s="188">
        <v>5100</v>
      </c>
      <c r="M320" s="189">
        <f t="shared" ref="M320:W320" si="317">(B320/B321)-1</f>
        <v>-3.8738240177088601E-3</v>
      </c>
      <c r="N320" s="105">
        <f t="shared" si="317"/>
        <v>-7.2916666666666963E-3</v>
      </c>
      <c r="O320" s="105">
        <f t="shared" si="317"/>
        <v>-8.3507306889353261E-3</v>
      </c>
      <c r="P320" s="105">
        <f t="shared" si="317"/>
        <v>3.0303030303030276E-2</v>
      </c>
      <c r="Q320" s="105">
        <f t="shared" si="317"/>
        <v>4.093567251461927E-3</v>
      </c>
      <c r="R320" s="105">
        <f t="shared" si="317"/>
        <v>0</v>
      </c>
      <c r="S320" s="105">
        <f t="shared" si="317"/>
        <v>-1.4542483660130667E-2</v>
      </c>
      <c r="T320" s="105">
        <f t="shared" si="317"/>
        <v>0</v>
      </c>
      <c r="U320" s="105">
        <f t="shared" si="317"/>
        <v>-5.555555555555558E-2</v>
      </c>
      <c r="V320" s="105">
        <f t="shared" si="317"/>
        <v>8.9671205579542335E-3</v>
      </c>
      <c r="W320" s="105">
        <f t="shared" si="317"/>
        <v>3.937007874015741E-3</v>
      </c>
    </row>
    <row r="321" spans="1:23" ht="14.25" customHeight="1">
      <c r="A321" s="112" t="s">
        <v>508</v>
      </c>
      <c r="B321" s="183">
        <v>90.35</v>
      </c>
      <c r="C321" s="184">
        <v>960</v>
      </c>
      <c r="D321" s="183">
        <v>239.5</v>
      </c>
      <c r="E321" s="185">
        <v>825</v>
      </c>
      <c r="F321" s="183">
        <v>513</v>
      </c>
      <c r="G321" s="184">
        <v>1950</v>
      </c>
      <c r="H321" s="93">
        <v>306</v>
      </c>
      <c r="I321" s="93">
        <v>1750</v>
      </c>
      <c r="J321" s="187">
        <v>4500</v>
      </c>
      <c r="K321" s="93">
        <v>301.10000000000002</v>
      </c>
      <c r="L321" s="188">
        <v>5080</v>
      </c>
      <c r="M321" s="189">
        <f t="shared" ref="M321:W321" si="318">(B321/B322)-1</f>
        <v>-1.1055831951355399E-3</v>
      </c>
      <c r="N321" s="105">
        <f t="shared" si="318"/>
        <v>7.3452256033577079E-3</v>
      </c>
      <c r="O321" s="105">
        <f t="shared" si="318"/>
        <v>0</v>
      </c>
      <c r="P321" s="105">
        <f t="shared" si="318"/>
        <v>1.2021589793915544E-2</v>
      </c>
      <c r="Q321" s="105">
        <f t="shared" si="318"/>
        <v>-3.8834951456310218E-3</v>
      </c>
      <c r="R321" s="105">
        <f t="shared" si="318"/>
        <v>0</v>
      </c>
      <c r="S321" s="105">
        <f t="shared" si="318"/>
        <v>-9.7087378640776656E-3</v>
      </c>
      <c r="T321" s="105">
        <f t="shared" si="318"/>
        <v>-3.8461538461538436E-2</v>
      </c>
      <c r="U321" s="105">
        <f t="shared" si="318"/>
        <v>2.2727272727272707E-2</v>
      </c>
      <c r="V321" s="105">
        <f t="shared" si="318"/>
        <v>-2.3987034035656274E-2</v>
      </c>
      <c r="W321" s="105">
        <f t="shared" si="318"/>
        <v>-2.1194605009633882E-2</v>
      </c>
    </row>
    <row r="322" spans="1:23" ht="14.25" customHeight="1">
      <c r="A322" s="112" t="s">
        <v>509</v>
      </c>
      <c r="B322" s="183">
        <v>90.45</v>
      </c>
      <c r="C322" s="184">
        <v>953</v>
      </c>
      <c r="D322" s="183">
        <v>239.5</v>
      </c>
      <c r="E322" s="185">
        <v>815.2</v>
      </c>
      <c r="F322" s="183">
        <v>515</v>
      </c>
      <c r="G322" s="184">
        <v>1950</v>
      </c>
      <c r="H322" s="93">
        <v>309</v>
      </c>
      <c r="I322" s="93">
        <v>1820</v>
      </c>
      <c r="J322" s="187">
        <v>4400</v>
      </c>
      <c r="K322" s="93">
        <v>308.5</v>
      </c>
      <c r="L322" s="188">
        <v>5190</v>
      </c>
      <c r="M322" s="189">
        <f t="shared" ref="M322:W322" si="319">(B322/B323)-1</f>
        <v>-5.5248618784531356E-4</v>
      </c>
      <c r="N322" s="105">
        <f t="shared" si="319"/>
        <v>-4.7000000000000042E-2</v>
      </c>
      <c r="O322" s="105">
        <f t="shared" si="319"/>
        <v>-2.0833333333333259E-3</v>
      </c>
      <c r="P322" s="105">
        <f t="shared" si="319"/>
        <v>-2.1368547418967543E-2</v>
      </c>
      <c r="Q322" s="105">
        <f t="shared" si="319"/>
        <v>-9.6993210475271319E-4</v>
      </c>
      <c r="R322" s="105">
        <f t="shared" si="319"/>
        <v>0</v>
      </c>
      <c r="S322" s="105">
        <f t="shared" si="319"/>
        <v>-9.6153846153845812E-3</v>
      </c>
      <c r="T322" s="105">
        <f t="shared" si="319"/>
        <v>0</v>
      </c>
      <c r="U322" s="105">
        <f t="shared" si="319"/>
        <v>2.277904328018332E-3</v>
      </c>
      <c r="V322" s="105">
        <f t="shared" si="319"/>
        <v>-4.8387096774193949E-3</v>
      </c>
      <c r="W322" s="105">
        <f t="shared" si="319"/>
        <v>-1.9230769230769162E-3</v>
      </c>
    </row>
    <row r="323" spans="1:23" ht="14.25" customHeight="1">
      <c r="A323" s="112" t="s">
        <v>510</v>
      </c>
      <c r="B323" s="183">
        <v>90.5</v>
      </c>
      <c r="C323" s="184">
        <v>1000</v>
      </c>
      <c r="D323" s="183">
        <v>240</v>
      </c>
      <c r="E323" s="185">
        <v>833</v>
      </c>
      <c r="F323" s="183">
        <v>515.5</v>
      </c>
      <c r="G323" s="184">
        <v>1950</v>
      </c>
      <c r="H323" s="93">
        <v>312</v>
      </c>
      <c r="I323" s="93">
        <v>1820</v>
      </c>
      <c r="J323" s="187">
        <v>4390</v>
      </c>
      <c r="K323" s="93">
        <v>310</v>
      </c>
      <c r="L323" s="188">
        <v>5200</v>
      </c>
      <c r="M323" s="189">
        <f t="shared" ref="M323:W323" si="320">(B323/B324)-1</f>
        <v>-1.2008733624454093E-2</v>
      </c>
      <c r="N323" s="105">
        <f t="shared" si="320"/>
        <v>5.1524710830704423E-2</v>
      </c>
      <c r="O323" s="105">
        <f t="shared" si="320"/>
        <v>-9.0834021469858861E-3</v>
      </c>
      <c r="P323" s="105">
        <f t="shared" si="320"/>
        <v>-2.0000000000000018E-2</v>
      </c>
      <c r="Q323" s="105">
        <f t="shared" si="320"/>
        <v>9.7087378640781097E-4</v>
      </c>
      <c r="R323" s="105">
        <f t="shared" si="320"/>
        <v>0</v>
      </c>
      <c r="S323" s="105">
        <f t="shared" si="320"/>
        <v>-3.1948881789137795E-3</v>
      </c>
      <c r="T323" s="105">
        <f t="shared" si="320"/>
        <v>1.1111111111111072E-2</v>
      </c>
      <c r="U323" s="105">
        <f t="shared" si="320"/>
        <v>-2.2727272727273151E-3</v>
      </c>
      <c r="V323" s="105">
        <f t="shared" si="320"/>
        <v>-6.447453255963298E-4</v>
      </c>
      <c r="W323" s="105">
        <f t="shared" si="320"/>
        <v>-9.52380952380949E-3</v>
      </c>
    </row>
    <row r="324" spans="1:23" ht="14.25" customHeight="1">
      <c r="A324" s="112" t="s">
        <v>511</v>
      </c>
      <c r="B324" s="183">
        <v>91.6</v>
      </c>
      <c r="C324" s="184">
        <v>951</v>
      </c>
      <c r="D324" s="183">
        <v>242.2</v>
      </c>
      <c r="E324" s="185">
        <v>850</v>
      </c>
      <c r="F324" s="183">
        <v>515</v>
      </c>
      <c r="G324" s="184">
        <v>1950</v>
      </c>
      <c r="H324" s="93">
        <v>313</v>
      </c>
      <c r="I324" s="93">
        <v>1800</v>
      </c>
      <c r="J324" s="187">
        <v>4400</v>
      </c>
      <c r="K324" s="93">
        <v>310.2</v>
      </c>
      <c r="L324" s="188">
        <v>5250</v>
      </c>
      <c r="M324" s="189">
        <f t="shared" ref="M324:W324" si="321">(B324/B325)-1</f>
        <v>-1.3993541442411273E-2</v>
      </c>
      <c r="N324" s="105">
        <f t="shared" si="321"/>
        <v>-2.4615384615384595E-2</v>
      </c>
      <c r="O324" s="105">
        <f t="shared" si="321"/>
        <v>1.530077551875908E-2</v>
      </c>
      <c r="P324" s="105">
        <f t="shared" si="321"/>
        <v>2.4096385542168752E-2</v>
      </c>
      <c r="Q324" s="105">
        <f t="shared" si="321"/>
        <v>-5.7915057915057799E-3</v>
      </c>
      <c r="R324" s="105">
        <f t="shared" si="321"/>
        <v>0</v>
      </c>
      <c r="S324" s="105">
        <f t="shared" si="321"/>
        <v>0</v>
      </c>
      <c r="T324" s="105">
        <f t="shared" si="321"/>
        <v>0</v>
      </c>
      <c r="U324" s="105">
        <f t="shared" si="321"/>
        <v>4.7619047619047672E-2</v>
      </c>
      <c r="V324" s="105">
        <f t="shared" si="321"/>
        <v>-1.5238095238095273E-2</v>
      </c>
      <c r="W324" s="105">
        <f t="shared" si="321"/>
        <v>0</v>
      </c>
    </row>
    <row r="325" spans="1:23" ht="14.25" customHeight="1">
      <c r="A325" s="112" t="s">
        <v>512</v>
      </c>
      <c r="B325" s="183">
        <v>92.9</v>
      </c>
      <c r="C325" s="184">
        <v>975</v>
      </c>
      <c r="D325" s="183">
        <v>238.55</v>
      </c>
      <c r="E325" s="185">
        <v>830</v>
      </c>
      <c r="F325" s="183">
        <v>518</v>
      </c>
      <c r="G325" s="184">
        <v>1950</v>
      </c>
      <c r="H325" s="93">
        <v>313</v>
      </c>
      <c r="I325" s="93">
        <v>1800</v>
      </c>
      <c r="J325" s="187">
        <v>4200</v>
      </c>
      <c r="K325" s="93">
        <v>315</v>
      </c>
      <c r="L325" s="188">
        <v>5250</v>
      </c>
      <c r="M325" s="189">
        <f t="shared" ref="M325:W325" si="322">(B325/B326)-1</f>
        <v>-1.0752688172042113E-3</v>
      </c>
      <c r="N325" s="105">
        <f t="shared" si="322"/>
        <v>-2.5000000000000022E-2</v>
      </c>
      <c r="O325" s="105">
        <f t="shared" si="322"/>
        <v>-1.4256198347107341E-2</v>
      </c>
      <c r="P325" s="105">
        <f t="shared" si="322"/>
        <v>0</v>
      </c>
      <c r="Q325" s="105">
        <f t="shared" si="322"/>
        <v>-3.859513701274242E-4</v>
      </c>
      <c r="R325" s="105">
        <f t="shared" si="322"/>
        <v>0</v>
      </c>
      <c r="S325" s="105">
        <f t="shared" si="322"/>
        <v>-6.3492063492063266E-3</v>
      </c>
      <c r="T325" s="105">
        <f t="shared" si="322"/>
        <v>-1.1098779134295356E-3</v>
      </c>
      <c r="U325" s="105">
        <f t="shared" si="322"/>
        <v>-2.0750757752389881E-2</v>
      </c>
      <c r="V325" s="105">
        <f t="shared" si="322"/>
        <v>5.4261091605489753E-3</v>
      </c>
      <c r="W325" s="105">
        <f t="shared" si="322"/>
        <v>3.8240917782026429E-3</v>
      </c>
    </row>
    <row r="326" spans="1:23" ht="14.25" customHeight="1">
      <c r="A326" s="112" t="s">
        <v>513</v>
      </c>
      <c r="B326" s="183">
        <v>93</v>
      </c>
      <c r="C326" s="184">
        <v>1000</v>
      </c>
      <c r="D326" s="183">
        <v>242</v>
      </c>
      <c r="E326" s="185">
        <v>830</v>
      </c>
      <c r="F326" s="183">
        <v>518.20000000000005</v>
      </c>
      <c r="G326" s="184">
        <v>1950</v>
      </c>
      <c r="H326" s="93">
        <v>315</v>
      </c>
      <c r="I326" s="93">
        <v>1802</v>
      </c>
      <c r="J326" s="187">
        <v>4289</v>
      </c>
      <c r="K326" s="93">
        <v>313.3</v>
      </c>
      <c r="L326" s="188">
        <v>5230</v>
      </c>
      <c r="M326" s="189">
        <f t="shared" ref="M326:W326" si="323">(B326/B327)-1</f>
        <v>6.5170083610124774E-2</v>
      </c>
      <c r="N326" s="105">
        <f t="shared" si="323"/>
        <v>-2.8182701652089359E-2</v>
      </c>
      <c r="O326" s="105">
        <f t="shared" si="323"/>
        <v>-4.1152263374485409E-3</v>
      </c>
      <c r="P326" s="105">
        <f t="shared" si="323"/>
        <v>1.3678553981436359E-2</v>
      </c>
      <c r="Q326" s="105">
        <f t="shared" si="323"/>
        <v>1.6078431372549051E-2</v>
      </c>
      <c r="R326" s="105">
        <f t="shared" si="323"/>
        <v>0</v>
      </c>
      <c r="S326" s="105">
        <f t="shared" si="323"/>
        <v>5.0000000000000044E-2</v>
      </c>
      <c r="T326" s="105">
        <f t="shared" si="323"/>
        <v>2.9126213592232997E-2</v>
      </c>
      <c r="U326" s="105">
        <f t="shared" si="323"/>
        <v>-2.5581395348837077E-3</v>
      </c>
      <c r="V326" s="105">
        <f t="shared" si="323"/>
        <v>1.7207792207792227E-2</v>
      </c>
      <c r="W326" s="105">
        <f t="shared" si="323"/>
        <v>3.8387715930903177E-3</v>
      </c>
    </row>
    <row r="327" spans="1:23" ht="14.25" customHeight="1">
      <c r="A327" s="112" t="s">
        <v>514</v>
      </c>
      <c r="B327" s="183">
        <v>87.31</v>
      </c>
      <c r="C327" s="184">
        <v>1029</v>
      </c>
      <c r="D327" s="183">
        <v>243</v>
      </c>
      <c r="E327" s="185">
        <v>818.8</v>
      </c>
      <c r="F327" s="183">
        <v>510</v>
      </c>
      <c r="G327" s="184">
        <v>1950</v>
      </c>
      <c r="H327" s="93">
        <v>300</v>
      </c>
      <c r="I327" s="93">
        <v>1751</v>
      </c>
      <c r="J327" s="187">
        <v>4300</v>
      </c>
      <c r="K327" s="93">
        <v>308</v>
      </c>
      <c r="L327" s="188">
        <v>5210</v>
      </c>
      <c r="M327" s="189">
        <f t="shared" ref="M327:W327" si="324">(B327/B328)-1</f>
        <v>-2.2854530910753068E-3</v>
      </c>
      <c r="N327" s="105">
        <f t="shared" si="324"/>
        <v>1.679841897233203E-2</v>
      </c>
      <c r="O327" s="105">
        <f t="shared" si="324"/>
        <v>-8.1632653061224358E-3</v>
      </c>
      <c r="P327" s="105">
        <f t="shared" si="324"/>
        <v>-1.4634146341463428E-3</v>
      </c>
      <c r="Q327" s="105">
        <f t="shared" si="324"/>
        <v>0</v>
      </c>
      <c r="R327" s="105">
        <f t="shared" si="324"/>
        <v>-9.6495683087861606E-3</v>
      </c>
      <c r="S327" s="105">
        <f t="shared" si="324"/>
        <v>0</v>
      </c>
      <c r="T327" s="105">
        <f t="shared" si="324"/>
        <v>-2.6681489716509188E-2</v>
      </c>
      <c r="U327" s="105">
        <f t="shared" si="324"/>
        <v>2.4053346034770273E-2</v>
      </c>
      <c r="V327" s="105">
        <f t="shared" si="324"/>
        <v>-6.4516129032258229E-3</v>
      </c>
      <c r="W327" s="105">
        <f t="shared" si="324"/>
        <v>-1.6981132075471694E-2</v>
      </c>
    </row>
    <row r="328" spans="1:23" ht="14.25" customHeight="1">
      <c r="A328" s="112" t="s">
        <v>515</v>
      </c>
      <c r="B328" s="183">
        <v>87.51</v>
      </c>
      <c r="C328" s="184">
        <v>1012</v>
      </c>
      <c r="D328" s="183">
        <v>245</v>
      </c>
      <c r="E328" s="185">
        <v>820</v>
      </c>
      <c r="F328" s="183">
        <v>510</v>
      </c>
      <c r="G328" s="184">
        <v>1969</v>
      </c>
      <c r="H328" s="93">
        <v>300</v>
      </c>
      <c r="I328" s="93">
        <v>1799</v>
      </c>
      <c r="J328" s="187">
        <v>4199</v>
      </c>
      <c r="K328" s="93">
        <v>310</v>
      </c>
      <c r="L328" s="188">
        <v>5300</v>
      </c>
      <c r="M328" s="189">
        <f t="shared" ref="M328:W328" si="325">(B328/B329)-1</f>
        <v>-7.2603516732842044E-3</v>
      </c>
      <c r="N328" s="105">
        <f t="shared" si="325"/>
        <v>-1.6520894071914483E-2</v>
      </c>
      <c r="O328" s="105">
        <f t="shared" si="325"/>
        <v>1.2605910312047941E-2</v>
      </c>
      <c r="P328" s="105">
        <f t="shared" si="325"/>
        <v>1.2595702642627771E-2</v>
      </c>
      <c r="Q328" s="105">
        <f t="shared" si="325"/>
        <v>1.5710919088767206E-3</v>
      </c>
      <c r="R328" s="105">
        <f t="shared" si="325"/>
        <v>-1.3032581453634062E-2</v>
      </c>
      <c r="S328" s="105">
        <f t="shared" si="325"/>
        <v>4.1841004184099972E-3</v>
      </c>
      <c r="T328" s="105">
        <f t="shared" si="325"/>
        <v>-5.5555555555553138E-4</v>
      </c>
      <c r="U328" s="105">
        <f t="shared" si="325"/>
        <v>1.9669742593491968E-2</v>
      </c>
      <c r="V328" s="105">
        <f t="shared" si="325"/>
        <v>0</v>
      </c>
      <c r="W328" s="105">
        <f t="shared" si="325"/>
        <v>-9.3457943925233655E-3</v>
      </c>
    </row>
    <row r="329" spans="1:23" ht="14.25" customHeight="1">
      <c r="A329" s="112" t="s">
        <v>516</v>
      </c>
      <c r="B329" s="183">
        <v>88.15</v>
      </c>
      <c r="C329" s="184">
        <v>1029</v>
      </c>
      <c r="D329" s="183">
        <v>241.95</v>
      </c>
      <c r="E329" s="185">
        <v>809.8</v>
      </c>
      <c r="F329" s="183">
        <v>509.2</v>
      </c>
      <c r="G329" s="184">
        <v>1995</v>
      </c>
      <c r="H329" s="93">
        <v>298.75</v>
      </c>
      <c r="I329" s="93">
        <v>1800</v>
      </c>
      <c r="J329" s="187">
        <v>4118</v>
      </c>
      <c r="K329" s="93">
        <v>310</v>
      </c>
      <c r="L329" s="188">
        <v>5350</v>
      </c>
      <c r="M329" s="189">
        <f t="shared" ref="M329:W329" si="326">(B329/B330)-1</f>
        <v>0</v>
      </c>
      <c r="N329" s="105">
        <f t="shared" si="326"/>
        <v>-9.7087378640781097E-4</v>
      </c>
      <c r="O329" s="105">
        <f t="shared" si="326"/>
        <v>-7.9950799507996217E-3</v>
      </c>
      <c r="P329" s="105">
        <f t="shared" si="326"/>
        <v>-3.3230769230769841E-3</v>
      </c>
      <c r="Q329" s="105">
        <f t="shared" si="326"/>
        <v>0</v>
      </c>
      <c r="R329" s="105">
        <f t="shared" si="326"/>
        <v>0</v>
      </c>
      <c r="S329" s="105">
        <f t="shared" si="326"/>
        <v>7.2488199595412972E-3</v>
      </c>
      <c r="T329" s="105">
        <f t="shared" si="326"/>
        <v>0</v>
      </c>
      <c r="U329" s="105">
        <f t="shared" si="326"/>
        <v>-6.4090909090909087E-2</v>
      </c>
      <c r="V329" s="105">
        <f t="shared" si="326"/>
        <v>-1.2738853503184711E-2</v>
      </c>
      <c r="W329" s="105">
        <f t="shared" si="326"/>
        <v>-3.7369207772797175E-4</v>
      </c>
    </row>
    <row r="330" spans="1:23" ht="14.25" customHeight="1">
      <c r="A330" s="112" t="s">
        <v>517</v>
      </c>
      <c r="B330" s="183">
        <v>88.15</v>
      </c>
      <c r="C330" s="184">
        <v>1030</v>
      </c>
      <c r="D330" s="183">
        <v>243.9</v>
      </c>
      <c r="E330" s="185">
        <v>812.5</v>
      </c>
      <c r="F330" s="183">
        <v>509.2</v>
      </c>
      <c r="G330" s="184">
        <v>1995</v>
      </c>
      <c r="H330" s="93">
        <v>296.60000000000002</v>
      </c>
      <c r="I330" s="93">
        <v>1800</v>
      </c>
      <c r="J330" s="187">
        <v>4400</v>
      </c>
      <c r="K330" s="93">
        <v>314</v>
      </c>
      <c r="L330" s="188">
        <v>5352</v>
      </c>
      <c r="M330" s="189">
        <f t="shared" ref="M330:W330" si="327">(B330/B331)-1</f>
        <v>-1.2877939529675198E-2</v>
      </c>
      <c r="N330" s="105">
        <f t="shared" si="327"/>
        <v>4.8780487804878092E-3</v>
      </c>
      <c r="O330" s="105">
        <f t="shared" si="327"/>
        <v>0</v>
      </c>
      <c r="P330" s="105">
        <f t="shared" si="327"/>
        <v>1.8495684340320562E-3</v>
      </c>
      <c r="Q330" s="105">
        <f t="shared" si="327"/>
        <v>3.9292730844797674E-4</v>
      </c>
      <c r="R330" s="105">
        <f t="shared" si="327"/>
        <v>1.0126582278481067E-2</v>
      </c>
      <c r="S330" s="105">
        <f t="shared" si="327"/>
        <v>-1.4617940199335488E-2</v>
      </c>
      <c r="T330" s="105">
        <f t="shared" si="327"/>
        <v>2.2727272727272707E-2</v>
      </c>
      <c r="U330" s="105">
        <f t="shared" si="327"/>
        <v>5.5155875299760293E-2</v>
      </c>
      <c r="V330" s="105">
        <f t="shared" si="327"/>
        <v>9.6463022508037621E-3</v>
      </c>
      <c r="W330" s="105">
        <f t="shared" si="327"/>
        <v>-7.0500927643785127E-3</v>
      </c>
    </row>
    <row r="331" spans="1:23" ht="14.25" customHeight="1">
      <c r="A331" s="112" t="s">
        <v>518</v>
      </c>
      <c r="B331" s="183">
        <v>89.3</v>
      </c>
      <c r="C331" s="184">
        <v>1025</v>
      </c>
      <c r="D331" s="183">
        <v>243.9</v>
      </c>
      <c r="E331" s="185">
        <v>811</v>
      </c>
      <c r="F331" s="183">
        <v>509</v>
      </c>
      <c r="G331" s="184">
        <v>1975</v>
      </c>
      <c r="H331" s="93">
        <v>301</v>
      </c>
      <c r="I331" s="93">
        <v>1760</v>
      </c>
      <c r="J331" s="187">
        <v>4170</v>
      </c>
      <c r="K331" s="93">
        <v>311</v>
      </c>
      <c r="L331" s="188">
        <v>5390</v>
      </c>
      <c r="M331" s="189">
        <f t="shared" ref="M331:W331" si="328">(B331/B332)-1</f>
        <v>-7.5572349410980566E-3</v>
      </c>
      <c r="N331" s="105">
        <f t="shared" si="328"/>
        <v>0</v>
      </c>
      <c r="O331" s="105">
        <f t="shared" si="328"/>
        <v>3.7037037037037646E-3</v>
      </c>
      <c r="P331" s="105">
        <f t="shared" si="328"/>
        <v>0</v>
      </c>
      <c r="Q331" s="105">
        <f t="shared" si="328"/>
        <v>1.9650225977607683E-4</v>
      </c>
      <c r="R331" s="105">
        <f t="shared" si="328"/>
        <v>-1.151151151151153E-2</v>
      </c>
      <c r="S331" s="105">
        <f t="shared" si="328"/>
        <v>-1.6179114234352032E-2</v>
      </c>
      <c r="T331" s="105">
        <f t="shared" si="328"/>
        <v>5.1399200456880845E-3</v>
      </c>
      <c r="U331" s="105">
        <f t="shared" si="328"/>
        <v>0</v>
      </c>
      <c r="V331" s="105">
        <f t="shared" si="328"/>
        <v>2.2558814050919196E-3</v>
      </c>
      <c r="W331" s="105">
        <f t="shared" si="328"/>
        <v>-1.4625228519195566E-2</v>
      </c>
    </row>
    <row r="332" spans="1:23" ht="14.25" customHeight="1">
      <c r="A332" s="112" t="s">
        <v>519</v>
      </c>
      <c r="B332" s="183">
        <v>89.98</v>
      </c>
      <c r="C332" s="184">
        <v>1025</v>
      </c>
      <c r="D332" s="183">
        <v>243</v>
      </c>
      <c r="E332" s="185">
        <v>811</v>
      </c>
      <c r="F332" s="183">
        <v>508.9</v>
      </c>
      <c r="G332" s="184">
        <v>1998</v>
      </c>
      <c r="H332" s="93">
        <v>305.95</v>
      </c>
      <c r="I332" s="93">
        <v>1751</v>
      </c>
      <c r="J332" s="187">
        <v>4170</v>
      </c>
      <c r="K332" s="93">
        <v>310.3</v>
      </c>
      <c r="L332" s="188">
        <v>5470</v>
      </c>
      <c r="M332" s="189">
        <f t="shared" ref="M332:W332" si="329">(B332/B333)-1</f>
        <v>-3.5437430786267043E-3</v>
      </c>
      <c r="N332" s="105">
        <f t="shared" si="329"/>
        <v>2.4999999999999911E-2</v>
      </c>
      <c r="O332" s="105">
        <f t="shared" si="329"/>
        <v>0</v>
      </c>
      <c r="P332" s="105">
        <f t="shared" si="329"/>
        <v>-6.1614294516332269E-4</v>
      </c>
      <c r="Q332" s="105">
        <f t="shared" si="329"/>
        <v>7.8662733529988316E-4</v>
      </c>
      <c r="R332" s="105">
        <f t="shared" si="329"/>
        <v>0</v>
      </c>
      <c r="S332" s="105">
        <f t="shared" si="329"/>
        <v>3.7118644067796636E-2</v>
      </c>
      <c r="T332" s="105">
        <f t="shared" si="329"/>
        <v>-1.6292134831460636E-2</v>
      </c>
      <c r="U332" s="105">
        <f t="shared" si="329"/>
        <v>0</v>
      </c>
      <c r="V332" s="105">
        <f t="shared" si="329"/>
        <v>7.4675324675324006E-3</v>
      </c>
      <c r="W332" s="105">
        <f t="shared" si="329"/>
        <v>1.4842300556586308E-2</v>
      </c>
    </row>
    <row r="333" spans="1:23" ht="14.25" customHeight="1">
      <c r="A333" s="112" t="s">
        <v>520</v>
      </c>
      <c r="B333" s="183">
        <v>90.3</v>
      </c>
      <c r="C333" s="184">
        <v>1000</v>
      </c>
      <c r="D333" s="183">
        <v>243</v>
      </c>
      <c r="E333" s="185">
        <v>811.5</v>
      </c>
      <c r="F333" s="183">
        <v>508.5</v>
      </c>
      <c r="G333" s="184">
        <v>1998</v>
      </c>
      <c r="H333" s="93">
        <v>295</v>
      </c>
      <c r="I333" s="93">
        <v>1780</v>
      </c>
      <c r="J333" s="187">
        <v>4170</v>
      </c>
      <c r="K333" s="93">
        <v>308</v>
      </c>
      <c r="L333" s="188">
        <v>5390</v>
      </c>
      <c r="M333" s="189">
        <f t="shared" ref="M333:W333" si="330">(B333/B334)-1</f>
        <v>-6.6006600660066805E-3</v>
      </c>
      <c r="N333" s="105">
        <f t="shared" si="330"/>
        <v>0</v>
      </c>
      <c r="O333" s="105">
        <f t="shared" si="330"/>
        <v>1.2499999999999956E-2</v>
      </c>
      <c r="P333" s="105">
        <f t="shared" si="330"/>
        <v>-6.1576354679804268E-4</v>
      </c>
      <c r="Q333" s="105">
        <f t="shared" si="330"/>
        <v>-9.8231827111983083E-4</v>
      </c>
      <c r="R333" s="105">
        <f t="shared" si="330"/>
        <v>0</v>
      </c>
      <c r="S333" s="105">
        <f t="shared" si="330"/>
        <v>6.4824292050493781E-3</v>
      </c>
      <c r="T333" s="105">
        <f t="shared" si="330"/>
        <v>-9.4602114635503609E-3</v>
      </c>
      <c r="U333" s="105">
        <f t="shared" si="330"/>
        <v>-3.0232558139534849E-2</v>
      </c>
      <c r="V333" s="105">
        <f t="shared" si="330"/>
        <v>3.2573289902280145E-3</v>
      </c>
      <c r="W333" s="105">
        <f t="shared" si="330"/>
        <v>-2.0366598778004397E-3</v>
      </c>
    </row>
    <row r="334" spans="1:23" ht="14.25" customHeight="1">
      <c r="A334" s="112" t="s">
        <v>521</v>
      </c>
      <c r="B334" s="183">
        <v>90.9</v>
      </c>
      <c r="C334" s="184">
        <v>1000</v>
      </c>
      <c r="D334" s="183">
        <v>240</v>
      </c>
      <c r="E334" s="185">
        <v>812</v>
      </c>
      <c r="F334" s="183">
        <v>509</v>
      </c>
      <c r="G334" s="184">
        <v>1998</v>
      </c>
      <c r="H334" s="93">
        <v>293.10000000000002</v>
      </c>
      <c r="I334" s="93">
        <v>1797</v>
      </c>
      <c r="J334" s="187">
        <v>4300</v>
      </c>
      <c r="K334" s="93">
        <v>307</v>
      </c>
      <c r="L334" s="188">
        <v>5401</v>
      </c>
      <c r="M334" s="189">
        <f t="shared" ref="M334:W334" si="331">(B334/B335)-1</f>
        <v>-1.098901098900984E-3</v>
      </c>
      <c r="N334" s="105">
        <f t="shared" si="331"/>
        <v>5.002501250626068E-4</v>
      </c>
      <c r="O334" s="105">
        <f t="shared" si="331"/>
        <v>1.6518424396442244E-2</v>
      </c>
      <c r="P334" s="105">
        <f t="shared" si="331"/>
        <v>1.4999999999999902E-2</v>
      </c>
      <c r="Q334" s="105">
        <f t="shared" si="331"/>
        <v>0</v>
      </c>
      <c r="R334" s="105">
        <f t="shared" si="331"/>
        <v>3.4161490683229712E-2</v>
      </c>
      <c r="S334" s="105">
        <f t="shared" si="331"/>
        <v>7.2164948453607991E-3</v>
      </c>
      <c r="T334" s="105">
        <f t="shared" si="331"/>
        <v>2.3348519362186737E-2</v>
      </c>
      <c r="U334" s="105">
        <f t="shared" si="331"/>
        <v>2.6497970876104171E-2</v>
      </c>
      <c r="V334" s="105">
        <f t="shared" si="331"/>
        <v>6.5573770491802463E-3</v>
      </c>
      <c r="W334" s="105">
        <f t="shared" si="331"/>
        <v>9.532710280373724E-3</v>
      </c>
    </row>
    <row r="335" spans="1:23" ht="14.25" customHeight="1">
      <c r="A335" s="112" t="s">
        <v>522</v>
      </c>
      <c r="B335" s="183">
        <v>91</v>
      </c>
      <c r="C335" s="184">
        <v>999.5</v>
      </c>
      <c r="D335" s="183">
        <v>236.1</v>
      </c>
      <c r="E335" s="185">
        <v>800</v>
      </c>
      <c r="F335" s="183">
        <v>509</v>
      </c>
      <c r="G335" s="184">
        <v>1932</v>
      </c>
      <c r="H335" s="93">
        <v>291</v>
      </c>
      <c r="I335" s="93">
        <v>1756</v>
      </c>
      <c r="J335" s="187">
        <v>4189</v>
      </c>
      <c r="K335" s="93">
        <v>305</v>
      </c>
      <c r="L335" s="188">
        <v>5350</v>
      </c>
      <c r="M335" s="189">
        <f t="shared" ref="M335:W335" si="332">(B335/B336)-1</f>
        <v>-1.0869565217391353E-2</v>
      </c>
      <c r="N335" s="105">
        <f t="shared" si="332"/>
        <v>-4.9999999999994493E-4</v>
      </c>
      <c r="O335" s="105">
        <f t="shared" si="332"/>
        <v>-1.542952460383662E-2</v>
      </c>
      <c r="P335" s="105">
        <f t="shared" si="332"/>
        <v>-1.2484394506866447E-3</v>
      </c>
      <c r="Q335" s="105">
        <f t="shared" si="332"/>
        <v>-4.1087849735864657E-3</v>
      </c>
      <c r="R335" s="105">
        <f t="shared" si="332"/>
        <v>0</v>
      </c>
      <c r="S335" s="105">
        <f t="shared" si="332"/>
        <v>-3.5952747817155073E-3</v>
      </c>
      <c r="T335" s="105">
        <f t="shared" si="332"/>
        <v>0</v>
      </c>
      <c r="U335" s="105">
        <f t="shared" si="332"/>
        <v>1.061519903498187E-2</v>
      </c>
      <c r="V335" s="105">
        <f t="shared" si="332"/>
        <v>-2.2435897435897467E-2</v>
      </c>
      <c r="W335" s="105">
        <f t="shared" si="332"/>
        <v>-3.9497307001795323E-2</v>
      </c>
    </row>
    <row r="336" spans="1:23" ht="14.25" customHeight="1">
      <c r="A336" s="112" t="s">
        <v>523</v>
      </c>
      <c r="B336" s="183">
        <v>92</v>
      </c>
      <c r="C336" s="184">
        <v>1000</v>
      </c>
      <c r="D336" s="183">
        <v>239.8</v>
      </c>
      <c r="E336" s="185">
        <v>801</v>
      </c>
      <c r="F336" s="183">
        <v>511.1</v>
      </c>
      <c r="G336" s="184">
        <v>1932</v>
      </c>
      <c r="H336" s="93">
        <v>292.05</v>
      </c>
      <c r="I336" s="93">
        <v>1756</v>
      </c>
      <c r="J336" s="187">
        <v>4145</v>
      </c>
      <c r="K336" s="93">
        <v>312</v>
      </c>
      <c r="L336" s="188">
        <v>5570</v>
      </c>
      <c r="M336" s="189">
        <f t="shared" ref="M336:W336" si="333">(B336/B337)-1</f>
        <v>-5.4054054054053502E-3</v>
      </c>
      <c r="N336" s="105">
        <f t="shared" si="333"/>
        <v>-1.9960079840319889E-3</v>
      </c>
      <c r="O336" s="105">
        <f t="shared" si="333"/>
        <v>3.3620689655172509E-2</v>
      </c>
      <c r="P336" s="105">
        <f t="shared" si="333"/>
        <v>1.2499999999999734E-3</v>
      </c>
      <c r="Q336" s="105">
        <f t="shared" si="333"/>
        <v>-2.1475985942991382E-3</v>
      </c>
      <c r="R336" s="105">
        <f t="shared" si="333"/>
        <v>-1.5503875968991832E-3</v>
      </c>
      <c r="S336" s="105">
        <f t="shared" si="333"/>
        <v>7.2426280393171893E-3</v>
      </c>
      <c r="T336" s="105">
        <f t="shared" si="333"/>
        <v>3.4285714285713365E-3</v>
      </c>
      <c r="U336" s="105">
        <f t="shared" si="333"/>
        <v>-5.3652968036529636E-2</v>
      </c>
      <c r="V336" s="105">
        <f t="shared" si="333"/>
        <v>9.7087378640776656E-3</v>
      </c>
      <c r="W336" s="105">
        <f t="shared" si="333"/>
        <v>2.2018348623853212E-2</v>
      </c>
    </row>
    <row r="337" spans="1:23" ht="14.25" customHeight="1">
      <c r="A337" s="112" t="s">
        <v>524</v>
      </c>
      <c r="B337" s="183">
        <v>92.5</v>
      </c>
      <c r="C337" s="184">
        <v>1002</v>
      </c>
      <c r="D337" s="183">
        <v>232</v>
      </c>
      <c r="E337" s="185">
        <v>800</v>
      </c>
      <c r="F337" s="183">
        <v>512.20000000000005</v>
      </c>
      <c r="G337" s="184">
        <v>1935</v>
      </c>
      <c r="H337" s="93">
        <v>289.95</v>
      </c>
      <c r="I337" s="93">
        <v>1750</v>
      </c>
      <c r="J337" s="187">
        <v>4380</v>
      </c>
      <c r="K337" s="93">
        <v>309</v>
      </c>
      <c r="L337" s="188">
        <v>5450</v>
      </c>
      <c r="M337" s="189">
        <f t="shared" ref="M337:W337" si="334">(B337/B338)-1</f>
        <v>2.3796347537354823E-2</v>
      </c>
      <c r="N337" s="105">
        <f t="shared" si="334"/>
        <v>-2.7184466019417486E-2</v>
      </c>
      <c r="O337" s="105">
        <f t="shared" si="334"/>
        <v>-5.3061224489795888E-2</v>
      </c>
      <c r="P337" s="105">
        <f t="shared" si="334"/>
        <v>6.2893081761006275E-3</v>
      </c>
      <c r="Q337" s="105">
        <f t="shared" si="334"/>
        <v>2.3483365949119595E-3</v>
      </c>
      <c r="R337" s="105">
        <f t="shared" si="334"/>
        <v>0</v>
      </c>
      <c r="S337" s="105">
        <f t="shared" si="334"/>
        <v>1.3811188811188702E-2</v>
      </c>
      <c r="T337" s="105">
        <f t="shared" si="334"/>
        <v>0</v>
      </c>
      <c r="U337" s="105">
        <f t="shared" si="334"/>
        <v>5.5421686746987886E-2</v>
      </c>
      <c r="V337" s="105">
        <f t="shared" si="334"/>
        <v>1.9465522929726031E-2</v>
      </c>
      <c r="W337" s="105">
        <f t="shared" si="334"/>
        <v>2.8301886792452935E-2</v>
      </c>
    </row>
    <row r="338" spans="1:23" ht="14.25" customHeight="1">
      <c r="A338" s="112" t="s">
        <v>525</v>
      </c>
      <c r="B338" s="183">
        <v>90.35</v>
      </c>
      <c r="C338" s="184">
        <v>1030</v>
      </c>
      <c r="D338" s="183">
        <v>245</v>
      </c>
      <c r="E338" s="185">
        <v>795</v>
      </c>
      <c r="F338" s="183">
        <v>511</v>
      </c>
      <c r="G338" s="184">
        <v>1935</v>
      </c>
      <c r="H338" s="93">
        <v>286</v>
      </c>
      <c r="I338" s="93">
        <v>1750</v>
      </c>
      <c r="J338" s="187">
        <v>4150</v>
      </c>
      <c r="K338" s="93">
        <v>303.10000000000002</v>
      </c>
      <c r="L338" s="188">
        <v>5300</v>
      </c>
      <c r="M338" s="189">
        <f t="shared" ref="M338:W338" si="335">(B338/B339)-1</f>
        <v>-8.2327113062569124E-3</v>
      </c>
      <c r="N338" s="105">
        <f t="shared" si="335"/>
        <v>0</v>
      </c>
      <c r="O338" s="105">
        <f t="shared" si="335"/>
        <v>2.2324222824952944E-2</v>
      </c>
      <c r="P338" s="105">
        <f t="shared" si="335"/>
        <v>-2.3341523341523396E-2</v>
      </c>
      <c r="Q338" s="105">
        <f t="shared" si="335"/>
        <v>-1.953125E-3</v>
      </c>
      <c r="R338" s="105">
        <f t="shared" si="335"/>
        <v>0</v>
      </c>
      <c r="S338" s="105">
        <f t="shared" si="335"/>
        <v>-1.038062283737029E-2</v>
      </c>
      <c r="T338" s="105">
        <f t="shared" si="335"/>
        <v>-1.1299435028248594E-2</v>
      </c>
      <c r="U338" s="105">
        <f t="shared" si="335"/>
        <v>0</v>
      </c>
      <c r="V338" s="105">
        <f t="shared" si="335"/>
        <v>-3.4713375796178281E-2</v>
      </c>
      <c r="W338" s="105">
        <f t="shared" si="335"/>
        <v>-4.1591320072332683E-2</v>
      </c>
    </row>
    <row r="339" spans="1:23" ht="14.25" customHeight="1">
      <c r="A339" s="112" t="s">
        <v>526</v>
      </c>
      <c r="B339" s="183">
        <v>91.1</v>
      </c>
      <c r="C339" s="184">
        <v>1030</v>
      </c>
      <c r="D339" s="183">
        <v>239.65</v>
      </c>
      <c r="E339" s="185">
        <v>814</v>
      </c>
      <c r="F339" s="183">
        <v>512</v>
      </c>
      <c r="G339" s="184">
        <v>1935</v>
      </c>
      <c r="H339" s="93">
        <v>289</v>
      </c>
      <c r="I339" s="93">
        <v>1770</v>
      </c>
      <c r="J339" s="187">
        <v>4150</v>
      </c>
      <c r="K339" s="93">
        <v>314</v>
      </c>
      <c r="L339" s="188">
        <v>5530</v>
      </c>
      <c r="M339" s="189">
        <f t="shared" ref="M339:W339" si="336">(B339/B340)-1</f>
        <v>-7.625272331154731E-3</v>
      </c>
      <c r="N339" s="105">
        <f t="shared" si="336"/>
        <v>0</v>
      </c>
      <c r="O339" s="105">
        <f t="shared" si="336"/>
        <v>-2.0859407592821455E-4</v>
      </c>
      <c r="P339" s="105">
        <f t="shared" si="336"/>
        <v>-4.8899755501222719E-3</v>
      </c>
      <c r="Q339" s="105">
        <f t="shared" si="336"/>
        <v>-5.8252427184466438E-3</v>
      </c>
      <c r="R339" s="105">
        <f t="shared" si="336"/>
        <v>0</v>
      </c>
      <c r="S339" s="105">
        <f t="shared" si="336"/>
        <v>3.4722222222223209E-3</v>
      </c>
      <c r="T339" s="105">
        <f t="shared" si="336"/>
        <v>-2.8169014084507005E-3</v>
      </c>
      <c r="U339" s="105">
        <f t="shared" si="336"/>
        <v>-1.1904761904761862E-2</v>
      </c>
      <c r="V339" s="105">
        <f t="shared" si="336"/>
        <v>1.5948963317384823E-3</v>
      </c>
      <c r="W339" s="105">
        <f t="shared" si="336"/>
        <v>5.4545454545453786E-3</v>
      </c>
    </row>
    <row r="340" spans="1:23" ht="14.25" customHeight="1">
      <c r="A340" s="112" t="s">
        <v>527</v>
      </c>
      <c r="B340" s="183">
        <v>91.8</v>
      </c>
      <c r="C340" s="184">
        <v>1030</v>
      </c>
      <c r="D340" s="183">
        <v>239.7</v>
      </c>
      <c r="E340" s="185">
        <v>818</v>
      </c>
      <c r="F340" s="183">
        <v>515</v>
      </c>
      <c r="G340" s="184">
        <v>1935</v>
      </c>
      <c r="H340" s="93">
        <v>288</v>
      </c>
      <c r="I340" s="93">
        <v>1775</v>
      </c>
      <c r="J340" s="187">
        <v>4200</v>
      </c>
      <c r="K340" s="93">
        <v>313.5</v>
      </c>
      <c r="L340" s="188">
        <v>5500</v>
      </c>
      <c r="M340" s="189">
        <f t="shared" ref="M340:W340" si="337">(B340/B341)-1</f>
        <v>-2.1739130434782483E-3</v>
      </c>
      <c r="N340" s="105">
        <f t="shared" si="337"/>
        <v>0</v>
      </c>
      <c r="O340" s="105">
        <f t="shared" si="337"/>
        <v>-8.3368070029188335E-4</v>
      </c>
      <c r="P340" s="105">
        <f t="shared" si="337"/>
        <v>-1.8007202881152429E-2</v>
      </c>
      <c r="Q340" s="105">
        <f t="shared" si="337"/>
        <v>0</v>
      </c>
      <c r="R340" s="105">
        <f t="shared" si="337"/>
        <v>0</v>
      </c>
      <c r="S340" s="105">
        <f t="shared" si="337"/>
        <v>0</v>
      </c>
      <c r="T340" s="105">
        <f t="shared" si="337"/>
        <v>-2.8089887640448952E-3</v>
      </c>
      <c r="U340" s="105">
        <f t="shared" si="337"/>
        <v>4.7846889952152249E-3</v>
      </c>
      <c r="V340" s="105">
        <f t="shared" si="337"/>
        <v>-7.9113924050633333E-3</v>
      </c>
      <c r="W340" s="105">
        <f t="shared" si="337"/>
        <v>0</v>
      </c>
    </row>
    <row r="341" spans="1:23" ht="14.25" customHeight="1">
      <c r="A341" s="112" t="s">
        <v>528</v>
      </c>
      <c r="B341" s="183">
        <v>92</v>
      </c>
      <c r="C341" s="184">
        <v>1030</v>
      </c>
      <c r="D341" s="183">
        <v>239.9</v>
      </c>
      <c r="E341" s="185">
        <v>833</v>
      </c>
      <c r="F341" s="183">
        <v>515</v>
      </c>
      <c r="G341" s="184">
        <v>1935</v>
      </c>
      <c r="H341" s="93">
        <v>288</v>
      </c>
      <c r="I341" s="93">
        <v>1780</v>
      </c>
      <c r="J341" s="187">
        <v>4180</v>
      </c>
      <c r="K341" s="93">
        <v>316</v>
      </c>
      <c r="L341" s="188">
        <v>5500</v>
      </c>
      <c r="M341" s="189">
        <f t="shared" ref="M341:W341" si="338">(B341/B342)-1</f>
        <v>0</v>
      </c>
      <c r="N341" s="105">
        <f t="shared" si="338"/>
        <v>1.980198019801982E-2</v>
      </c>
      <c r="O341" s="105">
        <f t="shared" si="338"/>
        <v>0</v>
      </c>
      <c r="P341" s="105">
        <f t="shared" si="338"/>
        <v>-8.3333333333333037E-3</v>
      </c>
      <c r="Q341" s="105">
        <f t="shared" si="338"/>
        <v>5.859375E-3</v>
      </c>
      <c r="R341" s="105">
        <f t="shared" si="338"/>
        <v>1.8957345971563955E-2</v>
      </c>
      <c r="S341" s="105">
        <f t="shared" si="338"/>
        <v>0</v>
      </c>
      <c r="T341" s="105">
        <f t="shared" si="338"/>
        <v>-5.5865921787709993E-3</v>
      </c>
      <c r="U341" s="105">
        <f t="shared" si="338"/>
        <v>1.4563106796116498E-2</v>
      </c>
      <c r="V341" s="105">
        <f t="shared" si="338"/>
        <v>1.0876519513755456E-2</v>
      </c>
      <c r="W341" s="105">
        <f t="shared" si="338"/>
        <v>-2.6548672566371723E-2</v>
      </c>
    </row>
    <row r="342" spans="1:23" ht="14.25" customHeight="1">
      <c r="A342" s="112" t="s">
        <v>529</v>
      </c>
      <c r="B342" s="183">
        <v>92</v>
      </c>
      <c r="C342" s="184">
        <v>1010</v>
      </c>
      <c r="D342" s="183">
        <v>239.9</v>
      </c>
      <c r="E342" s="185">
        <v>840</v>
      </c>
      <c r="F342" s="183">
        <v>512</v>
      </c>
      <c r="G342" s="184">
        <v>1899</v>
      </c>
      <c r="H342" s="93">
        <v>288</v>
      </c>
      <c r="I342" s="93">
        <v>1790</v>
      </c>
      <c r="J342" s="187">
        <v>4120</v>
      </c>
      <c r="K342" s="93">
        <v>312.60000000000002</v>
      </c>
      <c r="L342" s="188">
        <v>5650</v>
      </c>
      <c r="M342" s="189">
        <f t="shared" ref="M342:W342" si="339">(B342/B343)-1</f>
        <v>-2.1734405564000081E-4</v>
      </c>
      <c r="N342" s="105">
        <f t="shared" si="339"/>
        <v>-1.9417475728155331E-2</v>
      </c>
      <c r="O342" s="105">
        <f t="shared" si="339"/>
        <v>-4.1666666666662078E-4</v>
      </c>
      <c r="P342" s="105">
        <f t="shared" si="339"/>
        <v>1.1918951132301459E-3</v>
      </c>
      <c r="Q342" s="105">
        <f t="shared" si="339"/>
        <v>-6.7895247332686592E-3</v>
      </c>
      <c r="R342" s="105">
        <f t="shared" si="339"/>
        <v>-3.672612801678854E-3</v>
      </c>
      <c r="S342" s="105">
        <f t="shared" si="339"/>
        <v>0</v>
      </c>
      <c r="T342" s="105">
        <f t="shared" si="339"/>
        <v>-2.6644915715062556E-2</v>
      </c>
      <c r="U342" s="105">
        <f t="shared" si="339"/>
        <v>-2.421307506053294E-3</v>
      </c>
      <c r="V342" s="105">
        <f t="shared" si="339"/>
        <v>-7.6190476190475254E-3</v>
      </c>
      <c r="W342" s="105">
        <f t="shared" si="339"/>
        <v>-3.3515611218909447E-3</v>
      </c>
    </row>
    <row r="343" spans="1:23" ht="14.25" customHeight="1">
      <c r="A343" s="112" t="s">
        <v>530</v>
      </c>
      <c r="B343" s="183">
        <v>92.02</v>
      </c>
      <c r="C343" s="184">
        <v>1030</v>
      </c>
      <c r="D343" s="183">
        <v>240</v>
      </c>
      <c r="E343" s="185">
        <v>839</v>
      </c>
      <c r="F343" s="183">
        <v>515.5</v>
      </c>
      <c r="G343" s="184">
        <v>1906</v>
      </c>
      <c r="H343" s="93">
        <v>288</v>
      </c>
      <c r="I343" s="93">
        <v>1839</v>
      </c>
      <c r="J343" s="187">
        <v>4130</v>
      </c>
      <c r="K343" s="93">
        <v>315</v>
      </c>
      <c r="L343" s="188">
        <v>5669</v>
      </c>
      <c r="M343" s="189">
        <f t="shared" ref="M343:W343" si="340">(B343/B344)-1</f>
        <v>-8.4051724137931272E-3</v>
      </c>
      <c r="N343" s="105">
        <f t="shared" si="340"/>
        <v>0</v>
      </c>
      <c r="O343" s="105">
        <f t="shared" si="340"/>
        <v>-1.0309278350515427E-2</v>
      </c>
      <c r="P343" s="105">
        <f t="shared" si="340"/>
        <v>-1.985981308411211E-2</v>
      </c>
      <c r="Q343" s="105">
        <f t="shared" si="340"/>
        <v>2.9182879377431803E-3</v>
      </c>
      <c r="R343" s="105">
        <f t="shared" si="340"/>
        <v>-8.5851318944844102E-2</v>
      </c>
      <c r="S343" s="105">
        <f t="shared" si="340"/>
        <v>3.3095279568018388E-3</v>
      </c>
      <c r="T343" s="105">
        <f t="shared" si="340"/>
        <v>1.0439560439560402E-2</v>
      </c>
      <c r="U343" s="105">
        <f t="shared" si="340"/>
        <v>-1.6666666666666718E-2</v>
      </c>
      <c r="V343" s="105">
        <f t="shared" si="340"/>
        <v>0</v>
      </c>
      <c r="W343" s="105">
        <f t="shared" si="340"/>
        <v>3.3628318584071337E-3</v>
      </c>
    </row>
    <row r="344" spans="1:23" ht="14.25" customHeight="1">
      <c r="A344" s="112" t="s">
        <v>531</v>
      </c>
      <c r="B344" s="183">
        <v>92.8</v>
      </c>
      <c r="C344" s="184">
        <v>1030</v>
      </c>
      <c r="D344" s="183">
        <v>242.5</v>
      </c>
      <c r="E344" s="185">
        <v>856</v>
      </c>
      <c r="F344" s="183">
        <v>514</v>
      </c>
      <c r="G344" s="184">
        <v>2085</v>
      </c>
      <c r="H344" s="93">
        <v>287.05</v>
      </c>
      <c r="I344" s="93">
        <v>1820</v>
      </c>
      <c r="J344" s="187">
        <v>4200</v>
      </c>
      <c r="K344" s="93">
        <v>315</v>
      </c>
      <c r="L344" s="188">
        <v>5650</v>
      </c>
      <c r="M344" s="189">
        <f t="shared" ref="M344:W344" si="341">(B344/B345)-1</f>
        <v>3.2432432432432101E-3</v>
      </c>
      <c r="N344" s="105">
        <f t="shared" si="341"/>
        <v>3.0000000000000027E-2</v>
      </c>
      <c r="O344" s="105">
        <f t="shared" si="341"/>
        <v>1.0416666666666741E-2</v>
      </c>
      <c r="P344" s="105">
        <f t="shared" si="341"/>
        <v>7.058823529411784E-3</v>
      </c>
      <c r="Q344" s="105">
        <f t="shared" si="341"/>
        <v>1.400670743736443E-2</v>
      </c>
      <c r="R344" s="105">
        <f t="shared" si="341"/>
        <v>0</v>
      </c>
      <c r="S344" s="105">
        <f t="shared" si="341"/>
        <v>-3.2986111111110716E-3</v>
      </c>
      <c r="T344" s="105">
        <f t="shared" si="341"/>
        <v>-7.6335877862595547E-3</v>
      </c>
      <c r="U344" s="105">
        <f t="shared" si="341"/>
        <v>4.7846889952152249E-3</v>
      </c>
      <c r="V344" s="105">
        <f t="shared" si="341"/>
        <v>6.389776357827559E-3</v>
      </c>
      <c r="W344" s="105">
        <f t="shared" si="341"/>
        <v>0</v>
      </c>
    </row>
    <row r="345" spans="1:23" ht="14.25" customHeight="1">
      <c r="A345" s="112" t="s">
        <v>532</v>
      </c>
      <c r="B345" s="183">
        <v>92.5</v>
      </c>
      <c r="C345" s="184">
        <v>1000</v>
      </c>
      <c r="D345" s="183">
        <v>240</v>
      </c>
      <c r="E345" s="185">
        <v>850</v>
      </c>
      <c r="F345" s="183">
        <v>506.9</v>
      </c>
      <c r="G345" s="184">
        <v>2085</v>
      </c>
      <c r="H345" s="93">
        <v>288</v>
      </c>
      <c r="I345" s="93">
        <v>1834</v>
      </c>
      <c r="J345" s="187">
        <v>4180</v>
      </c>
      <c r="K345" s="93">
        <v>313</v>
      </c>
      <c r="L345" s="188">
        <v>5650</v>
      </c>
      <c r="M345" s="189">
        <f t="shared" ref="M345:W345" si="342">(B345/B346)-1</f>
        <v>0</v>
      </c>
      <c r="N345" s="105">
        <f t="shared" si="342"/>
        <v>9.0817356205852295E-3</v>
      </c>
      <c r="O345" s="105">
        <f t="shared" si="342"/>
        <v>3.0042918454935563E-2</v>
      </c>
      <c r="P345" s="105">
        <f t="shared" si="342"/>
        <v>-1.1627906976744207E-2</v>
      </c>
      <c r="Q345" s="105">
        <f t="shared" si="342"/>
        <v>-2.3617398149970992E-3</v>
      </c>
      <c r="R345" s="105">
        <f t="shared" si="342"/>
        <v>0</v>
      </c>
      <c r="S345" s="105">
        <f t="shared" si="342"/>
        <v>8.7565674255691839E-3</v>
      </c>
      <c r="T345" s="105">
        <f t="shared" si="342"/>
        <v>-8.1124932395889582E-3</v>
      </c>
      <c r="U345" s="105">
        <f t="shared" si="342"/>
        <v>-4.761904761904745E-3</v>
      </c>
      <c r="V345" s="105">
        <f t="shared" si="342"/>
        <v>4.1706769329483695E-3</v>
      </c>
      <c r="W345" s="105">
        <f t="shared" si="342"/>
        <v>8.9285714285713969E-3</v>
      </c>
    </row>
    <row r="346" spans="1:23" ht="14.25" customHeight="1">
      <c r="A346" s="112" t="s">
        <v>533</v>
      </c>
      <c r="B346" s="183">
        <v>92.5</v>
      </c>
      <c r="C346" s="184">
        <v>991</v>
      </c>
      <c r="D346" s="183">
        <v>233</v>
      </c>
      <c r="E346" s="185">
        <v>860</v>
      </c>
      <c r="F346" s="183">
        <v>508.1</v>
      </c>
      <c r="G346" s="184">
        <v>2085</v>
      </c>
      <c r="H346" s="93">
        <v>285.5</v>
      </c>
      <c r="I346" s="93">
        <v>1849</v>
      </c>
      <c r="J346" s="187">
        <v>4200</v>
      </c>
      <c r="K346" s="93">
        <v>311.7</v>
      </c>
      <c r="L346" s="188">
        <v>5600</v>
      </c>
      <c r="M346" s="189">
        <f t="shared" ref="M346:W346" si="343">(B346/B347)-1</f>
        <v>0</v>
      </c>
      <c r="N346" s="105">
        <f t="shared" si="343"/>
        <v>0</v>
      </c>
      <c r="O346" s="105">
        <f t="shared" si="343"/>
        <v>-3.6991113866501335E-2</v>
      </c>
      <c r="P346" s="105">
        <f t="shared" si="343"/>
        <v>0</v>
      </c>
      <c r="Q346" s="105">
        <f t="shared" si="343"/>
        <v>-4.7012732615082653E-3</v>
      </c>
      <c r="R346" s="105">
        <f t="shared" si="343"/>
        <v>9.794628751974721E-2</v>
      </c>
      <c r="S346" s="105">
        <f t="shared" si="343"/>
        <v>-1.2110726643598579E-2</v>
      </c>
      <c r="T346" s="105">
        <f t="shared" si="343"/>
        <v>-5.3792361484669149E-3</v>
      </c>
      <c r="U346" s="105">
        <f t="shared" si="343"/>
        <v>0</v>
      </c>
      <c r="V346" s="105">
        <f t="shared" si="343"/>
        <v>-4.1533546325879245E-3</v>
      </c>
      <c r="W346" s="105">
        <f t="shared" si="343"/>
        <v>1.7889087656528524E-3</v>
      </c>
    </row>
    <row r="347" spans="1:23" ht="14.25" customHeight="1">
      <c r="A347" s="112" t="s">
        <v>534</v>
      </c>
      <c r="B347" s="183">
        <v>92.5</v>
      </c>
      <c r="C347" s="184">
        <v>991</v>
      </c>
      <c r="D347" s="183">
        <v>241.95</v>
      </c>
      <c r="E347" s="185">
        <v>860</v>
      </c>
      <c r="F347" s="183">
        <v>510.5</v>
      </c>
      <c r="G347" s="184">
        <v>1899</v>
      </c>
      <c r="H347" s="93">
        <v>289</v>
      </c>
      <c r="I347" s="93">
        <v>1859</v>
      </c>
      <c r="J347" s="187">
        <v>4200</v>
      </c>
      <c r="K347" s="93">
        <v>313</v>
      </c>
      <c r="L347" s="188">
        <v>5590</v>
      </c>
      <c r="M347" s="189">
        <f t="shared" ref="M347:W347" si="344">(B347/B348)-1</f>
        <v>5.2162573353620179E-3</v>
      </c>
      <c r="N347" s="105">
        <f t="shared" si="344"/>
        <v>0</v>
      </c>
      <c r="O347" s="105">
        <f t="shared" si="344"/>
        <v>4.6496539792387548E-2</v>
      </c>
      <c r="P347" s="105">
        <f t="shared" si="344"/>
        <v>0</v>
      </c>
      <c r="Q347" s="105">
        <f t="shared" si="344"/>
        <v>-8.5453486113807875E-3</v>
      </c>
      <c r="R347" s="105">
        <f t="shared" si="344"/>
        <v>0</v>
      </c>
      <c r="S347" s="105">
        <f t="shared" si="344"/>
        <v>1.0489510489510412E-2</v>
      </c>
      <c r="T347" s="105">
        <f t="shared" si="344"/>
        <v>-6.4136825227151251E-3</v>
      </c>
      <c r="U347" s="105">
        <f t="shared" si="344"/>
        <v>-1.1764705882352899E-2</v>
      </c>
      <c r="V347" s="105">
        <f t="shared" si="344"/>
        <v>-6.3492063492063266E-3</v>
      </c>
      <c r="W347" s="105">
        <f t="shared" si="344"/>
        <v>5.4716981132075571E-2</v>
      </c>
    </row>
    <row r="348" spans="1:23" ht="14.25" customHeight="1">
      <c r="A348" s="112" t="s">
        <v>535</v>
      </c>
      <c r="B348" s="183">
        <v>92.02</v>
      </c>
      <c r="C348" s="184">
        <v>991</v>
      </c>
      <c r="D348" s="183">
        <v>231.2</v>
      </c>
      <c r="E348" s="185">
        <v>860</v>
      </c>
      <c r="F348" s="183">
        <v>514.9</v>
      </c>
      <c r="G348" s="184">
        <v>1899</v>
      </c>
      <c r="H348" s="93">
        <v>286</v>
      </c>
      <c r="I348" s="93">
        <v>1871</v>
      </c>
      <c r="J348" s="187">
        <v>4250</v>
      </c>
      <c r="K348" s="93">
        <v>315</v>
      </c>
      <c r="L348" s="188">
        <v>5300</v>
      </c>
      <c r="M348" s="189">
        <f t="shared" ref="M348:W348" si="345">(B348/B349)-1</f>
        <v>-1.1600429645542421E-2</v>
      </c>
      <c r="N348" s="105">
        <f t="shared" si="345"/>
        <v>-9.000000000000008E-3</v>
      </c>
      <c r="O348" s="105">
        <f t="shared" si="345"/>
        <v>-4.855967078189305E-2</v>
      </c>
      <c r="P348" s="105">
        <f t="shared" si="345"/>
        <v>0</v>
      </c>
      <c r="Q348" s="105">
        <f t="shared" si="345"/>
        <v>1.398188263095701E-2</v>
      </c>
      <c r="R348" s="105">
        <f t="shared" si="345"/>
        <v>-9.1387559808612462E-2</v>
      </c>
      <c r="S348" s="105">
        <f t="shared" si="345"/>
        <v>1.7513134851139256E-3</v>
      </c>
      <c r="T348" s="105">
        <f t="shared" si="345"/>
        <v>3.2171581769437907E-3</v>
      </c>
      <c r="U348" s="105">
        <f t="shared" si="345"/>
        <v>-2.5229357798165153E-2</v>
      </c>
      <c r="V348" s="105">
        <f t="shared" si="345"/>
        <v>-1.2539184952978011E-2</v>
      </c>
      <c r="W348" s="105">
        <f t="shared" si="345"/>
        <v>-4.5045045045045029E-2</v>
      </c>
    </row>
    <row r="349" spans="1:23" ht="14.25" customHeight="1">
      <c r="A349" s="112" t="s">
        <v>536</v>
      </c>
      <c r="B349" s="183">
        <v>93.1</v>
      </c>
      <c r="C349" s="184">
        <v>1000</v>
      </c>
      <c r="D349" s="183">
        <v>243</v>
      </c>
      <c r="E349" s="185">
        <v>860</v>
      </c>
      <c r="F349" s="183">
        <v>507.8</v>
      </c>
      <c r="G349" s="184">
        <v>2090</v>
      </c>
      <c r="H349" s="93">
        <v>285.5</v>
      </c>
      <c r="I349" s="93">
        <v>1865</v>
      </c>
      <c r="J349" s="187">
        <v>4360</v>
      </c>
      <c r="K349" s="93">
        <v>319</v>
      </c>
      <c r="L349" s="188">
        <v>5550</v>
      </c>
      <c r="M349" s="189">
        <f t="shared" ref="M349:W349" si="346">(B349/B350)-1</f>
        <v>-4.8102618920363716E-3</v>
      </c>
      <c r="N349" s="105">
        <f t="shared" si="346"/>
        <v>2.0040080160319551E-3</v>
      </c>
      <c r="O349" s="105">
        <f t="shared" si="346"/>
        <v>-2.8000000000000025E-2</v>
      </c>
      <c r="P349" s="105">
        <f t="shared" si="346"/>
        <v>-3.4762456546929554E-3</v>
      </c>
      <c r="Q349" s="105">
        <f t="shared" si="346"/>
        <v>1.9696671262559029E-4</v>
      </c>
      <c r="R349" s="105">
        <f t="shared" si="346"/>
        <v>0</v>
      </c>
      <c r="S349" s="105">
        <f t="shared" si="346"/>
        <v>-1.5737016961007155E-3</v>
      </c>
      <c r="T349" s="105">
        <f t="shared" si="346"/>
        <v>3.0956329463792231E-2</v>
      </c>
      <c r="U349" s="105">
        <f t="shared" si="346"/>
        <v>-9.0909090909090384E-3</v>
      </c>
      <c r="V349" s="105">
        <f t="shared" si="346"/>
        <v>-1.0852713178294615E-2</v>
      </c>
      <c r="W349" s="105">
        <f t="shared" si="346"/>
        <v>-5.1980641692059848E-3</v>
      </c>
    </row>
    <row r="350" spans="1:23" ht="14.25" customHeight="1">
      <c r="A350" s="112" t="s">
        <v>537</v>
      </c>
      <c r="B350" s="183">
        <v>93.55</v>
      </c>
      <c r="C350" s="184">
        <v>998</v>
      </c>
      <c r="D350" s="183">
        <v>250</v>
      </c>
      <c r="E350" s="185">
        <v>863</v>
      </c>
      <c r="F350" s="183">
        <v>507.7</v>
      </c>
      <c r="G350" s="184">
        <v>2090</v>
      </c>
      <c r="H350" s="93">
        <v>285.95</v>
      </c>
      <c r="I350" s="93">
        <v>1809</v>
      </c>
      <c r="J350" s="187">
        <v>4400</v>
      </c>
      <c r="K350" s="93">
        <v>322.5</v>
      </c>
      <c r="L350" s="188">
        <v>5579</v>
      </c>
      <c r="M350" s="189">
        <f t="shared" ref="M350:W350" si="347">(B350/B351)-1</f>
        <v>-4.7872340425532123E-3</v>
      </c>
      <c r="N350" s="105">
        <f t="shared" si="347"/>
        <v>-2.0000000000000018E-3</v>
      </c>
      <c r="O350" s="105">
        <f t="shared" si="347"/>
        <v>8.0645161290322509E-3</v>
      </c>
      <c r="P350" s="105">
        <f t="shared" si="347"/>
        <v>-2.3121387283236983E-3</v>
      </c>
      <c r="Q350" s="105">
        <f t="shared" si="347"/>
        <v>-1.5732546705998773E-3</v>
      </c>
      <c r="R350" s="105">
        <f t="shared" si="347"/>
        <v>7.2289156626506035E-3</v>
      </c>
      <c r="S350" s="105">
        <f t="shared" si="347"/>
        <v>3.1573408174003781E-3</v>
      </c>
      <c r="T350" s="105">
        <f t="shared" si="347"/>
        <v>1.2877939529675198E-2</v>
      </c>
      <c r="U350" s="105">
        <f t="shared" si="347"/>
        <v>2.2732439190731313E-4</v>
      </c>
      <c r="V350" s="105">
        <f t="shared" si="347"/>
        <v>-3.09981401116044E-4</v>
      </c>
      <c r="W350" s="105">
        <f t="shared" si="347"/>
        <v>5.2252252252251719E-3</v>
      </c>
    </row>
    <row r="351" spans="1:23" ht="14.25" customHeight="1">
      <c r="A351" s="112" t="s">
        <v>538</v>
      </c>
      <c r="B351" s="183">
        <v>94</v>
      </c>
      <c r="C351" s="184">
        <v>1000</v>
      </c>
      <c r="D351" s="183">
        <v>248</v>
      </c>
      <c r="E351" s="185">
        <v>865</v>
      </c>
      <c r="F351" s="183">
        <v>508.5</v>
      </c>
      <c r="G351" s="184">
        <v>2075</v>
      </c>
      <c r="H351" s="93">
        <v>285.05</v>
      </c>
      <c r="I351" s="93">
        <v>1786</v>
      </c>
      <c r="J351" s="187">
        <v>4399</v>
      </c>
      <c r="K351" s="93">
        <v>322.60000000000002</v>
      </c>
      <c r="L351" s="188">
        <v>5550</v>
      </c>
      <c r="M351" s="189">
        <f t="shared" ref="M351:W351" si="348">(B351/B352)-1</f>
        <v>-1.0626992561104665E-3</v>
      </c>
      <c r="N351" s="105">
        <f t="shared" si="348"/>
        <v>0</v>
      </c>
      <c r="O351" s="105">
        <f t="shared" si="348"/>
        <v>-3.6159100040177306E-3</v>
      </c>
      <c r="P351" s="105">
        <f t="shared" si="348"/>
        <v>1.6451233842538215E-2</v>
      </c>
      <c r="Q351" s="105">
        <f t="shared" si="348"/>
        <v>1.9669551534229335E-4</v>
      </c>
      <c r="R351" s="105">
        <f t="shared" si="348"/>
        <v>9.210526315789469E-2</v>
      </c>
      <c r="S351" s="105">
        <f t="shared" si="348"/>
        <v>1.75438596491162E-4</v>
      </c>
      <c r="T351" s="105">
        <f t="shared" si="348"/>
        <v>-7.7777777777777724E-3</v>
      </c>
      <c r="U351" s="105">
        <f t="shared" si="348"/>
        <v>4.5485558335234266E-4</v>
      </c>
      <c r="V351" s="105">
        <f t="shared" si="348"/>
        <v>-1.3455657492354667E-2</v>
      </c>
      <c r="W351" s="105">
        <f t="shared" si="348"/>
        <v>9.0909090909090384E-3</v>
      </c>
    </row>
    <row r="352" spans="1:23" ht="14.25" customHeight="1">
      <c r="A352" s="112" t="s">
        <v>539</v>
      </c>
      <c r="B352" s="183">
        <v>94.1</v>
      </c>
      <c r="C352" s="184">
        <v>1000</v>
      </c>
      <c r="D352" s="183">
        <v>248.9</v>
      </c>
      <c r="E352" s="185">
        <v>851</v>
      </c>
      <c r="F352" s="183">
        <v>508.4</v>
      </c>
      <c r="G352" s="184">
        <v>1900</v>
      </c>
      <c r="H352" s="93">
        <v>285</v>
      </c>
      <c r="I352" s="93">
        <v>1800</v>
      </c>
      <c r="J352" s="187">
        <v>4397</v>
      </c>
      <c r="K352" s="93">
        <v>327</v>
      </c>
      <c r="L352" s="188">
        <v>5500</v>
      </c>
      <c r="M352" s="189">
        <f t="shared" ref="M352:W352" si="349">(B352/B353)-1</f>
        <v>-9.4736842105264119E-3</v>
      </c>
      <c r="N352" s="105">
        <f t="shared" si="349"/>
        <v>1.0101010101010166E-2</v>
      </c>
      <c r="O352" s="105">
        <f t="shared" si="349"/>
        <v>7.692307692307665E-3</v>
      </c>
      <c r="P352" s="105">
        <f t="shared" si="349"/>
        <v>-3.5128805620608938E-3</v>
      </c>
      <c r="Q352" s="105">
        <f t="shared" si="349"/>
        <v>-3.1372549019608176E-3</v>
      </c>
      <c r="R352" s="105">
        <f t="shared" si="349"/>
        <v>0</v>
      </c>
      <c r="S352" s="105">
        <f t="shared" si="349"/>
        <v>5.6457304163726185E-3</v>
      </c>
      <c r="T352" s="105">
        <f t="shared" si="349"/>
        <v>5.5865921787709993E-3</v>
      </c>
      <c r="U352" s="105">
        <f t="shared" si="349"/>
        <v>-4.5464878381451523E-4</v>
      </c>
      <c r="V352" s="105">
        <f t="shared" si="349"/>
        <v>-1.0889292196007316E-2</v>
      </c>
      <c r="W352" s="105">
        <f t="shared" si="349"/>
        <v>-9.009009009009028E-3</v>
      </c>
    </row>
    <row r="353" spans="1:23" ht="14.25" customHeight="1">
      <c r="A353" s="112" t="s">
        <v>540</v>
      </c>
      <c r="B353" s="183">
        <v>95</v>
      </c>
      <c r="C353" s="184">
        <v>990</v>
      </c>
      <c r="D353" s="183">
        <v>247</v>
      </c>
      <c r="E353" s="185">
        <v>854</v>
      </c>
      <c r="F353" s="183">
        <v>510</v>
      </c>
      <c r="G353" s="184">
        <v>1900</v>
      </c>
      <c r="H353" s="93">
        <v>283.39999999999998</v>
      </c>
      <c r="I353" s="93">
        <v>1790</v>
      </c>
      <c r="J353" s="187">
        <v>4399</v>
      </c>
      <c r="K353" s="93">
        <v>330.6</v>
      </c>
      <c r="L353" s="188">
        <v>5550</v>
      </c>
      <c r="M353" s="189">
        <f t="shared" ref="M353:W353" si="350">(B353/B354)-1</f>
        <v>-1.0313574330659381E-2</v>
      </c>
      <c r="N353" s="105">
        <f t="shared" si="350"/>
        <v>-1.3944223107569709E-2</v>
      </c>
      <c r="O353" s="105">
        <f t="shared" si="350"/>
        <v>-1.5936254980079667E-2</v>
      </c>
      <c r="P353" s="105">
        <f t="shared" si="350"/>
        <v>1.4251781472684133E-2</v>
      </c>
      <c r="Q353" s="105">
        <f t="shared" si="350"/>
        <v>-5.8479532163743242E-3</v>
      </c>
      <c r="R353" s="105">
        <f t="shared" si="350"/>
        <v>4.1095890410958846E-2</v>
      </c>
      <c r="S353" s="105">
        <f t="shared" si="350"/>
        <v>-5.6140350877194045E-3</v>
      </c>
      <c r="T353" s="105">
        <f t="shared" si="350"/>
        <v>5.6179775280897903E-3</v>
      </c>
      <c r="U353" s="105">
        <f t="shared" si="350"/>
        <v>-2.2727272727274261E-4</v>
      </c>
      <c r="V353" s="105">
        <f t="shared" si="350"/>
        <v>-1.017964071856281E-2</v>
      </c>
      <c r="W353" s="105">
        <f t="shared" si="350"/>
        <v>-9.8126672613737531E-3</v>
      </c>
    </row>
    <row r="354" spans="1:23" ht="14.25" customHeight="1">
      <c r="A354" s="112" t="s">
        <v>541</v>
      </c>
      <c r="B354" s="183">
        <v>95.99</v>
      </c>
      <c r="C354" s="184">
        <v>1004</v>
      </c>
      <c r="D354" s="183">
        <v>251</v>
      </c>
      <c r="E354" s="185">
        <v>842</v>
      </c>
      <c r="F354" s="183">
        <v>513</v>
      </c>
      <c r="G354" s="184">
        <v>1825</v>
      </c>
      <c r="H354" s="93">
        <v>285</v>
      </c>
      <c r="I354" s="93">
        <v>1780</v>
      </c>
      <c r="J354" s="187">
        <v>4400</v>
      </c>
      <c r="K354" s="93">
        <v>334</v>
      </c>
      <c r="L354" s="188">
        <v>5605</v>
      </c>
      <c r="M354" s="189">
        <f t="shared" ref="M354:W354" si="351">(B354/B355)-1</f>
        <v>-1.0416666666668295E-4</v>
      </c>
      <c r="N354" s="105">
        <f t="shared" si="351"/>
        <v>1.9289340101522834E-2</v>
      </c>
      <c r="O354" s="105">
        <f t="shared" si="351"/>
        <v>0</v>
      </c>
      <c r="P354" s="105">
        <f t="shared" si="351"/>
        <v>2.3809523809523725E-3</v>
      </c>
      <c r="Q354" s="105">
        <f t="shared" si="351"/>
        <v>-1.5570260801867075E-3</v>
      </c>
      <c r="R354" s="105">
        <f t="shared" si="351"/>
        <v>0</v>
      </c>
      <c r="S354" s="105">
        <f t="shared" si="351"/>
        <v>-1.7540782318892223E-4</v>
      </c>
      <c r="T354" s="105">
        <f t="shared" si="351"/>
        <v>0</v>
      </c>
      <c r="U354" s="105">
        <f t="shared" si="351"/>
        <v>-4.3270276146988529E-2</v>
      </c>
      <c r="V354" s="105">
        <f t="shared" si="351"/>
        <v>2.9275808936825909E-2</v>
      </c>
      <c r="W354" s="105">
        <f t="shared" si="351"/>
        <v>8.9285714285725071E-4</v>
      </c>
    </row>
    <row r="355" spans="1:23" ht="14.25" customHeight="1">
      <c r="A355" s="112" t="s">
        <v>542</v>
      </c>
      <c r="B355" s="183">
        <v>96</v>
      </c>
      <c r="C355" s="184">
        <v>985</v>
      </c>
      <c r="D355" s="183">
        <v>251</v>
      </c>
      <c r="E355" s="185">
        <v>840</v>
      </c>
      <c r="F355" s="183">
        <v>513.79999999999995</v>
      </c>
      <c r="G355" s="184">
        <v>1825</v>
      </c>
      <c r="H355" s="93">
        <v>285.05</v>
      </c>
      <c r="I355" s="93">
        <v>1780</v>
      </c>
      <c r="J355" s="187">
        <v>4599</v>
      </c>
      <c r="K355" s="93">
        <v>324.5</v>
      </c>
      <c r="L355" s="188">
        <v>5600</v>
      </c>
      <c r="M355" s="189">
        <f t="shared" ref="M355:W355" si="352">(B355/B356)-1</f>
        <v>-3.1152647975077885E-3</v>
      </c>
      <c r="N355" s="105">
        <f t="shared" si="352"/>
        <v>0</v>
      </c>
      <c r="O355" s="105">
        <f t="shared" si="352"/>
        <v>-7.905138339920903E-3</v>
      </c>
      <c r="P355" s="105">
        <f t="shared" si="352"/>
        <v>9.4940511957697371E-3</v>
      </c>
      <c r="Q355" s="105">
        <f t="shared" si="352"/>
        <v>1.5594541910330939E-3</v>
      </c>
      <c r="R355" s="105">
        <f t="shared" si="352"/>
        <v>0</v>
      </c>
      <c r="S355" s="105">
        <f t="shared" si="352"/>
        <v>0</v>
      </c>
      <c r="T355" s="105">
        <f t="shared" si="352"/>
        <v>9.6426545660805996E-3</v>
      </c>
      <c r="U355" s="105">
        <f t="shared" si="352"/>
        <v>0</v>
      </c>
      <c r="V355" s="105">
        <f t="shared" si="352"/>
        <v>2.076124567474058E-2</v>
      </c>
      <c r="W355" s="105">
        <f t="shared" si="352"/>
        <v>1.7889087656528524E-3</v>
      </c>
    </row>
    <row r="356" spans="1:23" ht="14.25" customHeight="1">
      <c r="A356" s="112" t="s">
        <v>543</v>
      </c>
      <c r="B356" s="183">
        <v>96.3</v>
      </c>
      <c r="C356" s="184">
        <v>985</v>
      </c>
      <c r="D356" s="183">
        <v>253</v>
      </c>
      <c r="E356" s="185">
        <v>832.1</v>
      </c>
      <c r="F356" s="183">
        <v>513</v>
      </c>
      <c r="G356" s="184">
        <v>1825</v>
      </c>
      <c r="H356" s="93">
        <v>285.05</v>
      </c>
      <c r="I356" s="93">
        <v>1763</v>
      </c>
      <c r="J356" s="187">
        <v>4599</v>
      </c>
      <c r="K356" s="93">
        <v>317.89999999999998</v>
      </c>
      <c r="L356" s="188">
        <v>5590</v>
      </c>
      <c r="M356" s="189">
        <f t="shared" ref="M356:W356" si="353">(B356/B357)-1</f>
        <v>1.0395010395010118E-3</v>
      </c>
      <c r="N356" s="105">
        <f t="shared" si="353"/>
        <v>-2.378592666005952E-2</v>
      </c>
      <c r="O356" s="105">
        <f t="shared" si="353"/>
        <v>1.2000000000000011E-2</v>
      </c>
      <c r="P356" s="105">
        <f t="shared" si="353"/>
        <v>2.530120481927689E-3</v>
      </c>
      <c r="Q356" s="105">
        <f t="shared" si="353"/>
        <v>-9.0786169596291932E-3</v>
      </c>
      <c r="R356" s="105">
        <f t="shared" si="353"/>
        <v>0</v>
      </c>
      <c r="S356" s="105">
        <f t="shared" si="353"/>
        <v>1.75438596491162E-4</v>
      </c>
      <c r="T356" s="105">
        <f t="shared" si="353"/>
        <v>-1.2324929971988752E-2</v>
      </c>
      <c r="U356" s="105">
        <f t="shared" si="353"/>
        <v>4.7846889952153138E-2</v>
      </c>
      <c r="V356" s="105">
        <f t="shared" si="353"/>
        <v>1.956382296343806E-2</v>
      </c>
      <c r="W356" s="105">
        <f t="shared" si="353"/>
        <v>2.1004566210045761E-2</v>
      </c>
    </row>
    <row r="357" spans="1:23" ht="14.25" customHeight="1">
      <c r="A357" s="112" t="s">
        <v>544</v>
      </c>
      <c r="B357" s="183">
        <v>96.2</v>
      </c>
      <c r="C357" s="184">
        <v>1009</v>
      </c>
      <c r="D357" s="183">
        <v>250</v>
      </c>
      <c r="E357" s="185">
        <v>830</v>
      </c>
      <c r="F357" s="183">
        <v>517.70000000000005</v>
      </c>
      <c r="G357" s="184">
        <v>1825</v>
      </c>
      <c r="H357" s="93">
        <v>285</v>
      </c>
      <c r="I357" s="93">
        <v>1785</v>
      </c>
      <c r="J357" s="187">
        <v>4389</v>
      </c>
      <c r="K357" s="93">
        <v>311.8</v>
      </c>
      <c r="L357" s="188">
        <v>5475</v>
      </c>
      <c r="M357" s="189">
        <f t="shared" ref="M357:W357" si="354">(B357/B358)-1</f>
        <v>-1.0384215991692258E-3</v>
      </c>
      <c r="N357" s="105">
        <f t="shared" si="354"/>
        <v>-9.9009900990099098E-4</v>
      </c>
      <c r="O357" s="105">
        <f t="shared" si="354"/>
        <v>-3.2882011605415817E-2</v>
      </c>
      <c r="P357" s="105">
        <f t="shared" si="354"/>
        <v>-3.6014405762304635E-3</v>
      </c>
      <c r="Q357" s="105">
        <f t="shared" si="354"/>
        <v>1.0935364186682284E-2</v>
      </c>
      <c r="R357" s="105">
        <f t="shared" si="354"/>
        <v>0</v>
      </c>
      <c r="S357" s="105">
        <f t="shared" si="354"/>
        <v>6.8892421833597339E-3</v>
      </c>
      <c r="T357" s="105">
        <f t="shared" si="354"/>
        <v>1.9417475728155331E-2</v>
      </c>
      <c r="U357" s="105">
        <f t="shared" si="354"/>
        <v>-3.6322360953462418E-3</v>
      </c>
      <c r="V357" s="105">
        <f t="shared" si="354"/>
        <v>9.061488673139273E-3</v>
      </c>
      <c r="W357" s="105">
        <f t="shared" si="354"/>
        <v>-4.5454545454545192E-3</v>
      </c>
    </row>
    <row r="358" spans="1:23" ht="14.25" customHeight="1">
      <c r="A358" s="112" t="s">
        <v>545</v>
      </c>
      <c r="B358" s="183">
        <v>96.3</v>
      </c>
      <c r="C358" s="184">
        <v>1010</v>
      </c>
      <c r="D358" s="183">
        <v>258.5</v>
      </c>
      <c r="E358" s="185">
        <v>833</v>
      </c>
      <c r="F358" s="183">
        <v>512.1</v>
      </c>
      <c r="G358" s="184">
        <v>1825</v>
      </c>
      <c r="H358" s="93">
        <v>283.05</v>
      </c>
      <c r="I358" s="93">
        <v>1751</v>
      </c>
      <c r="J358" s="187">
        <v>4405</v>
      </c>
      <c r="K358" s="93">
        <v>309</v>
      </c>
      <c r="L358" s="188">
        <v>5500</v>
      </c>
      <c r="M358" s="189">
        <f t="shared" ref="M358:W358" si="355">(B358/B359)-1</f>
        <v>1.0395010395010118E-3</v>
      </c>
      <c r="N358" s="105">
        <f t="shared" si="355"/>
        <v>2.5380710659898442E-2</v>
      </c>
      <c r="O358" s="105">
        <f t="shared" si="355"/>
        <v>1.9379844961240345E-3</v>
      </c>
      <c r="P358" s="105">
        <f t="shared" si="355"/>
        <v>-1.3033175355450233E-2</v>
      </c>
      <c r="Q358" s="105">
        <f t="shared" si="355"/>
        <v>4.9058084772370947E-3</v>
      </c>
      <c r="R358" s="105">
        <f t="shared" si="355"/>
        <v>2.7472527472527375E-3</v>
      </c>
      <c r="S358" s="105">
        <f t="shared" si="355"/>
        <v>-6.8421052631578716E-3</v>
      </c>
      <c r="T358" s="105">
        <f t="shared" si="355"/>
        <v>5.714285714286671E-4</v>
      </c>
      <c r="U358" s="105">
        <f t="shared" si="355"/>
        <v>3.6226770171724265E-2</v>
      </c>
      <c r="V358" s="105">
        <f t="shared" si="355"/>
        <v>-2.421307506053294E-3</v>
      </c>
      <c r="W358" s="105">
        <f t="shared" si="355"/>
        <v>-1.9960079840319889E-3</v>
      </c>
    </row>
    <row r="359" spans="1:23" ht="14.25" customHeight="1">
      <c r="A359" s="112" t="s">
        <v>546</v>
      </c>
      <c r="B359" s="183">
        <v>96.2</v>
      </c>
      <c r="C359" s="184">
        <v>985</v>
      </c>
      <c r="D359" s="183">
        <v>258</v>
      </c>
      <c r="E359" s="185">
        <v>844</v>
      </c>
      <c r="F359" s="183">
        <v>509.6</v>
      </c>
      <c r="G359" s="184">
        <v>1820</v>
      </c>
      <c r="H359" s="93">
        <v>285</v>
      </c>
      <c r="I359" s="93">
        <v>1750</v>
      </c>
      <c r="J359" s="187">
        <v>4251</v>
      </c>
      <c r="K359" s="93">
        <v>309.75</v>
      </c>
      <c r="L359" s="188">
        <v>5511</v>
      </c>
      <c r="M359" s="189">
        <f t="shared" ref="M359:W359" si="356">(B359/B360)-1</f>
        <v>-1.1421451562662055E-3</v>
      </c>
      <c r="N359" s="105">
        <f t="shared" si="356"/>
        <v>0</v>
      </c>
      <c r="O359" s="105">
        <f t="shared" si="356"/>
        <v>-7.5014425851124278E-3</v>
      </c>
      <c r="P359" s="105">
        <f t="shared" si="356"/>
        <v>1.4423076923076872E-2</v>
      </c>
      <c r="Q359" s="105">
        <f t="shared" si="356"/>
        <v>9.108910891089117E-3</v>
      </c>
      <c r="R359" s="105">
        <f t="shared" si="356"/>
        <v>0</v>
      </c>
      <c r="S359" s="105">
        <f t="shared" si="356"/>
        <v>-4.8882681564245134E-3</v>
      </c>
      <c r="T359" s="105">
        <f t="shared" si="356"/>
        <v>-5.6818181818182323E-3</v>
      </c>
      <c r="U359" s="105">
        <f t="shared" si="356"/>
        <v>0</v>
      </c>
      <c r="V359" s="105">
        <f t="shared" si="356"/>
        <v>2.4271844660195274E-3</v>
      </c>
      <c r="W359" s="105">
        <f t="shared" si="356"/>
        <v>5.6569343065693278E-3</v>
      </c>
    </row>
    <row r="360" spans="1:23" ht="14.25" customHeight="1">
      <c r="A360" s="112" t="s">
        <v>547</v>
      </c>
      <c r="B360" s="183">
        <v>96.31</v>
      </c>
      <c r="C360" s="184">
        <v>985</v>
      </c>
      <c r="D360" s="183">
        <v>259.95</v>
      </c>
      <c r="E360" s="185">
        <v>832</v>
      </c>
      <c r="F360" s="183">
        <v>505</v>
      </c>
      <c r="G360" s="184">
        <v>1820</v>
      </c>
      <c r="H360" s="93">
        <v>286.39999999999998</v>
      </c>
      <c r="I360" s="93">
        <v>1760</v>
      </c>
      <c r="J360" s="187">
        <v>4251</v>
      </c>
      <c r="K360" s="93">
        <v>309</v>
      </c>
      <c r="L360" s="188">
        <v>5480</v>
      </c>
      <c r="M360" s="189">
        <f t="shared" ref="M360:W360" si="357">(B360/B361)-1</f>
        <v>1.0384215991687817E-4</v>
      </c>
      <c r="N360" s="105">
        <f t="shared" si="357"/>
        <v>-2.4752475247524774E-2</v>
      </c>
      <c r="O360" s="105">
        <f t="shared" si="357"/>
        <v>-1.5340909090909127E-2</v>
      </c>
      <c r="P360" s="105">
        <f t="shared" si="357"/>
        <v>-3.5928143712574689E-3</v>
      </c>
      <c r="Q360" s="105">
        <f t="shared" si="357"/>
        <v>-7.6635881312634435E-3</v>
      </c>
      <c r="R360" s="105">
        <f t="shared" si="357"/>
        <v>0</v>
      </c>
      <c r="S360" s="105">
        <f t="shared" si="357"/>
        <v>1.3986013986013734E-3</v>
      </c>
      <c r="T360" s="105">
        <f t="shared" si="357"/>
        <v>-4.5248868778280382E-3</v>
      </c>
      <c r="U360" s="105">
        <f t="shared" si="357"/>
        <v>-1.2543554006968605E-2</v>
      </c>
      <c r="V360" s="105">
        <f t="shared" si="357"/>
        <v>-1.2779552715655007E-2</v>
      </c>
      <c r="W360" s="105">
        <f t="shared" si="357"/>
        <v>-1.9677996422182487E-2</v>
      </c>
    </row>
    <row r="361" spans="1:23" ht="14.25" customHeight="1">
      <c r="A361" s="112" t="s">
        <v>548</v>
      </c>
      <c r="B361" s="183">
        <v>96.3</v>
      </c>
      <c r="C361" s="184">
        <v>1010</v>
      </c>
      <c r="D361" s="183">
        <v>264</v>
      </c>
      <c r="E361" s="185">
        <v>835</v>
      </c>
      <c r="F361" s="183">
        <v>508.9</v>
      </c>
      <c r="G361" s="184">
        <v>1820</v>
      </c>
      <c r="H361" s="93">
        <v>286</v>
      </c>
      <c r="I361" s="93">
        <v>1768</v>
      </c>
      <c r="J361" s="187">
        <v>4305</v>
      </c>
      <c r="K361" s="93">
        <v>313</v>
      </c>
      <c r="L361" s="188">
        <v>5590</v>
      </c>
      <c r="M361" s="189">
        <f t="shared" ref="M361:W361" si="358">(B361/B362)-1</f>
        <v>1.0395010395010118E-3</v>
      </c>
      <c r="N361" s="105">
        <f t="shared" si="358"/>
        <v>2.8513238289205711E-2</v>
      </c>
      <c r="O361" s="105">
        <f t="shared" si="358"/>
        <v>1.538461538461533E-2</v>
      </c>
      <c r="P361" s="105">
        <f t="shared" si="358"/>
        <v>-5.9523809523809312E-3</v>
      </c>
      <c r="Q361" s="105">
        <f t="shared" si="358"/>
        <v>1.3947001394700065E-2</v>
      </c>
      <c r="R361" s="105">
        <f t="shared" si="358"/>
        <v>0</v>
      </c>
      <c r="S361" s="105">
        <f t="shared" si="358"/>
        <v>9.7087378640776656E-3</v>
      </c>
      <c r="T361" s="105">
        <f t="shared" si="358"/>
        <v>5.1165434906197405E-3</v>
      </c>
      <c r="U361" s="105">
        <f t="shared" si="358"/>
        <v>3.4965034965035446E-3</v>
      </c>
      <c r="V361" s="105">
        <f t="shared" si="358"/>
        <v>9.6774193548387899E-3</v>
      </c>
      <c r="W361" s="105">
        <f t="shared" si="358"/>
        <v>0</v>
      </c>
    </row>
    <row r="362" spans="1:23" ht="14.25" customHeight="1">
      <c r="A362" s="112" t="s">
        <v>549</v>
      </c>
      <c r="B362" s="183">
        <v>96.2</v>
      </c>
      <c r="C362" s="184">
        <v>982</v>
      </c>
      <c r="D362" s="183">
        <v>260</v>
      </c>
      <c r="E362" s="185">
        <v>840</v>
      </c>
      <c r="F362" s="183">
        <v>501.9</v>
      </c>
      <c r="G362" s="184">
        <v>1820</v>
      </c>
      <c r="H362" s="93">
        <v>283.25</v>
      </c>
      <c r="I362" s="93">
        <v>1759</v>
      </c>
      <c r="J362" s="187">
        <v>4290</v>
      </c>
      <c r="K362" s="93">
        <v>310</v>
      </c>
      <c r="L362" s="188">
        <v>5590</v>
      </c>
      <c r="M362" s="189">
        <f t="shared" ref="M362:W362" si="359">(B362/B363)-1</f>
        <v>-2.5920165889061764E-3</v>
      </c>
      <c r="N362" s="105">
        <f t="shared" si="359"/>
        <v>1.8363599265456276E-3</v>
      </c>
      <c r="O362" s="105">
        <f t="shared" si="359"/>
        <v>-3.844675124953234E-4</v>
      </c>
      <c r="P362" s="105">
        <f t="shared" si="359"/>
        <v>-4.7393364928910442E-3</v>
      </c>
      <c r="Q362" s="105">
        <f t="shared" si="359"/>
        <v>5.9808612440193087E-4</v>
      </c>
      <c r="R362" s="105">
        <f t="shared" si="359"/>
        <v>0</v>
      </c>
      <c r="S362" s="105">
        <f t="shared" si="359"/>
        <v>-6.3146816348009782E-3</v>
      </c>
      <c r="T362" s="105">
        <f t="shared" si="359"/>
        <v>-5.6818181818185653E-4</v>
      </c>
      <c r="U362" s="105">
        <f t="shared" si="359"/>
        <v>-5.1020408163264808E-3</v>
      </c>
      <c r="V362" s="105">
        <f t="shared" si="359"/>
        <v>-2.2529771483745797E-3</v>
      </c>
      <c r="W362" s="105">
        <f t="shared" si="359"/>
        <v>1.6363636363636358E-2</v>
      </c>
    </row>
    <row r="363" spans="1:23" ht="14.25" customHeight="1">
      <c r="A363" s="112" t="s">
        <v>550</v>
      </c>
      <c r="B363" s="183">
        <v>96.45</v>
      </c>
      <c r="C363" s="184">
        <v>980.2</v>
      </c>
      <c r="D363" s="183">
        <v>260.10000000000002</v>
      </c>
      <c r="E363" s="185">
        <v>844</v>
      </c>
      <c r="F363" s="183">
        <v>501.6</v>
      </c>
      <c r="G363" s="184">
        <v>1820</v>
      </c>
      <c r="H363" s="93">
        <v>285.05</v>
      </c>
      <c r="I363" s="93">
        <v>1760</v>
      </c>
      <c r="J363" s="187">
        <v>4312</v>
      </c>
      <c r="K363" s="93">
        <v>310.7</v>
      </c>
      <c r="L363" s="188">
        <v>5500</v>
      </c>
      <c r="M363" s="189">
        <f t="shared" ref="M363:W363" si="360">(B363/B364)-1</f>
        <v>4.6874999999999556E-3</v>
      </c>
      <c r="N363" s="105">
        <f t="shared" si="360"/>
        <v>-2.950495049504942E-2</v>
      </c>
      <c r="O363" s="105">
        <f t="shared" si="360"/>
        <v>-1.5145778114350583E-2</v>
      </c>
      <c r="P363" s="105">
        <f t="shared" si="360"/>
        <v>1.0778443113772518E-2</v>
      </c>
      <c r="Q363" s="105">
        <f t="shared" si="360"/>
        <v>-7.9681274900389454E-4</v>
      </c>
      <c r="R363" s="105">
        <f t="shared" si="360"/>
        <v>-2.1505376344086002E-2</v>
      </c>
      <c r="S363" s="105">
        <f t="shared" si="360"/>
        <v>-1.0243055555555491E-2</v>
      </c>
      <c r="T363" s="105">
        <f t="shared" si="360"/>
        <v>7.4413279908414065E-3</v>
      </c>
      <c r="U363" s="105">
        <f t="shared" si="360"/>
        <v>-2.6636568848758424E-2</v>
      </c>
      <c r="V363" s="105">
        <f t="shared" si="360"/>
        <v>1.8688524590163791E-2</v>
      </c>
      <c r="W363" s="105">
        <f t="shared" si="360"/>
        <v>-1.2567324955116699E-2</v>
      </c>
    </row>
    <row r="364" spans="1:23" ht="14.25" customHeight="1">
      <c r="A364" s="112" t="s">
        <v>551</v>
      </c>
      <c r="B364" s="183">
        <v>96</v>
      </c>
      <c r="C364" s="184">
        <v>1010</v>
      </c>
      <c r="D364" s="183">
        <v>264.10000000000002</v>
      </c>
      <c r="E364" s="185">
        <v>835</v>
      </c>
      <c r="F364" s="183">
        <v>502</v>
      </c>
      <c r="G364" s="184">
        <v>1860</v>
      </c>
      <c r="H364" s="93">
        <v>288</v>
      </c>
      <c r="I364" s="93">
        <v>1747</v>
      </c>
      <c r="J364" s="187">
        <v>4430</v>
      </c>
      <c r="K364" s="93">
        <v>305</v>
      </c>
      <c r="L364" s="188">
        <v>5570</v>
      </c>
      <c r="M364" s="189">
        <f t="shared" ref="M364:W364" si="361">(B364/B365)-1</f>
        <v>-1.6638935108153063E-3</v>
      </c>
      <c r="N364" s="105">
        <f t="shared" si="361"/>
        <v>0</v>
      </c>
      <c r="O364" s="105">
        <f t="shared" si="361"/>
        <v>2.1663442940038857E-2</v>
      </c>
      <c r="P364" s="105">
        <f t="shared" si="361"/>
        <v>4.6925761039586789E-3</v>
      </c>
      <c r="Q364" s="105">
        <f t="shared" si="361"/>
        <v>-5.9405940594059459E-3</v>
      </c>
      <c r="R364" s="105">
        <f t="shared" si="361"/>
        <v>0</v>
      </c>
      <c r="S364" s="105">
        <f t="shared" si="361"/>
        <v>3.4734282737058919E-4</v>
      </c>
      <c r="T364" s="105">
        <f t="shared" si="361"/>
        <v>-5.7208237986272614E-4</v>
      </c>
      <c r="U364" s="105">
        <f t="shared" si="361"/>
        <v>0</v>
      </c>
      <c r="V364" s="105">
        <f t="shared" si="361"/>
        <v>0</v>
      </c>
      <c r="W364" s="105">
        <f t="shared" si="361"/>
        <v>-5.3571428571428381E-3</v>
      </c>
    </row>
    <row r="365" spans="1:23" ht="14.25" customHeight="1">
      <c r="A365" s="112" t="s">
        <v>552</v>
      </c>
      <c r="B365" s="183">
        <v>96.16</v>
      </c>
      <c r="C365" s="184">
        <v>1010</v>
      </c>
      <c r="D365" s="183">
        <v>258.5</v>
      </c>
      <c r="E365" s="185">
        <v>831.1</v>
      </c>
      <c r="F365" s="183">
        <v>505</v>
      </c>
      <c r="G365" s="184">
        <v>1860</v>
      </c>
      <c r="H365" s="93">
        <v>287.89999999999998</v>
      </c>
      <c r="I365" s="93">
        <v>1748</v>
      </c>
      <c r="J365" s="187">
        <v>4430</v>
      </c>
      <c r="K365" s="93">
        <v>305</v>
      </c>
      <c r="L365" s="188">
        <v>5600</v>
      </c>
      <c r="M365" s="189">
        <f t="shared" ref="M365:W365" si="362">(B365/B366)-1</f>
        <v>-3.420043527826655E-3</v>
      </c>
      <c r="N365" s="105">
        <f t="shared" si="362"/>
        <v>0</v>
      </c>
      <c r="O365" s="105">
        <f t="shared" si="362"/>
        <v>4.2338709677419262E-2</v>
      </c>
      <c r="P365" s="105">
        <f t="shared" si="362"/>
        <v>0</v>
      </c>
      <c r="Q365" s="105">
        <f t="shared" si="362"/>
        <v>3.9761431411531323E-3</v>
      </c>
      <c r="R365" s="105">
        <f t="shared" si="362"/>
        <v>9.4117647058823639E-2</v>
      </c>
      <c r="S365" s="105">
        <f t="shared" si="362"/>
        <v>-3.472222222222765E-4</v>
      </c>
      <c r="T365" s="105">
        <f t="shared" si="362"/>
        <v>0</v>
      </c>
      <c r="U365" s="105">
        <f t="shared" si="362"/>
        <v>-3.6956521739130443E-2</v>
      </c>
      <c r="V365" s="105">
        <f t="shared" si="362"/>
        <v>-3.1050825298251095E-3</v>
      </c>
      <c r="W365" s="105">
        <f t="shared" si="362"/>
        <v>-3.558718861209953E-3</v>
      </c>
    </row>
    <row r="366" spans="1:23" ht="14.25" customHeight="1">
      <c r="A366" s="112" t="s">
        <v>553</v>
      </c>
      <c r="B366" s="183">
        <v>96.49</v>
      </c>
      <c r="C366" s="184">
        <v>1010</v>
      </c>
      <c r="D366" s="183">
        <v>248</v>
      </c>
      <c r="E366" s="185">
        <v>831.1</v>
      </c>
      <c r="F366" s="183">
        <v>503</v>
      </c>
      <c r="G366" s="184">
        <v>1700</v>
      </c>
      <c r="H366" s="93">
        <v>288</v>
      </c>
      <c r="I366" s="93">
        <v>1748</v>
      </c>
      <c r="J366" s="187">
        <v>4600</v>
      </c>
      <c r="K366" s="93">
        <v>305.95</v>
      </c>
      <c r="L366" s="188">
        <v>5620</v>
      </c>
      <c r="M366" s="189">
        <f t="shared" ref="M366:W366" si="363">(B366/B367)-1</f>
        <v>8.3603302330441664E-3</v>
      </c>
      <c r="N366" s="105">
        <f t="shared" si="363"/>
        <v>0</v>
      </c>
      <c r="O366" s="105">
        <f t="shared" si="363"/>
        <v>-8.0000000000000071E-3</v>
      </c>
      <c r="P366" s="105">
        <f t="shared" si="363"/>
        <v>-4.7995418098510823E-2</v>
      </c>
      <c r="Q366" s="105">
        <f t="shared" si="363"/>
        <v>1.9920318725099584E-3</v>
      </c>
      <c r="R366" s="105">
        <f t="shared" si="363"/>
        <v>0</v>
      </c>
      <c r="S366" s="105">
        <f t="shared" si="363"/>
        <v>5.2110474205302459E-4</v>
      </c>
      <c r="T366" s="105">
        <f t="shared" si="363"/>
        <v>2.2222222222222143E-2</v>
      </c>
      <c r="U366" s="105">
        <f t="shared" si="363"/>
        <v>0</v>
      </c>
      <c r="V366" s="105">
        <f t="shared" si="363"/>
        <v>1.8814518814518788E-2</v>
      </c>
      <c r="W366" s="105">
        <f t="shared" si="363"/>
        <v>0</v>
      </c>
    </row>
    <row r="367" spans="1:23" ht="14.25" customHeight="1">
      <c r="A367" s="112" t="s">
        <v>554</v>
      </c>
      <c r="B367" s="183">
        <v>95.69</v>
      </c>
      <c r="C367" s="184">
        <v>1010</v>
      </c>
      <c r="D367" s="183">
        <v>250</v>
      </c>
      <c r="E367" s="185">
        <v>873</v>
      </c>
      <c r="F367" s="183">
        <v>502</v>
      </c>
      <c r="G367" s="184">
        <v>1700</v>
      </c>
      <c r="H367" s="93">
        <v>287.85000000000002</v>
      </c>
      <c r="I367" s="93">
        <v>1710</v>
      </c>
      <c r="J367" s="187">
        <v>4600</v>
      </c>
      <c r="K367" s="93">
        <v>300.3</v>
      </c>
      <c r="L367" s="188">
        <v>5620</v>
      </c>
      <c r="M367" s="189">
        <f t="shared" ref="M367:W367" si="364">(B367/B368)-1</f>
        <v>9.4142259414220497E-4</v>
      </c>
      <c r="N367" s="105">
        <f t="shared" si="364"/>
        <v>0</v>
      </c>
      <c r="O367" s="105">
        <f t="shared" si="364"/>
        <v>1.2145748987854255E-2</v>
      </c>
      <c r="P367" s="105">
        <f t="shared" si="364"/>
        <v>4.4258373205741552E-2</v>
      </c>
      <c r="Q367" s="105">
        <f t="shared" si="364"/>
        <v>2.7966440271673942E-3</v>
      </c>
      <c r="R367" s="105">
        <f t="shared" si="364"/>
        <v>5.8858151854024321E-4</v>
      </c>
      <c r="S367" s="105">
        <f t="shared" si="364"/>
        <v>-5.2083333333330373E-4</v>
      </c>
      <c r="T367" s="105">
        <f t="shared" si="364"/>
        <v>-8.6956521739129933E-3</v>
      </c>
      <c r="U367" s="105">
        <f t="shared" si="364"/>
        <v>3.3707865168539408E-2</v>
      </c>
      <c r="V367" s="105">
        <f t="shared" si="364"/>
        <v>1.166861143524045E-3</v>
      </c>
      <c r="W367" s="105">
        <f t="shared" si="364"/>
        <v>0</v>
      </c>
    </row>
    <row r="368" spans="1:23" ht="14.25" customHeight="1">
      <c r="A368" s="112" t="s">
        <v>555</v>
      </c>
      <c r="B368" s="183">
        <v>95.6</v>
      </c>
      <c r="C368" s="184">
        <v>1010</v>
      </c>
      <c r="D368" s="183">
        <v>247</v>
      </c>
      <c r="E368" s="185">
        <v>836</v>
      </c>
      <c r="F368" s="183">
        <v>500.6</v>
      </c>
      <c r="G368" s="184">
        <v>1699</v>
      </c>
      <c r="H368" s="93">
        <v>288</v>
      </c>
      <c r="I368" s="93">
        <v>1725</v>
      </c>
      <c r="J368" s="187">
        <v>4450</v>
      </c>
      <c r="K368" s="93">
        <v>299.95</v>
      </c>
      <c r="L368" s="188">
        <v>5620</v>
      </c>
      <c r="M368" s="189">
        <f t="shared" ref="M368:W368" si="365">(B368/B369)-1</f>
        <v>-1.2396694214876103E-2</v>
      </c>
      <c r="N368" s="105">
        <f t="shared" si="365"/>
        <v>-9.8039215686274161E-3</v>
      </c>
      <c r="O368" s="105">
        <f t="shared" si="365"/>
        <v>-1.2000000000000011E-2</v>
      </c>
      <c r="P368" s="105">
        <f t="shared" si="365"/>
        <v>1.1976047904191933E-3</v>
      </c>
      <c r="Q368" s="105">
        <f t="shared" si="365"/>
        <v>-6.7460317460317221E-3</v>
      </c>
      <c r="R368" s="105">
        <f t="shared" si="365"/>
        <v>0</v>
      </c>
      <c r="S368" s="105">
        <f t="shared" si="365"/>
        <v>-6.8965517241379448E-3</v>
      </c>
      <c r="T368" s="105">
        <f t="shared" si="365"/>
        <v>-5.7937427578214074E-4</v>
      </c>
      <c r="U368" s="105">
        <f t="shared" si="365"/>
        <v>-2.7959807776321566E-2</v>
      </c>
      <c r="V368" s="105">
        <f t="shared" si="365"/>
        <v>-1.6666666666675933E-4</v>
      </c>
      <c r="W368" s="105">
        <f t="shared" si="365"/>
        <v>-4.2589437819420817E-2</v>
      </c>
    </row>
    <row r="369" spans="1:23" ht="14.25" customHeight="1">
      <c r="A369" s="112" t="s">
        <v>556</v>
      </c>
      <c r="B369" s="183">
        <v>96.8</v>
      </c>
      <c r="C369" s="184">
        <v>1020</v>
      </c>
      <c r="D369" s="183">
        <v>250</v>
      </c>
      <c r="E369" s="185">
        <v>835</v>
      </c>
      <c r="F369" s="183">
        <v>504</v>
      </c>
      <c r="G369" s="184">
        <v>1699</v>
      </c>
      <c r="H369" s="93">
        <v>290</v>
      </c>
      <c r="I369" s="93">
        <v>1726</v>
      </c>
      <c r="J369" s="187">
        <v>4578</v>
      </c>
      <c r="K369" s="93">
        <v>300</v>
      </c>
      <c r="L369" s="188">
        <v>5870</v>
      </c>
      <c r="M369" s="189">
        <f t="shared" ref="M369:W369" si="366">(B369/B370)-1</f>
        <v>0</v>
      </c>
      <c r="N369" s="105">
        <f t="shared" si="366"/>
        <v>8.9020771513352859E-3</v>
      </c>
      <c r="O369" s="105">
        <f t="shared" si="366"/>
        <v>-7.9365079365079083E-3</v>
      </c>
      <c r="P369" s="105">
        <f t="shared" si="366"/>
        <v>-8.7431693989071024E-2</v>
      </c>
      <c r="Q369" s="105">
        <f t="shared" si="366"/>
        <v>-1.980198019801982E-3</v>
      </c>
      <c r="R369" s="105">
        <f t="shared" si="366"/>
        <v>2.3598820058996495E-3</v>
      </c>
      <c r="S369" s="105">
        <f t="shared" si="366"/>
        <v>-6.8493150684931781E-3</v>
      </c>
      <c r="T369" s="105">
        <f t="shared" si="366"/>
        <v>-1.3714285714285679E-2</v>
      </c>
      <c r="U369" s="105">
        <f t="shared" si="366"/>
        <v>0</v>
      </c>
      <c r="V369" s="105">
        <f t="shared" si="366"/>
        <v>-5.6603773584905648E-2</v>
      </c>
      <c r="W369" s="105">
        <f t="shared" si="366"/>
        <v>2.2648083623693305E-2</v>
      </c>
    </row>
    <row r="370" spans="1:23" ht="14.25" customHeight="1">
      <c r="A370" s="112" t="s">
        <v>557</v>
      </c>
      <c r="B370" s="183">
        <v>96.8</v>
      </c>
      <c r="C370" s="184">
        <v>1011</v>
      </c>
      <c r="D370" s="183">
        <v>252</v>
      </c>
      <c r="E370" s="185">
        <v>915</v>
      </c>
      <c r="F370" s="183">
        <v>505</v>
      </c>
      <c r="G370" s="184">
        <v>1695</v>
      </c>
      <c r="H370" s="93">
        <v>292</v>
      </c>
      <c r="I370" s="93">
        <v>1750</v>
      </c>
      <c r="J370" s="187">
        <v>4578</v>
      </c>
      <c r="K370" s="93">
        <v>318</v>
      </c>
      <c r="L370" s="188">
        <v>5740</v>
      </c>
      <c r="M370" s="189">
        <f t="shared" ref="M370:W370" si="367">(B370/B371)-1</f>
        <v>-1.4441922838869248E-3</v>
      </c>
      <c r="N370" s="105">
        <f t="shared" si="367"/>
        <v>1.0999999999999899E-2</v>
      </c>
      <c r="O370" s="105">
        <f t="shared" si="367"/>
        <v>0</v>
      </c>
      <c r="P370" s="105">
        <f t="shared" si="367"/>
        <v>-6.6225165562914245E-3</v>
      </c>
      <c r="Q370" s="105">
        <f t="shared" si="367"/>
        <v>-1.9762845849802257E-3</v>
      </c>
      <c r="R370" s="105">
        <f t="shared" si="367"/>
        <v>3.3536585365853577E-2</v>
      </c>
      <c r="S370" s="105">
        <f t="shared" si="367"/>
        <v>-3.072721065209838E-3</v>
      </c>
      <c r="T370" s="105">
        <f t="shared" si="367"/>
        <v>-2.8490028490028019E-3</v>
      </c>
      <c r="U370" s="105">
        <f t="shared" si="367"/>
        <v>-6.5487884741322056E-4</v>
      </c>
      <c r="V370" s="105">
        <f t="shared" si="367"/>
        <v>3.9385520509887195E-2</v>
      </c>
      <c r="W370" s="105">
        <f t="shared" si="367"/>
        <v>2.4999999999999911E-2</v>
      </c>
    </row>
    <row r="371" spans="1:23" ht="14.25" customHeight="1">
      <c r="A371" s="112" t="s">
        <v>558</v>
      </c>
      <c r="B371" s="183">
        <v>96.94</v>
      </c>
      <c r="C371" s="184">
        <v>1000</v>
      </c>
      <c r="D371" s="183">
        <v>252</v>
      </c>
      <c r="E371" s="185">
        <v>921.1</v>
      </c>
      <c r="F371" s="183">
        <v>506</v>
      </c>
      <c r="G371" s="184">
        <v>1640</v>
      </c>
      <c r="H371" s="93">
        <v>292.89999999999998</v>
      </c>
      <c r="I371" s="93">
        <v>1755</v>
      </c>
      <c r="J371" s="187">
        <v>4581</v>
      </c>
      <c r="K371" s="93">
        <v>305.95</v>
      </c>
      <c r="L371" s="188">
        <v>5600</v>
      </c>
      <c r="M371" s="189">
        <f t="shared" ref="M371:W371" si="368">(B371/B372)-1</f>
        <v>1.0317873892652374E-2</v>
      </c>
      <c r="N371" s="105">
        <f t="shared" si="368"/>
        <v>1.7293997965412089E-2</v>
      </c>
      <c r="O371" s="105">
        <f t="shared" si="368"/>
        <v>3.9840637450199168E-3</v>
      </c>
      <c r="P371" s="105">
        <f t="shared" si="368"/>
        <v>6.3625866050808444E-2</v>
      </c>
      <c r="Q371" s="105">
        <f t="shared" si="368"/>
        <v>-1.9758940920766577E-4</v>
      </c>
      <c r="R371" s="105">
        <f t="shared" si="368"/>
        <v>0</v>
      </c>
      <c r="S371" s="105">
        <f t="shared" si="368"/>
        <v>1.0348395998620141E-2</v>
      </c>
      <c r="T371" s="105">
        <f t="shared" si="368"/>
        <v>2.8571428571428914E-3</v>
      </c>
      <c r="U371" s="105">
        <f t="shared" si="368"/>
        <v>-6.5445026178012622E-4</v>
      </c>
      <c r="V371" s="105">
        <f t="shared" si="368"/>
        <v>5.4999999999999938E-2</v>
      </c>
      <c r="W371" s="105">
        <f t="shared" si="368"/>
        <v>-1.2867971091133468E-2</v>
      </c>
    </row>
    <row r="372" spans="1:23" ht="14.25" customHeight="1">
      <c r="A372" s="112" t="s">
        <v>559</v>
      </c>
      <c r="B372" s="183">
        <v>95.95</v>
      </c>
      <c r="C372" s="184">
        <v>983</v>
      </c>
      <c r="D372" s="183">
        <v>251</v>
      </c>
      <c r="E372" s="185">
        <v>866</v>
      </c>
      <c r="F372" s="183">
        <v>506.1</v>
      </c>
      <c r="G372" s="184">
        <v>1640</v>
      </c>
      <c r="H372" s="93">
        <v>289.89999999999998</v>
      </c>
      <c r="I372" s="93">
        <v>1750</v>
      </c>
      <c r="J372" s="187">
        <v>4584</v>
      </c>
      <c r="K372" s="93">
        <v>290</v>
      </c>
      <c r="L372" s="188">
        <v>5673</v>
      </c>
      <c r="M372" s="189">
        <f t="shared" ref="M372:W372" si="369">(B372/B373)-1</f>
        <v>1.0000000000000009E-2</v>
      </c>
      <c r="N372" s="105">
        <f t="shared" si="369"/>
        <v>2.7168234064785857E-2</v>
      </c>
      <c r="O372" s="105">
        <f t="shared" si="369"/>
        <v>4.0000000000000036E-3</v>
      </c>
      <c r="P372" s="105">
        <f t="shared" si="369"/>
        <v>-3.7777777777777799E-2</v>
      </c>
      <c r="Q372" s="105">
        <f t="shared" si="369"/>
        <v>1.9798059790141487E-3</v>
      </c>
      <c r="R372" s="105">
        <f t="shared" si="369"/>
        <v>0</v>
      </c>
      <c r="S372" s="105">
        <f t="shared" si="369"/>
        <v>3.1141868512110094E-3</v>
      </c>
      <c r="T372" s="105">
        <f t="shared" si="369"/>
        <v>2.5791324736225141E-2</v>
      </c>
      <c r="U372" s="105">
        <f t="shared" si="369"/>
        <v>1.9672131147541183E-3</v>
      </c>
      <c r="V372" s="105">
        <f t="shared" si="369"/>
        <v>-1.0238907849829393E-2</v>
      </c>
      <c r="W372" s="105">
        <f t="shared" si="369"/>
        <v>3.5267148651030311E-4</v>
      </c>
    </row>
    <row r="373" spans="1:23" ht="14.25" customHeight="1">
      <c r="A373" s="112" t="s">
        <v>560</v>
      </c>
      <c r="B373" s="183">
        <v>95</v>
      </c>
      <c r="C373" s="184">
        <v>957</v>
      </c>
      <c r="D373" s="183">
        <v>250</v>
      </c>
      <c r="E373" s="185">
        <v>900</v>
      </c>
      <c r="F373" s="183">
        <v>505.1</v>
      </c>
      <c r="G373" s="184">
        <v>1640</v>
      </c>
      <c r="H373" s="93">
        <v>289</v>
      </c>
      <c r="I373" s="93">
        <v>1706</v>
      </c>
      <c r="J373" s="187">
        <v>4575</v>
      </c>
      <c r="K373" s="93">
        <v>293</v>
      </c>
      <c r="L373" s="188">
        <v>5671</v>
      </c>
      <c r="M373" s="189">
        <f t="shared" ref="M373:W373" si="370">(B373/B374)-1</f>
        <v>-3.0612244897959218E-2</v>
      </c>
      <c r="N373" s="105">
        <f t="shared" si="370"/>
        <v>-2.3469387755101989E-2</v>
      </c>
      <c r="O373" s="105">
        <f t="shared" si="370"/>
        <v>0</v>
      </c>
      <c r="P373" s="105">
        <f t="shared" si="370"/>
        <v>3.4482758620689724E-2</v>
      </c>
      <c r="Q373" s="105">
        <f t="shared" si="370"/>
        <v>-1.1864741941861601E-3</v>
      </c>
      <c r="R373" s="105">
        <f t="shared" si="370"/>
        <v>2.4999999999999911E-2</v>
      </c>
      <c r="S373" s="105">
        <f t="shared" si="370"/>
        <v>-6.8728522336769515E-3</v>
      </c>
      <c r="T373" s="105">
        <f t="shared" si="370"/>
        <v>-9.2915214866434725E-3</v>
      </c>
      <c r="U373" s="105">
        <f t="shared" si="370"/>
        <v>3.6240090600226482E-2</v>
      </c>
      <c r="V373" s="105">
        <f t="shared" si="370"/>
        <v>3.3509700176366897E-2</v>
      </c>
      <c r="W373" s="105">
        <f t="shared" si="370"/>
        <v>-5.0877192982455854E-3</v>
      </c>
    </row>
    <row r="374" spans="1:23" ht="14.25" customHeight="1">
      <c r="A374" s="112" t="s">
        <v>561</v>
      </c>
      <c r="B374" s="183">
        <v>98</v>
      </c>
      <c r="C374" s="184">
        <v>980</v>
      </c>
      <c r="D374" s="183">
        <v>250</v>
      </c>
      <c r="E374" s="185">
        <v>870</v>
      </c>
      <c r="F374" s="183">
        <v>505.7</v>
      </c>
      <c r="G374" s="184">
        <v>1600</v>
      </c>
      <c r="H374" s="93">
        <v>291</v>
      </c>
      <c r="I374" s="93">
        <v>1722</v>
      </c>
      <c r="J374" s="187">
        <v>4415</v>
      </c>
      <c r="K374" s="93">
        <v>283.5</v>
      </c>
      <c r="L374" s="188">
        <v>5700</v>
      </c>
      <c r="M374" s="189">
        <f t="shared" ref="M374:W374" si="371">(B374/B375)-1</f>
        <v>-1.0600706713780883E-2</v>
      </c>
      <c r="N374" s="105">
        <f t="shared" si="371"/>
        <v>3.0494216614090464E-2</v>
      </c>
      <c r="O374" s="105">
        <f t="shared" si="371"/>
        <v>-2.229174814235424E-2</v>
      </c>
      <c r="P374" s="105">
        <f t="shared" si="371"/>
        <v>1.1627906976744207E-2</v>
      </c>
      <c r="Q374" s="105">
        <f t="shared" si="371"/>
        <v>-6.4833005893909501E-3</v>
      </c>
      <c r="R374" s="105">
        <f t="shared" si="371"/>
        <v>3.2258064516129004E-2</v>
      </c>
      <c r="S374" s="105">
        <f t="shared" si="371"/>
        <v>-9.5302927161334816E-3</v>
      </c>
      <c r="T374" s="105">
        <f t="shared" si="371"/>
        <v>6.4289888953827923E-3</v>
      </c>
      <c r="U374" s="105">
        <f t="shared" si="371"/>
        <v>-4.0008697542944116E-2</v>
      </c>
      <c r="V374" s="105">
        <f t="shared" si="371"/>
        <v>-1.2195121951219523E-2</v>
      </c>
      <c r="W374" s="105">
        <f t="shared" si="371"/>
        <v>8.8495575221239076E-3</v>
      </c>
    </row>
    <row r="375" spans="1:23" ht="14.25" customHeight="1">
      <c r="A375" s="112" t="s">
        <v>562</v>
      </c>
      <c r="B375" s="183">
        <v>99.05</v>
      </c>
      <c r="C375" s="184">
        <v>951</v>
      </c>
      <c r="D375" s="183">
        <v>255.7</v>
      </c>
      <c r="E375" s="185">
        <v>860</v>
      </c>
      <c r="F375" s="183">
        <v>509</v>
      </c>
      <c r="G375" s="184">
        <v>1550</v>
      </c>
      <c r="H375" s="93">
        <v>293.8</v>
      </c>
      <c r="I375" s="93">
        <v>1711</v>
      </c>
      <c r="J375" s="187">
        <v>4599</v>
      </c>
      <c r="K375" s="93">
        <v>287</v>
      </c>
      <c r="L375" s="188">
        <v>5650</v>
      </c>
      <c r="M375" s="189">
        <f t="shared" ref="M375:W375" si="372">(B375/B376)-1</f>
        <v>-3.5211267605634866E-3</v>
      </c>
      <c r="N375" s="105">
        <f t="shared" si="372"/>
        <v>6.3492063492063266E-3</v>
      </c>
      <c r="O375" s="105">
        <f t="shared" si="372"/>
        <v>2.2799999999999931E-2</v>
      </c>
      <c r="P375" s="105">
        <f t="shared" si="372"/>
        <v>3.3653846153846256E-2</v>
      </c>
      <c r="Q375" s="105">
        <f t="shared" si="372"/>
        <v>3.9447731755424265E-3</v>
      </c>
      <c r="R375" s="105">
        <f t="shared" si="372"/>
        <v>2.6490066225165476E-2</v>
      </c>
      <c r="S375" s="105">
        <f t="shared" si="372"/>
        <v>2.9071803852889655E-2</v>
      </c>
      <c r="T375" s="105">
        <f t="shared" si="372"/>
        <v>5.8788947677836934E-3</v>
      </c>
      <c r="U375" s="105">
        <f t="shared" si="372"/>
        <v>1.9607843137254832E-3</v>
      </c>
      <c r="V375" s="105">
        <f t="shared" si="372"/>
        <v>2.4999999999999911E-2</v>
      </c>
      <c r="W375" s="105">
        <f t="shared" si="372"/>
        <v>-8.7719298245614308E-3</v>
      </c>
    </row>
    <row r="376" spans="1:23" ht="14.25" customHeight="1">
      <c r="A376" s="112" t="s">
        <v>563</v>
      </c>
      <c r="B376" s="183">
        <v>99.4</v>
      </c>
      <c r="C376" s="184">
        <v>945</v>
      </c>
      <c r="D376" s="183">
        <v>250</v>
      </c>
      <c r="E376" s="185">
        <v>832</v>
      </c>
      <c r="F376" s="183">
        <v>507</v>
      </c>
      <c r="G376" s="184">
        <v>1510</v>
      </c>
      <c r="H376" s="93">
        <v>285.5</v>
      </c>
      <c r="I376" s="93">
        <v>1701</v>
      </c>
      <c r="J376" s="187">
        <v>4590</v>
      </c>
      <c r="K376" s="93">
        <v>280</v>
      </c>
      <c r="L376" s="188">
        <v>5700</v>
      </c>
      <c r="M376" s="189">
        <f t="shared" ref="M376:W376" si="373">(B376/B377)-1</f>
        <v>-5.9999999999998943E-3</v>
      </c>
      <c r="N376" s="105">
        <f t="shared" si="373"/>
        <v>-2.5773195876288679E-2</v>
      </c>
      <c r="O376" s="105">
        <f t="shared" si="373"/>
        <v>0</v>
      </c>
      <c r="P376" s="105">
        <f t="shared" si="373"/>
        <v>4.0000000000000036E-2</v>
      </c>
      <c r="Q376" s="105">
        <f t="shared" si="373"/>
        <v>3.9603960396039639E-3</v>
      </c>
      <c r="R376" s="105">
        <f t="shared" si="373"/>
        <v>5.3262316910784868E-3</v>
      </c>
      <c r="S376" s="105">
        <f t="shared" si="373"/>
        <v>8.8339222614841617E-3</v>
      </c>
      <c r="T376" s="105">
        <f t="shared" si="373"/>
        <v>5.8823529411755615E-4</v>
      </c>
      <c r="U376" s="105">
        <f t="shared" si="373"/>
        <v>8.79120879120876E-3</v>
      </c>
      <c r="V376" s="105">
        <f t="shared" si="373"/>
        <v>5.6603773584905648E-2</v>
      </c>
      <c r="W376" s="105">
        <f t="shared" si="373"/>
        <v>-1.7241379310344862E-2</v>
      </c>
    </row>
    <row r="377" spans="1:23" ht="14.25" customHeight="1">
      <c r="A377" s="112" t="s">
        <v>564</v>
      </c>
      <c r="B377" s="183">
        <v>100</v>
      </c>
      <c r="C377" s="184">
        <v>970</v>
      </c>
      <c r="D377" s="183">
        <v>250</v>
      </c>
      <c r="E377" s="185">
        <v>800</v>
      </c>
      <c r="F377" s="183">
        <v>505</v>
      </c>
      <c r="G377" s="184">
        <v>1502</v>
      </c>
      <c r="H377" s="93">
        <v>283</v>
      </c>
      <c r="I377" s="93">
        <v>1700</v>
      </c>
      <c r="J377" s="187">
        <v>4550</v>
      </c>
      <c r="K377" s="93">
        <v>265</v>
      </c>
      <c r="L377" s="188">
        <v>5800</v>
      </c>
      <c r="M377" s="189">
        <f t="shared" ref="M377:W377" si="374">(B377/B378)-1</f>
        <v>5.002501250626068E-4</v>
      </c>
      <c r="N377" s="105">
        <f t="shared" si="374"/>
        <v>2.1052631578947434E-2</v>
      </c>
      <c r="O377" s="105">
        <f t="shared" si="374"/>
        <v>-7.1485305798253407E-3</v>
      </c>
      <c r="P377" s="105">
        <f t="shared" si="374"/>
        <v>-2.4390243902439046E-2</v>
      </c>
      <c r="Q377" s="105">
        <f t="shared" si="374"/>
        <v>-3.9447731755424265E-3</v>
      </c>
      <c r="R377" s="105">
        <f t="shared" si="374"/>
        <v>0</v>
      </c>
      <c r="S377" s="105">
        <f t="shared" si="374"/>
        <v>7.1174377224199059E-3</v>
      </c>
      <c r="T377" s="105">
        <f t="shared" si="374"/>
        <v>5.3222945002957545E-3</v>
      </c>
      <c r="U377" s="105">
        <f t="shared" si="374"/>
        <v>-4.1584591814400884E-3</v>
      </c>
      <c r="V377" s="105">
        <f t="shared" si="374"/>
        <v>-9.7159940209268214E-3</v>
      </c>
      <c r="W377" s="105">
        <f t="shared" si="374"/>
        <v>5.199306759098743E-3</v>
      </c>
    </row>
    <row r="378" spans="1:23" ht="14.25" customHeight="1">
      <c r="A378" s="112" t="s">
        <v>565</v>
      </c>
      <c r="B378" s="183">
        <v>99.95</v>
      </c>
      <c r="C378" s="184">
        <v>950</v>
      </c>
      <c r="D378" s="183">
        <v>251.8</v>
      </c>
      <c r="E378" s="185">
        <v>820</v>
      </c>
      <c r="F378" s="183">
        <v>507</v>
      </c>
      <c r="G378" s="184">
        <v>1502</v>
      </c>
      <c r="H378" s="93">
        <v>281</v>
      </c>
      <c r="I378" s="93">
        <v>1691</v>
      </c>
      <c r="J378" s="187">
        <v>4569</v>
      </c>
      <c r="K378" s="93">
        <v>267.60000000000002</v>
      </c>
      <c r="L378" s="188">
        <v>5770</v>
      </c>
      <c r="M378" s="189">
        <f t="shared" ref="M378:W378" si="375">(B378/B379)-1</f>
        <v>-4.9999999999994493E-4</v>
      </c>
      <c r="N378" s="105">
        <f t="shared" si="375"/>
        <v>0</v>
      </c>
      <c r="O378" s="105">
        <f t="shared" si="375"/>
        <v>-4.7430830039525418E-3</v>
      </c>
      <c r="P378" s="105">
        <f t="shared" si="375"/>
        <v>2.4999999999999911E-2</v>
      </c>
      <c r="Q378" s="105">
        <f t="shared" si="375"/>
        <v>-7.8833267638933613E-4</v>
      </c>
      <c r="R378" s="105">
        <f t="shared" si="375"/>
        <v>1.3333333333334085E-3</v>
      </c>
      <c r="S378" s="105">
        <f t="shared" si="375"/>
        <v>0</v>
      </c>
      <c r="T378" s="105">
        <f t="shared" si="375"/>
        <v>-5.2941176470587825E-3</v>
      </c>
      <c r="U378" s="105">
        <f t="shared" si="375"/>
        <v>1.7821341055914486E-2</v>
      </c>
      <c r="V378" s="105">
        <f t="shared" si="375"/>
        <v>-8.7053157992219576E-3</v>
      </c>
      <c r="W378" s="105">
        <f t="shared" si="375"/>
        <v>0</v>
      </c>
    </row>
    <row r="379" spans="1:23" ht="14.25" customHeight="1">
      <c r="A379" s="112" t="s">
        <v>566</v>
      </c>
      <c r="B379" s="183">
        <v>100</v>
      </c>
      <c r="C379" s="184">
        <v>950</v>
      </c>
      <c r="D379" s="183">
        <v>253</v>
      </c>
      <c r="E379" s="185">
        <v>800</v>
      </c>
      <c r="F379" s="183">
        <v>507.4</v>
      </c>
      <c r="G379" s="184">
        <v>1500</v>
      </c>
      <c r="H379" s="93">
        <v>281</v>
      </c>
      <c r="I379" s="93">
        <v>1700</v>
      </c>
      <c r="J379" s="187">
        <v>4489</v>
      </c>
      <c r="K379" s="93">
        <v>269.95</v>
      </c>
      <c r="L379" s="188">
        <v>5770</v>
      </c>
      <c r="M379" s="189">
        <f t="shared" ref="M379:W379" si="376">(B379/B380)-1</f>
        <v>0</v>
      </c>
      <c r="N379" s="105">
        <f t="shared" si="376"/>
        <v>-3.1600407747196746E-2</v>
      </c>
      <c r="O379" s="105">
        <f t="shared" si="376"/>
        <v>5.1648788239968546E-3</v>
      </c>
      <c r="P379" s="105">
        <f t="shared" si="376"/>
        <v>5.2493093014077008E-2</v>
      </c>
      <c r="Q379" s="105">
        <f t="shared" si="376"/>
        <v>6.5463201745683541E-3</v>
      </c>
      <c r="R379" s="105">
        <f t="shared" si="376"/>
        <v>2.0408163265306145E-2</v>
      </c>
      <c r="S379" s="105">
        <f t="shared" si="376"/>
        <v>6.9879949829778631E-3</v>
      </c>
      <c r="T379" s="105">
        <f t="shared" si="376"/>
        <v>0</v>
      </c>
      <c r="U379" s="105">
        <f t="shared" si="376"/>
        <v>-2.4444444444444713E-3</v>
      </c>
      <c r="V379" s="105">
        <f t="shared" si="376"/>
        <v>2.2537878787878718E-2</v>
      </c>
      <c r="W379" s="105">
        <f t="shared" si="376"/>
        <v>3.303773256824849E-3</v>
      </c>
    </row>
    <row r="380" spans="1:23" ht="14.25" customHeight="1">
      <c r="A380" s="112" t="s">
        <v>567</v>
      </c>
      <c r="B380" s="183">
        <v>100</v>
      </c>
      <c r="C380" s="184">
        <v>981</v>
      </c>
      <c r="D380" s="183">
        <v>251.7</v>
      </c>
      <c r="E380" s="185">
        <v>760.1</v>
      </c>
      <c r="F380" s="183">
        <v>504.1</v>
      </c>
      <c r="G380" s="184">
        <v>1470</v>
      </c>
      <c r="H380" s="93">
        <v>279.05</v>
      </c>
      <c r="I380" s="93">
        <v>1700</v>
      </c>
      <c r="J380" s="187">
        <v>4500</v>
      </c>
      <c r="K380" s="93">
        <v>264</v>
      </c>
      <c r="L380" s="188">
        <v>5751</v>
      </c>
      <c r="M380" s="189">
        <f t="shared" ref="M380:W380" si="377">(B380/B381)-1</f>
        <v>-4.997501249375258E-4</v>
      </c>
      <c r="N380" s="105">
        <f t="shared" si="377"/>
        <v>-1.5060240963855387E-2</v>
      </c>
      <c r="O380" s="105">
        <f t="shared" si="377"/>
        <v>2.7888446215138529E-3</v>
      </c>
      <c r="P380" s="105">
        <f t="shared" si="377"/>
        <v>1.3466666666666738E-2</v>
      </c>
      <c r="Q380" s="105">
        <f t="shared" si="377"/>
        <v>1.9841269841269771E-4</v>
      </c>
      <c r="R380" s="105">
        <f t="shared" si="377"/>
        <v>0</v>
      </c>
      <c r="S380" s="105">
        <f t="shared" si="377"/>
        <v>0</v>
      </c>
      <c r="T380" s="105">
        <f t="shared" si="377"/>
        <v>5.3222945002957545E-3</v>
      </c>
      <c r="U380" s="105">
        <f t="shared" si="377"/>
        <v>0</v>
      </c>
      <c r="V380" s="105">
        <f t="shared" si="377"/>
        <v>3.420752565564289E-3</v>
      </c>
      <c r="W380" s="105">
        <f t="shared" si="377"/>
        <v>-5.0173010380623051E-3</v>
      </c>
    </row>
    <row r="381" spans="1:23" ht="14.25" customHeight="1">
      <c r="A381" s="112" t="s">
        <v>568</v>
      </c>
      <c r="B381" s="183">
        <v>100.05</v>
      </c>
      <c r="C381" s="184">
        <v>996</v>
      </c>
      <c r="D381" s="183">
        <v>251</v>
      </c>
      <c r="E381" s="185">
        <v>750</v>
      </c>
      <c r="F381" s="183">
        <v>504</v>
      </c>
      <c r="G381" s="184">
        <v>1470</v>
      </c>
      <c r="H381" s="93">
        <v>279.05</v>
      </c>
      <c r="I381" s="93">
        <v>1691</v>
      </c>
      <c r="J381" s="187">
        <v>4500</v>
      </c>
      <c r="K381" s="93">
        <v>263.10000000000002</v>
      </c>
      <c r="L381" s="188">
        <v>5780</v>
      </c>
      <c r="M381" s="189">
        <f t="shared" ref="M381:W381" si="378">(B381/B382)-1</f>
        <v>-8.4241823587711817E-3</v>
      </c>
      <c r="N381" s="105">
        <f t="shared" si="378"/>
        <v>-1.871921182266012E-2</v>
      </c>
      <c r="O381" s="105">
        <f t="shared" si="378"/>
        <v>4.1061800082953237E-2</v>
      </c>
      <c r="P381" s="105">
        <f t="shared" si="378"/>
        <v>1.3513513513513598E-2</v>
      </c>
      <c r="Q381" s="105">
        <f t="shared" si="378"/>
        <v>-7.6786769049025372E-3</v>
      </c>
      <c r="R381" s="105">
        <f t="shared" si="378"/>
        <v>1.0309278350515427E-2</v>
      </c>
      <c r="S381" s="105">
        <f t="shared" si="378"/>
        <v>-3.3928571428570864E-3</v>
      </c>
      <c r="T381" s="105">
        <f t="shared" si="378"/>
        <v>5.9171597633134176E-4</v>
      </c>
      <c r="U381" s="105">
        <f t="shared" si="378"/>
        <v>-2.1526418786692814E-2</v>
      </c>
      <c r="V381" s="105">
        <f t="shared" si="378"/>
        <v>3.1764705882353139E-2</v>
      </c>
      <c r="W381" s="105">
        <f t="shared" si="378"/>
        <v>-3.4482758620689724E-3</v>
      </c>
    </row>
    <row r="382" spans="1:23" ht="14.25" customHeight="1">
      <c r="A382" s="112" t="s">
        <v>569</v>
      </c>
      <c r="B382" s="183">
        <v>100.9</v>
      </c>
      <c r="C382" s="184">
        <v>1015</v>
      </c>
      <c r="D382" s="183">
        <v>241.1</v>
      </c>
      <c r="E382" s="185">
        <v>740</v>
      </c>
      <c r="F382" s="183">
        <v>507.9</v>
      </c>
      <c r="G382" s="184">
        <v>1455</v>
      </c>
      <c r="H382" s="93">
        <v>280</v>
      </c>
      <c r="I382" s="93">
        <v>1690</v>
      </c>
      <c r="J382" s="187">
        <v>4599</v>
      </c>
      <c r="K382" s="93">
        <v>255</v>
      </c>
      <c r="L382" s="188">
        <v>5800</v>
      </c>
      <c r="M382" s="189">
        <f t="shared" ref="M382:W382" si="379">(B382/B383)-1</f>
        <v>9.000000000000119E-3</v>
      </c>
      <c r="N382" s="105">
        <f t="shared" si="379"/>
        <v>-1.4563106796116498E-2</v>
      </c>
      <c r="O382" s="105">
        <f t="shared" si="379"/>
        <v>6.6814159292035269E-2</v>
      </c>
      <c r="P382" s="105">
        <f t="shared" si="379"/>
        <v>-1.3333333333333308E-2</v>
      </c>
      <c r="Q382" s="105">
        <f t="shared" si="379"/>
        <v>-1.9685039370087587E-4</v>
      </c>
      <c r="R382" s="105">
        <f t="shared" si="379"/>
        <v>4.6762589928057485E-2</v>
      </c>
      <c r="S382" s="105">
        <f t="shared" si="379"/>
        <v>3.2246506628448302E-3</v>
      </c>
      <c r="T382" s="105">
        <f t="shared" si="379"/>
        <v>-1.1695906432748537E-2</v>
      </c>
      <c r="U382" s="105">
        <f t="shared" si="379"/>
        <v>1.0769230769230864E-2</v>
      </c>
      <c r="V382" s="105">
        <f t="shared" si="379"/>
        <v>2.0000000000000018E-2</v>
      </c>
      <c r="W382" s="105">
        <f t="shared" si="379"/>
        <v>3.4602076124568004E-3</v>
      </c>
    </row>
    <row r="383" spans="1:23" ht="14.25" customHeight="1">
      <c r="A383" s="112" t="s">
        <v>570</v>
      </c>
      <c r="B383" s="183">
        <v>100</v>
      </c>
      <c r="C383" s="184">
        <v>1030</v>
      </c>
      <c r="D383" s="183">
        <v>226</v>
      </c>
      <c r="E383" s="185">
        <v>750</v>
      </c>
      <c r="F383" s="183">
        <v>508</v>
      </c>
      <c r="G383" s="184">
        <v>1390</v>
      </c>
      <c r="H383" s="93">
        <v>279.10000000000002</v>
      </c>
      <c r="I383" s="93">
        <v>1710</v>
      </c>
      <c r="J383" s="187">
        <v>4550</v>
      </c>
      <c r="K383" s="93">
        <v>250</v>
      </c>
      <c r="L383" s="188">
        <v>5780</v>
      </c>
      <c r="M383" s="189">
        <f t="shared" ref="M383:W383" si="380">(B383/B384)-1</f>
        <v>-7.9365079365079083E-3</v>
      </c>
      <c r="N383" s="105">
        <f t="shared" si="380"/>
        <v>0</v>
      </c>
      <c r="O383" s="105">
        <f t="shared" si="380"/>
        <v>4.4444444444444731E-3</v>
      </c>
      <c r="P383" s="105">
        <f t="shared" si="380"/>
        <v>0</v>
      </c>
      <c r="Q383" s="105">
        <f t="shared" si="380"/>
        <v>2.1700532649437942E-3</v>
      </c>
      <c r="R383" s="105">
        <f t="shared" si="380"/>
        <v>0</v>
      </c>
      <c r="S383" s="105">
        <f t="shared" si="380"/>
        <v>-6.4079743681023649E-3</v>
      </c>
      <c r="T383" s="105">
        <f t="shared" si="380"/>
        <v>-3.4965034965035446E-3</v>
      </c>
      <c r="U383" s="105">
        <f t="shared" si="380"/>
        <v>0</v>
      </c>
      <c r="V383" s="105">
        <f t="shared" si="380"/>
        <v>2.8806584362139898E-2</v>
      </c>
      <c r="W383" s="105">
        <f t="shared" si="380"/>
        <v>-3.4482758620689724E-3</v>
      </c>
    </row>
    <row r="384" spans="1:23" ht="14.25" customHeight="1">
      <c r="A384" s="112" t="s">
        <v>571</v>
      </c>
      <c r="B384" s="183">
        <v>100.8</v>
      </c>
      <c r="C384" s="184">
        <v>1030</v>
      </c>
      <c r="D384" s="183">
        <v>225</v>
      </c>
      <c r="E384" s="185">
        <v>750</v>
      </c>
      <c r="F384" s="183">
        <v>506.9</v>
      </c>
      <c r="G384" s="184">
        <v>1390</v>
      </c>
      <c r="H384" s="93">
        <v>280.89999999999998</v>
      </c>
      <c r="I384" s="93">
        <v>1716</v>
      </c>
      <c r="J384" s="187">
        <v>4550</v>
      </c>
      <c r="K384" s="93">
        <v>243</v>
      </c>
      <c r="L384" s="188">
        <v>5800</v>
      </c>
      <c r="M384" s="189">
        <f t="shared" ref="M384:W384" si="381">(B384/B385)-1</f>
        <v>0</v>
      </c>
      <c r="N384" s="105">
        <f t="shared" si="381"/>
        <v>3.0000000000000027E-2</v>
      </c>
      <c r="O384" s="105">
        <f t="shared" si="381"/>
        <v>-6.6225165562914245E-3</v>
      </c>
      <c r="P384" s="105">
        <f t="shared" si="381"/>
        <v>2.4590163934426146E-2</v>
      </c>
      <c r="Q384" s="105">
        <f t="shared" si="381"/>
        <v>6.7527308838133404E-3</v>
      </c>
      <c r="R384" s="105">
        <f t="shared" si="381"/>
        <v>0</v>
      </c>
      <c r="S384" s="105">
        <f t="shared" si="381"/>
        <v>-3.5587188612107301E-4</v>
      </c>
      <c r="T384" s="105">
        <f t="shared" si="381"/>
        <v>0</v>
      </c>
      <c r="U384" s="105">
        <f t="shared" si="381"/>
        <v>0</v>
      </c>
      <c r="V384" s="105">
        <f t="shared" si="381"/>
        <v>2.9661016949152463E-2</v>
      </c>
      <c r="W384" s="105">
        <f t="shared" si="381"/>
        <v>0</v>
      </c>
    </row>
    <row r="385" spans="1:23" ht="14.25" customHeight="1">
      <c r="A385" s="112" t="s">
        <v>572</v>
      </c>
      <c r="B385" s="183">
        <v>100.8</v>
      </c>
      <c r="C385" s="184">
        <v>1000</v>
      </c>
      <c r="D385" s="183">
        <v>226.5</v>
      </c>
      <c r="E385" s="185">
        <v>732</v>
      </c>
      <c r="F385" s="183">
        <v>503.5</v>
      </c>
      <c r="G385" s="184">
        <v>1390</v>
      </c>
      <c r="H385" s="93">
        <v>281</v>
      </c>
      <c r="I385" s="93">
        <v>1716</v>
      </c>
      <c r="J385" s="187">
        <v>4550</v>
      </c>
      <c r="K385" s="93">
        <v>236</v>
      </c>
      <c r="L385" s="188">
        <v>5800</v>
      </c>
      <c r="M385" s="189">
        <f t="shared" ref="M385:W385" si="382">(B385/B386)-1</f>
        <v>0</v>
      </c>
      <c r="N385" s="105">
        <f t="shared" si="382"/>
        <v>-3.2882011605415817E-2</v>
      </c>
      <c r="O385" s="105">
        <f t="shared" si="382"/>
        <v>6.6666666666665986E-3</v>
      </c>
      <c r="P385" s="105">
        <f t="shared" si="382"/>
        <v>2.73972602739736E-3</v>
      </c>
      <c r="Q385" s="105">
        <f t="shared" si="382"/>
        <v>2.9880478087649376E-3</v>
      </c>
      <c r="R385" s="105">
        <f t="shared" si="382"/>
        <v>-7.1428571428571175E-3</v>
      </c>
      <c r="S385" s="105">
        <f t="shared" si="382"/>
        <v>7.1684587813620748E-3</v>
      </c>
      <c r="T385" s="105">
        <f t="shared" si="382"/>
        <v>-7.5187969924812581E-3</v>
      </c>
      <c r="U385" s="105">
        <f t="shared" si="382"/>
        <v>-1.93965517241379E-2</v>
      </c>
      <c r="V385" s="105">
        <f t="shared" si="382"/>
        <v>0</v>
      </c>
      <c r="W385" s="105">
        <f t="shared" si="382"/>
        <v>-1.6949152542372836E-2</v>
      </c>
    </row>
    <row r="386" spans="1:23" ht="14.25" customHeight="1">
      <c r="A386" s="112" t="s">
        <v>573</v>
      </c>
      <c r="B386" s="183">
        <v>100.8</v>
      </c>
      <c r="C386" s="184">
        <v>1034</v>
      </c>
      <c r="D386" s="183">
        <v>225</v>
      </c>
      <c r="E386" s="185">
        <v>730</v>
      </c>
      <c r="F386" s="183">
        <v>502</v>
      </c>
      <c r="G386" s="184">
        <v>1400</v>
      </c>
      <c r="H386" s="93">
        <v>279</v>
      </c>
      <c r="I386" s="93">
        <v>1729</v>
      </c>
      <c r="J386" s="187">
        <v>4640</v>
      </c>
      <c r="K386" s="93">
        <v>236</v>
      </c>
      <c r="L386" s="188">
        <v>5900</v>
      </c>
      <c r="M386" s="189">
        <f t="shared" ref="M386:W386" si="383">(B386/B387)-1</f>
        <v>9.930486593843213E-4</v>
      </c>
      <c r="N386" s="105">
        <f t="shared" si="383"/>
        <v>-2.8929604628736838E-3</v>
      </c>
      <c r="O386" s="105">
        <f t="shared" si="383"/>
        <v>-1.3157894736842146E-2</v>
      </c>
      <c r="P386" s="105">
        <f t="shared" si="383"/>
        <v>2.7472527472527375E-3</v>
      </c>
      <c r="Q386" s="105">
        <f t="shared" si="383"/>
        <v>-5.3497127006142398E-3</v>
      </c>
      <c r="R386" s="105">
        <f t="shared" si="383"/>
        <v>0</v>
      </c>
      <c r="S386" s="105">
        <f t="shared" si="383"/>
        <v>-3.5714285714285587E-3</v>
      </c>
      <c r="T386" s="105">
        <f t="shared" si="383"/>
        <v>8.1632653061225469E-3</v>
      </c>
      <c r="U386" s="105">
        <f t="shared" si="383"/>
        <v>0</v>
      </c>
      <c r="V386" s="105">
        <f t="shared" si="383"/>
        <v>0</v>
      </c>
      <c r="W386" s="105">
        <f t="shared" si="383"/>
        <v>0</v>
      </c>
    </row>
    <row r="387" spans="1:23" ht="14.25" customHeight="1">
      <c r="A387" s="112" t="s">
        <v>574</v>
      </c>
      <c r="B387" s="183">
        <v>100.7</v>
      </c>
      <c r="C387" s="184">
        <v>1037</v>
      </c>
      <c r="D387" s="183">
        <v>228</v>
      </c>
      <c r="E387" s="185">
        <v>728</v>
      </c>
      <c r="F387" s="183">
        <v>504.7</v>
      </c>
      <c r="G387" s="184">
        <v>1400</v>
      </c>
      <c r="H387" s="93">
        <v>280</v>
      </c>
      <c r="I387" s="93">
        <v>1715</v>
      </c>
      <c r="J387" s="187">
        <v>4640</v>
      </c>
      <c r="K387" s="93">
        <v>236</v>
      </c>
      <c r="L387" s="188">
        <v>5900</v>
      </c>
      <c r="M387" s="189">
        <f t="shared" ref="M387:W387" si="384">(B387/B388)-1</f>
        <v>-4.9407114624505644E-3</v>
      </c>
      <c r="N387" s="105">
        <f t="shared" si="384"/>
        <v>-1.9249278152069227E-3</v>
      </c>
      <c r="O387" s="105">
        <f t="shared" si="384"/>
        <v>2.1934634788345342E-4</v>
      </c>
      <c r="P387" s="105">
        <f t="shared" si="384"/>
        <v>6.9156293222683018E-3</v>
      </c>
      <c r="Q387" s="105">
        <f t="shared" si="384"/>
        <v>1.9817677368205722E-4</v>
      </c>
      <c r="R387" s="105">
        <f t="shared" si="384"/>
        <v>0</v>
      </c>
      <c r="S387" s="105">
        <f t="shared" si="384"/>
        <v>-1.3389711064129672E-2</v>
      </c>
      <c r="T387" s="105">
        <f t="shared" si="384"/>
        <v>-1.1527377521613813E-2</v>
      </c>
      <c r="U387" s="105">
        <f t="shared" si="384"/>
        <v>-1.255586294956379E-2</v>
      </c>
      <c r="V387" s="105">
        <f t="shared" si="384"/>
        <v>4.2390843577777559E-4</v>
      </c>
      <c r="W387" s="105">
        <f t="shared" si="384"/>
        <v>8.5470085470085166E-3</v>
      </c>
    </row>
    <row r="388" spans="1:23" ht="14.25" customHeight="1">
      <c r="A388" s="112" t="s">
        <v>575</v>
      </c>
      <c r="B388" s="183">
        <v>101.2</v>
      </c>
      <c r="C388" s="184">
        <v>1039</v>
      </c>
      <c r="D388" s="183">
        <v>227.95</v>
      </c>
      <c r="E388" s="185">
        <v>723</v>
      </c>
      <c r="F388" s="183">
        <v>504.6</v>
      </c>
      <c r="G388" s="184">
        <v>1400</v>
      </c>
      <c r="H388" s="93">
        <v>283.8</v>
      </c>
      <c r="I388" s="93">
        <v>1735</v>
      </c>
      <c r="J388" s="187">
        <v>4699</v>
      </c>
      <c r="K388" s="93">
        <v>235.9</v>
      </c>
      <c r="L388" s="188">
        <v>5850</v>
      </c>
      <c r="M388" s="189">
        <f t="shared" ref="M388:W388" si="385">(B388/B389)-1</f>
        <v>-4.4269552385637345E-3</v>
      </c>
      <c r="N388" s="105">
        <f t="shared" si="385"/>
        <v>-9.6153846153845812E-4</v>
      </c>
      <c r="O388" s="105">
        <f t="shared" si="385"/>
        <v>-2.1929824561406353E-4</v>
      </c>
      <c r="P388" s="105">
        <f t="shared" si="385"/>
        <v>1.9746121297602226E-2</v>
      </c>
      <c r="Q388" s="105">
        <f t="shared" si="385"/>
        <v>1.9857029388403724E-3</v>
      </c>
      <c r="R388" s="105">
        <f t="shared" si="385"/>
        <v>0</v>
      </c>
      <c r="S388" s="105">
        <f t="shared" si="385"/>
        <v>9.605122732123661E-3</v>
      </c>
      <c r="T388" s="105">
        <f t="shared" si="385"/>
        <v>1.4619883040935644E-2</v>
      </c>
      <c r="U388" s="105">
        <f t="shared" si="385"/>
        <v>-1.0736842105263156E-2</v>
      </c>
      <c r="V388" s="105">
        <f t="shared" si="385"/>
        <v>-4.2372881355934311E-4</v>
      </c>
      <c r="W388" s="105">
        <f t="shared" si="385"/>
        <v>8.6206896551723755E-3</v>
      </c>
    </row>
    <row r="389" spans="1:23" ht="14.25" customHeight="1">
      <c r="A389" s="112" t="s">
        <v>576</v>
      </c>
      <c r="B389" s="183">
        <v>101.65</v>
      </c>
      <c r="C389" s="184">
        <v>1040</v>
      </c>
      <c r="D389" s="183">
        <v>228</v>
      </c>
      <c r="E389" s="185">
        <v>709</v>
      </c>
      <c r="F389" s="183">
        <v>503.6</v>
      </c>
      <c r="G389" s="184">
        <v>1400</v>
      </c>
      <c r="H389" s="93">
        <v>281.10000000000002</v>
      </c>
      <c r="I389" s="93">
        <v>1710</v>
      </c>
      <c r="J389" s="187">
        <v>4750</v>
      </c>
      <c r="K389" s="93">
        <v>236</v>
      </c>
      <c r="L389" s="188">
        <v>5800</v>
      </c>
      <c r="M389" s="189">
        <f t="shared" ref="M389:W389" si="386">(B389/B390)-1</f>
        <v>-1.3106796116504782E-2</v>
      </c>
      <c r="N389" s="105">
        <f t="shared" si="386"/>
        <v>0</v>
      </c>
      <c r="O389" s="105">
        <f t="shared" si="386"/>
        <v>-6.1028770706190727E-3</v>
      </c>
      <c r="P389" s="105">
        <f t="shared" si="386"/>
        <v>-1.3908205841446475E-2</v>
      </c>
      <c r="Q389" s="105">
        <f t="shared" si="386"/>
        <v>-6.7061143984220584E-3</v>
      </c>
      <c r="R389" s="105">
        <f t="shared" si="386"/>
        <v>0</v>
      </c>
      <c r="S389" s="105">
        <f t="shared" si="386"/>
        <v>-1.0211267605633734E-2</v>
      </c>
      <c r="T389" s="105">
        <f t="shared" si="386"/>
        <v>2.9325513196480912E-3</v>
      </c>
      <c r="U389" s="105">
        <f t="shared" si="386"/>
        <v>1.0638297872340496E-2</v>
      </c>
      <c r="V389" s="105">
        <f t="shared" si="386"/>
        <v>4.0416932567537422E-3</v>
      </c>
      <c r="W389" s="105">
        <f t="shared" si="386"/>
        <v>-1.0238907849829393E-2</v>
      </c>
    </row>
    <row r="390" spans="1:23" ht="14.25" customHeight="1">
      <c r="A390" s="112" t="s">
        <v>577</v>
      </c>
      <c r="B390" s="183">
        <v>103</v>
      </c>
      <c r="C390" s="184">
        <v>1040</v>
      </c>
      <c r="D390" s="183">
        <v>229.4</v>
      </c>
      <c r="E390" s="185">
        <v>719</v>
      </c>
      <c r="F390" s="183">
        <v>507</v>
      </c>
      <c r="G390" s="184">
        <v>1400</v>
      </c>
      <c r="H390" s="93">
        <v>284</v>
      </c>
      <c r="I390" s="93">
        <v>1705</v>
      </c>
      <c r="J390" s="187">
        <v>4700</v>
      </c>
      <c r="K390" s="93">
        <v>235.05</v>
      </c>
      <c r="L390" s="188">
        <v>5860</v>
      </c>
      <c r="M390" s="189">
        <f t="shared" ref="M390:W390" si="387">(B390/B391)-1</f>
        <v>0</v>
      </c>
      <c r="N390" s="105">
        <f t="shared" si="387"/>
        <v>0</v>
      </c>
      <c r="O390" s="105">
        <f t="shared" si="387"/>
        <v>-4.3572984749451482E-4</v>
      </c>
      <c r="P390" s="105">
        <f t="shared" si="387"/>
        <v>1.9858156028368823E-2</v>
      </c>
      <c r="Q390" s="105">
        <f t="shared" si="387"/>
        <v>-5.8823529411764497E-3</v>
      </c>
      <c r="R390" s="105">
        <f t="shared" si="387"/>
        <v>0</v>
      </c>
      <c r="S390" s="105">
        <f t="shared" si="387"/>
        <v>8.8809946714032417E-3</v>
      </c>
      <c r="T390" s="105">
        <f t="shared" si="387"/>
        <v>-2.011494252873558E-2</v>
      </c>
      <c r="U390" s="105">
        <f t="shared" si="387"/>
        <v>0</v>
      </c>
      <c r="V390" s="105">
        <f t="shared" si="387"/>
        <v>-4.0254237288135375E-3</v>
      </c>
      <c r="W390" s="105">
        <f t="shared" si="387"/>
        <v>-6.7796610169491567E-3</v>
      </c>
    </row>
    <row r="391" spans="1:23" ht="14.25" customHeight="1">
      <c r="A391" s="112" t="s">
        <v>578</v>
      </c>
      <c r="B391" s="183">
        <v>103</v>
      </c>
      <c r="C391" s="184">
        <v>1040</v>
      </c>
      <c r="D391" s="183">
        <v>229.5</v>
      </c>
      <c r="E391" s="185">
        <v>705</v>
      </c>
      <c r="F391" s="183">
        <v>510</v>
      </c>
      <c r="G391" s="184">
        <v>1400</v>
      </c>
      <c r="H391" s="93">
        <v>281.5</v>
      </c>
      <c r="I391" s="93">
        <v>1740</v>
      </c>
      <c r="J391" s="187">
        <v>4700</v>
      </c>
      <c r="K391" s="93">
        <v>236</v>
      </c>
      <c r="L391" s="188">
        <v>5900</v>
      </c>
      <c r="M391" s="189">
        <f t="shared" ref="M391:W391" si="388">(B391/B392)-1</f>
        <v>4.8780487804878092E-3</v>
      </c>
      <c r="N391" s="105">
        <f t="shared" si="388"/>
        <v>-9.52380952380949E-3</v>
      </c>
      <c r="O391" s="105">
        <f t="shared" si="388"/>
        <v>-1.7398869073510514E-3</v>
      </c>
      <c r="P391" s="105">
        <f t="shared" si="388"/>
        <v>7.1428571428571175E-3</v>
      </c>
      <c r="Q391" s="105">
        <f t="shared" si="388"/>
        <v>-7.7821011673151474E-3</v>
      </c>
      <c r="R391" s="105">
        <f t="shared" si="388"/>
        <v>1.3024602026049159E-2</v>
      </c>
      <c r="S391" s="105">
        <f t="shared" si="388"/>
        <v>-1.4010507880910628E-2</v>
      </c>
      <c r="T391" s="105">
        <f t="shared" si="388"/>
        <v>0</v>
      </c>
      <c r="U391" s="105">
        <f t="shared" si="388"/>
        <v>4.4444444444444509E-2</v>
      </c>
      <c r="V391" s="105">
        <f t="shared" si="388"/>
        <v>4.2553191489360653E-3</v>
      </c>
      <c r="W391" s="105">
        <f t="shared" si="388"/>
        <v>0</v>
      </c>
    </row>
    <row r="392" spans="1:23" ht="14.25" customHeight="1">
      <c r="A392" s="112" t="s">
        <v>579</v>
      </c>
      <c r="B392" s="183">
        <v>102.5</v>
      </c>
      <c r="C392" s="184">
        <v>1050</v>
      </c>
      <c r="D392" s="183">
        <v>229.9</v>
      </c>
      <c r="E392" s="185">
        <v>700</v>
      </c>
      <c r="F392" s="183">
        <v>514</v>
      </c>
      <c r="G392" s="184">
        <v>1382</v>
      </c>
      <c r="H392" s="93">
        <v>285.5</v>
      </c>
      <c r="I392" s="93">
        <v>1740</v>
      </c>
      <c r="J392" s="187">
        <v>4500</v>
      </c>
      <c r="K392" s="93">
        <v>235</v>
      </c>
      <c r="L392" s="188">
        <v>5900</v>
      </c>
      <c r="M392" s="189">
        <f t="shared" ref="M392:W392" si="389">(B392/B393)-1</f>
        <v>1.4851485148514865E-2</v>
      </c>
      <c r="N392" s="105">
        <f t="shared" si="389"/>
        <v>4.7846889952152249E-3</v>
      </c>
      <c r="O392" s="105">
        <f t="shared" si="389"/>
        <v>4.4762553965007834E-2</v>
      </c>
      <c r="P392" s="105">
        <f t="shared" si="389"/>
        <v>-2.9126213592232997E-2</v>
      </c>
      <c r="Q392" s="105">
        <f t="shared" si="389"/>
        <v>1.3806706114398493E-2</v>
      </c>
      <c r="R392" s="105">
        <f t="shared" si="389"/>
        <v>0</v>
      </c>
      <c r="S392" s="105">
        <f t="shared" si="389"/>
        <v>0</v>
      </c>
      <c r="T392" s="105">
        <f t="shared" si="389"/>
        <v>1.7543859649122862E-2</v>
      </c>
      <c r="U392" s="105">
        <f t="shared" si="389"/>
        <v>-2.1739130434782594E-2</v>
      </c>
      <c r="V392" s="105">
        <f t="shared" si="389"/>
        <v>8.5836909871244149E-3</v>
      </c>
      <c r="W392" s="105">
        <f t="shared" si="389"/>
        <v>-8.4033613445377853E-3</v>
      </c>
    </row>
    <row r="393" spans="1:23" ht="14.25" customHeight="1">
      <c r="A393" s="112" t="s">
        <v>580</v>
      </c>
      <c r="B393" s="183">
        <v>101</v>
      </c>
      <c r="C393" s="184">
        <v>1045</v>
      </c>
      <c r="D393" s="183">
        <v>220.05</v>
      </c>
      <c r="E393" s="185">
        <v>721</v>
      </c>
      <c r="F393" s="183">
        <v>507</v>
      </c>
      <c r="G393" s="184">
        <v>1382</v>
      </c>
      <c r="H393" s="93">
        <v>285.5</v>
      </c>
      <c r="I393" s="93">
        <v>1710</v>
      </c>
      <c r="J393" s="187">
        <v>4600</v>
      </c>
      <c r="K393" s="93">
        <v>233</v>
      </c>
      <c r="L393" s="188">
        <v>5950</v>
      </c>
      <c r="M393" s="189">
        <f t="shared" ref="M393:W393" si="390">(B393/B394)-1</f>
        <v>-9.8911968348169843E-4</v>
      </c>
      <c r="N393" s="105">
        <f t="shared" si="390"/>
        <v>0</v>
      </c>
      <c r="O393" s="105">
        <f t="shared" si="390"/>
        <v>2.3012552301255207E-2</v>
      </c>
      <c r="P393" s="105">
        <f t="shared" si="390"/>
        <v>-2.7662517289073207E-3</v>
      </c>
      <c r="Q393" s="105">
        <f t="shared" si="390"/>
        <v>1.1774096986629345E-2</v>
      </c>
      <c r="R393" s="105">
        <f t="shared" si="390"/>
        <v>0</v>
      </c>
      <c r="S393" s="105">
        <f t="shared" si="390"/>
        <v>-3.5014005602251874E-4</v>
      </c>
      <c r="T393" s="105">
        <f t="shared" si="390"/>
        <v>2.9325513196480912E-3</v>
      </c>
      <c r="U393" s="105">
        <f t="shared" si="390"/>
        <v>2.2222222222222143E-2</v>
      </c>
      <c r="V393" s="105">
        <f t="shared" si="390"/>
        <v>4.7434238896075787E-3</v>
      </c>
      <c r="W393" s="105">
        <f t="shared" si="390"/>
        <v>1.6920184583831821E-2</v>
      </c>
    </row>
    <row r="394" spans="1:23" ht="14.25" customHeight="1">
      <c r="A394" s="112" t="s">
        <v>581</v>
      </c>
      <c r="B394" s="183">
        <v>101.1</v>
      </c>
      <c r="C394" s="184">
        <v>1045</v>
      </c>
      <c r="D394" s="183">
        <v>215.1</v>
      </c>
      <c r="E394" s="185">
        <v>723</v>
      </c>
      <c r="F394" s="183">
        <v>501.1</v>
      </c>
      <c r="G394" s="184">
        <v>1382</v>
      </c>
      <c r="H394" s="93">
        <v>285.60000000000002</v>
      </c>
      <c r="I394" s="93">
        <v>1705</v>
      </c>
      <c r="J394" s="187">
        <v>4500</v>
      </c>
      <c r="K394" s="93">
        <v>231.9</v>
      </c>
      <c r="L394" s="188">
        <v>5851</v>
      </c>
      <c r="M394" s="189">
        <f t="shared" ref="M394:W394" si="391">(B394/B395)-1</f>
        <v>-2.4666995559941007E-3</v>
      </c>
      <c r="N394" s="105">
        <f t="shared" si="391"/>
        <v>4.8076923076922906E-3</v>
      </c>
      <c r="O394" s="105">
        <f t="shared" si="391"/>
        <v>0</v>
      </c>
      <c r="P394" s="105">
        <f t="shared" si="391"/>
        <v>-4.1322314049586639E-3</v>
      </c>
      <c r="Q394" s="105">
        <f t="shared" si="391"/>
        <v>1.6430020283975777E-2</v>
      </c>
      <c r="R394" s="105">
        <f t="shared" si="391"/>
        <v>0</v>
      </c>
      <c r="S394" s="105">
        <f t="shared" si="391"/>
        <v>-1.3986013986013734E-3</v>
      </c>
      <c r="T394" s="105">
        <f t="shared" si="391"/>
        <v>2.9411764705882248E-3</v>
      </c>
      <c r="U394" s="105">
        <f t="shared" si="391"/>
        <v>1.1235955056179803E-2</v>
      </c>
      <c r="V394" s="105">
        <f t="shared" si="391"/>
        <v>6.0737527114966827E-3</v>
      </c>
      <c r="W394" s="105">
        <f t="shared" si="391"/>
        <v>-8.3050847457627475E-3</v>
      </c>
    </row>
    <row r="395" spans="1:23" ht="14.25" customHeight="1">
      <c r="A395" s="112" t="s">
        <v>582</v>
      </c>
      <c r="B395" s="183">
        <v>101.35</v>
      </c>
      <c r="C395" s="184">
        <v>1040</v>
      </c>
      <c r="D395" s="183">
        <v>215.1</v>
      </c>
      <c r="E395" s="185">
        <v>726</v>
      </c>
      <c r="F395" s="183">
        <v>493</v>
      </c>
      <c r="G395" s="184">
        <v>1382</v>
      </c>
      <c r="H395" s="93">
        <v>286</v>
      </c>
      <c r="I395" s="93">
        <v>1700</v>
      </c>
      <c r="J395" s="187">
        <v>4450</v>
      </c>
      <c r="K395" s="93">
        <v>230.5</v>
      </c>
      <c r="L395" s="188">
        <v>5900</v>
      </c>
      <c r="M395" s="189">
        <f t="shared" ref="M395:W395" si="392">(B395/B396)-1</f>
        <v>-6.3725490196079315E-3</v>
      </c>
      <c r="N395" s="105">
        <f t="shared" si="392"/>
        <v>-8.5795996186844858E-3</v>
      </c>
      <c r="O395" s="105">
        <f t="shared" si="392"/>
        <v>2.4285714285714244E-2</v>
      </c>
      <c r="P395" s="105">
        <f t="shared" si="392"/>
        <v>-2.0618556701030855E-3</v>
      </c>
      <c r="Q395" s="105">
        <f t="shared" si="392"/>
        <v>2.0325203252031798E-3</v>
      </c>
      <c r="R395" s="105">
        <f t="shared" si="392"/>
        <v>0</v>
      </c>
      <c r="S395" s="105">
        <f t="shared" si="392"/>
        <v>-3.4843205574912606E-3</v>
      </c>
      <c r="T395" s="105">
        <f t="shared" si="392"/>
        <v>0</v>
      </c>
      <c r="U395" s="105">
        <f t="shared" si="392"/>
        <v>-1.0011123470522798E-2</v>
      </c>
      <c r="V395" s="105">
        <f t="shared" si="392"/>
        <v>1.7383746197305872E-3</v>
      </c>
      <c r="W395" s="105">
        <f t="shared" si="392"/>
        <v>-1.4202172096908994E-2</v>
      </c>
    </row>
    <row r="396" spans="1:23" ht="14.25" customHeight="1">
      <c r="A396" s="112" t="s">
        <v>583</v>
      </c>
      <c r="B396" s="183">
        <v>102</v>
      </c>
      <c r="C396" s="184">
        <v>1049</v>
      </c>
      <c r="D396" s="183">
        <v>210</v>
      </c>
      <c r="E396" s="185">
        <v>727.5</v>
      </c>
      <c r="F396" s="183">
        <v>492</v>
      </c>
      <c r="G396" s="184">
        <v>1382</v>
      </c>
      <c r="H396" s="93">
        <v>287</v>
      </c>
      <c r="I396" s="93">
        <v>1700</v>
      </c>
      <c r="J396" s="187">
        <v>4495</v>
      </c>
      <c r="K396" s="93">
        <v>230.1</v>
      </c>
      <c r="L396" s="188">
        <v>5985</v>
      </c>
      <c r="M396" s="189">
        <f t="shared" ref="M396:W396" si="393">(B396/B397)-1</f>
        <v>-4.8995590396860855E-4</v>
      </c>
      <c r="N396" s="105">
        <f t="shared" si="393"/>
        <v>-9.5238095238092679E-4</v>
      </c>
      <c r="O396" s="105">
        <f t="shared" si="393"/>
        <v>0</v>
      </c>
      <c r="P396" s="105">
        <f t="shared" si="393"/>
        <v>7.6177285318559385E-3</v>
      </c>
      <c r="Q396" s="105">
        <f t="shared" si="393"/>
        <v>-6.0606060606060996E-3</v>
      </c>
      <c r="R396" s="105">
        <f t="shared" si="393"/>
        <v>1.4492753623187582E-3</v>
      </c>
      <c r="S396" s="105">
        <f t="shared" si="393"/>
        <v>3.4965034965035446E-3</v>
      </c>
      <c r="T396" s="105">
        <f t="shared" si="393"/>
        <v>0</v>
      </c>
      <c r="U396" s="105">
        <f t="shared" si="393"/>
        <v>0</v>
      </c>
      <c r="V396" s="105">
        <f t="shared" si="393"/>
        <v>-1.2446351931330479E-2</v>
      </c>
      <c r="W396" s="105">
        <f t="shared" si="393"/>
        <v>2.5125628140703071E-3</v>
      </c>
    </row>
    <row r="397" spans="1:23" ht="14.25" customHeight="1">
      <c r="A397" s="112" t="s">
        <v>584</v>
      </c>
      <c r="B397" s="183">
        <v>102.05</v>
      </c>
      <c r="C397" s="184">
        <v>1050</v>
      </c>
      <c r="D397" s="183">
        <v>210</v>
      </c>
      <c r="E397" s="185">
        <v>722</v>
      </c>
      <c r="F397" s="183">
        <v>495</v>
      </c>
      <c r="G397" s="184">
        <v>1380</v>
      </c>
      <c r="H397" s="93">
        <v>286</v>
      </c>
      <c r="I397" s="93">
        <v>1700</v>
      </c>
      <c r="J397" s="187">
        <v>4495</v>
      </c>
      <c r="K397" s="93">
        <v>233</v>
      </c>
      <c r="L397" s="188">
        <v>5970</v>
      </c>
      <c r="M397" s="189">
        <f t="shared" ref="M397:W397" si="394">(B397/B398)-1</f>
        <v>-3.9043435822352368E-3</v>
      </c>
      <c r="N397" s="105">
        <f t="shared" si="394"/>
        <v>1.1560693641618602E-2</v>
      </c>
      <c r="O397" s="105">
        <f t="shared" si="394"/>
        <v>2.3866348448686736E-3</v>
      </c>
      <c r="P397" s="105">
        <f t="shared" si="394"/>
        <v>-9.6021947873800029E-3</v>
      </c>
      <c r="Q397" s="105">
        <f t="shared" si="394"/>
        <v>5.2802599512591364E-3</v>
      </c>
      <c r="R397" s="105">
        <f t="shared" si="394"/>
        <v>0</v>
      </c>
      <c r="S397" s="105">
        <f t="shared" si="394"/>
        <v>-1.038062283737029E-2</v>
      </c>
      <c r="T397" s="105">
        <f t="shared" si="394"/>
        <v>-2.8571428571428581E-2</v>
      </c>
      <c r="U397" s="105">
        <f t="shared" si="394"/>
        <v>5.1461988304093653E-2</v>
      </c>
      <c r="V397" s="105">
        <f t="shared" si="394"/>
        <v>-4.2735042735042583E-3</v>
      </c>
      <c r="W397" s="105">
        <f t="shared" si="394"/>
        <v>3.3613445378151141E-3</v>
      </c>
    </row>
    <row r="398" spans="1:23" ht="14.25" customHeight="1">
      <c r="A398" s="112" t="s">
        <v>585</v>
      </c>
      <c r="B398" s="183">
        <v>102.45</v>
      </c>
      <c r="C398" s="184">
        <v>1038</v>
      </c>
      <c r="D398" s="183">
        <v>209.5</v>
      </c>
      <c r="E398" s="185">
        <v>729</v>
      </c>
      <c r="F398" s="183">
        <v>492.4</v>
      </c>
      <c r="G398" s="184">
        <v>1380</v>
      </c>
      <c r="H398" s="93">
        <v>289</v>
      </c>
      <c r="I398" s="93">
        <v>1750</v>
      </c>
      <c r="J398" s="187">
        <v>4275</v>
      </c>
      <c r="K398" s="93">
        <v>234</v>
      </c>
      <c r="L398" s="188">
        <v>5950</v>
      </c>
      <c r="M398" s="189">
        <f t="shared" ref="M398:W398" si="395">(B398/B399)-1</f>
        <v>-7.2674418604651292E-3</v>
      </c>
      <c r="N398" s="105">
        <f t="shared" si="395"/>
        <v>0</v>
      </c>
      <c r="O398" s="105">
        <f t="shared" si="395"/>
        <v>-2.3809523809523725E-3</v>
      </c>
      <c r="P398" s="105">
        <f t="shared" si="395"/>
        <v>5.5172413793103114E-3</v>
      </c>
      <c r="Q398" s="105">
        <f t="shared" si="395"/>
        <v>-9.2555331991952539E-3</v>
      </c>
      <c r="R398" s="105">
        <f t="shared" si="395"/>
        <v>0</v>
      </c>
      <c r="S398" s="105">
        <f t="shared" si="395"/>
        <v>-6.8728522336769515E-3</v>
      </c>
      <c r="T398" s="105">
        <f t="shared" si="395"/>
        <v>-5.1165434906196294E-3</v>
      </c>
      <c r="U398" s="105">
        <f t="shared" si="395"/>
        <v>-2.3386342376052749E-4</v>
      </c>
      <c r="V398" s="105">
        <f t="shared" si="395"/>
        <v>-2.1321961620469621E-3</v>
      </c>
      <c r="W398" s="105">
        <f t="shared" si="395"/>
        <v>1.8521636639163841E-3</v>
      </c>
    </row>
    <row r="399" spans="1:23" ht="14.25" customHeight="1">
      <c r="A399" s="112" t="s">
        <v>586</v>
      </c>
      <c r="B399" s="183">
        <v>103.2</v>
      </c>
      <c r="C399" s="184">
        <v>1038</v>
      </c>
      <c r="D399" s="183">
        <v>210</v>
      </c>
      <c r="E399" s="185">
        <v>725</v>
      </c>
      <c r="F399" s="183">
        <v>497</v>
      </c>
      <c r="G399" s="184">
        <v>1380</v>
      </c>
      <c r="H399" s="93">
        <v>291</v>
      </c>
      <c r="I399" s="93">
        <v>1759</v>
      </c>
      <c r="J399" s="187">
        <v>4276</v>
      </c>
      <c r="K399" s="93">
        <v>234.5</v>
      </c>
      <c r="L399" s="188">
        <v>5939</v>
      </c>
      <c r="M399" s="189">
        <f t="shared" ref="M399:W399" si="396">(B399/B400)-1</f>
        <v>-5.3012048192770944E-3</v>
      </c>
      <c r="N399" s="105">
        <f t="shared" si="396"/>
        <v>7.7669902912620437E-3</v>
      </c>
      <c r="O399" s="105">
        <f t="shared" si="396"/>
        <v>-5.6818181818181213E-3</v>
      </c>
      <c r="P399" s="105">
        <f t="shared" si="396"/>
        <v>-1.0914051841746208E-2</v>
      </c>
      <c r="Q399" s="105">
        <f t="shared" si="396"/>
        <v>-6.0000000000000053E-3</v>
      </c>
      <c r="R399" s="105">
        <f t="shared" si="396"/>
        <v>0</v>
      </c>
      <c r="S399" s="105">
        <f t="shared" si="396"/>
        <v>0</v>
      </c>
      <c r="T399" s="105">
        <f t="shared" si="396"/>
        <v>5.7175528873643078E-3</v>
      </c>
      <c r="U399" s="105">
        <f t="shared" si="396"/>
        <v>-1.7011494252873516E-2</v>
      </c>
      <c r="V399" s="105">
        <f t="shared" si="396"/>
        <v>1.280956447480941E-3</v>
      </c>
      <c r="W399" s="105">
        <f t="shared" si="396"/>
        <v>-1.6835016835015093E-4</v>
      </c>
    </row>
    <row r="400" spans="1:23" ht="14.25" customHeight="1">
      <c r="A400" s="112" t="s">
        <v>587</v>
      </c>
      <c r="B400" s="183">
        <v>103.75</v>
      </c>
      <c r="C400" s="184">
        <v>1030</v>
      </c>
      <c r="D400" s="183">
        <v>211.2</v>
      </c>
      <c r="E400" s="185">
        <v>733</v>
      </c>
      <c r="F400" s="183">
        <v>500</v>
      </c>
      <c r="G400" s="184">
        <v>1380</v>
      </c>
      <c r="H400" s="93">
        <v>291</v>
      </c>
      <c r="I400" s="93">
        <v>1749</v>
      </c>
      <c r="J400" s="187">
        <v>4350</v>
      </c>
      <c r="K400" s="93">
        <v>234.2</v>
      </c>
      <c r="L400" s="188">
        <v>5940</v>
      </c>
      <c r="M400" s="189">
        <f t="shared" ref="M400:W400" si="397">(B400/B401)-1</f>
        <v>4.8426150121065881E-3</v>
      </c>
      <c r="N400" s="105">
        <f t="shared" si="397"/>
        <v>-9.6153846153845812E-3</v>
      </c>
      <c r="O400" s="105">
        <f t="shared" si="397"/>
        <v>5.2356020942407877E-3</v>
      </c>
      <c r="P400" s="105">
        <f t="shared" si="397"/>
        <v>-2.7210884353741083E-3</v>
      </c>
      <c r="Q400" s="105">
        <f t="shared" si="397"/>
        <v>0</v>
      </c>
      <c r="R400" s="105">
        <f t="shared" si="397"/>
        <v>0</v>
      </c>
      <c r="S400" s="105">
        <f t="shared" si="397"/>
        <v>0</v>
      </c>
      <c r="T400" s="105">
        <f t="shared" si="397"/>
        <v>5.7504312823462023E-3</v>
      </c>
      <c r="U400" s="105">
        <f t="shared" si="397"/>
        <v>-1.1363636363636354E-2</v>
      </c>
      <c r="V400" s="105">
        <f t="shared" si="397"/>
        <v>8.5470085470085166E-4</v>
      </c>
      <c r="W400" s="105">
        <f t="shared" si="397"/>
        <v>8.6602139582272475E-3</v>
      </c>
    </row>
    <row r="401" spans="1:23" ht="14.25" customHeight="1">
      <c r="A401" s="112" t="s">
        <v>588</v>
      </c>
      <c r="B401" s="183">
        <v>103.25</v>
      </c>
      <c r="C401" s="184">
        <v>1040</v>
      </c>
      <c r="D401" s="183">
        <v>210.1</v>
      </c>
      <c r="E401" s="185">
        <v>735</v>
      </c>
      <c r="F401" s="183">
        <v>500</v>
      </c>
      <c r="G401" s="184">
        <v>1380</v>
      </c>
      <c r="H401" s="93">
        <v>291</v>
      </c>
      <c r="I401" s="93">
        <v>1739</v>
      </c>
      <c r="J401" s="187">
        <v>4400</v>
      </c>
      <c r="K401" s="93">
        <v>234</v>
      </c>
      <c r="L401" s="188">
        <v>5889</v>
      </c>
      <c r="M401" s="189">
        <f t="shared" ref="M401:W401" si="398">(B401/B402)-1</f>
        <v>-2.4154589371980784E-3</v>
      </c>
      <c r="N401" s="105">
        <f t="shared" si="398"/>
        <v>0</v>
      </c>
      <c r="O401" s="105">
        <f t="shared" si="398"/>
        <v>-2.2790697674418658E-2</v>
      </c>
      <c r="P401" s="105">
        <f t="shared" si="398"/>
        <v>6.297918948521497E-3</v>
      </c>
      <c r="Q401" s="105">
        <f t="shared" si="398"/>
        <v>-8.9197224975222644E-3</v>
      </c>
      <c r="R401" s="105">
        <f t="shared" si="398"/>
        <v>0</v>
      </c>
      <c r="S401" s="105">
        <f t="shared" si="398"/>
        <v>3.2752973625236326E-3</v>
      </c>
      <c r="T401" s="105">
        <f t="shared" si="398"/>
        <v>8.1159420289855788E-3</v>
      </c>
      <c r="U401" s="105">
        <f t="shared" si="398"/>
        <v>0</v>
      </c>
      <c r="V401" s="105">
        <f t="shared" si="398"/>
        <v>0</v>
      </c>
      <c r="W401" s="105">
        <f t="shared" si="398"/>
        <v>-1.8644067796610431E-3</v>
      </c>
    </row>
    <row r="402" spans="1:23" ht="14.25" customHeight="1">
      <c r="A402" s="112" t="s">
        <v>589</v>
      </c>
      <c r="B402" s="183">
        <v>103.5</v>
      </c>
      <c r="C402" s="184">
        <v>1040</v>
      </c>
      <c r="D402" s="183">
        <v>215</v>
      </c>
      <c r="E402" s="185">
        <v>730.4</v>
      </c>
      <c r="F402" s="183">
        <v>504.5</v>
      </c>
      <c r="G402" s="184">
        <v>1380</v>
      </c>
      <c r="H402" s="93">
        <v>290.05</v>
      </c>
      <c r="I402" s="93">
        <v>1725</v>
      </c>
      <c r="J402" s="187">
        <v>4400</v>
      </c>
      <c r="K402" s="93">
        <v>234</v>
      </c>
      <c r="L402" s="188">
        <v>5900</v>
      </c>
      <c r="M402" s="189">
        <f t="shared" ref="M402:W402" si="399">(B402/B403)-1</f>
        <v>-4.8076923076922906E-3</v>
      </c>
      <c r="N402" s="105">
        <f t="shared" si="399"/>
        <v>9.6246390760357237E-4</v>
      </c>
      <c r="O402" s="105">
        <f t="shared" si="399"/>
        <v>-2.2727272727272707E-2</v>
      </c>
      <c r="P402" s="105">
        <f t="shared" si="399"/>
        <v>-2.1857923497268228E-3</v>
      </c>
      <c r="Q402" s="105">
        <f t="shared" si="399"/>
        <v>-9.9009900990099098E-4</v>
      </c>
      <c r="R402" s="105">
        <f t="shared" si="399"/>
        <v>0</v>
      </c>
      <c r="S402" s="105">
        <f t="shared" si="399"/>
        <v>-4.9742710120068701E-3</v>
      </c>
      <c r="T402" s="105">
        <f t="shared" si="399"/>
        <v>0</v>
      </c>
      <c r="U402" s="105">
        <f t="shared" si="399"/>
        <v>1.2658227848101333E-2</v>
      </c>
      <c r="V402" s="105">
        <f t="shared" si="399"/>
        <v>-4.2553191489361764E-3</v>
      </c>
      <c r="W402" s="105">
        <f t="shared" si="399"/>
        <v>3.5087719298245723E-2</v>
      </c>
    </row>
    <row r="403" spans="1:23" ht="14.25" customHeight="1">
      <c r="A403" s="112" t="s">
        <v>590</v>
      </c>
      <c r="B403" s="183">
        <v>104</v>
      </c>
      <c r="C403" s="184">
        <v>1039</v>
      </c>
      <c r="D403" s="183">
        <v>220</v>
      </c>
      <c r="E403" s="185">
        <v>732</v>
      </c>
      <c r="F403" s="183">
        <v>505</v>
      </c>
      <c r="G403" s="184">
        <v>1380</v>
      </c>
      <c r="H403" s="93">
        <v>291.5</v>
      </c>
      <c r="I403" s="93">
        <v>1725</v>
      </c>
      <c r="J403" s="187">
        <v>4345</v>
      </c>
      <c r="K403" s="93">
        <v>235</v>
      </c>
      <c r="L403" s="188">
        <v>5700</v>
      </c>
      <c r="M403" s="189">
        <f t="shared" ref="M403:W403" si="400">(B403/B404)-1</f>
        <v>1.4634146341463428E-2</v>
      </c>
      <c r="N403" s="105">
        <f t="shared" si="400"/>
        <v>-9.6153846153845812E-4</v>
      </c>
      <c r="O403" s="105">
        <f t="shared" si="400"/>
        <v>-2.2656597067969741E-2</v>
      </c>
      <c r="P403" s="105">
        <f t="shared" si="400"/>
        <v>-2.7242524916943567E-2</v>
      </c>
      <c r="Q403" s="105">
        <f t="shared" si="400"/>
        <v>-1.8464528668610258E-2</v>
      </c>
      <c r="R403" s="105">
        <f t="shared" si="400"/>
        <v>0</v>
      </c>
      <c r="S403" s="105">
        <f t="shared" si="400"/>
        <v>-1.712328767123239E-3</v>
      </c>
      <c r="T403" s="105">
        <f t="shared" si="400"/>
        <v>-4.041570438799047E-3</v>
      </c>
      <c r="U403" s="105">
        <f t="shared" si="400"/>
        <v>1.0465116279069875E-2</v>
      </c>
      <c r="V403" s="105">
        <f t="shared" si="400"/>
        <v>-2.083333333333337E-2</v>
      </c>
      <c r="W403" s="105">
        <f t="shared" si="400"/>
        <v>-3.5532994923857864E-2</v>
      </c>
    </row>
    <row r="404" spans="1:23" ht="14.25" customHeight="1">
      <c r="A404" s="112" t="s">
        <v>591</v>
      </c>
      <c r="B404" s="183">
        <v>102.5</v>
      </c>
      <c r="C404" s="184">
        <v>1040</v>
      </c>
      <c r="D404" s="183">
        <v>225.1</v>
      </c>
      <c r="E404" s="185">
        <v>752.5</v>
      </c>
      <c r="F404" s="183">
        <v>514.5</v>
      </c>
      <c r="G404" s="184">
        <v>1380</v>
      </c>
      <c r="H404" s="93">
        <v>292</v>
      </c>
      <c r="I404" s="93">
        <v>1732</v>
      </c>
      <c r="J404" s="187">
        <v>4300</v>
      </c>
      <c r="K404" s="93">
        <v>240</v>
      </c>
      <c r="L404" s="188">
        <v>5910</v>
      </c>
      <c r="M404" s="189">
        <f t="shared" ref="M404:W404" si="401">(B404/B405)-1</f>
        <v>-5.3372149442018069E-3</v>
      </c>
      <c r="N404" s="105">
        <f t="shared" si="401"/>
        <v>1.7612524461839474E-2</v>
      </c>
      <c r="O404" s="105">
        <f t="shared" si="401"/>
        <v>-8.3700440528634568E-3</v>
      </c>
      <c r="P404" s="105">
        <f t="shared" si="401"/>
        <v>-3.3112582781457123E-3</v>
      </c>
      <c r="Q404" s="105">
        <f t="shared" si="401"/>
        <v>0</v>
      </c>
      <c r="R404" s="105">
        <f t="shared" si="401"/>
        <v>0</v>
      </c>
      <c r="S404" s="105">
        <f t="shared" si="401"/>
        <v>0</v>
      </c>
      <c r="T404" s="105">
        <f t="shared" si="401"/>
        <v>-4.025301897642275E-3</v>
      </c>
      <c r="U404" s="105">
        <f t="shared" si="401"/>
        <v>1.1764705882352899E-2</v>
      </c>
      <c r="V404" s="105">
        <f t="shared" si="401"/>
        <v>1.6949152542372836E-2</v>
      </c>
      <c r="W404" s="105">
        <f t="shared" si="401"/>
        <v>0</v>
      </c>
    </row>
    <row r="405" spans="1:23" ht="14.25" customHeight="1">
      <c r="A405" s="112" t="s">
        <v>592</v>
      </c>
      <c r="B405" s="183">
        <v>103.05</v>
      </c>
      <c r="C405" s="184">
        <v>1022</v>
      </c>
      <c r="D405" s="183">
        <v>227</v>
      </c>
      <c r="E405" s="185">
        <v>755</v>
      </c>
      <c r="F405" s="183">
        <v>514.5</v>
      </c>
      <c r="G405" s="184">
        <v>1380</v>
      </c>
      <c r="H405" s="93">
        <v>292</v>
      </c>
      <c r="I405" s="93">
        <v>1739</v>
      </c>
      <c r="J405" s="187">
        <v>4250</v>
      </c>
      <c r="K405" s="93">
        <v>236</v>
      </c>
      <c r="L405" s="188">
        <v>5910</v>
      </c>
      <c r="M405" s="189">
        <f t="shared" ref="M405:W405" si="402">(B405/B406)-1</f>
        <v>1.457725947521693E-3</v>
      </c>
      <c r="N405" s="105">
        <f t="shared" si="402"/>
        <v>-9.7751710654936375E-4</v>
      </c>
      <c r="O405" s="105">
        <f t="shared" si="402"/>
        <v>0</v>
      </c>
      <c r="P405" s="105">
        <f t="shared" si="402"/>
        <v>-5.2952078369072897E-4</v>
      </c>
      <c r="Q405" s="105">
        <f t="shared" si="402"/>
        <v>-9.7087378640781097E-4</v>
      </c>
      <c r="R405" s="105">
        <f t="shared" si="402"/>
        <v>7.2516316171133965E-4</v>
      </c>
      <c r="S405" s="105">
        <f t="shared" si="402"/>
        <v>0</v>
      </c>
      <c r="T405" s="105">
        <f t="shared" si="402"/>
        <v>9.2861288450376556E-3</v>
      </c>
      <c r="U405" s="105">
        <f t="shared" si="402"/>
        <v>-1.1627906976744207E-2</v>
      </c>
      <c r="V405" s="105">
        <f t="shared" si="402"/>
        <v>0</v>
      </c>
      <c r="W405" s="105">
        <f t="shared" si="402"/>
        <v>-2.6359143327841839E-2</v>
      </c>
    </row>
    <row r="406" spans="1:23" ht="14.25" customHeight="1">
      <c r="A406" s="112" t="s">
        <v>593</v>
      </c>
      <c r="B406" s="183">
        <v>102.9</v>
      </c>
      <c r="C406" s="184">
        <v>1023</v>
      </c>
      <c r="D406" s="183">
        <v>227</v>
      </c>
      <c r="E406" s="185">
        <v>755.4</v>
      </c>
      <c r="F406" s="183">
        <v>515</v>
      </c>
      <c r="G406" s="184">
        <v>1379</v>
      </c>
      <c r="H406" s="93">
        <v>292</v>
      </c>
      <c r="I406" s="93">
        <v>1723</v>
      </c>
      <c r="J406" s="187">
        <v>4300</v>
      </c>
      <c r="K406" s="93">
        <v>236</v>
      </c>
      <c r="L406" s="188">
        <v>6070</v>
      </c>
      <c r="M406" s="189">
        <f t="shared" ref="M406:W406" si="403">(B406/B407)-1</f>
        <v>8.8235294117646745E-3</v>
      </c>
      <c r="N406" s="105">
        <f t="shared" si="403"/>
        <v>2.9411764705882248E-3</v>
      </c>
      <c r="O406" s="105">
        <f t="shared" si="403"/>
        <v>2.2075055187638082E-3</v>
      </c>
      <c r="P406" s="105">
        <f t="shared" si="403"/>
        <v>7.1999999999998732E-3</v>
      </c>
      <c r="Q406" s="105">
        <f t="shared" si="403"/>
        <v>1.942124684404245E-4</v>
      </c>
      <c r="R406" s="105">
        <f t="shared" si="403"/>
        <v>-7.246376811593791E-4</v>
      </c>
      <c r="S406" s="105">
        <f t="shared" si="403"/>
        <v>0</v>
      </c>
      <c r="T406" s="105">
        <f t="shared" si="403"/>
        <v>0</v>
      </c>
      <c r="U406" s="105">
        <f t="shared" si="403"/>
        <v>-9.2165898617511122E-3</v>
      </c>
      <c r="V406" s="105">
        <f t="shared" si="403"/>
        <v>4.2553191489360653E-3</v>
      </c>
      <c r="W406" s="105">
        <f t="shared" si="403"/>
        <v>1.1666666666666714E-2</v>
      </c>
    </row>
    <row r="407" spans="1:23" ht="14.25" customHeight="1">
      <c r="A407" s="112" t="s">
        <v>594</v>
      </c>
      <c r="B407" s="183">
        <v>102</v>
      </c>
      <c r="C407" s="184">
        <v>1020</v>
      </c>
      <c r="D407" s="183">
        <v>226.5</v>
      </c>
      <c r="E407" s="185">
        <v>750</v>
      </c>
      <c r="F407" s="183">
        <v>514.9</v>
      </c>
      <c r="G407" s="184">
        <v>1380</v>
      </c>
      <c r="H407" s="93">
        <v>292</v>
      </c>
      <c r="I407" s="93">
        <v>1723</v>
      </c>
      <c r="J407" s="187">
        <v>4340</v>
      </c>
      <c r="K407" s="93">
        <v>235</v>
      </c>
      <c r="L407" s="188">
        <v>6000</v>
      </c>
      <c r="M407" s="189">
        <f t="shared" ref="M407:W407" si="404">(B407/B408)-1</f>
        <v>1.9490254872563728E-2</v>
      </c>
      <c r="N407" s="105">
        <f t="shared" si="404"/>
        <v>2.0000000000000018E-2</v>
      </c>
      <c r="O407" s="105">
        <f t="shared" si="404"/>
        <v>6.6666666666665986E-3</v>
      </c>
      <c r="P407" s="105">
        <f t="shared" si="404"/>
        <v>4.0160642570281624E-3</v>
      </c>
      <c r="Q407" s="105">
        <f t="shared" si="404"/>
        <v>5.6640624999999556E-3</v>
      </c>
      <c r="R407" s="105">
        <f t="shared" si="404"/>
        <v>4.3083900226757343E-2</v>
      </c>
      <c r="S407" s="105">
        <f t="shared" si="404"/>
        <v>1.7152658662091813E-3</v>
      </c>
      <c r="T407" s="105">
        <f t="shared" si="404"/>
        <v>1.0557184750733084E-2</v>
      </c>
      <c r="U407" s="105">
        <f t="shared" si="404"/>
        <v>3.7002775208141436E-3</v>
      </c>
      <c r="V407" s="105">
        <f t="shared" si="404"/>
        <v>-6.3424947145876986E-3</v>
      </c>
      <c r="W407" s="105">
        <f t="shared" si="404"/>
        <v>8.2339102671820097E-3</v>
      </c>
    </row>
    <row r="408" spans="1:23" ht="14.25" customHeight="1">
      <c r="A408" s="112" t="s">
        <v>595</v>
      </c>
      <c r="B408" s="183">
        <v>100.05</v>
      </c>
      <c r="C408" s="184">
        <v>1000</v>
      </c>
      <c r="D408" s="183">
        <v>225</v>
      </c>
      <c r="E408" s="185">
        <v>747</v>
      </c>
      <c r="F408" s="183">
        <v>512</v>
      </c>
      <c r="G408" s="184">
        <v>1323</v>
      </c>
      <c r="H408" s="93">
        <v>291.5</v>
      </c>
      <c r="I408" s="93">
        <v>1705</v>
      </c>
      <c r="J408" s="187">
        <v>4324</v>
      </c>
      <c r="K408" s="93">
        <v>236.5</v>
      </c>
      <c r="L408" s="188">
        <v>5951</v>
      </c>
      <c r="M408" s="189">
        <f t="shared" ref="M408:W408" si="405">(B408/B409)-1</f>
        <v>4.9999999999994493E-4</v>
      </c>
      <c r="N408" s="105">
        <f t="shared" si="405"/>
        <v>2.0040080160319551E-3</v>
      </c>
      <c r="O408" s="105">
        <f t="shared" si="405"/>
        <v>6.6711140760511434E-4</v>
      </c>
      <c r="P408" s="105">
        <f t="shared" si="405"/>
        <v>3.7500000000000089E-2</v>
      </c>
      <c r="Q408" s="105">
        <f t="shared" si="405"/>
        <v>3.1347962382446415E-3</v>
      </c>
      <c r="R408" s="105">
        <f t="shared" si="405"/>
        <v>0</v>
      </c>
      <c r="S408" s="105">
        <f t="shared" si="405"/>
        <v>-1.712328767123239E-3</v>
      </c>
      <c r="T408" s="105">
        <f t="shared" si="405"/>
        <v>-6.4102564102563875E-3</v>
      </c>
      <c r="U408" s="105">
        <f t="shared" si="405"/>
        <v>1.7172430016466622E-2</v>
      </c>
      <c r="V408" s="105">
        <f t="shared" si="405"/>
        <v>5.9549128030624843E-3</v>
      </c>
      <c r="W408" s="105">
        <f t="shared" si="405"/>
        <v>1.6806722689066689E-4</v>
      </c>
    </row>
    <row r="409" spans="1:23" ht="14.25" customHeight="1">
      <c r="A409" s="112" t="s">
        <v>596</v>
      </c>
      <c r="B409" s="183">
        <v>100</v>
      </c>
      <c r="C409" s="184">
        <v>998</v>
      </c>
      <c r="D409" s="183">
        <v>224.85</v>
      </c>
      <c r="E409" s="185">
        <v>720</v>
      </c>
      <c r="F409" s="183">
        <v>510.4</v>
      </c>
      <c r="G409" s="184">
        <v>1323</v>
      </c>
      <c r="H409" s="93">
        <v>292</v>
      </c>
      <c r="I409" s="93">
        <v>1716</v>
      </c>
      <c r="J409" s="187">
        <v>4251</v>
      </c>
      <c r="K409" s="93">
        <v>235.1</v>
      </c>
      <c r="L409" s="188">
        <v>5950</v>
      </c>
      <c r="M409" s="189">
        <f t="shared" ref="M409:W409" si="406">(B409/B410)-1</f>
        <v>-9.9900099900096517E-4</v>
      </c>
      <c r="N409" s="105">
        <f t="shared" si="406"/>
        <v>-2.0000000000000018E-3</v>
      </c>
      <c r="O409" s="105">
        <f t="shared" si="406"/>
        <v>-6.6666666666670427E-4</v>
      </c>
      <c r="P409" s="105">
        <f t="shared" si="406"/>
        <v>-4.1493775933609811E-3</v>
      </c>
      <c r="Q409" s="105">
        <f t="shared" si="406"/>
        <v>6.7061143984219473E-3</v>
      </c>
      <c r="R409" s="105">
        <f t="shared" si="406"/>
        <v>1.5140045420136694E-3</v>
      </c>
      <c r="S409" s="105">
        <f t="shared" si="406"/>
        <v>2.2767075306479923E-2</v>
      </c>
      <c r="T409" s="105">
        <f t="shared" si="406"/>
        <v>0</v>
      </c>
      <c r="U409" s="105">
        <f t="shared" si="406"/>
        <v>2.3529411764711128E-4</v>
      </c>
      <c r="V409" s="105">
        <f t="shared" si="406"/>
        <v>6.8522483940043344E-3</v>
      </c>
      <c r="W409" s="105">
        <f t="shared" si="406"/>
        <v>0</v>
      </c>
    </row>
    <row r="410" spans="1:23" ht="14.25" customHeight="1">
      <c r="A410" s="112" t="s">
        <v>597</v>
      </c>
      <c r="B410" s="183">
        <v>100.1</v>
      </c>
      <c r="C410" s="184">
        <v>1000</v>
      </c>
      <c r="D410" s="183">
        <v>225</v>
      </c>
      <c r="E410" s="185">
        <v>723</v>
      </c>
      <c r="F410" s="183">
        <v>507</v>
      </c>
      <c r="G410" s="184">
        <v>1321</v>
      </c>
      <c r="H410" s="93">
        <v>285.5</v>
      </c>
      <c r="I410" s="93">
        <v>1716</v>
      </c>
      <c r="J410" s="187">
        <v>4250</v>
      </c>
      <c r="K410" s="93">
        <v>233.5</v>
      </c>
      <c r="L410" s="188">
        <v>5950</v>
      </c>
      <c r="M410" s="189">
        <f t="shared" ref="M410:W410" si="407">(B410/B411)-1</f>
        <v>-2.0068526676456311E-2</v>
      </c>
      <c r="N410" s="105">
        <f t="shared" si="407"/>
        <v>0</v>
      </c>
      <c r="O410" s="105">
        <f t="shared" si="407"/>
        <v>0</v>
      </c>
      <c r="P410" s="105">
        <f t="shared" si="407"/>
        <v>1.5164279696714411E-2</v>
      </c>
      <c r="Q410" s="105">
        <f t="shared" si="407"/>
        <v>0</v>
      </c>
      <c r="R410" s="105">
        <f t="shared" si="407"/>
        <v>7.575757575757347E-4</v>
      </c>
      <c r="S410" s="105">
        <f t="shared" si="407"/>
        <v>3.5149384885764245E-3</v>
      </c>
      <c r="T410" s="105">
        <f t="shared" si="407"/>
        <v>9.4117647058824527E-3</v>
      </c>
      <c r="U410" s="105">
        <f t="shared" si="407"/>
        <v>4.0160642570281624E-3</v>
      </c>
      <c r="V410" s="105">
        <f t="shared" si="407"/>
        <v>6.4655172413792261E-3</v>
      </c>
      <c r="W410" s="105">
        <f t="shared" si="407"/>
        <v>-1.8453279651065024E-3</v>
      </c>
    </row>
    <row r="411" spans="1:23" ht="14.25" customHeight="1">
      <c r="A411" s="112" t="s">
        <v>598</v>
      </c>
      <c r="B411" s="183">
        <v>102.15</v>
      </c>
      <c r="C411" s="184">
        <v>1000</v>
      </c>
      <c r="D411" s="183">
        <v>225</v>
      </c>
      <c r="E411" s="185">
        <v>712.2</v>
      </c>
      <c r="F411" s="183">
        <v>507</v>
      </c>
      <c r="G411" s="184">
        <v>1320</v>
      </c>
      <c r="H411" s="93">
        <v>284.5</v>
      </c>
      <c r="I411" s="93">
        <v>1700</v>
      </c>
      <c r="J411" s="187">
        <v>4233</v>
      </c>
      <c r="K411" s="93">
        <v>232</v>
      </c>
      <c r="L411" s="188">
        <v>5961</v>
      </c>
      <c r="M411" s="189">
        <f t="shared" ref="M411:W411" si="408">(B411/B412)-1</f>
        <v>3.0776992936427883E-2</v>
      </c>
      <c r="N411" s="105">
        <f t="shared" si="408"/>
        <v>1.0010010010010895E-3</v>
      </c>
      <c r="O411" s="105">
        <f t="shared" si="408"/>
        <v>0</v>
      </c>
      <c r="P411" s="105">
        <f t="shared" si="408"/>
        <v>3.0985915492958149E-3</v>
      </c>
      <c r="Q411" s="105">
        <f t="shared" si="408"/>
        <v>3.9603960396039639E-3</v>
      </c>
      <c r="R411" s="105">
        <f t="shared" si="408"/>
        <v>0</v>
      </c>
      <c r="S411" s="105">
        <f t="shared" si="408"/>
        <v>1.7577781683963956E-4</v>
      </c>
      <c r="T411" s="105">
        <f t="shared" si="408"/>
        <v>-8.7463556851311575E-3</v>
      </c>
      <c r="U411" s="105">
        <f t="shared" si="408"/>
        <v>-4.0000000000000036E-3</v>
      </c>
      <c r="V411" s="105">
        <f t="shared" si="408"/>
        <v>9.1344062635927425E-3</v>
      </c>
      <c r="W411" s="105">
        <f t="shared" si="408"/>
        <v>-6.4999999999999503E-3</v>
      </c>
    </row>
    <row r="412" spans="1:23" ht="14.25" customHeight="1">
      <c r="A412" s="112" t="s">
        <v>599</v>
      </c>
      <c r="B412" s="183">
        <v>99.1</v>
      </c>
      <c r="C412" s="184">
        <v>999</v>
      </c>
      <c r="D412" s="183">
        <v>225</v>
      </c>
      <c r="E412" s="185">
        <v>710</v>
      </c>
      <c r="F412" s="183">
        <v>505</v>
      </c>
      <c r="G412" s="184">
        <v>1320</v>
      </c>
      <c r="H412" s="93">
        <v>284.45</v>
      </c>
      <c r="I412" s="93">
        <v>1715</v>
      </c>
      <c r="J412" s="187">
        <v>4250</v>
      </c>
      <c r="K412" s="93">
        <v>229.9</v>
      </c>
      <c r="L412" s="188">
        <v>6000</v>
      </c>
      <c r="M412" s="189">
        <f t="shared" ref="M412:W412" si="409">(B412/B413)-1</f>
        <v>9.9889012208657091E-2</v>
      </c>
      <c r="N412" s="105">
        <f t="shared" si="409"/>
        <v>-1.0000000000000009E-3</v>
      </c>
      <c r="O412" s="105">
        <f t="shared" si="409"/>
        <v>-4.4247787610619538E-3</v>
      </c>
      <c r="P412" s="105">
        <f t="shared" si="409"/>
        <v>-2.8089887640448952E-3</v>
      </c>
      <c r="Q412" s="105">
        <f t="shared" si="409"/>
        <v>3.7765851719340215E-3</v>
      </c>
      <c r="R412" s="105">
        <f t="shared" si="409"/>
        <v>5.600000000000005E-2</v>
      </c>
      <c r="S412" s="105">
        <f t="shared" si="409"/>
        <v>1.5845070422535468E-3</v>
      </c>
      <c r="T412" s="105">
        <f t="shared" si="409"/>
        <v>5.8343057176202251E-4</v>
      </c>
      <c r="U412" s="105">
        <f t="shared" si="409"/>
        <v>-4.6838407494145251E-3</v>
      </c>
      <c r="V412" s="105">
        <f t="shared" si="409"/>
        <v>-2.1493934879761589E-2</v>
      </c>
      <c r="W412" s="105">
        <f t="shared" si="409"/>
        <v>1.6949152542372836E-2</v>
      </c>
    </row>
    <row r="413" spans="1:23" ht="14.25" customHeight="1">
      <c r="A413" s="112" t="s">
        <v>600</v>
      </c>
      <c r="B413" s="183">
        <v>90.1</v>
      </c>
      <c r="C413" s="184">
        <v>1000</v>
      </c>
      <c r="D413" s="183">
        <v>226</v>
      </c>
      <c r="E413" s="185">
        <v>712</v>
      </c>
      <c r="F413" s="183">
        <v>503.1</v>
      </c>
      <c r="G413" s="184">
        <v>1250</v>
      </c>
      <c r="H413" s="93">
        <v>284</v>
      </c>
      <c r="I413" s="93">
        <v>1714</v>
      </c>
      <c r="J413" s="187">
        <v>4270</v>
      </c>
      <c r="K413" s="93">
        <v>234.95</v>
      </c>
      <c r="L413" s="188">
        <v>5900</v>
      </c>
      <c r="M413" s="189">
        <f t="shared" ref="M413:W413" si="410">(B413/B414)-1</f>
        <v>-1.9586507072905435E-2</v>
      </c>
      <c r="N413" s="105">
        <f t="shared" si="410"/>
        <v>0</v>
      </c>
      <c r="O413" s="105">
        <f t="shared" si="410"/>
        <v>0</v>
      </c>
      <c r="P413" s="105">
        <f t="shared" si="410"/>
        <v>-4.1958041958042314E-3</v>
      </c>
      <c r="Q413" s="105">
        <f t="shared" si="410"/>
        <v>-2.3795359904817959E-3</v>
      </c>
      <c r="R413" s="105">
        <f t="shared" si="410"/>
        <v>0</v>
      </c>
      <c r="S413" s="105">
        <f t="shared" si="410"/>
        <v>-3.159003159003082E-3</v>
      </c>
      <c r="T413" s="105">
        <f t="shared" si="410"/>
        <v>2.3391812865496409E-3</v>
      </c>
      <c r="U413" s="105">
        <f t="shared" si="410"/>
        <v>0</v>
      </c>
      <c r="V413" s="105">
        <f t="shared" si="410"/>
        <v>-2.1276595744690319E-4</v>
      </c>
      <c r="W413" s="105">
        <f t="shared" si="410"/>
        <v>-8.4033613445377853E-3</v>
      </c>
    </row>
    <row r="414" spans="1:23" ht="14.25" customHeight="1">
      <c r="A414" s="112" t="s">
        <v>601</v>
      </c>
      <c r="B414" s="183">
        <v>91.9</v>
      </c>
      <c r="C414" s="184">
        <v>1000</v>
      </c>
      <c r="D414" s="183">
        <v>226</v>
      </c>
      <c r="E414" s="185">
        <v>715</v>
      </c>
      <c r="F414" s="183">
        <v>504.3</v>
      </c>
      <c r="G414" s="184">
        <v>1250</v>
      </c>
      <c r="H414" s="93">
        <v>284.89999999999998</v>
      </c>
      <c r="I414" s="93">
        <v>1710</v>
      </c>
      <c r="J414" s="187">
        <v>4270</v>
      </c>
      <c r="K414" s="93">
        <v>235</v>
      </c>
      <c r="L414" s="188">
        <v>5950</v>
      </c>
      <c r="M414" s="189">
        <f t="shared" ref="M414:W414" si="411">(B414/B415)-1</f>
        <v>2.6700927270695951E-2</v>
      </c>
      <c r="N414" s="105">
        <f t="shared" si="411"/>
        <v>0</v>
      </c>
      <c r="O414" s="105">
        <f t="shared" si="411"/>
        <v>4.4444444444444731E-3</v>
      </c>
      <c r="P414" s="105">
        <f t="shared" si="411"/>
        <v>-2.7894002789400352E-3</v>
      </c>
      <c r="Q414" s="105">
        <f t="shared" si="411"/>
        <v>1.3899920571882607E-3</v>
      </c>
      <c r="R414" s="105">
        <f t="shared" si="411"/>
        <v>-7.9936051159068544E-4</v>
      </c>
      <c r="S414" s="105">
        <f t="shared" si="411"/>
        <v>6.7137809187278741E-3</v>
      </c>
      <c r="T414" s="105">
        <f t="shared" si="411"/>
        <v>-5.8139534883721034E-3</v>
      </c>
      <c r="U414" s="105">
        <f t="shared" si="411"/>
        <v>-6.9767441860465462E-3</v>
      </c>
      <c r="V414" s="105">
        <f t="shared" si="411"/>
        <v>-8.4388185654008518E-3</v>
      </c>
      <c r="W414" s="105">
        <f t="shared" si="411"/>
        <v>-8.3333333333333037E-3</v>
      </c>
    </row>
    <row r="415" spans="1:23" ht="14.25" customHeight="1">
      <c r="A415" s="112" t="s">
        <v>602</v>
      </c>
      <c r="B415" s="183">
        <v>89.51</v>
      </c>
      <c r="C415" s="184">
        <v>1000</v>
      </c>
      <c r="D415" s="183">
        <v>225</v>
      </c>
      <c r="E415" s="185">
        <v>717</v>
      </c>
      <c r="F415" s="183">
        <v>503.6</v>
      </c>
      <c r="G415" s="184">
        <v>1251</v>
      </c>
      <c r="H415" s="93">
        <v>283</v>
      </c>
      <c r="I415" s="93">
        <v>1720</v>
      </c>
      <c r="J415" s="187">
        <v>4300</v>
      </c>
      <c r="K415" s="93">
        <v>237</v>
      </c>
      <c r="L415" s="188">
        <v>6000</v>
      </c>
      <c r="M415" s="189">
        <f t="shared" ref="M415:W415" si="412">(B415/B416)-1</f>
        <v>6.4088149314145415E-3</v>
      </c>
      <c r="N415" s="105">
        <f t="shared" si="412"/>
        <v>1.0101010101010166E-2</v>
      </c>
      <c r="O415" s="105">
        <f t="shared" si="412"/>
        <v>0</v>
      </c>
      <c r="P415" s="105">
        <f t="shared" si="412"/>
        <v>-2.7816411682892728E-3</v>
      </c>
      <c r="Q415" s="105">
        <f t="shared" si="412"/>
        <v>3.1872509960160222E-3</v>
      </c>
      <c r="R415" s="105">
        <f t="shared" si="412"/>
        <v>0</v>
      </c>
      <c r="S415" s="105">
        <f t="shared" si="412"/>
        <v>1.0714285714285676E-2</v>
      </c>
      <c r="T415" s="105">
        <f t="shared" si="412"/>
        <v>-5.8105752469495009E-4</v>
      </c>
      <c r="U415" s="105">
        <f t="shared" si="412"/>
        <v>-9.2165898617511122E-3</v>
      </c>
      <c r="V415" s="105">
        <f t="shared" si="412"/>
        <v>8.5106382978723527E-3</v>
      </c>
      <c r="W415" s="105">
        <f t="shared" si="412"/>
        <v>-1.7842527418562737E-2</v>
      </c>
    </row>
    <row r="416" spans="1:23" ht="14.25" customHeight="1">
      <c r="A416" s="112" t="s">
        <v>603</v>
      </c>
      <c r="B416" s="183">
        <v>88.94</v>
      </c>
      <c r="C416" s="184">
        <v>990</v>
      </c>
      <c r="D416" s="183">
        <v>225</v>
      </c>
      <c r="E416" s="185">
        <v>719</v>
      </c>
      <c r="F416" s="183">
        <v>502</v>
      </c>
      <c r="G416" s="184">
        <v>1251</v>
      </c>
      <c r="H416" s="93">
        <v>280</v>
      </c>
      <c r="I416" s="93">
        <v>1721</v>
      </c>
      <c r="J416" s="187">
        <v>4340</v>
      </c>
      <c r="K416" s="93">
        <v>235</v>
      </c>
      <c r="L416" s="188">
        <v>6109</v>
      </c>
      <c r="M416" s="189">
        <f t="shared" ref="M416:W416" si="413">(B416/B417)-1</f>
        <v>-6.7415730337083701E-4</v>
      </c>
      <c r="N416" s="105">
        <f t="shared" si="413"/>
        <v>0</v>
      </c>
      <c r="O416" s="105">
        <f t="shared" si="413"/>
        <v>0</v>
      </c>
      <c r="P416" s="105">
        <f t="shared" si="413"/>
        <v>9.8314606741574107E-3</v>
      </c>
      <c r="Q416" s="105">
        <f t="shared" si="413"/>
        <v>-4.9554013875123815E-3</v>
      </c>
      <c r="R416" s="105">
        <f t="shared" si="413"/>
        <v>7.9999999999991189E-4</v>
      </c>
      <c r="S416" s="105">
        <f t="shared" si="413"/>
        <v>0</v>
      </c>
      <c r="T416" s="105">
        <f t="shared" si="413"/>
        <v>5.8139534883716593E-4</v>
      </c>
      <c r="U416" s="105">
        <f t="shared" si="413"/>
        <v>-1.8399264029438367E-3</v>
      </c>
      <c r="V416" s="105">
        <f t="shared" si="413"/>
        <v>8.5836909871244149E-3</v>
      </c>
      <c r="W416" s="105">
        <f t="shared" si="413"/>
        <v>-8.1779522407587901E-4</v>
      </c>
    </row>
    <row r="417" spans="1:23" ht="14.25" customHeight="1">
      <c r="A417" s="112" t="s">
        <v>604</v>
      </c>
      <c r="B417" s="183">
        <v>89</v>
      </c>
      <c r="C417" s="184">
        <v>990</v>
      </c>
      <c r="D417" s="183">
        <v>225</v>
      </c>
      <c r="E417" s="185">
        <v>712</v>
      </c>
      <c r="F417" s="183">
        <v>504.5</v>
      </c>
      <c r="G417" s="184">
        <v>1250</v>
      </c>
      <c r="H417" s="93">
        <v>280</v>
      </c>
      <c r="I417" s="93">
        <v>1720</v>
      </c>
      <c r="J417" s="187">
        <v>4348</v>
      </c>
      <c r="K417" s="93">
        <v>233</v>
      </c>
      <c r="L417" s="188">
        <v>6114</v>
      </c>
      <c r="M417" s="189">
        <f t="shared" ref="M417:W417" si="414">(B417/B418)-1</f>
        <v>-1.1234692731154627E-4</v>
      </c>
      <c r="N417" s="105">
        <f t="shared" si="414"/>
        <v>-4.7160731472569828E-2</v>
      </c>
      <c r="O417" s="105">
        <f t="shared" si="414"/>
        <v>8.9686098654708779E-3</v>
      </c>
      <c r="P417" s="105">
        <f t="shared" si="414"/>
        <v>2.8169014084507005E-3</v>
      </c>
      <c r="Q417" s="105">
        <f t="shared" si="414"/>
        <v>8.999999999999897E-3</v>
      </c>
      <c r="R417" s="105">
        <f t="shared" si="414"/>
        <v>0</v>
      </c>
      <c r="S417" s="105">
        <f t="shared" si="414"/>
        <v>3.5842293906809264E-3</v>
      </c>
      <c r="T417" s="105">
        <f t="shared" si="414"/>
        <v>1.0575793184488758E-2</v>
      </c>
      <c r="U417" s="105">
        <f t="shared" si="414"/>
        <v>2.329959990586028E-2</v>
      </c>
      <c r="V417" s="105">
        <f t="shared" si="414"/>
        <v>-7.877368533106166E-3</v>
      </c>
      <c r="W417" s="105">
        <f t="shared" si="414"/>
        <v>1.0077647447546578E-2</v>
      </c>
    </row>
    <row r="418" spans="1:23" ht="14.25" customHeight="1">
      <c r="A418" s="112" t="s">
        <v>605</v>
      </c>
      <c r="B418" s="183">
        <v>89.01</v>
      </c>
      <c r="C418" s="184">
        <v>1039</v>
      </c>
      <c r="D418" s="183">
        <v>223</v>
      </c>
      <c r="E418" s="185">
        <v>710</v>
      </c>
      <c r="F418" s="183">
        <v>500</v>
      </c>
      <c r="G418" s="184">
        <v>1250</v>
      </c>
      <c r="H418" s="93">
        <v>279</v>
      </c>
      <c r="I418" s="93">
        <v>1702</v>
      </c>
      <c r="J418" s="187">
        <v>4249</v>
      </c>
      <c r="K418" s="93">
        <v>234.85</v>
      </c>
      <c r="L418" s="188">
        <v>6053</v>
      </c>
      <c r="M418" s="189">
        <f t="shared" ref="M418:W418" si="415">(B418/B419)-1</f>
        <v>-2.6890756302520025E-3</v>
      </c>
      <c r="N418" s="105">
        <f t="shared" si="415"/>
        <v>3.8999999999999924E-2</v>
      </c>
      <c r="O418" s="105">
        <f t="shared" si="415"/>
        <v>0</v>
      </c>
      <c r="P418" s="105">
        <f t="shared" si="415"/>
        <v>-1.4064697609000865E-3</v>
      </c>
      <c r="Q418" s="105">
        <f t="shared" si="415"/>
        <v>1.5022330491270663E-2</v>
      </c>
      <c r="R418" s="105">
        <f t="shared" si="415"/>
        <v>0</v>
      </c>
      <c r="S418" s="105">
        <f t="shared" si="415"/>
        <v>9.0415913200723175E-3</v>
      </c>
      <c r="T418" s="105">
        <f t="shared" si="415"/>
        <v>1.1764705882353343E-3</v>
      </c>
      <c r="U418" s="105">
        <f t="shared" si="415"/>
        <v>4.491725768321464E-3</v>
      </c>
      <c r="V418" s="105">
        <f t="shared" si="415"/>
        <v>-1.3235294117647123E-2</v>
      </c>
      <c r="W418" s="105">
        <f t="shared" si="415"/>
        <v>-7.7049180327868338E-3</v>
      </c>
    </row>
    <row r="419" spans="1:23" ht="14.25" customHeight="1">
      <c r="A419" s="112" t="s">
        <v>606</v>
      </c>
      <c r="B419" s="183">
        <v>89.25</v>
      </c>
      <c r="C419" s="184">
        <v>1000</v>
      </c>
      <c r="D419" s="183">
        <v>223</v>
      </c>
      <c r="E419" s="185">
        <v>711</v>
      </c>
      <c r="F419" s="183">
        <v>492.6</v>
      </c>
      <c r="G419" s="184">
        <v>1250</v>
      </c>
      <c r="H419" s="93">
        <v>276.5</v>
      </c>
      <c r="I419" s="93">
        <v>1700</v>
      </c>
      <c r="J419" s="187">
        <v>4230</v>
      </c>
      <c r="K419" s="93">
        <v>238</v>
      </c>
      <c r="L419" s="188">
        <v>6100</v>
      </c>
      <c r="M419" s="189">
        <f t="shared" ref="M419:W419" si="416">(B419/B420)-1</f>
        <v>5.605381165918466E-4</v>
      </c>
      <c r="N419" s="105">
        <f t="shared" si="416"/>
        <v>-3.8461538461538436E-2</v>
      </c>
      <c r="O419" s="105">
        <f t="shared" si="416"/>
        <v>2.7413038470398554E-2</v>
      </c>
      <c r="P419" s="105">
        <f t="shared" si="416"/>
        <v>-5.3161723559036478E-3</v>
      </c>
      <c r="Q419" s="105">
        <f t="shared" si="416"/>
        <v>-2.8340080971659409E-3</v>
      </c>
      <c r="R419" s="105">
        <f t="shared" si="416"/>
        <v>0</v>
      </c>
      <c r="S419" s="105">
        <f t="shared" si="416"/>
        <v>8.5719496625935587E-3</v>
      </c>
      <c r="T419" s="105">
        <f t="shared" si="416"/>
        <v>5.9171597633136397E-3</v>
      </c>
      <c r="U419" s="105">
        <f t="shared" si="416"/>
        <v>-8.2063305978897771E-3</v>
      </c>
      <c r="V419" s="105">
        <f t="shared" si="416"/>
        <v>2.3655913978494647E-2</v>
      </c>
      <c r="W419" s="105">
        <f t="shared" si="416"/>
        <v>-3.2679738562091387E-3</v>
      </c>
    </row>
    <row r="420" spans="1:23" ht="14.25" customHeight="1">
      <c r="A420" s="112" t="s">
        <v>607</v>
      </c>
      <c r="B420" s="183">
        <v>89.2</v>
      </c>
      <c r="C420" s="184">
        <v>1040</v>
      </c>
      <c r="D420" s="183">
        <v>217.05</v>
      </c>
      <c r="E420" s="185">
        <v>714.8</v>
      </c>
      <c r="F420" s="183">
        <v>494</v>
      </c>
      <c r="G420" s="184">
        <v>1250</v>
      </c>
      <c r="H420" s="93">
        <v>274.14999999999998</v>
      </c>
      <c r="I420" s="93">
        <v>1690</v>
      </c>
      <c r="J420" s="187">
        <v>4265</v>
      </c>
      <c r="K420" s="93">
        <v>232.5</v>
      </c>
      <c r="L420" s="188">
        <v>6120</v>
      </c>
      <c r="M420" s="189">
        <f t="shared" ref="M420:W420" si="417">(B420/B421)-1</f>
        <v>1.1223344556678949E-3</v>
      </c>
      <c r="N420" s="105">
        <f t="shared" si="417"/>
        <v>1.1673151750972721E-2</v>
      </c>
      <c r="O420" s="105">
        <f t="shared" si="417"/>
        <v>3.013763644992884E-2</v>
      </c>
      <c r="P420" s="105">
        <f t="shared" si="417"/>
        <v>1.1204481792717047E-3</v>
      </c>
      <c r="Q420" s="105">
        <f t="shared" si="417"/>
        <v>1.4373716632443578E-2</v>
      </c>
      <c r="R420" s="105">
        <f t="shared" si="417"/>
        <v>0</v>
      </c>
      <c r="S420" s="105">
        <f t="shared" si="417"/>
        <v>5.4744525547434364E-4</v>
      </c>
      <c r="T420" s="105">
        <f t="shared" si="417"/>
        <v>-5.8823529411764497E-3</v>
      </c>
      <c r="U420" s="105">
        <f t="shared" si="417"/>
        <v>3.0573847601129689E-3</v>
      </c>
      <c r="V420" s="105">
        <f t="shared" si="417"/>
        <v>2.8761061946902755E-2</v>
      </c>
      <c r="W420" s="105">
        <f t="shared" si="417"/>
        <v>-1.1308562197092087E-2</v>
      </c>
    </row>
    <row r="421" spans="1:23" ht="14.25" customHeight="1">
      <c r="A421" s="112" t="s">
        <v>608</v>
      </c>
      <c r="B421" s="183">
        <v>89.1</v>
      </c>
      <c r="C421" s="184">
        <v>1028</v>
      </c>
      <c r="D421" s="183">
        <v>210.7</v>
      </c>
      <c r="E421" s="185">
        <v>714</v>
      </c>
      <c r="F421" s="183">
        <v>487</v>
      </c>
      <c r="G421" s="184">
        <v>1250</v>
      </c>
      <c r="H421" s="93">
        <v>274</v>
      </c>
      <c r="I421" s="93">
        <v>1700</v>
      </c>
      <c r="J421" s="187">
        <v>4252</v>
      </c>
      <c r="K421" s="93">
        <v>226</v>
      </c>
      <c r="L421" s="188">
        <v>6190</v>
      </c>
      <c r="M421" s="189">
        <f t="shared" ref="M421:W421" si="418">(B421/B422)-1</f>
        <v>-4.1935483870967794E-2</v>
      </c>
      <c r="N421" s="105">
        <f t="shared" si="418"/>
        <v>0</v>
      </c>
      <c r="O421" s="105">
        <f t="shared" si="418"/>
        <v>8.1339712918659934E-3</v>
      </c>
      <c r="P421" s="105">
        <f t="shared" si="418"/>
        <v>0</v>
      </c>
      <c r="Q421" s="105">
        <f t="shared" si="418"/>
        <v>4.1237113402061709E-3</v>
      </c>
      <c r="R421" s="105">
        <f t="shared" si="418"/>
        <v>0</v>
      </c>
      <c r="S421" s="105">
        <f t="shared" si="418"/>
        <v>-1.0115606936416222E-2</v>
      </c>
      <c r="T421" s="105">
        <f t="shared" si="418"/>
        <v>-1.7615971814445297E-3</v>
      </c>
      <c r="U421" s="105">
        <f t="shared" si="418"/>
        <v>-6.5420560747663226E-3</v>
      </c>
      <c r="V421" s="105">
        <f t="shared" si="418"/>
        <v>4.4444444444444731E-3</v>
      </c>
      <c r="W421" s="105">
        <f t="shared" si="418"/>
        <v>-8.0710250201776468E-4</v>
      </c>
    </row>
    <row r="422" spans="1:23" ht="14.25" customHeight="1">
      <c r="A422" s="112" t="s">
        <v>609</v>
      </c>
      <c r="B422" s="183">
        <v>93</v>
      </c>
      <c r="C422" s="184">
        <v>1028</v>
      </c>
      <c r="D422" s="183">
        <v>209</v>
      </c>
      <c r="E422" s="185">
        <v>714</v>
      </c>
      <c r="F422" s="183">
        <v>485</v>
      </c>
      <c r="G422" s="184">
        <v>1250</v>
      </c>
      <c r="H422" s="93">
        <v>276.8</v>
      </c>
      <c r="I422" s="93">
        <v>1703</v>
      </c>
      <c r="J422" s="187">
        <v>4280</v>
      </c>
      <c r="K422" s="93">
        <v>225</v>
      </c>
      <c r="L422" s="188">
        <v>6195</v>
      </c>
      <c r="M422" s="189">
        <f t="shared" ref="M422:W422" si="419">(B422/B423)-1</f>
        <v>-1.0638297872340385E-2</v>
      </c>
      <c r="N422" s="105">
        <f t="shared" si="419"/>
        <v>0</v>
      </c>
      <c r="O422" s="105">
        <f t="shared" si="419"/>
        <v>3.7735849056603765E-2</v>
      </c>
      <c r="P422" s="105">
        <f t="shared" si="419"/>
        <v>-1.2589173310951773E-3</v>
      </c>
      <c r="Q422" s="105">
        <f t="shared" si="419"/>
        <v>0</v>
      </c>
      <c r="R422" s="105">
        <f t="shared" si="419"/>
        <v>0</v>
      </c>
      <c r="S422" s="105">
        <f t="shared" si="419"/>
        <v>1.3362621270364361E-2</v>
      </c>
      <c r="T422" s="105">
        <f t="shared" si="419"/>
        <v>-1.1730205278592809E-3</v>
      </c>
      <c r="U422" s="105">
        <f t="shared" si="419"/>
        <v>1.4218009478673022E-2</v>
      </c>
      <c r="V422" s="105">
        <f t="shared" si="419"/>
        <v>6.7114093959732557E-3</v>
      </c>
      <c r="W422" s="105">
        <f t="shared" si="419"/>
        <v>2.5894157630683701E-3</v>
      </c>
    </row>
    <row r="423" spans="1:23" ht="14.25" customHeight="1">
      <c r="A423" s="112" t="s">
        <v>610</v>
      </c>
      <c r="B423" s="183">
        <v>94</v>
      </c>
      <c r="C423" s="184">
        <v>1028</v>
      </c>
      <c r="D423" s="183">
        <v>201.4</v>
      </c>
      <c r="E423" s="185">
        <v>714.9</v>
      </c>
      <c r="F423" s="183">
        <v>485</v>
      </c>
      <c r="G423" s="184">
        <v>1250</v>
      </c>
      <c r="H423" s="93">
        <v>273.14999999999998</v>
      </c>
      <c r="I423" s="93">
        <v>1705</v>
      </c>
      <c r="J423" s="187">
        <v>4220</v>
      </c>
      <c r="K423" s="93">
        <v>223.5</v>
      </c>
      <c r="L423" s="188">
        <v>6179</v>
      </c>
      <c r="M423" s="189">
        <f t="shared" ref="M423:W423" si="420">(B423/B424)-1</f>
        <v>-5.2910052910053462E-3</v>
      </c>
      <c r="N423" s="105">
        <f t="shared" si="420"/>
        <v>0</v>
      </c>
      <c r="O423" s="105">
        <f t="shared" si="420"/>
        <v>1.7408604824669105E-3</v>
      </c>
      <c r="P423" s="105">
        <f t="shared" si="420"/>
        <v>2.1285714285714352E-2</v>
      </c>
      <c r="Q423" s="105">
        <f t="shared" si="420"/>
        <v>0</v>
      </c>
      <c r="R423" s="105">
        <f t="shared" si="420"/>
        <v>0</v>
      </c>
      <c r="S423" s="105">
        <f t="shared" si="420"/>
        <v>-6.9078349391020755E-3</v>
      </c>
      <c r="T423" s="105">
        <f t="shared" si="420"/>
        <v>-8.720930232558155E-3</v>
      </c>
      <c r="U423" s="105">
        <f t="shared" si="420"/>
        <v>0</v>
      </c>
      <c r="V423" s="105">
        <f t="shared" si="420"/>
        <v>2.5229357798165042E-2</v>
      </c>
      <c r="W423" s="105">
        <f t="shared" si="420"/>
        <v>1.0631337912986538E-2</v>
      </c>
    </row>
    <row r="424" spans="1:23" ht="14.25" customHeight="1">
      <c r="A424" s="112" t="s">
        <v>611</v>
      </c>
      <c r="B424" s="183">
        <v>94.5</v>
      </c>
      <c r="C424" s="184">
        <v>1028</v>
      </c>
      <c r="D424" s="183">
        <v>201.05</v>
      </c>
      <c r="E424" s="185">
        <v>700</v>
      </c>
      <c r="F424" s="183">
        <v>485</v>
      </c>
      <c r="G424" s="184">
        <v>1250</v>
      </c>
      <c r="H424" s="93">
        <v>275.05</v>
      </c>
      <c r="I424" s="93">
        <v>1720</v>
      </c>
      <c r="J424" s="187">
        <v>4220</v>
      </c>
      <c r="K424" s="93">
        <v>218</v>
      </c>
      <c r="L424" s="188">
        <v>6114</v>
      </c>
      <c r="M424" s="189">
        <f t="shared" ref="M424:W424" si="421">(B424/B425)-1</f>
        <v>-5.4725320985055115E-3</v>
      </c>
      <c r="N424" s="105">
        <f t="shared" si="421"/>
        <v>2.8000000000000025E-2</v>
      </c>
      <c r="O424" s="105">
        <f t="shared" si="421"/>
        <v>-4.7029702970295961E-3</v>
      </c>
      <c r="P424" s="105">
        <f t="shared" si="421"/>
        <v>-2.7507641011392026E-2</v>
      </c>
      <c r="Q424" s="105">
        <f t="shared" si="421"/>
        <v>6.2240663900414717E-3</v>
      </c>
      <c r="R424" s="105">
        <f t="shared" si="421"/>
        <v>0</v>
      </c>
      <c r="S424" s="105">
        <f t="shared" si="421"/>
        <v>1.8703703703703667E-2</v>
      </c>
      <c r="T424" s="105">
        <f t="shared" si="421"/>
        <v>0</v>
      </c>
      <c r="U424" s="105">
        <f t="shared" si="421"/>
        <v>4.761904761904745E-3</v>
      </c>
      <c r="V424" s="105">
        <f t="shared" si="421"/>
        <v>6.9284064665127154E-3</v>
      </c>
      <c r="W424" s="105">
        <f t="shared" si="421"/>
        <v>-1.3552758954501476E-2</v>
      </c>
    </row>
    <row r="425" spans="1:23" ht="14.25" customHeight="1">
      <c r="A425" s="112" t="s">
        <v>612</v>
      </c>
      <c r="B425" s="183">
        <v>95.02</v>
      </c>
      <c r="C425" s="184">
        <v>1000</v>
      </c>
      <c r="D425" s="183">
        <v>202</v>
      </c>
      <c r="E425" s="185">
        <v>719.8</v>
      </c>
      <c r="F425" s="183">
        <v>482</v>
      </c>
      <c r="G425" s="184">
        <v>1250</v>
      </c>
      <c r="H425" s="93">
        <v>270</v>
      </c>
      <c r="I425" s="93">
        <v>1720</v>
      </c>
      <c r="J425" s="187">
        <v>4200</v>
      </c>
      <c r="K425" s="93">
        <v>216.5</v>
      </c>
      <c r="L425" s="188">
        <v>6198</v>
      </c>
      <c r="M425" s="189">
        <f t="shared" ref="M425:W425" si="422">(B425/B426)-1</f>
        <v>1.5062493323362958E-2</v>
      </c>
      <c r="N425" s="105">
        <f t="shared" si="422"/>
        <v>-9.9009900990099098E-3</v>
      </c>
      <c r="O425" s="105">
        <f t="shared" si="422"/>
        <v>-9.8039215686274161E-3</v>
      </c>
      <c r="P425" s="105">
        <f t="shared" si="422"/>
        <v>-6.4872325741891501E-3</v>
      </c>
      <c r="Q425" s="105">
        <f t="shared" si="422"/>
        <v>3.1217481789802548E-3</v>
      </c>
      <c r="R425" s="105">
        <f t="shared" si="422"/>
        <v>0</v>
      </c>
      <c r="S425" s="105">
        <f t="shared" si="422"/>
        <v>-1.8360298127613195E-2</v>
      </c>
      <c r="T425" s="105">
        <f t="shared" si="422"/>
        <v>1.1764705882352899E-2</v>
      </c>
      <c r="U425" s="105">
        <f t="shared" si="422"/>
        <v>-1.1764705882352899E-2</v>
      </c>
      <c r="V425" s="105">
        <f t="shared" si="422"/>
        <v>0</v>
      </c>
      <c r="W425" s="105">
        <f t="shared" si="422"/>
        <v>1.3904793063961973E-2</v>
      </c>
    </row>
    <row r="426" spans="1:23" ht="14.25" customHeight="1">
      <c r="A426" s="112" t="s">
        <v>613</v>
      </c>
      <c r="B426" s="183">
        <v>93.61</v>
      </c>
      <c r="C426" s="184">
        <v>1010</v>
      </c>
      <c r="D426" s="183">
        <v>204</v>
      </c>
      <c r="E426" s="185">
        <v>724.5</v>
      </c>
      <c r="F426" s="183">
        <v>480.5</v>
      </c>
      <c r="G426" s="184">
        <v>1250</v>
      </c>
      <c r="H426" s="93">
        <v>275.05</v>
      </c>
      <c r="I426" s="93">
        <v>1700</v>
      </c>
      <c r="J426" s="187">
        <v>4250</v>
      </c>
      <c r="K426" s="93">
        <v>216.5</v>
      </c>
      <c r="L426" s="188">
        <v>6113</v>
      </c>
      <c r="M426" s="189">
        <f t="shared" ref="M426:W426" si="423">(B426/B427)-1</f>
        <v>-9.9903846153846176E-2</v>
      </c>
      <c r="N426" s="105">
        <f t="shared" si="423"/>
        <v>-2.8846153846153855E-2</v>
      </c>
      <c r="O426" s="105">
        <f t="shared" si="423"/>
        <v>1.4925373134328401E-2</v>
      </c>
      <c r="P426" s="105">
        <f t="shared" si="423"/>
        <v>4.8543689320388328E-3</v>
      </c>
      <c r="Q426" s="105">
        <f t="shared" si="423"/>
        <v>-7.2314049586776896E-3</v>
      </c>
      <c r="R426" s="105">
        <f t="shared" si="423"/>
        <v>0</v>
      </c>
      <c r="S426" s="105">
        <f t="shared" si="423"/>
        <v>-7.0397111913357291E-3</v>
      </c>
      <c r="T426" s="105">
        <f t="shared" si="423"/>
        <v>-5.8479532163743242E-3</v>
      </c>
      <c r="U426" s="105">
        <f t="shared" si="423"/>
        <v>-2.7682452528025592E-2</v>
      </c>
      <c r="V426" s="105">
        <f t="shared" si="423"/>
        <v>-6.8807339449541427E-3</v>
      </c>
      <c r="W426" s="105">
        <f t="shared" si="423"/>
        <v>-1.6355904481513139E-4</v>
      </c>
    </row>
    <row r="427" spans="1:23" ht="14.25" customHeight="1">
      <c r="A427" s="112" t="s">
        <v>614</v>
      </c>
      <c r="B427" s="183">
        <v>104</v>
      </c>
      <c r="C427" s="184">
        <v>1040</v>
      </c>
      <c r="D427" s="183">
        <v>201</v>
      </c>
      <c r="E427" s="185">
        <v>721</v>
      </c>
      <c r="F427" s="183">
        <v>484</v>
      </c>
      <c r="G427" s="184">
        <v>1250</v>
      </c>
      <c r="H427" s="93">
        <v>277</v>
      </c>
      <c r="I427" s="93">
        <v>1710</v>
      </c>
      <c r="J427" s="187">
        <v>4371</v>
      </c>
      <c r="K427" s="93">
        <v>218</v>
      </c>
      <c r="L427" s="188">
        <v>6114</v>
      </c>
      <c r="M427" s="189">
        <f t="shared" ref="M427:W427" si="424">(B427/B428)-1</f>
        <v>-2.3980815347721673E-3</v>
      </c>
      <c r="N427" s="105">
        <f t="shared" si="424"/>
        <v>-9.52380952380949E-3</v>
      </c>
      <c r="O427" s="105">
        <f t="shared" si="424"/>
        <v>-1.4705882352941124E-2</v>
      </c>
      <c r="P427" s="105">
        <f t="shared" si="424"/>
        <v>-8.2530949105914519E-3</v>
      </c>
      <c r="Q427" s="105">
        <f t="shared" si="424"/>
        <v>-2.0618556701030855E-3</v>
      </c>
      <c r="R427" s="105">
        <f t="shared" si="424"/>
        <v>0</v>
      </c>
      <c r="S427" s="105">
        <f t="shared" si="424"/>
        <v>-1.8047283883781962E-4</v>
      </c>
      <c r="T427" s="105">
        <f t="shared" si="424"/>
        <v>-2.2298456260720356E-2</v>
      </c>
      <c r="U427" s="105">
        <f t="shared" si="424"/>
        <v>2.2883295194509046E-4</v>
      </c>
      <c r="V427" s="105">
        <f t="shared" si="424"/>
        <v>3.6832412523020164E-3</v>
      </c>
      <c r="W427" s="105">
        <f t="shared" si="424"/>
        <v>0</v>
      </c>
    </row>
    <row r="428" spans="1:23" ht="14.25" customHeight="1">
      <c r="A428" s="112" t="s">
        <v>615</v>
      </c>
      <c r="B428" s="183">
        <v>104.25</v>
      </c>
      <c r="C428" s="184">
        <v>1050</v>
      </c>
      <c r="D428" s="183">
        <v>204</v>
      </c>
      <c r="E428" s="185">
        <v>727</v>
      </c>
      <c r="F428" s="183">
        <v>485</v>
      </c>
      <c r="G428" s="184">
        <v>1250</v>
      </c>
      <c r="H428" s="93">
        <v>277.05</v>
      </c>
      <c r="I428" s="93">
        <v>1749</v>
      </c>
      <c r="J428" s="187">
        <v>4370</v>
      </c>
      <c r="K428" s="93">
        <v>217.2</v>
      </c>
      <c r="L428" s="188">
        <v>6114</v>
      </c>
      <c r="M428" s="189">
        <f t="shared" ref="M428:W428" si="425">(B428/B429)-1</f>
        <v>-2.3923444976076125E-3</v>
      </c>
      <c r="N428" s="105">
        <f t="shared" si="425"/>
        <v>-9.5147478591817158E-4</v>
      </c>
      <c r="O428" s="105">
        <f t="shared" si="425"/>
        <v>1.9646365422396617E-3</v>
      </c>
      <c r="P428" s="105">
        <f t="shared" si="425"/>
        <v>1.3757050488383271E-4</v>
      </c>
      <c r="Q428" s="105">
        <f t="shared" si="425"/>
        <v>0</v>
      </c>
      <c r="R428" s="105">
        <f t="shared" si="425"/>
        <v>0</v>
      </c>
      <c r="S428" s="105">
        <f t="shared" si="425"/>
        <v>1.8050541516245744E-4</v>
      </c>
      <c r="T428" s="105">
        <f t="shared" si="425"/>
        <v>1.6860465116279144E-2</v>
      </c>
      <c r="U428" s="105">
        <f t="shared" si="425"/>
        <v>4.828696252011877E-3</v>
      </c>
      <c r="V428" s="105">
        <f t="shared" si="425"/>
        <v>-2.7548209366392573E-3</v>
      </c>
      <c r="W428" s="105">
        <f t="shared" si="425"/>
        <v>1.6358580075248597E-4</v>
      </c>
    </row>
    <row r="429" spans="1:23" ht="14.25" customHeight="1">
      <c r="A429" s="112" t="s">
        <v>616</v>
      </c>
      <c r="B429" s="183">
        <v>104.5</v>
      </c>
      <c r="C429" s="184">
        <v>1051</v>
      </c>
      <c r="D429" s="183">
        <v>203.6</v>
      </c>
      <c r="E429" s="185">
        <v>726.9</v>
      </c>
      <c r="F429" s="183">
        <v>485</v>
      </c>
      <c r="G429" s="184">
        <v>1250</v>
      </c>
      <c r="H429" s="93">
        <v>277</v>
      </c>
      <c r="I429" s="93">
        <v>1720</v>
      </c>
      <c r="J429" s="187">
        <v>4349</v>
      </c>
      <c r="K429" s="93">
        <v>217.8</v>
      </c>
      <c r="L429" s="188">
        <v>6113</v>
      </c>
      <c r="M429" s="189">
        <f t="shared" ref="M429:W429" si="426">(B429/B430)-1</f>
        <v>-4.761904761904745E-3</v>
      </c>
      <c r="N429" s="105">
        <f t="shared" si="426"/>
        <v>9.5238095238103782E-4</v>
      </c>
      <c r="O429" s="105">
        <f t="shared" si="426"/>
        <v>-1.4043583535109039E-2</v>
      </c>
      <c r="P429" s="105">
        <f t="shared" si="426"/>
        <v>-6.9672131147541227E-3</v>
      </c>
      <c r="Q429" s="105">
        <f t="shared" si="426"/>
        <v>-2.0614306328592402E-4</v>
      </c>
      <c r="R429" s="105">
        <f t="shared" si="426"/>
        <v>-3.1897926634768536E-3</v>
      </c>
      <c r="S429" s="105">
        <f t="shared" si="426"/>
        <v>0</v>
      </c>
      <c r="T429" s="105">
        <f t="shared" si="426"/>
        <v>-1.7142857142857126E-2</v>
      </c>
      <c r="U429" s="105">
        <f t="shared" si="426"/>
        <v>0</v>
      </c>
      <c r="V429" s="105">
        <f t="shared" si="426"/>
        <v>-9.1743119266052275E-4</v>
      </c>
      <c r="W429" s="105">
        <f t="shared" si="426"/>
        <v>-1.3873205355702578E-2</v>
      </c>
    </row>
    <row r="430" spans="1:23" ht="14.25" customHeight="1">
      <c r="A430" s="112" t="s">
        <v>617</v>
      </c>
      <c r="B430" s="183">
        <v>105</v>
      </c>
      <c r="C430" s="184">
        <v>1050</v>
      </c>
      <c r="D430" s="183">
        <v>206.5</v>
      </c>
      <c r="E430" s="185">
        <v>732</v>
      </c>
      <c r="F430" s="183">
        <v>485.1</v>
      </c>
      <c r="G430" s="184">
        <v>1254</v>
      </c>
      <c r="H430" s="93">
        <v>277</v>
      </c>
      <c r="I430" s="93">
        <v>1750</v>
      </c>
      <c r="J430" s="187">
        <v>4349</v>
      </c>
      <c r="K430" s="93">
        <v>218</v>
      </c>
      <c r="L430" s="188">
        <v>6199</v>
      </c>
      <c r="M430" s="189">
        <f t="shared" ref="M430:W430" si="427">(B430/B431)-1</f>
        <v>-2.3752969121140222E-3</v>
      </c>
      <c r="N430" s="105">
        <f t="shared" si="427"/>
        <v>0</v>
      </c>
      <c r="O430" s="105">
        <f t="shared" si="427"/>
        <v>-3.0288800187837417E-2</v>
      </c>
      <c r="P430" s="105">
        <f t="shared" si="427"/>
        <v>2.5210084033613356E-2</v>
      </c>
      <c r="Q430" s="105">
        <f t="shared" si="427"/>
        <v>1.0308215647869545E-4</v>
      </c>
      <c r="R430" s="105">
        <f t="shared" si="427"/>
        <v>9.9035933391761644E-2</v>
      </c>
      <c r="S430" s="105">
        <f t="shared" si="427"/>
        <v>3.6231884057971175E-3</v>
      </c>
      <c r="T430" s="105">
        <f t="shared" si="427"/>
        <v>1.2731481481481399E-2</v>
      </c>
      <c r="U430" s="105">
        <f t="shared" si="427"/>
        <v>0</v>
      </c>
      <c r="V430" s="105">
        <f t="shared" si="427"/>
        <v>-1.6029310739638092E-3</v>
      </c>
      <c r="W430" s="105">
        <f t="shared" si="427"/>
        <v>0</v>
      </c>
    </row>
    <row r="431" spans="1:23" ht="14.25" customHeight="1">
      <c r="A431" s="112" t="s">
        <v>618</v>
      </c>
      <c r="B431" s="183">
        <v>105.25</v>
      </c>
      <c r="C431" s="184">
        <v>1050</v>
      </c>
      <c r="D431" s="183">
        <v>212.95</v>
      </c>
      <c r="E431" s="185">
        <v>714</v>
      </c>
      <c r="F431" s="183">
        <v>485.05</v>
      </c>
      <c r="G431" s="184">
        <v>1141</v>
      </c>
      <c r="H431" s="93">
        <v>276</v>
      </c>
      <c r="I431" s="93">
        <v>1728</v>
      </c>
      <c r="J431" s="187">
        <v>4349</v>
      </c>
      <c r="K431" s="93">
        <v>218.35</v>
      </c>
      <c r="L431" s="188">
        <v>6199</v>
      </c>
      <c r="M431" s="189">
        <f t="shared" ref="M431:W431" si="428">(B431/B432)-1</f>
        <v>2.1844660194174859E-2</v>
      </c>
      <c r="N431" s="105">
        <f t="shared" si="428"/>
        <v>9.5328884652046142E-4</v>
      </c>
      <c r="O431" s="105">
        <f t="shared" si="428"/>
        <v>8.7636191378492878E-3</v>
      </c>
      <c r="P431" s="105">
        <f t="shared" si="428"/>
        <v>1.1331444759206777E-2</v>
      </c>
      <c r="Q431" s="105">
        <f t="shared" si="428"/>
        <v>-3.0829308395848853E-3</v>
      </c>
      <c r="R431" s="105">
        <f t="shared" si="428"/>
        <v>0</v>
      </c>
      <c r="S431" s="105">
        <f t="shared" si="428"/>
        <v>-3.6101083032491488E-3</v>
      </c>
      <c r="T431" s="105">
        <f t="shared" si="428"/>
        <v>0</v>
      </c>
      <c r="U431" s="105">
        <f t="shared" si="428"/>
        <v>0</v>
      </c>
      <c r="V431" s="105">
        <f t="shared" si="428"/>
        <v>-2.9680365296803624E-3</v>
      </c>
      <c r="W431" s="105">
        <f t="shared" si="428"/>
        <v>0</v>
      </c>
    </row>
    <row r="432" spans="1:23" ht="14.25" customHeight="1">
      <c r="A432" s="112" t="s">
        <v>619</v>
      </c>
      <c r="B432" s="183">
        <v>103</v>
      </c>
      <c r="C432" s="184">
        <v>1049</v>
      </c>
      <c r="D432" s="183">
        <v>211.1</v>
      </c>
      <c r="E432" s="185">
        <v>706</v>
      </c>
      <c r="F432" s="183">
        <v>486.55</v>
      </c>
      <c r="G432" s="184">
        <v>1141</v>
      </c>
      <c r="H432" s="93">
        <v>277</v>
      </c>
      <c r="I432" s="93">
        <v>1728</v>
      </c>
      <c r="J432" s="187">
        <v>4349</v>
      </c>
      <c r="K432" s="93">
        <v>219</v>
      </c>
      <c r="L432" s="188">
        <v>6199</v>
      </c>
      <c r="M432" s="189">
        <f t="shared" ref="M432:W432" si="429">(B432/B433)-1</f>
        <v>0</v>
      </c>
      <c r="N432" s="105">
        <f t="shared" si="429"/>
        <v>8.6538461538461231E-3</v>
      </c>
      <c r="O432" s="105">
        <f t="shared" si="429"/>
        <v>3.4803921568627327E-2</v>
      </c>
      <c r="P432" s="105">
        <f t="shared" si="429"/>
        <v>-1.5341701534170138E-2</v>
      </c>
      <c r="Q432" s="105">
        <f t="shared" si="429"/>
        <v>1.1316872427984404E-3</v>
      </c>
      <c r="R432" s="105">
        <f t="shared" si="429"/>
        <v>8.7719298245603206E-4</v>
      </c>
      <c r="S432" s="105">
        <f t="shared" si="429"/>
        <v>0</v>
      </c>
      <c r="T432" s="105">
        <f t="shared" si="429"/>
        <v>2.188054405677109E-2</v>
      </c>
      <c r="U432" s="105">
        <f t="shared" si="429"/>
        <v>1.1395348837209385E-2</v>
      </c>
      <c r="V432" s="105">
        <f t="shared" si="429"/>
        <v>-4.3191634462377282E-3</v>
      </c>
      <c r="W432" s="105">
        <f t="shared" si="429"/>
        <v>2.2599802045529582E-2</v>
      </c>
    </row>
    <row r="433" spans="1:23" ht="14.25" customHeight="1">
      <c r="A433" s="112" t="s">
        <v>620</v>
      </c>
      <c r="B433" s="183">
        <v>103</v>
      </c>
      <c r="C433" s="184">
        <v>1040</v>
      </c>
      <c r="D433" s="183">
        <v>204</v>
      </c>
      <c r="E433" s="185">
        <v>717</v>
      </c>
      <c r="F433" s="183">
        <v>486</v>
      </c>
      <c r="G433" s="184">
        <v>1140</v>
      </c>
      <c r="H433" s="93">
        <v>277</v>
      </c>
      <c r="I433" s="93">
        <v>1691</v>
      </c>
      <c r="J433" s="187">
        <v>4300</v>
      </c>
      <c r="K433" s="93">
        <v>219.95</v>
      </c>
      <c r="L433" s="188">
        <v>6062</v>
      </c>
      <c r="M433" s="189">
        <f t="shared" ref="M433:W433" si="430">(B433/B434)-1</f>
        <v>-3.8684719535784229E-3</v>
      </c>
      <c r="N433" s="105">
        <f t="shared" si="430"/>
        <v>-9.52380952380949E-3</v>
      </c>
      <c r="O433" s="105">
        <f t="shared" si="430"/>
        <v>9.9009900990099098E-3</v>
      </c>
      <c r="P433" s="105">
        <f t="shared" si="430"/>
        <v>3.9281055225395045E-2</v>
      </c>
      <c r="Q433" s="105">
        <f t="shared" si="430"/>
        <v>9.9750623441396957E-3</v>
      </c>
      <c r="R433" s="105">
        <f t="shared" si="430"/>
        <v>-8.6956521739129933E-3</v>
      </c>
      <c r="S433" s="105">
        <f t="shared" si="430"/>
        <v>0</v>
      </c>
      <c r="T433" s="105">
        <f t="shared" si="430"/>
        <v>-2.254335260115603E-2</v>
      </c>
      <c r="U433" s="105">
        <f t="shared" si="430"/>
        <v>-3.4762456546929554E-3</v>
      </c>
      <c r="V433" s="105">
        <f t="shared" si="430"/>
        <v>1.3594470046082829E-2</v>
      </c>
      <c r="W433" s="105">
        <f t="shared" si="430"/>
        <v>-1.430894308943087E-2</v>
      </c>
    </row>
    <row r="434" spans="1:23" ht="14.25" customHeight="1">
      <c r="A434" s="112" t="s">
        <v>621</v>
      </c>
      <c r="B434" s="183">
        <v>103.4</v>
      </c>
      <c r="C434" s="184">
        <v>1050</v>
      </c>
      <c r="D434" s="183">
        <v>202</v>
      </c>
      <c r="E434" s="185">
        <v>689.9</v>
      </c>
      <c r="F434" s="183">
        <v>481.2</v>
      </c>
      <c r="G434" s="184">
        <v>1150</v>
      </c>
      <c r="H434" s="93">
        <v>277</v>
      </c>
      <c r="I434" s="93">
        <v>1730</v>
      </c>
      <c r="J434" s="187">
        <v>4315</v>
      </c>
      <c r="K434" s="93">
        <v>217</v>
      </c>
      <c r="L434" s="188">
        <v>6150</v>
      </c>
      <c r="M434" s="189">
        <f t="shared" ref="M434:W434" si="431">(B434/B435)-1</f>
        <v>0</v>
      </c>
      <c r="N434" s="105">
        <f t="shared" si="431"/>
        <v>0</v>
      </c>
      <c r="O434" s="105">
        <f t="shared" si="431"/>
        <v>2.5380710659898442E-2</v>
      </c>
      <c r="P434" s="105">
        <f t="shared" si="431"/>
        <v>5.6851311953352024E-3</v>
      </c>
      <c r="Q434" s="105">
        <f t="shared" si="431"/>
        <v>6.6945606694559512E-3</v>
      </c>
      <c r="R434" s="105">
        <f t="shared" si="431"/>
        <v>1.3215859030837107E-2</v>
      </c>
      <c r="S434" s="105">
        <f t="shared" si="431"/>
        <v>-3.4178809138334376E-3</v>
      </c>
      <c r="T434" s="105">
        <f t="shared" si="431"/>
        <v>8.1585081585080488E-3</v>
      </c>
      <c r="U434" s="105">
        <f t="shared" si="431"/>
        <v>8.1775700934578754E-3</v>
      </c>
      <c r="V434" s="105">
        <f t="shared" si="431"/>
        <v>1.8062397372742067E-2</v>
      </c>
      <c r="W434" s="105">
        <f t="shared" si="431"/>
        <v>-7.9045007259235245E-3</v>
      </c>
    </row>
    <row r="435" spans="1:23" ht="14.25" customHeight="1">
      <c r="A435" s="112" t="s">
        <v>622</v>
      </c>
      <c r="B435" s="183">
        <v>103.4</v>
      </c>
      <c r="C435" s="184">
        <v>1050</v>
      </c>
      <c r="D435" s="183">
        <v>197</v>
      </c>
      <c r="E435" s="185">
        <v>686</v>
      </c>
      <c r="F435" s="183">
        <v>478</v>
      </c>
      <c r="G435" s="184">
        <v>1135</v>
      </c>
      <c r="H435" s="93">
        <v>277.95</v>
      </c>
      <c r="I435" s="93">
        <v>1716</v>
      </c>
      <c r="J435" s="187">
        <v>4280</v>
      </c>
      <c r="K435" s="93">
        <v>213.15</v>
      </c>
      <c r="L435" s="188">
        <v>6199</v>
      </c>
      <c r="M435" s="189">
        <f t="shared" ref="M435:W435" si="432">(B435/B436)-1</f>
        <v>1.0752688172043001E-2</v>
      </c>
      <c r="N435" s="105">
        <f t="shared" si="432"/>
        <v>0</v>
      </c>
      <c r="O435" s="105">
        <f t="shared" si="432"/>
        <v>-2.0263424518743856E-3</v>
      </c>
      <c r="P435" s="105">
        <f t="shared" si="432"/>
        <v>0</v>
      </c>
      <c r="Q435" s="105">
        <f t="shared" si="432"/>
        <v>3.6745406824147953E-3</v>
      </c>
      <c r="R435" s="105">
        <f t="shared" si="432"/>
        <v>2.6501766784452485E-3</v>
      </c>
      <c r="S435" s="105">
        <f t="shared" si="432"/>
        <v>7.0652173913043903E-3</v>
      </c>
      <c r="T435" s="105">
        <f t="shared" si="432"/>
        <v>-5.7937427578215184E-3</v>
      </c>
      <c r="U435" s="105">
        <f t="shared" si="432"/>
        <v>7.058823529411784E-3</v>
      </c>
      <c r="V435" s="105">
        <f t="shared" si="432"/>
        <v>5.0000000000000044E-2</v>
      </c>
      <c r="W435" s="105">
        <f t="shared" si="432"/>
        <v>2.2937293729373032E-2</v>
      </c>
    </row>
    <row r="436" spans="1:23" ht="14.25" customHeight="1">
      <c r="A436" s="112" t="s">
        <v>623</v>
      </c>
      <c r="B436" s="183">
        <v>102.3</v>
      </c>
      <c r="C436" s="184">
        <v>1050</v>
      </c>
      <c r="D436" s="183">
        <v>197.4</v>
      </c>
      <c r="E436" s="185">
        <v>686</v>
      </c>
      <c r="F436" s="183">
        <v>476.25</v>
      </c>
      <c r="G436" s="184">
        <v>1132</v>
      </c>
      <c r="H436" s="93">
        <v>276</v>
      </c>
      <c r="I436" s="93">
        <v>1726</v>
      </c>
      <c r="J436" s="187">
        <v>4250</v>
      </c>
      <c r="K436" s="93">
        <v>203</v>
      </c>
      <c r="L436" s="188">
        <v>6060</v>
      </c>
      <c r="M436" s="189">
        <f t="shared" ref="M436:W436" si="433">(B436/B437)-1</f>
        <v>-1.9512195121951237E-3</v>
      </c>
      <c r="N436" s="105">
        <f t="shared" si="433"/>
        <v>2.0408163265306145E-2</v>
      </c>
      <c r="O436" s="105">
        <f t="shared" si="433"/>
        <v>3.8947368421052619E-2</v>
      </c>
      <c r="P436" s="105">
        <f t="shared" si="433"/>
        <v>1.7804154302670572E-2</v>
      </c>
      <c r="Q436" s="105">
        <f t="shared" si="433"/>
        <v>-7.8125E-3</v>
      </c>
      <c r="R436" s="105">
        <f t="shared" si="433"/>
        <v>-8.3400809716599245E-2</v>
      </c>
      <c r="S436" s="105">
        <f t="shared" si="433"/>
        <v>-1.2522361359570633E-2</v>
      </c>
      <c r="T436" s="105">
        <f t="shared" si="433"/>
        <v>1.1600928074246841E-3</v>
      </c>
      <c r="U436" s="105">
        <f t="shared" si="433"/>
        <v>9.0218423551757798E-3</v>
      </c>
      <c r="V436" s="105">
        <f t="shared" si="433"/>
        <v>-1.3125911521633338E-2</v>
      </c>
      <c r="W436" s="105">
        <f t="shared" si="433"/>
        <v>-2.2580645161290325E-2</v>
      </c>
    </row>
    <row r="437" spans="1:23" ht="14.25" customHeight="1">
      <c r="A437" s="112" t="s">
        <v>624</v>
      </c>
      <c r="B437" s="183">
        <v>102.5</v>
      </c>
      <c r="C437" s="184">
        <v>1029</v>
      </c>
      <c r="D437" s="183">
        <v>190</v>
      </c>
      <c r="E437" s="185">
        <v>674</v>
      </c>
      <c r="F437" s="183">
        <v>480</v>
      </c>
      <c r="G437" s="184">
        <v>1235</v>
      </c>
      <c r="H437" s="93">
        <v>279.5</v>
      </c>
      <c r="I437" s="93">
        <v>1724</v>
      </c>
      <c r="J437" s="187">
        <v>4212</v>
      </c>
      <c r="K437" s="93">
        <v>205.7</v>
      </c>
      <c r="L437" s="188">
        <v>6200</v>
      </c>
      <c r="M437" s="189">
        <f t="shared" ref="M437:W437" si="434">(B437/B438)-1</f>
        <v>5.3948013732221245E-3</v>
      </c>
      <c r="N437" s="105">
        <f t="shared" si="434"/>
        <v>2.8999999999999915E-2</v>
      </c>
      <c r="O437" s="105">
        <f t="shared" si="434"/>
        <v>0</v>
      </c>
      <c r="P437" s="105">
        <f t="shared" si="434"/>
        <v>4.4709388971684305E-3</v>
      </c>
      <c r="Q437" s="105">
        <f t="shared" si="434"/>
        <v>8.4033613445377853E-3</v>
      </c>
      <c r="R437" s="105">
        <f t="shared" si="434"/>
        <v>-3.2889584964761132E-2</v>
      </c>
      <c r="S437" s="105">
        <f t="shared" si="434"/>
        <v>2.1513087128004482E-3</v>
      </c>
      <c r="T437" s="105">
        <f t="shared" si="434"/>
        <v>2.3255813953488857E-3</v>
      </c>
      <c r="U437" s="105">
        <f t="shared" si="434"/>
        <v>-1.5887850467289688E-2</v>
      </c>
      <c r="V437" s="105">
        <f t="shared" si="434"/>
        <v>8.3333333333333037E-3</v>
      </c>
      <c r="W437" s="105">
        <f t="shared" si="434"/>
        <v>0</v>
      </c>
    </row>
    <row r="438" spans="1:23" ht="14.25" customHeight="1">
      <c r="A438" s="112" t="s">
        <v>625</v>
      </c>
      <c r="B438" s="183">
        <v>101.95</v>
      </c>
      <c r="C438" s="184">
        <v>1000</v>
      </c>
      <c r="D438" s="183">
        <v>190</v>
      </c>
      <c r="E438" s="185">
        <v>671</v>
      </c>
      <c r="F438" s="183">
        <v>476</v>
      </c>
      <c r="G438" s="184">
        <v>1277</v>
      </c>
      <c r="H438" s="93">
        <v>278.89999999999998</v>
      </c>
      <c r="I438" s="93">
        <v>1720</v>
      </c>
      <c r="J438" s="187">
        <v>4280</v>
      </c>
      <c r="K438" s="93">
        <v>204</v>
      </c>
      <c r="L438" s="188">
        <v>6200</v>
      </c>
      <c r="M438" s="189">
        <f t="shared" ref="M438:W438" si="435">(B438/B439)-1</f>
        <v>0</v>
      </c>
      <c r="N438" s="105">
        <f t="shared" si="435"/>
        <v>-2.7237354085603127E-2</v>
      </c>
      <c r="O438" s="105">
        <f t="shared" si="435"/>
        <v>-1.144640998959412E-2</v>
      </c>
      <c r="P438" s="105">
        <f t="shared" si="435"/>
        <v>1.0390001505797386E-2</v>
      </c>
      <c r="Q438" s="105">
        <f t="shared" si="435"/>
        <v>1.8943380340981086E-3</v>
      </c>
      <c r="R438" s="105">
        <f t="shared" si="435"/>
        <v>-1.7692307692307674E-2</v>
      </c>
      <c r="S438" s="105">
        <f t="shared" si="435"/>
        <v>3.2374100719423371E-3</v>
      </c>
      <c r="T438" s="105">
        <f t="shared" si="435"/>
        <v>2.9154518950438302E-3</v>
      </c>
      <c r="U438" s="105">
        <f t="shared" si="435"/>
        <v>0</v>
      </c>
      <c r="V438" s="105">
        <f t="shared" si="435"/>
        <v>1.4925373134328401E-2</v>
      </c>
      <c r="W438" s="105">
        <f t="shared" si="435"/>
        <v>-6.2510017631031145E-3</v>
      </c>
    </row>
    <row r="439" spans="1:23" ht="14.25" customHeight="1">
      <c r="A439" s="112" t="s">
        <v>626</v>
      </c>
      <c r="B439" s="183">
        <v>101.95</v>
      </c>
      <c r="C439" s="184">
        <v>1028</v>
      </c>
      <c r="D439" s="183">
        <v>192.2</v>
      </c>
      <c r="E439" s="185">
        <v>664.1</v>
      </c>
      <c r="F439" s="183">
        <v>475.1</v>
      </c>
      <c r="G439" s="184">
        <v>1300</v>
      </c>
      <c r="H439" s="93">
        <v>278</v>
      </c>
      <c r="I439" s="93">
        <v>1715</v>
      </c>
      <c r="J439" s="187">
        <v>4280</v>
      </c>
      <c r="K439" s="93">
        <v>201</v>
      </c>
      <c r="L439" s="188">
        <v>6239</v>
      </c>
      <c r="M439" s="189">
        <f t="shared" ref="M439:W439" si="436">(B439/B440)-1</f>
        <v>9.4059405940594143E-3</v>
      </c>
      <c r="N439" s="105">
        <f t="shared" si="436"/>
        <v>2.8000000000000025E-2</v>
      </c>
      <c r="O439" s="105">
        <f t="shared" si="436"/>
        <v>-1.4106181072069734E-2</v>
      </c>
      <c r="P439" s="105">
        <f t="shared" si="436"/>
        <v>-1.353383458646551E-3</v>
      </c>
      <c r="Q439" s="105">
        <f t="shared" si="436"/>
        <v>1.0851063829787178E-2</v>
      </c>
      <c r="R439" s="105">
        <f t="shared" si="436"/>
        <v>2.3622047244094446E-2</v>
      </c>
      <c r="S439" s="105">
        <f t="shared" si="436"/>
        <v>-3.5842293906810374E-3</v>
      </c>
      <c r="T439" s="105">
        <f t="shared" si="436"/>
        <v>-1.1648223645893685E-3</v>
      </c>
      <c r="U439" s="105">
        <f t="shared" si="436"/>
        <v>2.8598894496515204E-2</v>
      </c>
      <c r="V439" s="105">
        <f t="shared" si="436"/>
        <v>3.0504998718277276E-2</v>
      </c>
      <c r="W439" s="105">
        <f t="shared" si="436"/>
        <v>-1.1207172590458336E-3</v>
      </c>
    </row>
    <row r="440" spans="1:23" ht="14.25" customHeight="1">
      <c r="A440" s="112" t="s">
        <v>627</v>
      </c>
      <c r="B440" s="183">
        <v>101</v>
      </c>
      <c r="C440" s="184">
        <v>1000</v>
      </c>
      <c r="D440" s="183">
        <v>194.95</v>
      </c>
      <c r="E440" s="185">
        <v>665</v>
      </c>
      <c r="F440" s="183">
        <v>470</v>
      </c>
      <c r="G440" s="184">
        <v>1270</v>
      </c>
      <c r="H440" s="93">
        <v>279</v>
      </c>
      <c r="I440" s="93">
        <v>1717</v>
      </c>
      <c r="J440" s="187">
        <v>4161</v>
      </c>
      <c r="K440" s="93">
        <v>195.05</v>
      </c>
      <c r="L440" s="188">
        <v>6246</v>
      </c>
      <c r="M440" s="189">
        <f t="shared" ref="M440:W440" si="437">(B440/B441)-1</f>
        <v>-9.3182932810201846E-3</v>
      </c>
      <c r="N440" s="105">
        <f t="shared" si="437"/>
        <v>1.0101010101010166E-2</v>
      </c>
      <c r="O440" s="105">
        <f t="shared" si="437"/>
        <v>-5.1268905408885512E-4</v>
      </c>
      <c r="P440" s="105">
        <f t="shared" si="437"/>
        <v>-5.9790732436472149E-3</v>
      </c>
      <c r="Q440" s="105">
        <f t="shared" si="437"/>
        <v>0</v>
      </c>
      <c r="R440" s="105">
        <f t="shared" si="437"/>
        <v>-2.3076923076923106E-2</v>
      </c>
      <c r="S440" s="105">
        <f t="shared" si="437"/>
        <v>1.2704174228675091E-2</v>
      </c>
      <c r="T440" s="105">
        <f t="shared" si="437"/>
        <v>9.4062316284537761E-3</v>
      </c>
      <c r="U440" s="105">
        <f t="shared" si="437"/>
        <v>-1.0699001426533572E-2</v>
      </c>
      <c r="V440" s="105">
        <f t="shared" si="437"/>
        <v>2.1204188481675379E-2</v>
      </c>
      <c r="W440" s="105">
        <f t="shared" si="437"/>
        <v>7.4193548387095909E-3</v>
      </c>
    </row>
    <row r="441" spans="1:23" ht="14.25" customHeight="1">
      <c r="A441" s="112" t="s">
        <v>628</v>
      </c>
      <c r="B441" s="183">
        <v>101.95</v>
      </c>
      <c r="C441" s="184">
        <v>990</v>
      </c>
      <c r="D441" s="183">
        <v>195.05</v>
      </c>
      <c r="E441" s="185">
        <v>669</v>
      </c>
      <c r="F441" s="183">
        <v>470</v>
      </c>
      <c r="G441" s="184">
        <v>1300</v>
      </c>
      <c r="H441" s="93">
        <v>275.5</v>
      </c>
      <c r="I441" s="93">
        <v>1701</v>
      </c>
      <c r="J441" s="187">
        <v>4206</v>
      </c>
      <c r="K441" s="93">
        <v>191</v>
      </c>
      <c r="L441" s="188">
        <v>6200</v>
      </c>
      <c r="M441" s="189">
        <f t="shared" ref="M441:W441" si="438">(B441/B442)-1</f>
        <v>2.4582104228121349E-3</v>
      </c>
      <c r="N441" s="105">
        <f t="shared" si="438"/>
        <v>3.0395136778116338E-3</v>
      </c>
      <c r="O441" s="105">
        <f t="shared" si="438"/>
        <v>-2.4749999999999939E-2</v>
      </c>
      <c r="P441" s="105">
        <f t="shared" si="438"/>
        <v>-1.4925373134327957E-3</v>
      </c>
      <c r="Q441" s="105">
        <f t="shared" si="438"/>
        <v>5.1325919589391145E-3</v>
      </c>
      <c r="R441" s="105">
        <f t="shared" si="438"/>
        <v>0</v>
      </c>
      <c r="S441" s="105">
        <f t="shared" si="438"/>
        <v>0</v>
      </c>
      <c r="T441" s="105">
        <f t="shared" si="438"/>
        <v>1.4311270125223707E-2</v>
      </c>
      <c r="U441" s="105">
        <f t="shared" si="438"/>
        <v>1.4285714285713347E-3</v>
      </c>
      <c r="V441" s="105">
        <f t="shared" si="438"/>
        <v>1.5957446808510634E-2</v>
      </c>
      <c r="W441" s="105">
        <f t="shared" si="438"/>
        <v>-3.215434083601254E-3</v>
      </c>
    </row>
    <row r="442" spans="1:23" ht="14.25" customHeight="1">
      <c r="A442" s="112" t="s">
        <v>629</v>
      </c>
      <c r="B442" s="183">
        <v>101.7</v>
      </c>
      <c r="C442" s="184">
        <v>987</v>
      </c>
      <c r="D442" s="183">
        <v>200</v>
      </c>
      <c r="E442" s="185">
        <v>670</v>
      </c>
      <c r="F442" s="183">
        <v>467.6</v>
      </c>
      <c r="G442" s="184">
        <v>1300</v>
      </c>
      <c r="H442" s="93">
        <v>275.5</v>
      </c>
      <c r="I442" s="93">
        <v>1677</v>
      </c>
      <c r="J442" s="187">
        <v>4200</v>
      </c>
      <c r="K442" s="93">
        <v>188</v>
      </c>
      <c r="L442" s="188">
        <v>6220</v>
      </c>
      <c r="M442" s="189">
        <f t="shared" ref="M442:W442" si="439">(B442/B443)-1</f>
        <v>1.6491754122938573E-2</v>
      </c>
      <c r="N442" s="105">
        <f t="shared" si="439"/>
        <v>-6.0422960725075026E-3</v>
      </c>
      <c r="O442" s="105">
        <f t="shared" si="439"/>
        <v>-1.9607843137254943E-2</v>
      </c>
      <c r="P442" s="105">
        <f t="shared" si="439"/>
        <v>-2.9761904761904656E-3</v>
      </c>
      <c r="Q442" s="105">
        <f t="shared" si="439"/>
        <v>5.1590713671538779E-3</v>
      </c>
      <c r="R442" s="105">
        <f t="shared" si="439"/>
        <v>7.7519379844961378E-3</v>
      </c>
      <c r="S442" s="105">
        <f t="shared" si="439"/>
        <v>-1.5368120085775594E-2</v>
      </c>
      <c r="T442" s="105">
        <f t="shared" si="439"/>
        <v>-2.3795359904819069E-3</v>
      </c>
      <c r="U442" s="105">
        <f t="shared" si="439"/>
        <v>0</v>
      </c>
      <c r="V442" s="105">
        <f t="shared" si="439"/>
        <v>-1.5932023366967973E-3</v>
      </c>
      <c r="W442" s="105">
        <f t="shared" si="439"/>
        <v>3.0640219319464368E-3</v>
      </c>
    </row>
    <row r="443" spans="1:23" ht="14.25" customHeight="1">
      <c r="A443" s="112" t="s">
        <v>630</v>
      </c>
      <c r="B443" s="183">
        <v>100.05</v>
      </c>
      <c r="C443" s="184">
        <v>993</v>
      </c>
      <c r="D443" s="183">
        <v>204</v>
      </c>
      <c r="E443" s="185">
        <v>672</v>
      </c>
      <c r="F443" s="183">
        <v>465.2</v>
      </c>
      <c r="G443" s="184">
        <v>1290</v>
      </c>
      <c r="H443" s="93">
        <v>279.8</v>
      </c>
      <c r="I443" s="93">
        <v>1681</v>
      </c>
      <c r="J443" s="187">
        <v>4200</v>
      </c>
      <c r="K443" s="93">
        <v>188.3</v>
      </c>
      <c r="L443" s="188">
        <v>6201</v>
      </c>
      <c r="M443" s="189">
        <f t="shared" ref="M443:W443" si="440">(B443/B444)-1</f>
        <v>8.0604534005037642E-3</v>
      </c>
      <c r="N443" s="105">
        <f t="shared" si="440"/>
        <v>2.0181634712410634E-3</v>
      </c>
      <c r="O443" s="105">
        <f t="shared" si="440"/>
        <v>-1.4254650881855513E-2</v>
      </c>
      <c r="P443" s="105">
        <f t="shared" si="440"/>
        <v>5.9880239520957446E-3</v>
      </c>
      <c r="Q443" s="105">
        <f t="shared" si="440"/>
        <v>5.837837837837867E-3</v>
      </c>
      <c r="R443" s="105">
        <f t="shared" si="440"/>
        <v>-7.692307692307665E-3</v>
      </c>
      <c r="S443" s="105">
        <f t="shared" si="440"/>
        <v>1.7454545454545389E-2</v>
      </c>
      <c r="T443" s="105">
        <f t="shared" si="440"/>
        <v>5.9523809523809312E-4</v>
      </c>
      <c r="U443" s="105">
        <f t="shared" si="440"/>
        <v>0</v>
      </c>
      <c r="V443" s="105">
        <f t="shared" si="440"/>
        <v>-8.9473684210525928E-3</v>
      </c>
      <c r="W443" s="105">
        <f t="shared" si="440"/>
        <v>-3.0546623794212024E-3</v>
      </c>
    </row>
    <row r="444" spans="1:23" ht="14.25" customHeight="1">
      <c r="A444" s="112" t="s">
        <v>631</v>
      </c>
      <c r="B444" s="183">
        <v>99.25</v>
      </c>
      <c r="C444" s="184">
        <v>991</v>
      </c>
      <c r="D444" s="183">
        <v>206.95</v>
      </c>
      <c r="E444" s="185">
        <v>668</v>
      </c>
      <c r="F444" s="183">
        <v>462.5</v>
      </c>
      <c r="G444" s="184">
        <v>1300</v>
      </c>
      <c r="H444" s="93">
        <v>275</v>
      </c>
      <c r="I444" s="93">
        <v>1680</v>
      </c>
      <c r="J444" s="187">
        <v>4200</v>
      </c>
      <c r="K444" s="93">
        <v>190</v>
      </c>
      <c r="L444" s="188">
        <v>6220</v>
      </c>
      <c r="M444" s="189">
        <f t="shared" ref="M444:W444" si="441">(B444/B445)-1</f>
        <v>-7.4999999999999512E-3</v>
      </c>
      <c r="N444" s="105">
        <f t="shared" si="441"/>
        <v>4.2060988433228141E-2</v>
      </c>
      <c r="O444" s="105">
        <f t="shared" si="441"/>
        <v>-2.4154589371983004E-4</v>
      </c>
      <c r="P444" s="105">
        <f t="shared" si="441"/>
        <v>1.2121212121212199E-2</v>
      </c>
      <c r="Q444" s="105">
        <f t="shared" si="441"/>
        <v>5.4347826086955653E-3</v>
      </c>
      <c r="R444" s="105">
        <f t="shared" si="441"/>
        <v>7.698229407235857E-4</v>
      </c>
      <c r="S444" s="105">
        <f t="shared" si="441"/>
        <v>-1.0791366906474864E-2</v>
      </c>
      <c r="T444" s="105">
        <f t="shared" si="441"/>
        <v>0</v>
      </c>
      <c r="U444" s="105">
        <f t="shared" si="441"/>
        <v>0</v>
      </c>
      <c r="V444" s="105">
        <f t="shared" si="441"/>
        <v>2.1505376344086002E-2</v>
      </c>
      <c r="W444" s="105">
        <f t="shared" si="441"/>
        <v>0</v>
      </c>
    </row>
    <row r="445" spans="1:23" ht="14.25" customHeight="1">
      <c r="A445" s="112" t="s">
        <v>632</v>
      </c>
      <c r="B445" s="183">
        <v>100</v>
      </c>
      <c r="C445" s="184">
        <v>951</v>
      </c>
      <c r="D445" s="183">
        <v>207</v>
      </c>
      <c r="E445" s="185">
        <v>660</v>
      </c>
      <c r="F445" s="183">
        <v>460</v>
      </c>
      <c r="G445" s="184">
        <v>1299</v>
      </c>
      <c r="H445" s="93">
        <v>278</v>
      </c>
      <c r="I445" s="93">
        <v>1680</v>
      </c>
      <c r="J445" s="187">
        <v>4200</v>
      </c>
      <c r="K445" s="93">
        <v>186</v>
      </c>
      <c r="L445" s="188">
        <v>6220</v>
      </c>
      <c r="M445" s="189">
        <f t="shared" ref="M445:W445" si="442">(B445/B446)-1</f>
        <v>1.0101010101010166E-2</v>
      </c>
      <c r="N445" s="105">
        <f t="shared" si="442"/>
        <v>-8.5576923076923106E-2</v>
      </c>
      <c r="O445" s="105">
        <f t="shared" si="442"/>
        <v>1.0002439619419379E-2</v>
      </c>
      <c r="P445" s="105">
        <f t="shared" si="442"/>
        <v>-9.7524381095274171E-3</v>
      </c>
      <c r="Q445" s="105">
        <f t="shared" si="442"/>
        <v>-8.6206896551723755E-3</v>
      </c>
      <c r="R445" s="105">
        <f t="shared" si="442"/>
        <v>0</v>
      </c>
      <c r="S445" s="105">
        <f t="shared" si="442"/>
        <v>-7.1428571428571175E-3</v>
      </c>
      <c r="T445" s="105">
        <f t="shared" si="442"/>
        <v>9.446254071661242E-2</v>
      </c>
      <c r="U445" s="105">
        <f t="shared" si="442"/>
        <v>0</v>
      </c>
      <c r="V445" s="105">
        <f t="shared" si="442"/>
        <v>0</v>
      </c>
      <c r="W445" s="105">
        <f t="shared" si="442"/>
        <v>-3.2051282051281937E-3</v>
      </c>
    </row>
    <row r="446" spans="1:23" ht="14.25" customHeight="1">
      <c r="A446" s="112" t="s">
        <v>633</v>
      </c>
      <c r="B446" s="183">
        <v>99</v>
      </c>
      <c r="C446" s="184">
        <v>1040</v>
      </c>
      <c r="D446" s="183">
        <v>204.95</v>
      </c>
      <c r="E446" s="185">
        <v>666.5</v>
      </c>
      <c r="F446" s="183">
        <v>464</v>
      </c>
      <c r="G446" s="184">
        <v>1299</v>
      </c>
      <c r="H446" s="93">
        <v>280</v>
      </c>
      <c r="I446" s="93">
        <v>1535</v>
      </c>
      <c r="J446" s="187">
        <v>4200</v>
      </c>
      <c r="K446" s="93">
        <v>186</v>
      </c>
      <c r="L446" s="188">
        <v>6240</v>
      </c>
      <c r="M446" s="189">
        <f t="shared" ref="M446:W446" si="443">(B446/B447)-1</f>
        <v>1.0616578195181692E-2</v>
      </c>
      <c r="N446" s="105">
        <f t="shared" si="443"/>
        <v>0</v>
      </c>
      <c r="O446" s="105">
        <f t="shared" si="443"/>
        <v>7.1253071253070122E-3</v>
      </c>
      <c r="P446" s="105">
        <f t="shared" si="443"/>
        <v>8.0157289776163765E-3</v>
      </c>
      <c r="Q446" s="105">
        <f t="shared" si="443"/>
        <v>4.3290043290042934E-3</v>
      </c>
      <c r="R446" s="105">
        <f t="shared" si="443"/>
        <v>1.4843750000000044E-2</v>
      </c>
      <c r="S446" s="105">
        <f t="shared" si="443"/>
        <v>1.449275362318847E-2</v>
      </c>
      <c r="T446" s="105">
        <f t="shared" si="443"/>
        <v>-9.9706744868035213E-2</v>
      </c>
      <c r="U446" s="105">
        <f t="shared" si="443"/>
        <v>0</v>
      </c>
      <c r="V446" s="105">
        <f t="shared" si="443"/>
        <v>0</v>
      </c>
      <c r="W446" s="105">
        <f t="shared" si="443"/>
        <v>1.7659335366833062E-3</v>
      </c>
    </row>
    <row r="447" spans="1:23" ht="14.25" customHeight="1">
      <c r="A447" s="112" t="s">
        <v>634</v>
      </c>
      <c r="B447" s="183">
        <v>97.96</v>
      </c>
      <c r="C447" s="184">
        <v>1040</v>
      </c>
      <c r="D447" s="183">
        <v>203.5</v>
      </c>
      <c r="E447" s="185">
        <v>661.2</v>
      </c>
      <c r="F447" s="183">
        <v>462</v>
      </c>
      <c r="G447" s="184">
        <v>1280</v>
      </c>
      <c r="H447" s="93">
        <v>276</v>
      </c>
      <c r="I447" s="93">
        <v>1705</v>
      </c>
      <c r="J447" s="187">
        <v>4200</v>
      </c>
      <c r="K447" s="93">
        <v>186</v>
      </c>
      <c r="L447" s="188">
        <v>6229</v>
      </c>
      <c r="M447" s="189">
        <f t="shared" ref="M447:W447" si="444">(B447/B448)-1</f>
        <v>-4.0816326530623837E-4</v>
      </c>
      <c r="N447" s="105">
        <f t="shared" si="444"/>
        <v>0</v>
      </c>
      <c r="O447" s="105">
        <f t="shared" si="444"/>
        <v>-2.5149700598802394E-2</v>
      </c>
      <c r="P447" s="105">
        <f t="shared" si="444"/>
        <v>5.4744525547445466E-3</v>
      </c>
      <c r="Q447" s="105">
        <f t="shared" si="444"/>
        <v>-4.3103448275861878E-3</v>
      </c>
      <c r="R447" s="105">
        <f t="shared" si="444"/>
        <v>0</v>
      </c>
      <c r="S447" s="105">
        <f t="shared" si="444"/>
        <v>5.4377379010328575E-4</v>
      </c>
      <c r="T447" s="105">
        <f t="shared" si="444"/>
        <v>1.1269276393831573E-2</v>
      </c>
      <c r="U447" s="105">
        <f t="shared" si="444"/>
        <v>0</v>
      </c>
      <c r="V447" s="105">
        <f t="shared" si="444"/>
        <v>-5.3475935828877219E-3</v>
      </c>
      <c r="W447" s="105">
        <f t="shared" si="444"/>
        <v>-1.7628205128205066E-3</v>
      </c>
    </row>
    <row r="448" spans="1:23" ht="14.25" customHeight="1">
      <c r="A448" s="112" t="s">
        <v>635</v>
      </c>
      <c r="B448" s="183">
        <v>98</v>
      </c>
      <c r="C448" s="184">
        <v>1040</v>
      </c>
      <c r="D448" s="183">
        <v>208.75</v>
      </c>
      <c r="E448" s="185">
        <v>657.6</v>
      </c>
      <c r="F448" s="183">
        <v>464</v>
      </c>
      <c r="G448" s="184">
        <v>1280</v>
      </c>
      <c r="H448" s="93">
        <v>275.85000000000002</v>
      </c>
      <c r="I448" s="93">
        <v>1686</v>
      </c>
      <c r="J448" s="187">
        <v>4200</v>
      </c>
      <c r="K448" s="93">
        <v>187</v>
      </c>
      <c r="L448" s="188">
        <v>6240</v>
      </c>
      <c r="M448" s="189">
        <f t="shared" ref="M448:W448" si="445">(B448/B449)-1</f>
        <v>-1.0001010203050775E-2</v>
      </c>
      <c r="N448" s="105">
        <f t="shared" si="445"/>
        <v>-2.7128157156220745E-2</v>
      </c>
      <c r="O448" s="105">
        <f t="shared" si="445"/>
        <v>-2.498832321345168E-2</v>
      </c>
      <c r="P448" s="105">
        <f t="shared" si="445"/>
        <v>-2.8512335647806086E-2</v>
      </c>
      <c r="Q448" s="105">
        <f t="shared" si="445"/>
        <v>-8.5470085470085166E-3</v>
      </c>
      <c r="R448" s="105">
        <f t="shared" si="445"/>
        <v>-2.2900763358778664E-2</v>
      </c>
      <c r="S448" s="105">
        <f t="shared" si="445"/>
        <v>8.5923217550274433E-3</v>
      </c>
      <c r="T448" s="105">
        <f t="shared" si="445"/>
        <v>-1.8626309662398088E-2</v>
      </c>
      <c r="U448" s="105">
        <f t="shared" si="445"/>
        <v>1.1560693641618602E-2</v>
      </c>
      <c r="V448" s="105">
        <f t="shared" si="445"/>
        <v>1.0264721772015095E-2</v>
      </c>
      <c r="W448" s="105">
        <f t="shared" si="445"/>
        <v>0</v>
      </c>
    </row>
    <row r="449" spans="1:23" ht="14.25" customHeight="1">
      <c r="A449" s="112" t="s">
        <v>636</v>
      </c>
      <c r="B449" s="183">
        <v>98.99</v>
      </c>
      <c r="C449" s="184">
        <v>1069</v>
      </c>
      <c r="D449" s="183">
        <v>214.1</v>
      </c>
      <c r="E449" s="185">
        <v>676.9</v>
      </c>
      <c r="F449" s="183">
        <v>468</v>
      </c>
      <c r="G449" s="184">
        <v>1310</v>
      </c>
      <c r="H449" s="93">
        <v>273.5</v>
      </c>
      <c r="I449" s="93">
        <v>1718</v>
      </c>
      <c r="J449" s="187">
        <v>4152</v>
      </c>
      <c r="K449" s="93">
        <v>185.1</v>
      </c>
      <c r="L449" s="188">
        <v>6240</v>
      </c>
      <c r="M449" s="189">
        <f t="shared" ref="M449:W449" si="446">(B449/B450)-1</f>
        <v>-5.1256281407036086E-3</v>
      </c>
      <c r="N449" s="105">
        <f t="shared" si="446"/>
        <v>0</v>
      </c>
      <c r="O449" s="105">
        <f t="shared" si="446"/>
        <v>1.42112742775935E-2</v>
      </c>
      <c r="P449" s="105">
        <f t="shared" si="446"/>
        <v>0</v>
      </c>
      <c r="Q449" s="105">
        <f t="shared" si="446"/>
        <v>0</v>
      </c>
      <c r="R449" s="105">
        <f t="shared" si="446"/>
        <v>-3.8022813688213253E-3</v>
      </c>
      <c r="S449" s="105">
        <f t="shared" si="446"/>
        <v>-2.5528811086797942E-3</v>
      </c>
      <c r="T449" s="105">
        <f t="shared" si="446"/>
        <v>-5.8173356602675419E-4</v>
      </c>
      <c r="U449" s="105">
        <f t="shared" si="446"/>
        <v>-1.1428571428571455E-2</v>
      </c>
      <c r="V449" s="105">
        <f t="shared" si="446"/>
        <v>5.4054054054053502E-4</v>
      </c>
      <c r="W449" s="105">
        <f t="shared" si="446"/>
        <v>0</v>
      </c>
    </row>
    <row r="450" spans="1:23" ht="14.25" customHeight="1">
      <c r="A450" s="112" t="s">
        <v>637</v>
      </c>
      <c r="B450" s="183">
        <v>99.5</v>
      </c>
      <c r="C450" s="184">
        <v>1069</v>
      </c>
      <c r="D450" s="183">
        <v>211.1</v>
      </c>
      <c r="E450" s="185">
        <v>676.9</v>
      </c>
      <c r="F450" s="183">
        <v>468</v>
      </c>
      <c r="G450" s="184">
        <v>1315</v>
      </c>
      <c r="H450" s="93">
        <v>274.2</v>
      </c>
      <c r="I450" s="93">
        <v>1719</v>
      </c>
      <c r="J450" s="187">
        <v>4200</v>
      </c>
      <c r="K450" s="93">
        <v>185</v>
      </c>
      <c r="L450" s="188">
        <v>6240</v>
      </c>
      <c r="M450" s="189">
        <f t="shared" ref="M450:W450" si="447">(B450/B451)-1</f>
        <v>-1.4851485148514865E-2</v>
      </c>
      <c r="N450" s="105">
        <f t="shared" si="447"/>
        <v>0</v>
      </c>
      <c r="O450" s="105">
        <f t="shared" si="447"/>
        <v>-1.7454037700721403E-2</v>
      </c>
      <c r="P450" s="105">
        <f t="shared" si="447"/>
        <v>-2.7990571596935299E-3</v>
      </c>
      <c r="Q450" s="105">
        <f t="shared" si="447"/>
        <v>0</v>
      </c>
      <c r="R450" s="105">
        <f t="shared" si="447"/>
        <v>2.0962732919254767E-2</v>
      </c>
      <c r="S450" s="105">
        <f t="shared" si="447"/>
        <v>1.1808118081180874E-2</v>
      </c>
      <c r="T450" s="105">
        <f t="shared" si="447"/>
        <v>8.2111436950147443E-3</v>
      </c>
      <c r="U450" s="105">
        <f t="shared" si="447"/>
        <v>0</v>
      </c>
      <c r="V450" s="105">
        <f t="shared" si="447"/>
        <v>-1.0695187165775444E-2</v>
      </c>
      <c r="W450" s="105">
        <f t="shared" si="447"/>
        <v>3.3767486734201935E-3</v>
      </c>
    </row>
    <row r="451" spans="1:23" ht="14.25" customHeight="1">
      <c r="A451" s="112" t="s">
        <v>638</v>
      </c>
      <c r="B451" s="183">
        <v>101</v>
      </c>
      <c r="C451" s="184">
        <v>1069</v>
      </c>
      <c r="D451" s="183">
        <v>214.85</v>
      </c>
      <c r="E451" s="185">
        <v>678.8</v>
      </c>
      <c r="F451" s="183">
        <v>468</v>
      </c>
      <c r="G451" s="184">
        <v>1288</v>
      </c>
      <c r="H451" s="93">
        <v>271</v>
      </c>
      <c r="I451" s="93">
        <v>1705</v>
      </c>
      <c r="J451" s="187">
        <v>4200</v>
      </c>
      <c r="K451" s="93">
        <v>187</v>
      </c>
      <c r="L451" s="188">
        <v>6219</v>
      </c>
      <c r="M451" s="189">
        <f t="shared" ref="M451:W451" si="448">(B451/B452)-1</f>
        <v>4.9751243781095411E-3</v>
      </c>
      <c r="N451" s="105">
        <f t="shared" si="448"/>
        <v>-9.3457943925234765E-4</v>
      </c>
      <c r="O451" s="105">
        <f t="shared" si="448"/>
        <v>-7.6212471131640314E-3</v>
      </c>
      <c r="P451" s="105">
        <f t="shared" si="448"/>
        <v>0</v>
      </c>
      <c r="Q451" s="105">
        <f t="shared" si="448"/>
        <v>-3.1948881789137795E-3</v>
      </c>
      <c r="R451" s="105">
        <f t="shared" si="448"/>
        <v>2.3346303501945442E-3</v>
      </c>
      <c r="S451" s="105">
        <f t="shared" si="448"/>
        <v>-1.8115942028985477E-2</v>
      </c>
      <c r="T451" s="105">
        <f t="shared" si="448"/>
        <v>-2.9239766081871066E-3</v>
      </c>
      <c r="U451" s="105">
        <f t="shared" si="448"/>
        <v>-5.9171597633136397E-3</v>
      </c>
      <c r="V451" s="105">
        <f t="shared" si="448"/>
        <v>5.3763440860215006E-3</v>
      </c>
      <c r="W451" s="105">
        <f t="shared" si="448"/>
        <v>-3.3653846153846034E-3</v>
      </c>
    </row>
    <row r="452" spans="1:23" ht="14.25" customHeight="1">
      <c r="A452" s="112" t="s">
        <v>639</v>
      </c>
      <c r="B452" s="183">
        <v>100.5</v>
      </c>
      <c r="C452" s="184">
        <v>1070</v>
      </c>
      <c r="D452" s="183">
        <v>216.5</v>
      </c>
      <c r="E452" s="185">
        <v>678.8</v>
      </c>
      <c r="F452" s="183">
        <v>469.5</v>
      </c>
      <c r="G452" s="184">
        <v>1285</v>
      </c>
      <c r="H452" s="93">
        <v>276</v>
      </c>
      <c r="I452" s="93">
        <v>1710</v>
      </c>
      <c r="J452" s="187">
        <v>4225</v>
      </c>
      <c r="K452" s="93">
        <v>186</v>
      </c>
      <c r="L452" s="188">
        <v>6240</v>
      </c>
      <c r="M452" s="189">
        <f t="shared" ref="M452:W452" si="449">(B452/B453)-1</f>
        <v>4.9999999999998934E-3</v>
      </c>
      <c r="N452" s="105">
        <f t="shared" si="449"/>
        <v>0</v>
      </c>
      <c r="O452" s="105">
        <f t="shared" si="449"/>
        <v>-1.6140189070785738E-3</v>
      </c>
      <c r="P452" s="105">
        <f t="shared" si="449"/>
        <v>1.4734050390430298E-4</v>
      </c>
      <c r="Q452" s="105">
        <f t="shared" si="449"/>
        <v>-1.0638297872340718E-3</v>
      </c>
      <c r="R452" s="105">
        <f t="shared" si="449"/>
        <v>0</v>
      </c>
      <c r="S452" s="105">
        <f t="shared" si="449"/>
        <v>3.6363636363636598E-3</v>
      </c>
      <c r="T452" s="105">
        <f t="shared" si="449"/>
        <v>2.9325513196480912E-3</v>
      </c>
      <c r="U452" s="105">
        <f t="shared" si="449"/>
        <v>-2.3663038334120756E-4</v>
      </c>
      <c r="V452" s="105">
        <f t="shared" si="449"/>
        <v>5.4054054054053502E-3</v>
      </c>
      <c r="W452" s="105">
        <f t="shared" si="449"/>
        <v>1.6286644951140072E-2</v>
      </c>
    </row>
    <row r="453" spans="1:23" ht="14.25" customHeight="1">
      <c r="A453" s="112" t="s">
        <v>640</v>
      </c>
      <c r="B453" s="183">
        <v>100</v>
      </c>
      <c r="C453" s="184">
        <v>1070</v>
      </c>
      <c r="D453" s="183">
        <v>216.85</v>
      </c>
      <c r="E453" s="185">
        <v>678.7</v>
      </c>
      <c r="F453" s="183">
        <v>470</v>
      </c>
      <c r="G453" s="184">
        <v>1285</v>
      </c>
      <c r="H453" s="93">
        <v>275</v>
      </c>
      <c r="I453" s="93">
        <v>1705</v>
      </c>
      <c r="J453" s="187">
        <v>4226</v>
      </c>
      <c r="K453" s="93">
        <v>185</v>
      </c>
      <c r="L453" s="188">
        <v>6140</v>
      </c>
      <c r="M453" s="189">
        <f t="shared" ref="M453:W453" si="450">(B453/B454)-1</f>
        <v>-5.9642147117295874E-3</v>
      </c>
      <c r="N453" s="105">
        <f t="shared" si="450"/>
        <v>-3.7243947858472959E-3</v>
      </c>
      <c r="O453" s="105">
        <f t="shared" si="450"/>
        <v>8.839264945336156E-3</v>
      </c>
      <c r="P453" s="105">
        <f t="shared" si="450"/>
        <v>-1.9117647058822795E-3</v>
      </c>
      <c r="Q453" s="105">
        <f t="shared" si="450"/>
        <v>0</v>
      </c>
      <c r="R453" s="105">
        <f t="shared" si="450"/>
        <v>7.8431372549019329E-3</v>
      </c>
      <c r="S453" s="105">
        <f t="shared" si="450"/>
        <v>-7.2202166064981865E-3</v>
      </c>
      <c r="T453" s="105">
        <f t="shared" si="450"/>
        <v>2.9411764705882248E-3</v>
      </c>
      <c r="U453" s="105">
        <f t="shared" si="450"/>
        <v>3.5620992638327742E-3</v>
      </c>
      <c r="V453" s="105">
        <f t="shared" si="450"/>
        <v>-8.1015392924654872E-4</v>
      </c>
      <c r="W453" s="105">
        <f t="shared" si="450"/>
        <v>0</v>
      </c>
    </row>
    <row r="454" spans="1:23" ht="14.25" customHeight="1">
      <c r="A454" s="112" t="s">
        <v>641</v>
      </c>
      <c r="B454" s="183">
        <v>100.6</v>
      </c>
      <c r="C454" s="184">
        <v>1074</v>
      </c>
      <c r="D454" s="183">
        <v>214.95</v>
      </c>
      <c r="E454" s="185">
        <v>680</v>
      </c>
      <c r="F454" s="183">
        <v>470</v>
      </c>
      <c r="G454" s="184">
        <v>1275</v>
      </c>
      <c r="H454" s="93">
        <v>277</v>
      </c>
      <c r="I454" s="93">
        <v>1700</v>
      </c>
      <c r="J454" s="187">
        <v>4211</v>
      </c>
      <c r="K454" s="93">
        <v>185.15</v>
      </c>
      <c r="L454" s="188">
        <v>6140</v>
      </c>
      <c r="M454" s="189">
        <f t="shared" ref="M454:W454" si="451">(B454/B455)-1</f>
        <v>-8.8669950738916592E-3</v>
      </c>
      <c r="N454" s="105">
        <f t="shared" si="451"/>
        <v>0</v>
      </c>
      <c r="O454" s="105">
        <f t="shared" si="451"/>
        <v>2.3571428571428577E-2</v>
      </c>
      <c r="P454" s="105">
        <f t="shared" si="451"/>
        <v>1.4727540500736325E-3</v>
      </c>
      <c r="Q454" s="105">
        <f t="shared" si="451"/>
        <v>6.4239828693790635E-3</v>
      </c>
      <c r="R454" s="105">
        <f t="shared" si="451"/>
        <v>0</v>
      </c>
      <c r="S454" s="105">
        <f t="shared" si="451"/>
        <v>0</v>
      </c>
      <c r="T454" s="105">
        <f t="shared" si="451"/>
        <v>-4.1007615700058286E-3</v>
      </c>
      <c r="U454" s="105">
        <f t="shared" si="451"/>
        <v>2.6190476190475209E-3</v>
      </c>
      <c r="V454" s="105">
        <f t="shared" si="451"/>
        <v>2.7012425715833288E-4</v>
      </c>
      <c r="W454" s="105">
        <f t="shared" si="451"/>
        <v>6.5573770491802463E-3</v>
      </c>
    </row>
    <row r="455" spans="1:23" ht="14.25" customHeight="1">
      <c r="A455" s="112" t="s">
        <v>642</v>
      </c>
      <c r="B455" s="183">
        <v>101.5</v>
      </c>
      <c r="C455" s="184">
        <v>1074</v>
      </c>
      <c r="D455" s="183">
        <v>210</v>
      </c>
      <c r="E455" s="185">
        <v>679</v>
      </c>
      <c r="F455" s="183">
        <v>467</v>
      </c>
      <c r="G455" s="184">
        <v>1275</v>
      </c>
      <c r="H455" s="93">
        <v>277</v>
      </c>
      <c r="I455" s="93">
        <v>1707</v>
      </c>
      <c r="J455" s="187">
        <v>4200</v>
      </c>
      <c r="K455" s="93">
        <v>185.1</v>
      </c>
      <c r="L455" s="188">
        <v>6100</v>
      </c>
      <c r="M455" s="189">
        <f t="shared" ref="M455:W455" si="452">(B455/B456)-1</f>
        <v>-2.9469548133594925E-3</v>
      </c>
      <c r="N455" s="105">
        <f t="shared" si="452"/>
        <v>2.2857142857142909E-2</v>
      </c>
      <c r="O455" s="105">
        <f t="shared" si="452"/>
        <v>2.3815194093845804E-4</v>
      </c>
      <c r="P455" s="105">
        <f t="shared" si="452"/>
        <v>1.3432835820895495E-2</v>
      </c>
      <c r="Q455" s="105">
        <f t="shared" si="452"/>
        <v>-6.065765669894696E-3</v>
      </c>
      <c r="R455" s="105">
        <f t="shared" si="452"/>
        <v>0</v>
      </c>
      <c r="S455" s="105">
        <f t="shared" si="452"/>
        <v>6.5406976744186718E-3</v>
      </c>
      <c r="T455" s="105">
        <f t="shared" si="452"/>
        <v>4.1176470588235592E-3</v>
      </c>
      <c r="U455" s="105">
        <f t="shared" si="452"/>
        <v>2.3866348448686736E-3</v>
      </c>
      <c r="V455" s="105">
        <f t="shared" si="452"/>
        <v>5.431830526887671E-3</v>
      </c>
      <c r="W455" s="105">
        <f t="shared" si="452"/>
        <v>0</v>
      </c>
    </row>
    <row r="456" spans="1:23" ht="14.25" customHeight="1">
      <c r="A456" s="112" t="s">
        <v>643</v>
      </c>
      <c r="B456" s="183">
        <v>101.8</v>
      </c>
      <c r="C456" s="184">
        <v>1050</v>
      </c>
      <c r="D456" s="183">
        <v>209.95</v>
      </c>
      <c r="E456" s="185">
        <v>670</v>
      </c>
      <c r="F456" s="183">
        <v>469.85</v>
      </c>
      <c r="G456" s="184">
        <v>1275</v>
      </c>
      <c r="H456" s="93">
        <v>275.2</v>
      </c>
      <c r="I456" s="93">
        <v>1700</v>
      </c>
      <c r="J456" s="187">
        <v>4190</v>
      </c>
      <c r="K456" s="93">
        <v>184.1</v>
      </c>
      <c r="L456" s="188">
        <v>6100</v>
      </c>
      <c r="M456" s="189">
        <f t="shared" ref="M456:W456" si="453">(B456/B457)-1</f>
        <v>-9.7276264591439343E-3</v>
      </c>
      <c r="N456" s="105">
        <f t="shared" si="453"/>
        <v>0</v>
      </c>
      <c r="O456" s="105">
        <f t="shared" si="453"/>
        <v>1.192179303767249E-3</v>
      </c>
      <c r="P456" s="105">
        <f t="shared" si="453"/>
        <v>1.4927601134506752E-4</v>
      </c>
      <c r="Q456" s="105">
        <f t="shared" si="453"/>
        <v>3.631314749546144E-3</v>
      </c>
      <c r="R456" s="105">
        <f t="shared" si="453"/>
        <v>0</v>
      </c>
      <c r="S456" s="105">
        <f t="shared" si="453"/>
        <v>1.5310828260468368E-2</v>
      </c>
      <c r="T456" s="105">
        <f t="shared" si="453"/>
        <v>0</v>
      </c>
      <c r="U456" s="105">
        <f t="shared" si="453"/>
        <v>9.6385542168675453E-3</v>
      </c>
      <c r="V456" s="105">
        <f t="shared" si="453"/>
        <v>4.3644298963447792E-3</v>
      </c>
      <c r="W456" s="105">
        <f t="shared" si="453"/>
        <v>-6.514657980456029E-3</v>
      </c>
    </row>
    <row r="457" spans="1:23" ht="14.25" customHeight="1">
      <c r="A457" s="112" t="s">
        <v>644</v>
      </c>
      <c r="B457" s="183">
        <v>102.8</v>
      </c>
      <c r="C457" s="184">
        <v>1050</v>
      </c>
      <c r="D457" s="183">
        <v>209.7</v>
      </c>
      <c r="E457" s="185">
        <v>669.9</v>
      </c>
      <c r="F457" s="183">
        <v>468.15</v>
      </c>
      <c r="G457" s="184">
        <v>1275</v>
      </c>
      <c r="H457" s="93">
        <v>271.05</v>
      </c>
      <c r="I457" s="93">
        <v>1700</v>
      </c>
      <c r="J457" s="187">
        <v>4150</v>
      </c>
      <c r="K457" s="93">
        <v>183.3</v>
      </c>
      <c r="L457" s="188">
        <v>6140</v>
      </c>
      <c r="M457" s="189">
        <f t="shared" ref="M457:W457" si="454">(B457/B458)-1</f>
        <v>1.2807881773398977E-2</v>
      </c>
      <c r="N457" s="105">
        <f t="shared" si="454"/>
        <v>0</v>
      </c>
      <c r="O457" s="105">
        <f t="shared" si="454"/>
        <v>-1.4285714285714457E-3</v>
      </c>
      <c r="P457" s="105">
        <f t="shared" si="454"/>
        <v>3.0615384615384489E-2</v>
      </c>
      <c r="Q457" s="105">
        <f t="shared" si="454"/>
        <v>1.1123110151187943E-2</v>
      </c>
      <c r="R457" s="105">
        <f t="shared" si="454"/>
        <v>-7.0093457943924964E-3</v>
      </c>
      <c r="S457" s="105">
        <f t="shared" si="454"/>
        <v>3.8888888888888307E-3</v>
      </c>
      <c r="T457" s="105">
        <f t="shared" si="454"/>
        <v>2.9498525073745618E-3</v>
      </c>
      <c r="U457" s="105">
        <f t="shared" si="454"/>
        <v>0</v>
      </c>
      <c r="V457" s="105">
        <f t="shared" si="454"/>
        <v>2.4022346368715253E-2</v>
      </c>
      <c r="W457" s="105">
        <f t="shared" si="454"/>
        <v>9.8684210526316374E-3</v>
      </c>
    </row>
    <row r="458" spans="1:23" ht="14.25" customHeight="1">
      <c r="A458" s="112" t="s">
        <v>645</v>
      </c>
      <c r="B458" s="183">
        <v>101.5</v>
      </c>
      <c r="C458" s="184">
        <v>1050</v>
      </c>
      <c r="D458" s="183">
        <v>210</v>
      </c>
      <c r="E458" s="185">
        <v>650</v>
      </c>
      <c r="F458" s="183">
        <v>463</v>
      </c>
      <c r="G458" s="184">
        <v>1284</v>
      </c>
      <c r="H458" s="93">
        <v>270</v>
      </c>
      <c r="I458" s="93">
        <v>1695</v>
      </c>
      <c r="J458" s="187">
        <v>4150</v>
      </c>
      <c r="K458" s="93">
        <v>179</v>
      </c>
      <c r="L458" s="188">
        <v>6080</v>
      </c>
      <c r="M458" s="189">
        <f t="shared" ref="M458:W458" si="455">(B458/B459)-1</f>
        <v>2.205215990333298E-2</v>
      </c>
      <c r="N458" s="105">
        <f t="shared" si="455"/>
        <v>0</v>
      </c>
      <c r="O458" s="105">
        <f t="shared" si="455"/>
        <v>1.449275362318847E-2</v>
      </c>
      <c r="P458" s="105">
        <f t="shared" si="455"/>
        <v>7.5957215935513744E-3</v>
      </c>
      <c r="Q458" s="105">
        <f t="shared" si="455"/>
        <v>4.2294761956402915E-3</v>
      </c>
      <c r="R458" s="105">
        <f t="shared" si="455"/>
        <v>-7.7821011673151474E-4</v>
      </c>
      <c r="S458" s="105">
        <f t="shared" si="455"/>
        <v>1.1046620483055491E-2</v>
      </c>
      <c r="T458" s="105">
        <f t="shared" si="455"/>
        <v>9.5294818344251464E-3</v>
      </c>
      <c r="U458" s="105">
        <f t="shared" si="455"/>
        <v>0</v>
      </c>
      <c r="V458" s="105">
        <f t="shared" si="455"/>
        <v>1.5314804310833763E-2</v>
      </c>
      <c r="W458" s="105">
        <f t="shared" si="455"/>
        <v>4.9586776859504855E-3</v>
      </c>
    </row>
    <row r="459" spans="1:23" ht="14.25" customHeight="1">
      <c r="A459" s="112" t="s">
        <v>646</v>
      </c>
      <c r="B459" s="183">
        <v>99.31</v>
      </c>
      <c r="C459" s="184">
        <v>1050</v>
      </c>
      <c r="D459" s="183">
        <v>207</v>
      </c>
      <c r="E459" s="185">
        <v>645.1</v>
      </c>
      <c r="F459" s="183">
        <v>461.05</v>
      </c>
      <c r="G459" s="184">
        <v>1285</v>
      </c>
      <c r="H459" s="93">
        <v>267.05</v>
      </c>
      <c r="I459" s="93">
        <v>1679</v>
      </c>
      <c r="J459" s="187">
        <v>4150</v>
      </c>
      <c r="K459" s="93">
        <v>176.3</v>
      </c>
      <c r="L459" s="188">
        <v>6050</v>
      </c>
      <c r="M459" s="189">
        <f t="shared" ref="M459:W459" si="456">(B459/B460)-1</f>
        <v>2.7947417451609669E-2</v>
      </c>
      <c r="N459" s="105">
        <f t="shared" si="456"/>
        <v>0</v>
      </c>
      <c r="O459" s="105">
        <f t="shared" si="456"/>
        <v>-1.4285714285714235E-2</v>
      </c>
      <c r="P459" s="105">
        <f t="shared" si="456"/>
        <v>-2.1092564491653976E-2</v>
      </c>
      <c r="Q459" s="105">
        <f t="shared" si="456"/>
        <v>-2.8117227208824813E-3</v>
      </c>
      <c r="R459" s="105">
        <f t="shared" si="456"/>
        <v>0</v>
      </c>
      <c r="S459" s="105">
        <f t="shared" si="456"/>
        <v>-1.8198529411764697E-2</v>
      </c>
      <c r="T459" s="105">
        <f t="shared" si="456"/>
        <v>0</v>
      </c>
      <c r="U459" s="105">
        <f t="shared" si="456"/>
        <v>1.2195121951219523E-2</v>
      </c>
      <c r="V459" s="105">
        <f t="shared" si="456"/>
        <v>-1.5083798882681521E-2</v>
      </c>
      <c r="W459" s="105">
        <f t="shared" si="456"/>
        <v>-6.5681444991789739E-3</v>
      </c>
    </row>
    <row r="460" spans="1:23" ht="14.25" customHeight="1">
      <c r="A460" s="112" t="s">
        <v>647</v>
      </c>
      <c r="B460" s="183">
        <v>96.61</v>
      </c>
      <c r="C460" s="184">
        <v>1050</v>
      </c>
      <c r="D460" s="183">
        <v>210</v>
      </c>
      <c r="E460" s="185">
        <v>659</v>
      </c>
      <c r="F460" s="183">
        <v>462.35</v>
      </c>
      <c r="G460" s="184">
        <v>1285</v>
      </c>
      <c r="H460" s="93">
        <v>272</v>
      </c>
      <c r="I460" s="93">
        <v>1679</v>
      </c>
      <c r="J460" s="187">
        <v>4100</v>
      </c>
      <c r="K460" s="93">
        <v>179</v>
      </c>
      <c r="L460" s="188">
        <v>6090</v>
      </c>
      <c r="M460" s="189">
        <f t="shared" ref="M460:W460" si="457">(B460/B461)-1</f>
        <v>1.1623036649214713E-2</v>
      </c>
      <c r="N460" s="105">
        <f t="shared" si="457"/>
        <v>0</v>
      </c>
      <c r="O460" s="105">
        <f t="shared" si="457"/>
        <v>-4.7393364928910442E-3</v>
      </c>
      <c r="P460" s="105">
        <f t="shared" si="457"/>
        <v>2.186385486121889E-2</v>
      </c>
      <c r="Q460" s="105">
        <f t="shared" si="457"/>
        <v>2.9284164859002537E-3</v>
      </c>
      <c r="R460" s="105">
        <f t="shared" si="457"/>
        <v>-6.9551777434312401E-3</v>
      </c>
      <c r="S460" s="105">
        <f t="shared" si="457"/>
        <v>1.473605670583833E-2</v>
      </c>
      <c r="T460" s="105">
        <f t="shared" si="457"/>
        <v>1.7575757575757578E-2</v>
      </c>
      <c r="U460" s="105">
        <f t="shared" si="457"/>
        <v>-2.1479713603818618E-2</v>
      </c>
      <c r="V460" s="105">
        <f t="shared" si="457"/>
        <v>1.1299435028248483E-2</v>
      </c>
      <c r="W460" s="105">
        <f t="shared" si="457"/>
        <v>-8.1433224755700362E-3</v>
      </c>
    </row>
    <row r="461" spans="1:23" ht="14.25" customHeight="1">
      <c r="A461" s="112" t="s">
        <v>648</v>
      </c>
      <c r="B461" s="183">
        <v>95.5</v>
      </c>
      <c r="C461" s="184">
        <v>1050</v>
      </c>
      <c r="D461" s="183">
        <v>211</v>
      </c>
      <c r="E461" s="185">
        <v>644.9</v>
      </c>
      <c r="F461" s="183">
        <v>461</v>
      </c>
      <c r="G461" s="184">
        <v>1294</v>
      </c>
      <c r="H461" s="93">
        <v>268.05</v>
      </c>
      <c r="I461" s="93">
        <v>1650</v>
      </c>
      <c r="J461" s="187">
        <v>4190</v>
      </c>
      <c r="K461" s="93">
        <v>177</v>
      </c>
      <c r="L461" s="188">
        <v>6140</v>
      </c>
      <c r="M461" s="189">
        <f t="shared" ref="M461:W461" si="458">(B461/B462)-1</f>
        <v>1.9210245464247544E-2</v>
      </c>
      <c r="N461" s="105">
        <f t="shared" si="458"/>
        <v>2.4390243902439046E-2</v>
      </c>
      <c r="O461" s="105">
        <f t="shared" si="458"/>
        <v>2.0309477756286221E-2</v>
      </c>
      <c r="P461" s="105">
        <f t="shared" si="458"/>
        <v>6.3982521847689711E-3</v>
      </c>
      <c r="Q461" s="105">
        <f t="shared" si="458"/>
        <v>6.5502183406114245E-3</v>
      </c>
      <c r="R461" s="105">
        <f t="shared" si="458"/>
        <v>-7.7220077220074845E-4</v>
      </c>
      <c r="S461" s="105">
        <f t="shared" si="458"/>
        <v>-7.22222222222213E-3</v>
      </c>
      <c r="T461" s="105">
        <f t="shared" si="458"/>
        <v>2.1671826625387025E-2</v>
      </c>
      <c r="U461" s="105">
        <f t="shared" si="458"/>
        <v>0</v>
      </c>
      <c r="V461" s="105">
        <f t="shared" si="458"/>
        <v>5.6529112492920142E-4</v>
      </c>
      <c r="W461" s="105">
        <f t="shared" si="458"/>
        <v>6.5573770491802463E-3</v>
      </c>
    </row>
    <row r="462" spans="1:23" ht="14.25" customHeight="1">
      <c r="A462" s="112" t="s">
        <v>649</v>
      </c>
      <c r="B462" s="183">
        <v>93.7</v>
      </c>
      <c r="C462" s="184">
        <v>1025</v>
      </c>
      <c r="D462" s="183">
        <v>206.8</v>
      </c>
      <c r="E462" s="185">
        <v>640.79999999999995</v>
      </c>
      <c r="F462" s="183">
        <v>458</v>
      </c>
      <c r="G462" s="184">
        <v>1295</v>
      </c>
      <c r="H462" s="93">
        <v>270</v>
      </c>
      <c r="I462" s="93">
        <v>1615</v>
      </c>
      <c r="J462" s="187">
        <v>4190</v>
      </c>
      <c r="K462" s="93">
        <v>176.9</v>
      </c>
      <c r="L462" s="188">
        <v>6100</v>
      </c>
      <c r="M462" s="189">
        <f t="shared" ref="M462:W462" si="459">(B462/B463)-1</f>
        <v>1.5167930660888507E-2</v>
      </c>
      <c r="N462" s="105">
        <f t="shared" si="459"/>
        <v>-9.746588693957392E-4</v>
      </c>
      <c r="O462" s="105">
        <f t="shared" si="459"/>
        <v>3.400000000000003E-2</v>
      </c>
      <c r="P462" s="105">
        <f t="shared" si="459"/>
        <v>-1.7177914110429571E-2</v>
      </c>
      <c r="Q462" s="105">
        <f t="shared" si="459"/>
        <v>0</v>
      </c>
      <c r="R462" s="105">
        <f t="shared" si="459"/>
        <v>0</v>
      </c>
      <c r="S462" s="105">
        <f t="shared" si="459"/>
        <v>-1.8515089798187834E-4</v>
      </c>
      <c r="T462" s="105">
        <f t="shared" si="459"/>
        <v>-1.5243902439024404E-2</v>
      </c>
      <c r="U462" s="105">
        <f t="shared" si="459"/>
        <v>0</v>
      </c>
      <c r="V462" s="105">
        <f t="shared" si="459"/>
        <v>-5.0618672665917464E-3</v>
      </c>
      <c r="W462" s="105">
        <f t="shared" si="459"/>
        <v>-8.1300813008130524E-3</v>
      </c>
    </row>
    <row r="463" spans="1:23" ht="14.25" customHeight="1">
      <c r="A463" s="112" t="s">
        <v>650</v>
      </c>
      <c r="B463" s="183">
        <v>92.3</v>
      </c>
      <c r="C463" s="184">
        <v>1026</v>
      </c>
      <c r="D463" s="183">
        <v>200</v>
      </c>
      <c r="E463" s="185">
        <v>652</v>
      </c>
      <c r="F463" s="183">
        <v>458</v>
      </c>
      <c r="G463" s="184">
        <v>1295</v>
      </c>
      <c r="H463" s="93">
        <v>270.05</v>
      </c>
      <c r="I463" s="93">
        <v>1640</v>
      </c>
      <c r="J463" s="187">
        <v>4190</v>
      </c>
      <c r="K463" s="93">
        <v>177.8</v>
      </c>
      <c r="L463" s="188">
        <v>6150</v>
      </c>
      <c r="M463" s="189">
        <f t="shared" ref="M463:W463" si="460">(B463/B464)-1</f>
        <v>-7.5268817204301453E-3</v>
      </c>
      <c r="N463" s="105">
        <f t="shared" si="460"/>
        <v>0</v>
      </c>
      <c r="O463" s="105">
        <f t="shared" si="460"/>
        <v>-4.5118166626879841E-2</v>
      </c>
      <c r="P463" s="105">
        <f t="shared" si="460"/>
        <v>5.1612903225806361E-2</v>
      </c>
      <c r="Q463" s="105">
        <f t="shared" si="460"/>
        <v>4.8266783677051173E-3</v>
      </c>
      <c r="R463" s="105">
        <f t="shared" si="460"/>
        <v>1.2509773260359625E-2</v>
      </c>
      <c r="S463" s="105">
        <f t="shared" si="460"/>
        <v>-3.5055350553505615E-3</v>
      </c>
      <c r="T463" s="105">
        <f t="shared" si="460"/>
        <v>-5.4578532443905203E-3</v>
      </c>
      <c r="U463" s="105">
        <f t="shared" si="460"/>
        <v>3.4567901234567877E-2</v>
      </c>
      <c r="V463" s="105">
        <f t="shared" si="460"/>
        <v>1.5419760137064698E-2</v>
      </c>
      <c r="W463" s="105">
        <f t="shared" si="460"/>
        <v>1.6528925619834656E-2</v>
      </c>
    </row>
    <row r="464" spans="1:23" ht="14.25" customHeight="1">
      <c r="A464" s="112" t="s">
        <v>651</v>
      </c>
      <c r="B464" s="183">
        <v>93</v>
      </c>
      <c r="C464" s="184">
        <v>1026</v>
      </c>
      <c r="D464" s="183">
        <v>209.45</v>
      </c>
      <c r="E464" s="185">
        <v>620</v>
      </c>
      <c r="F464" s="183">
        <v>455.8</v>
      </c>
      <c r="G464" s="184">
        <v>1279</v>
      </c>
      <c r="H464" s="93">
        <v>271</v>
      </c>
      <c r="I464" s="93">
        <v>1649</v>
      </c>
      <c r="J464" s="187">
        <v>4050</v>
      </c>
      <c r="K464" s="93">
        <v>175.1</v>
      </c>
      <c r="L464" s="188">
        <v>6050</v>
      </c>
      <c r="M464" s="189">
        <f t="shared" ref="M464:W464" si="461">(B464/B465)-1</f>
        <v>7.5839653304441423E-3</v>
      </c>
      <c r="N464" s="105">
        <f t="shared" si="461"/>
        <v>0</v>
      </c>
      <c r="O464" s="105">
        <f t="shared" si="461"/>
        <v>-2.6190476190476319E-3</v>
      </c>
      <c r="P464" s="105">
        <f t="shared" si="461"/>
        <v>8.1300813008129413E-3</v>
      </c>
      <c r="Q464" s="105">
        <f t="shared" si="461"/>
        <v>-4.8034934497815929E-3</v>
      </c>
      <c r="R464" s="105">
        <f t="shared" si="461"/>
        <v>0</v>
      </c>
      <c r="S464" s="105">
        <f t="shared" si="461"/>
        <v>-3.6764705882352811E-3</v>
      </c>
      <c r="T464" s="105">
        <f t="shared" si="461"/>
        <v>1.1656441717791344E-2</v>
      </c>
      <c r="U464" s="105">
        <f t="shared" si="461"/>
        <v>0</v>
      </c>
      <c r="V464" s="105">
        <f t="shared" si="461"/>
        <v>-1.0734463276836137E-2</v>
      </c>
      <c r="W464" s="105">
        <f t="shared" si="461"/>
        <v>-1.6260162601625994E-2</v>
      </c>
    </row>
    <row r="465" spans="1:23" ht="14.25" customHeight="1">
      <c r="A465" s="112" t="s">
        <v>652</v>
      </c>
      <c r="B465" s="183">
        <v>92.3</v>
      </c>
      <c r="C465" s="184">
        <v>1026</v>
      </c>
      <c r="D465" s="183">
        <v>210</v>
      </c>
      <c r="E465" s="185">
        <v>615</v>
      </c>
      <c r="F465" s="183">
        <v>458</v>
      </c>
      <c r="G465" s="184">
        <v>1279</v>
      </c>
      <c r="H465" s="93">
        <v>272</v>
      </c>
      <c r="I465" s="93">
        <v>1630</v>
      </c>
      <c r="J465" s="187">
        <v>4050</v>
      </c>
      <c r="K465" s="93">
        <v>177</v>
      </c>
      <c r="L465" s="188">
        <v>6150</v>
      </c>
      <c r="M465" s="189">
        <f t="shared" ref="M465:W465" si="462">(B465/B466)-1</f>
        <v>-6.4585575888052027E-3</v>
      </c>
      <c r="N465" s="105">
        <f t="shared" si="462"/>
        <v>0</v>
      </c>
      <c r="O465" s="105">
        <f t="shared" si="462"/>
        <v>1.4002897151134786E-2</v>
      </c>
      <c r="P465" s="105">
        <f t="shared" si="462"/>
        <v>-3.9812646370023463E-2</v>
      </c>
      <c r="Q465" s="105">
        <f t="shared" si="462"/>
        <v>0</v>
      </c>
      <c r="R465" s="105">
        <f t="shared" si="462"/>
        <v>0</v>
      </c>
      <c r="S465" s="105">
        <f t="shared" si="462"/>
        <v>-1.468428781204012E-3</v>
      </c>
      <c r="T465" s="105">
        <f t="shared" si="462"/>
        <v>-6.0975609756097615E-3</v>
      </c>
      <c r="U465" s="105">
        <f t="shared" si="462"/>
        <v>-5.8910162002945299E-3</v>
      </c>
      <c r="V465" s="105">
        <f t="shared" si="462"/>
        <v>-1.1173184357541888E-2</v>
      </c>
      <c r="W465" s="105">
        <f t="shared" si="462"/>
        <v>-3.2414910858995505E-3</v>
      </c>
    </row>
    <row r="466" spans="1:23" ht="14.25" customHeight="1">
      <c r="A466" s="112" t="s">
        <v>653</v>
      </c>
      <c r="B466" s="183">
        <v>92.9</v>
      </c>
      <c r="C466" s="184">
        <v>1026</v>
      </c>
      <c r="D466" s="183">
        <v>207.1</v>
      </c>
      <c r="E466" s="185">
        <v>640.5</v>
      </c>
      <c r="F466" s="183">
        <v>458</v>
      </c>
      <c r="G466" s="184">
        <v>1279</v>
      </c>
      <c r="H466" s="93">
        <v>272.39999999999998</v>
      </c>
      <c r="I466" s="93">
        <v>1640</v>
      </c>
      <c r="J466" s="187">
        <v>4074</v>
      </c>
      <c r="K466" s="93">
        <v>179</v>
      </c>
      <c r="L466" s="188">
        <v>6170</v>
      </c>
      <c r="M466" s="189">
        <f t="shared" ref="M466:W466" si="463">(B466/B467)-1</f>
        <v>-1.0752688172042113E-3</v>
      </c>
      <c r="N466" s="105">
        <f t="shared" si="463"/>
        <v>0</v>
      </c>
      <c r="O466" s="105">
        <f t="shared" si="463"/>
        <v>-8.5651214128035336E-2</v>
      </c>
      <c r="P466" s="105">
        <f t="shared" si="463"/>
        <v>-3.2477341389728132E-2</v>
      </c>
      <c r="Q466" s="105">
        <f t="shared" si="463"/>
        <v>-2.2873325345823536E-3</v>
      </c>
      <c r="R466" s="105">
        <f t="shared" si="463"/>
        <v>0</v>
      </c>
      <c r="S466" s="105">
        <f t="shared" si="463"/>
        <v>1.6417910447761086E-2</v>
      </c>
      <c r="T466" s="105">
        <f t="shared" si="463"/>
        <v>4.9019607843137081E-3</v>
      </c>
      <c r="U466" s="105">
        <f t="shared" si="463"/>
        <v>-3.0000000000000027E-2</v>
      </c>
      <c r="V466" s="105">
        <f t="shared" si="463"/>
        <v>3.6779611931653688E-2</v>
      </c>
      <c r="W466" s="105">
        <f t="shared" si="463"/>
        <v>8.1699346405228468E-3</v>
      </c>
    </row>
    <row r="467" spans="1:23" ht="14.25" customHeight="1">
      <c r="A467" s="112" t="s">
        <v>654</v>
      </c>
      <c r="B467" s="183">
        <v>93</v>
      </c>
      <c r="C467" s="184">
        <v>1026</v>
      </c>
      <c r="D467" s="183">
        <v>226.5</v>
      </c>
      <c r="E467" s="185">
        <v>662</v>
      </c>
      <c r="F467" s="183">
        <v>459.05</v>
      </c>
      <c r="G467" s="184">
        <v>1279</v>
      </c>
      <c r="H467" s="93">
        <v>268</v>
      </c>
      <c r="I467" s="93">
        <v>1632</v>
      </c>
      <c r="J467" s="187">
        <v>4200</v>
      </c>
      <c r="K467" s="93">
        <v>172.65</v>
      </c>
      <c r="L467" s="188">
        <v>6120</v>
      </c>
      <c r="M467" s="189">
        <f t="shared" ref="M467:W467" si="464">(B467/B468)-1</f>
        <v>0</v>
      </c>
      <c r="N467" s="105">
        <f t="shared" si="464"/>
        <v>7.8585461689586467E-3</v>
      </c>
      <c r="O467" s="105">
        <f t="shared" si="464"/>
        <v>2.2342586323628844E-2</v>
      </c>
      <c r="P467" s="105">
        <f t="shared" si="464"/>
        <v>-1.7804154302670572E-2</v>
      </c>
      <c r="Q467" s="105">
        <f t="shared" si="464"/>
        <v>3.7170657046026179E-3</v>
      </c>
      <c r="R467" s="105">
        <f t="shared" si="464"/>
        <v>2.3510971786833146E-3</v>
      </c>
      <c r="S467" s="105">
        <f t="shared" si="464"/>
        <v>3.181733108740481E-3</v>
      </c>
      <c r="T467" s="105">
        <f t="shared" si="464"/>
        <v>0</v>
      </c>
      <c r="U467" s="105">
        <f t="shared" si="464"/>
        <v>4.7846889952152249E-3</v>
      </c>
      <c r="V467" s="105">
        <f t="shared" si="464"/>
        <v>-2.0231213872832221E-3</v>
      </c>
      <c r="W467" s="105">
        <f t="shared" si="464"/>
        <v>2.0000000000000018E-2</v>
      </c>
    </row>
    <row r="468" spans="1:23" ht="14.25" customHeight="1">
      <c r="A468" s="112" t="s">
        <v>655</v>
      </c>
      <c r="B468" s="183">
        <v>93</v>
      </c>
      <c r="C468" s="184">
        <v>1018</v>
      </c>
      <c r="D468" s="183">
        <v>221.55</v>
      </c>
      <c r="E468" s="185">
        <v>674</v>
      </c>
      <c r="F468" s="183">
        <v>457.35</v>
      </c>
      <c r="G468" s="184">
        <v>1276</v>
      </c>
      <c r="H468" s="93">
        <v>267.14999999999998</v>
      </c>
      <c r="I468" s="93">
        <v>1632</v>
      </c>
      <c r="J468" s="187">
        <v>4180</v>
      </c>
      <c r="K468" s="93">
        <v>173</v>
      </c>
      <c r="L468" s="188">
        <v>6000</v>
      </c>
      <c r="M468" s="189">
        <f t="shared" ref="M468:W468" si="465">(B468/B469)-1</f>
        <v>-3.856041131105381E-3</v>
      </c>
      <c r="N468" s="105">
        <f t="shared" si="465"/>
        <v>2.8282828282828243E-2</v>
      </c>
      <c r="O468" s="105">
        <f t="shared" si="465"/>
        <v>-1.1378848728246238E-2</v>
      </c>
      <c r="P468" s="105">
        <f t="shared" si="465"/>
        <v>-8.8235294117646745E-3</v>
      </c>
      <c r="Q468" s="105">
        <f t="shared" si="465"/>
        <v>-5.7608695652173747E-3</v>
      </c>
      <c r="R468" s="105">
        <f t="shared" si="465"/>
        <v>0.10956521739130443</v>
      </c>
      <c r="S468" s="105">
        <f t="shared" si="465"/>
        <v>-6.1383928571430157E-3</v>
      </c>
      <c r="T468" s="105">
        <f t="shared" si="465"/>
        <v>-6.0901339829476653E-3</v>
      </c>
      <c r="U468" s="105">
        <f t="shared" si="465"/>
        <v>-4.761904761904745E-3</v>
      </c>
      <c r="V468" s="105">
        <f t="shared" si="465"/>
        <v>-4.602991944764212E-3</v>
      </c>
      <c r="W468" s="105">
        <f t="shared" si="465"/>
        <v>-2.4390243902439046E-2</v>
      </c>
    </row>
    <row r="469" spans="1:23" ht="14.25" customHeight="1">
      <c r="A469" s="112" t="s">
        <v>656</v>
      </c>
      <c r="B469" s="183">
        <v>93.36</v>
      </c>
      <c r="C469" s="184">
        <v>990</v>
      </c>
      <c r="D469" s="183">
        <v>224.1</v>
      </c>
      <c r="E469" s="185">
        <v>680</v>
      </c>
      <c r="F469" s="183">
        <v>460</v>
      </c>
      <c r="G469" s="184">
        <v>1150</v>
      </c>
      <c r="H469" s="93">
        <v>268.8</v>
      </c>
      <c r="I469" s="93">
        <v>1642</v>
      </c>
      <c r="J469" s="187">
        <v>4200</v>
      </c>
      <c r="K469" s="93">
        <v>173.8</v>
      </c>
      <c r="L469" s="188">
        <v>6150</v>
      </c>
      <c r="M469" s="189">
        <f t="shared" ref="M469:W469" si="466">(B469/B470)-1</f>
        <v>-9.8631880369074443E-3</v>
      </c>
      <c r="N469" s="105">
        <f t="shared" si="466"/>
        <v>-2.7504911591355596E-2</v>
      </c>
      <c r="O469" s="105">
        <f t="shared" si="466"/>
        <v>-2.1397379912663772E-2</v>
      </c>
      <c r="P469" s="105">
        <f t="shared" si="466"/>
        <v>2.9498525073745618E-3</v>
      </c>
      <c r="Q469" s="105">
        <f t="shared" si="466"/>
        <v>-1.562165632356094E-2</v>
      </c>
      <c r="R469" s="105">
        <f t="shared" si="466"/>
        <v>0</v>
      </c>
      <c r="S469" s="105">
        <f t="shared" si="466"/>
        <v>-1.1583011583011449E-2</v>
      </c>
      <c r="T469" s="105">
        <f t="shared" si="466"/>
        <v>-2.261904761904765E-2</v>
      </c>
      <c r="U469" s="105">
        <f t="shared" si="466"/>
        <v>0</v>
      </c>
      <c r="V469" s="105">
        <f t="shared" si="466"/>
        <v>-6.8571428571427839E-3</v>
      </c>
      <c r="W469" s="105">
        <f t="shared" si="466"/>
        <v>0</v>
      </c>
    </row>
    <row r="470" spans="1:23" ht="14.25" customHeight="1">
      <c r="A470" s="112" t="s">
        <v>657</v>
      </c>
      <c r="B470" s="183">
        <v>94.29</v>
      </c>
      <c r="C470" s="184">
        <v>1018</v>
      </c>
      <c r="D470" s="183">
        <v>229</v>
      </c>
      <c r="E470" s="185">
        <v>678</v>
      </c>
      <c r="F470" s="183">
        <v>467.3</v>
      </c>
      <c r="G470" s="184">
        <v>1150</v>
      </c>
      <c r="H470" s="93">
        <v>271.95</v>
      </c>
      <c r="I470" s="93">
        <v>1680</v>
      </c>
      <c r="J470" s="187">
        <v>4200</v>
      </c>
      <c r="K470" s="93">
        <v>175</v>
      </c>
      <c r="L470" s="188">
        <v>6150</v>
      </c>
      <c r="M470" s="189">
        <f t="shared" ref="M470:W470" si="467">(B470/B471)-1</f>
        <v>-7.4736842105262991E-3</v>
      </c>
      <c r="N470" s="105">
        <f t="shared" si="467"/>
        <v>6.923837784371889E-3</v>
      </c>
      <c r="O470" s="105">
        <f t="shared" si="467"/>
        <v>1.777777777777767E-2</v>
      </c>
      <c r="P470" s="105">
        <f t="shared" si="467"/>
        <v>-4.405286343612369E-3</v>
      </c>
      <c r="Q470" s="105">
        <f t="shared" si="467"/>
        <v>2.7896995708154293E-3</v>
      </c>
      <c r="R470" s="105">
        <f t="shared" si="467"/>
        <v>0</v>
      </c>
      <c r="S470" s="105">
        <f t="shared" si="467"/>
        <v>3.5055350553505615E-3</v>
      </c>
      <c r="T470" s="105">
        <f t="shared" si="467"/>
        <v>1.2048192771084265E-2</v>
      </c>
      <c r="U470" s="105">
        <f t="shared" si="467"/>
        <v>-2.3028611304954594E-2</v>
      </c>
      <c r="V470" s="105">
        <f t="shared" si="467"/>
        <v>-1.5748031496063075E-2</v>
      </c>
      <c r="W470" s="105">
        <f t="shared" si="467"/>
        <v>1.1513157894736947E-2</v>
      </c>
    </row>
    <row r="471" spans="1:23" ht="14.25" customHeight="1">
      <c r="A471" s="112" t="s">
        <v>658</v>
      </c>
      <c r="B471" s="183">
        <v>95</v>
      </c>
      <c r="C471" s="184">
        <v>1011</v>
      </c>
      <c r="D471" s="183">
        <v>225</v>
      </c>
      <c r="E471" s="185">
        <v>681</v>
      </c>
      <c r="F471" s="183">
        <v>466</v>
      </c>
      <c r="G471" s="184">
        <v>1150</v>
      </c>
      <c r="H471" s="93">
        <v>271</v>
      </c>
      <c r="I471" s="93">
        <v>1660</v>
      </c>
      <c r="J471" s="187">
        <v>4299</v>
      </c>
      <c r="K471" s="93">
        <v>177.8</v>
      </c>
      <c r="L471" s="188">
        <v>6080</v>
      </c>
      <c r="M471" s="189">
        <f t="shared" ref="M471:W471" si="468">(B471/B472)-1</f>
        <v>-1.8911536036982923E-3</v>
      </c>
      <c r="N471" s="105">
        <f t="shared" si="468"/>
        <v>0</v>
      </c>
      <c r="O471" s="105">
        <f t="shared" si="468"/>
        <v>-8.8105726872246271E-3</v>
      </c>
      <c r="P471" s="105">
        <f t="shared" si="468"/>
        <v>1.4705882352941124E-3</v>
      </c>
      <c r="Q471" s="105">
        <f t="shared" si="468"/>
        <v>-6.7142704891824945E-3</v>
      </c>
      <c r="R471" s="105">
        <f t="shared" si="468"/>
        <v>0</v>
      </c>
      <c r="S471" s="105">
        <f t="shared" si="468"/>
        <v>0</v>
      </c>
      <c r="T471" s="105">
        <f t="shared" si="468"/>
        <v>0</v>
      </c>
      <c r="U471" s="105">
        <f t="shared" si="468"/>
        <v>0</v>
      </c>
      <c r="V471" s="105">
        <f t="shared" si="468"/>
        <v>4.5197740112994378E-3</v>
      </c>
      <c r="W471" s="105">
        <f t="shared" si="468"/>
        <v>1.6474464579900872E-3</v>
      </c>
    </row>
    <row r="472" spans="1:23" ht="14.25" customHeight="1">
      <c r="A472" s="112" t="s">
        <v>659</v>
      </c>
      <c r="B472" s="183">
        <v>95.18</v>
      </c>
      <c r="C472" s="184">
        <v>1011</v>
      </c>
      <c r="D472" s="183">
        <v>227</v>
      </c>
      <c r="E472" s="185">
        <v>680</v>
      </c>
      <c r="F472" s="183">
        <v>469.15</v>
      </c>
      <c r="G472" s="184">
        <v>1150</v>
      </c>
      <c r="H472" s="93">
        <v>271</v>
      </c>
      <c r="I472" s="93">
        <v>1660</v>
      </c>
      <c r="J472" s="187">
        <v>4299</v>
      </c>
      <c r="K472" s="93">
        <v>177</v>
      </c>
      <c r="L472" s="188">
        <v>6070</v>
      </c>
      <c r="M472" s="189">
        <f t="shared" ref="M472:W472" si="469">(B472/B473)-1</f>
        <v>6.6631411951350028E-3</v>
      </c>
      <c r="N472" s="105">
        <f t="shared" si="469"/>
        <v>0</v>
      </c>
      <c r="O472" s="105">
        <f t="shared" si="469"/>
        <v>8.8888888888889461E-3</v>
      </c>
      <c r="P472" s="105">
        <f t="shared" si="469"/>
        <v>0</v>
      </c>
      <c r="Q472" s="105">
        <f t="shared" si="469"/>
        <v>-1.8085106382978999E-3</v>
      </c>
      <c r="R472" s="105">
        <f t="shared" si="469"/>
        <v>0</v>
      </c>
      <c r="S472" s="105">
        <f t="shared" si="469"/>
        <v>1.4601272931486164E-2</v>
      </c>
      <c r="T472" s="105">
        <f t="shared" si="469"/>
        <v>0</v>
      </c>
      <c r="U472" s="105">
        <f t="shared" si="469"/>
        <v>0</v>
      </c>
      <c r="V472" s="105">
        <f t="shared" si="469"/>
        <v>-1.1173184357541888E-2</v>
      </c>
      <c r="W472" s="105">
        <f t="shared" si="469"/>
        <v>8.3056478405316714E-3</v>
      </c>
    </row>
    <row r="473" spans="1:23" ht="14.25" customHeight="1">
      <c r="A473" s="112" t="s">
        <v>660</v>
      </c>
      <c r="B473" s="183">
        <v>94.55</v>
      </c>
      <c r="C473" s="184">
        <v>1011</v>
      </c>
      <c r="D473" s="183">
        <v>225</v>
      </c>
      <c r="E473" s="185">
        <v>680</v>
      </c>
      <c r="F473" s="183">
        <v>470</v>
      </c>
      <c r="G473" s="184">
        <v>1150</v>
      </c>
      <c r="H473" s="93">
        <v>267.10000000000002</v>
      </c>
      <c r="I473" s="93">
        <v>1660</v>
      </c>
      <c r="J473" s="187">
        <v>4299</v>
      </c>
      <c r="K473" s="93">
        <v>179</v>
      </c>
      <c r="L473" s="188">
        <v>6020</v>
      </c>
      <c r="M473" s="189">
        <f t="shared" ref="M473:W473" si="470">(B473/B474)-1</f>
        <v>4.7821466524973211E-3</v>
      </c>
      <c r="N473" s="105">
        <f t="shared" si="470"/>
        <v>-8.8235294117646745E-3</v>
      </c>
      <c r="O473" s="105">
        <f t="shared" si="470"/>
        <v>8.9686098654708779E-3</v>
      </c>
      <c r="P473" s="105">
        <f t="shared" si="470"/>
        <v>0</v>
      </c>
      <c r="Q473" s="105">
        <f t="shared" si="470"/>
        <v>0</v>
      </c>
      <c r="R473" s="105">
        <f t="shared" si="470"/>
        <v>0</v>
      </c>
      <c r="S473" s="105">
        <f t="shared" si="470"/>
        <v>3.7579857196543553E-3</v>
      </c>
      <c r="T473" s="105">
        <f t="shared" si="470"/>
        <v>0</v>
      </c>
      <c r="U473" s="105">
        <f t="shared" si="470"/>
        <v>2.3327779100214219E-2</v>
      </c>
      <c r="V473" s="105">
        <f t="shared" si="470"/>
        <v>5.5897149245387467E-4</v>
      </c>
      <c r="W473" s="105">
        <f t="shared" si="470"/>
        <v>-2.0979020979020935E-2</v>
      </c>
    </row>
    <row r="474" spans="1:23" ht="14.25" customHeight="1">
      <c r="A474" s="112" t="s">
        <v>661</v>
      </c>
      <c r="B474" s="183">
        <v>94.1</v>
      </c>
      <c r="C474" s="184">
        <v>1020</v>
      </c>
      <c r="D474" s="183">
        <v>223</v>
      </c>
      <c r="E474" s="185">
        <v>680</v>
      </c>
      <c r="F474" s="183">
        <v>470</v>
      </c>
      <c r="G474" s="184">
        <v>1150</v>
      </c>
      <c r="H474" s="93">
        <v>266.10000000000002</v>
      </c>
      <c r="I474" s="93">
        <v>1660</v>
      </c>
      <c r="J474" s="187">
        <v>4201</v>
      </c>
      <c r="K474" s="93">
        <v>178.9</v>
      </c>
      <c r="L474" s="188">
        <v>6149</v>
      </c>
      <c r="M474" s="189">
        <f t="shared" ref="M474:W474" si="471">(B474/B475)-1</f>
        <v>-4.2328042328042548E-3</v>
      </c>
      <c r="N474" s="105">
        <f t="shared" si="471"/>
        <v>0</v>
      </c>
      <c r="O474" s="105">
        <f t="shared" si="471"/>
        <v>-8.8888888888888351E-3</v>
      </c>
      <c r="P474" s="105">
        <f t="shared" si="471"/>
        <v>-7.2992700729926918E-3</v>
      </c>
      <c r="Q474" s="105">
        <f t="shared" si="471"/>
        <v>6.4239828693790635E-3</v>
      </c>
      <c r="R474" s="105">
        <f t="shared" si="471"/>
        <v>0</v>
      </c>
      <c r="S474" s="105">
        <f t="shared" si="471"/>
        <v>-2.1511307225592802E-2</v>
      </c>
      <c r="T474" s="105">
        <f t="shared" si="471"/>
        <v>1.5290519877675823E-2</v>
      </c>
      <c r="U474" s="105">
        <f t="shared" si="471"/>
        <v>-1.1529411764705899E-2</v>
      </c>
      <c r="V474" s="105">
        <f t="shared" si="471"/>
        <v>1.0734463276836248E-2</v>
      </c>
      <c r="W474" s="105">
        <f t="shared" si="471"/>
        <v>-1.626016260162233E-4</v>
      </c>
    </row>
    <row r="475" spans="1:23" ht="14.25" customHeight="1">
      <c r="A475" s="112" t="s">
        <v>662</v>
      </c>
      <c r="B475" s="183">
        <v>94.5</v>
      </c>
      <c r="C475" s="184">
        <v>1020</v>
      </c>
      <c r="D475" s="183">
        <v>225</v>
      </c>
      <c r="E475" s="185">
        <v>685</v>
      </c>
      <c r="F475" s="183">
        <v>467</v>
      </c>
      <c r="G475" s="184">
        <v>1150</v>
      </c>
      <c r="H475" s="93">
        <v>271.95</v>
      </c>
      <c r="I475" s="93">
        <v>1635</v>
      </c>
      <c r="J475" s="187">
        <v>4250</v>
      </c>
      <c r="K475" s="93">
        <v>177</v>
      </c>
      <c r="L475" s="188">
        <v>6150</v>
      </c>
      <c r="M475" s="189">
        <f t="shared" ref="M475:W475" si="472">(B475/B476)-1</f>
        <v>5.4261091605489753E-3</v>
      </c>
      <c r="N475" s="105">
        <f t="shared" si="472"/>
        <v>0</v>
      </c>
      <c r="O475" s="105">
        <f t="shared" si="472"/>
        <v>-3.0172413793103425E-2</v>
      </c>
      <c r="P475" s="105">
        <f t="shared" si="472"/>
        <v>7.3529411764705621E-3</v>
      </c>
      <c r="Q475" s="105">
        <f t="shared" si="472"/>
        <v>4.3010752688172893E-3</v>
      </c>
      <c r="R475" s="105">
        <f t="shared" si="472"/>
        <v>0</v>
      </c>
      <c r="S475" s="105">
        <f t="shared" si="472"/>
        <v>0</v>
      </c>
      <c r="T475" s="105">
        <f t="shared" si="472"/>
        <v>-2.0371479928100622E-2</v>
      </c>
      <c r="U475" s="105">
        <f t="shared" si="472"/>
        <v>-1.1397999534775494E-2</v>
      </c>
      <c r="V475" s="105">
        <f t="shared" si="472"/>
        <v>6.5396644867785625E-3</v>
      </c>
      <c r="W475" s="105">
        <f t="shared" si="472"/>
        <v>1.6528925619834656E-2</v>
      </c>
    </row>
    <row r="476" spans="1:23" ht="14.25" customHeight="1">
      <c r="A476" s="112" t="s">
        <v>663</v>
      </c>
      <c r="B476" s="183">
        <v>93.99</v>
      </c>
      <c r="C476" s="184">
        <v>1020</v>
      </c>
      <c r="D476" s="183">
        <v>232</v>
      </c>
      <c r="E476" s="185">
        <v>680</v>
      </c>
      <c r="F476" s="183">
        <v>465</v>
      </c>
      <c r="G476" s="184">
        <v>1150</v>
      </c>
      <c r="H476" s="93">
        <v>271.95</v>
      </c>
      <c r="I476" s="93">
        <v>1669</v>
      </c>
      <c r="J476" s="187">
        <v>4299</v>
      </c>
      <c r="K476" s="93">
        <v>175.85</v>
      </c>
      <c r="L476" s="188">
        <v>6050</v>
      </c>
      <c r="M476" s="189">
        <f t="shared" ref="M476:W476" si="473">(B476/B477)-1</f>
        <v>1.0536501451456681E-2</v>
      </c>
      <c r="N476" s="105">
        <f t="shared" si="473"/>
        <v>0</v>
      </c>
      <c r="O476" s="105">
        <f t="shared" si="473"/>
        <v>5.199306759098743E-3</v>
      </c>
      <c r="P476" s="105">
        <f t="shared" si="473"/>
        <v>-1.4349905783446859E-2</v>
      </c>
      <c r="Q476" s="105">
        <f t="shared" si="473"/>
        <v>1.0869565217391353E-2</v>
      </c>
      <c r="R476" s="105">
        <f t="shared" si="473"/>
        <v>0</v>
      </c>
      <c r="S476" s="105">
        <f t="shared" si="473"/>
        <v>2.217628265363647E-2</v>
      </c>
      <c r="T476" s="105">
        <f t="shared" si="473"/>
        <v>0</v>
      </c>
      <c r="U476" s="105">
        <f t="shared" si="473"/>
        <v>1.1529411764705788E-2</v>
      </c>
      <c r="V476" s="105">
        <f t="shared" si="473"/>
        <v>4.8571428571428932E-3</v>
      </c>
      <c r="W476" s="105">
        <f t="shared" si="473"/>
        <v>-8.2576383154420174E-4</v>
      </c>
    </row>
    <row r="477" spans="1:23" ht="14.25" customHeight="1">
      <c r="A477" s="112" t="s">
        <v>664</v>
      </c>
      <c r="B477" s="183">
        <v>93.01</v>
      </c>
      <c r="C477" s="184">
        <v>1020</v>
      </c>
      <c r="D477" s="183">
        <v>230.8</v>
      </c>
      <c r="E477" s="185">
        <v>689.9</v>
      </c>
      <c r="F477" s="183">
        <v>460</v>
      </c>
      <c r="G477" s="184">
        <v>1150</v>
      </c>
      <c r="H477" s="93">
        <v>266.05</v>
      </c>
      <c r="I477" s="93">
        <v>1669</v>
      </c>
      <c r="J477" s="187">
        <v>4250</v>
      </c>
      <c r="K477" s="93">
        <v>175</v>
      </c>
      <c r="L477" s="188">
        <v>6055</v>
      </c>
      <c r="M477" s="189">
        <f t="shared" ref="M477:W477" si="474">(B477/B478)-1</f>
        <v>-1.0531914893616934E-2</v>
      </c>
      <c r="N477" s="105">
        <f t="shared" si="474"/>
        <v>0</v>
      </c>
      <c r="O477" s="105">
        <f t="shared" si="474"/>
        <v>4.410766794842802E-2</v>
      </c>
      <c r="P477" s="105">
        <f t="shared" si="474"/>
        <v>1.4558823529411624E-2</v>
      </c>
      <c r="Q477" s="105">
        <f t="shared" si="474"/>
        <v>0</v>
      </c>
      <c r="R477" s="105">
        <f t="shared" si="474"/>
        <v>0</v>
      </c>
      <c r="S477" s="105">
        <f t="shared" si="474"/>
        <v>-1.0966542750929342E-2</v>
      </c>
      <c r="T477" s="105">
        <f t="shared" si="474"/>
        <v>-4.1766109785202898E-3</v>
      </c>
      <c r="U477" s="105">
        <f t="shared" si="474"/>
        <v>-1.1627906976744207E-2</v>
      </c>
      <c r="V477" s="105">
        <f t="shared" si="474"/>
        <v>-5.1165434906197405E-3</v>
      </c>
      <c r="W477" s="105">
        <f t="shared" si="474"/>
        <v>-1.3843648208469062E-2</v>
      </c>
    </row>
    <row r="478" spans="1:23" ht="14.25" customHeight="1">
      <c r="A478" s="112" t="s">
        <v>665</v>
      </c>
      <c r="B478" s="183">
        <v>94</v>
      </c>
      <c r="C478" s="184">
        <v>1020</v>
      </c>
      <c r="D478" s="183">
        <v>221.05</v>
      </c>
      <c r="E478" s="185">
        <v>680</v>
      </c>
      <c r="F478" s="183">
        <v>460</v>
      </c>
      <c r="G478" s="184">
        <v>1150</v>
      </c>
      <c r="H478" s="93">
        <v>269</v>
      </c>
      <c r="I478" s="93">
        <v>1676</v>
      </c>
      <c r="J478" s="187">
        <v>4300</v>
      </c>
      <c r="K478" s="93">
        <v>175.9</v>
      </c>
      <c r="L478" s="188">
        <v>6140</v>
      </c>
      <c r="M478" s="189">
        <f t="shared" ref="M478:W478" si="475">(B478/B479)-1</f>
        <v>5.3475935828877219E-3</v>
      </c>
      <c r="N478" s="105">
        <f t="shared" si="475"/>
        <v>-9.7087378640776656E-3</v>
      </c>
      <c r="O478" s="105">
        <f t="shared" si="475"/>
        <v>5.2296498408368475E-3</v>
      </c>
      <c r="P478" s="105">
        <f t="shared" si="475"/>
        <v>-1.0333284820259081E-2</v>
      </c>
      <c r="Q478" s="105">
        <f t="shared" si="475"/>
        <v>3.5998690956691171E-3</v>
      </c>
      <c r="R478" s="105">
        <f t="shared" si="475"/>
        <v>0</v>
      </c>
      <c r="S478" s="105">
        <f t="shared" si="475"/>
        <v>1.8621973929235924E-3</v>
      </c>
      <c r="T478" s="105">
        <f t="shared" si="475"/>
        <v>-5.9630292188428413E-4</v>
      </c>
      <c r="U478" s="105">
        <f t="shared" si="475"/>
        <v>4.6533271288962119E-4</v>
      </c>
      <c r="V478" s="105">
        <f t="shared" si="475"/>
        <v>5.1428571428571157E-3</v>
      </c>
      <c r="W478" s="105">
        <f t="shared" si="475"/>
        <v>6.5573770491802463E-3</v>
      </c>
    </row>
    <row r="479" spans="1:23" ht="14.25" customHeight="1">
      <c r="A479" s="112" t="s">
        <v>666</v>
      </c>
      <c r="B479" s="183">
        <v>93.5</v>
      </c>
      <c r="C479" s="184">
        <v>1030</v>
      </c>
      <c r="D479" s="183">
        <v>219.9</v>
      </c>
      <c r="E479" s="185">
        <v>687.1</v>
      </c>
      <c r="F479" s="183">
        <v>458.35</v>
      </c>
      <c r="G479" s="184">
        <v>1150</v>
      </c>
      <c r="H479" s="93">
        <v>268.5</v>
      </c>
      <c r="I479" s="93">
        <v>1677</v>
      </c>
      <c r="J479" s="187">
        <v>4298</v>
      </c>
      <c r="K479" s="93">
        <v>175</v>
      </c>
      <c r="L479" s="188">
        <v>6100</v>
      </c>
      <c r="M479" s="189">
        <f t="shared" ref="M479:W479" si="476">(B479/B480)-1</f>
        <v>-9.4289649327259362E-3</v>
      </c>
      <c r="N479" s="105">
        <f t="shared" si="476"/>
        <v>4.8780487804878092E-3</v>
      </c>
      <c r="O479" s="105">
        <f t="shared" si="476"/>
        <v>-4.5454545454537421E-4</v>
      </c>
      <c r="P479" s="105">
        <f t="shared" si="476"/>
        <v>-1.2645495042391097E-2</v>
      </c>
      <c r="Q479" s="105">
        <f t="shared" si="476"/>
        <v>7.6419213973810685E-4</v>
      </c>
      <c r="R479" s="105">
        <f t="shared" si="476"/>
        <v>0</v>
      </c>
      <c r="S479" s="105">
        <f t="shared" si="476"/>
        <v>-3.7105751391465214E-3</v>
      </c>
      <c r="T479" s="105">
        <f t="shared" si="476"/>
        <v>0</v>
      </c>
      <c r="U479" s="105">
        <f t="shared" si="476"/>
        <v>2.4308865586272654E-2</v>
      </c>
      <c r="V479" s="105">
        <f t="shared" si="476"/>
        <v>0</v>
      </c>
      <c r="W479" s="105">
        <f t="shared" si="476"/>
        <v>-1.4539579967689842E-2</v>
      </c>
    </row>
    <row r="480" spans="1:23" ht="14.25" customHeight="1">
      <c r="A480" s="112" t="s">
        <v>667</v>
      </c>
      <c r="B480" s="183">
        <v>94.39</v>
      </c>
      <c r="C480" s="184">
        <v>1025</v>
      </c>
      <c r="D480" s="183">
        <v>220</v>
      </c>
      <c r="E480" s="185">
        <v>695.9</v>
      </c>
      <c r="F480" s="183">
        <v>458</v>
      </c>
      <c r="G480" s="184">
        <v>1150</v>
      </c>
      <c r="H480" s="93">
        <v>269.5</v>
      </c>
      <c r="I480" s="93">
        <v>1677</v>
      </c>
      <c r="J480" s="187">
        <v>4196</v>
      </c>
      <c r="K480" s="93">
        <v>175</v>
      </c>
      <c r="L480" s="188">
        <v>6190</v>
      </c>
      <c r="M480" s="189">
        <f t="shared" ref="M480:W480" si="477">(B480/B481)-1</f>
        <v>-3.2734952481521251E-3</v>
      </c>
      <c r="N480" s="105">
        <f t="shared" si="477"/>
        <v>4.9019607843137081E-3</v>
      </c>
      <c r="O480" s="105">
        <f t="shared" si="477"/>
        <v>0</v>
      </c>
      <c r="P480" s="105">
        <f t="shared" si="477"/>
        <v>1.2949640287769348E-3</v>
      </c>
      <c r="Q480" s="105">
        <f t="shared" si="477"/>
        <v>-4.3478260869564966E-3</v>
      </c>
      <c r="R480" s="105">
        <f t="shared" si="477"/>
        <v>0</v>
      </c>
      <c r="S480" s="105">
        <f t="shared" si="477"/>
        <v>0</v>
      </c>
      <c r="T480" s="105">
        <f t="shared" si="477"/>
        <v>-1.7857142857142794E-3</v>
      </c>
      <c r="U480" s="105">
        <f t="shared" si="477"/>
        <v>3.3476805356289496E-3</v>
      </c>
      <c r="V480" s="105">
        <f t="shared" si="477"/>
        <v>5.7175528873631976E-4</v>
      </c>
      <c r="W480" s="105">
        <f t="shared" si="477"/>
        <v>-1.612903225806428E-3</v>
      </c>
    </row>
    <row r="481" spans="1:23" ht="14.25" customHeight="1">
      <c r="A481" s="112" t="s">
        <v>668</v>
      </c>
      <c r="B481" s="183">
        <v>94.7</v>
      </c>
      <c r="C481" s="184">
        <v>1020</v>
      </c>
      <c r="D481" s="183">
        <v>220</v>
      </c>
      <c r="E481" s="185">
        <v>695</v>
      </c>
      <c r="F481" s="183">
        <v>460</v>
      </c>
      <c r="G481" s="184">
        <v>1150</v>
      </c>
      <c r="H481" s="93">
        <v>269.5</v>
      </c>
      <c r="I481" s="93">
        <v>1680</v>
      </c>
      <c r="J481" s="187">
        <v>4182</v>
      </c>
      <c r="K481" s="93">
        <v>174.9</v>
      </c>
      <c r="L481" s="188">
        <v>6200</v>
      </c>
      <c r="M481" s="189">
        <f t="shared" ref="M481:W481" si="478">(B481/B482)-1</f>
        <v>3.1689025034320473E-4</v>
      </c>
      <c r="N481" s="105">
        <f t="shared" si="478"/>
        <v>0</v>
      </c>
      <c r="O481" s="105">
        <f t="shared" si="478"/>
        <v>-2.2222222222222254E-2</v>
      </c>
      <c r="P481" s="105">
        <f t="shared" si="478"/>
        <v>0</v>
      </c>
      <c r="Q481" s="105">
        <f t="shared" si="478"/>
        <v>-6.4794816414687206E-3</v>
      </c>
      <c r="R481" s="105">
        <f t="shared" si="478"/>
        <v>0</v>
      </c>
      <c r="S481" s="105">
        <f t="shared" si="478"/>
        <v>1.8587360594795044E-3</v>
      </c>
      <c r="T481" s="105">
        <f t="shared" si="478"/>
        <v>-2.3752969121140222E-3</v>
      </c>
      <c r="U481" s="105">
        <f t="shared" si="478"/>
        <v>1.5048543689320404E-2</v>
      </c>
      <c r="V481" s="105">
        <f t="shared" si="478"/>
        <v>5.7208237986272614E-4</v>
      </c>
      <c r="W481" s="105">
        <f t="shared" si="478"/>
        <v>8.1300813008129413E-3</v>
      </c>
    </row>
    <row r="482" spans="1:23" ht="14.25" customHeight="1">
      <c r="A482" s="112" t="s">
        <v>669</v>
      </c>
      <c r="B482" s="183">
        <v>94.67</v>
      </c>
      <c r="C482" s="184">
        <v>1020</v>
      </c>
      <c r="D482" s="183">
        <v>225</v>
      </c>
      <c r="E482" s="185">
        <v>695</v>
      </c>
      <c r="F482" s="183">
        <v>463</v>
      </c>
      <c r="G482" s="184">
        <v>1150</v>
      </c>
      <c r="H482" s="93">
        <v>269</v>
      </c>
      <c r="I482" s="93">
        <v>1684</v>
      </c>
      <c r="J482" s="187">
        <v>4120</v>
      </c>
      <c r="K482" s="93">
        <v>174.8</v>
      </c>
      <c r="L482" s="188">
        <v>6150</v>
      </c>
      <c r="M482" s="189">
        <f t="shared" ref="M482:W482" si="479">(B482/B483)-1</f>
        <v>-3.4736842105262955E-3</v>
      </c>
      <c r="N482" s="105">
        <f t="shared" si="479"/>
        <v>0</v>
      </c>
      <c r="O482" s="105">
        <f t="shared" si="479"/>
        <v>4.4642857142858094E-3</v>
      </c>
      <c r="P482" s="105">
        <f t="shared" si="479"/>
        <v>-2.8694404591105283E-3</v>
      </c>
      <c r="Q482" s="105">
        <f t="shared" si="479"/>
        <v>0</v>
      </c>
      <c r="R482" s="105">
        <f t="shared" si="479"/>
        <v>0</v>
      </c>
      <c r="S482" s="105">
        <f t="shared" si="479"/>
        <v>-1.8552875695733162E-3</v>
      </c>
      <c r="T482" s="105">
        <f t="shared" si="479"/>
        <v>0</v>
      </c>
      <c r="U482" s="105">
        <f t="shared" si="479"/>
        <v>-4.1860465116279055E-2</v>
      </c>
      <c r="V482" s="105">
        <f t="shared" si="479"/>
        <v>1.7191977077364307E-3</v>
      </c>
      <c r="W482" s="105">
        <f t="shared" si="479"/>
        <v>-1.6000000000000014E-2</v>
      </c>
    </row>
    <row r="483" spans="1:23" ht="14.25" customHeight="1">
      <c r="A483" s="112" t="s">
        <v>670</v>
      </c>
      <c r="B483" s="183">
        <v>95</v>
      </c>
      <c r="C483" s="184">
        <v>1020</v>
      </c>
      <c r="D483" s="183">
        <v>224</v>
      </c>
      <c r="E483" s="185">
        <v>697</v>
      </c>
      <c r="F483" s="183">
        <v>463</v>
      </c>
      <c r="G483" s="184">
        <v>1150</v>
      </c>
      <c r="H483" s="93">
        <v>269.5</v>
      </c>
      <c r="I483" s="93">
        <v>1684</v>
      </c>
      <c r="J483" s="187">
        <v>4300</v>
      </c>
      <c r="K483" s="93">
        <v>174.5</v>
      </c>
      <c r="L483" s="188">
        <v>6250</v>
      </c>
      <c r="M483" s="189">
        <f t="shared" ref="M483:W483" si="480">(B483/B484)-1</f>
        <v>4.4406851342779774E-3</v>
      </c>
      <c r="N483" s="105">
        <f t="shared" si="480"/>
        <v>0</v>
      </c>
      <c r="O483" s="105">
        <f t="shared" si="480"/>
        <v>1.3574660633484115E-2</v>
      </c>
      <c r="P483" s="105">
        <f t="shared" si="480"/>
        <v>0</v>
      </c>
      <c r="Q483" s="105">
        <f t="shared" si="480"/>
        <v>6.521739130434856E-3</v>
      </c>
      <c r="R483" s="105">
        <f t="shared" si="480"/>
        <v>0</v>
      </c>
      <c r="S483" s="105">
        <f t="shared" si="480"/>
        <v>1.8587360594795044E-3</v>
      </c>
      <c r="T483" s="105">
        <f t="shared" si="480"/>
        <v>2.3809523809523725E-3</v>
      </c>
      <c r="U483" s="105">
        <f t="shared" si="480"/>
        <v>0</v>
      </c>
      <c r="V483" s="105">
        <f t="shared" si="480"/>
        <v>-2.8571428571428914E-3</v>
      </c>
      <c r="W483" s="105">
        <f t="shared" si="480"/>
        <v>-7.9365079365079083E-3</v>
      </c>
    </row>
    <row r="484" spans="1:23" ht="14.25" customHeight="1">
      <c r="A484" s="112" t="s">
        <v>671</v>
      </c>
      <c r="B484" s="183">
        <v>94.58</v>
      </c>
      <c r="C484" s="184">
        <v>1020</v>
      </c>
      <c r="D484" s="183">
        <v>221</v>
      </c>
      <c r="E484" s="185">
        <v>697</v>
      </c>
      <c r="F484" s="183">
        <v>460</v>
      </c>
      <c r="G484" s="184">
        <v>1150</v>
      </c>
      <c r="H484" s="93">
        <v>269</v>
      </c>
      <c r="I484" s="93">
        <v>1680</v>
      </c>
      <c r="J484" s="187">
        <v>4300</v>
      </c>
      <c r="K484" s="93">
        <v>175</v>
      </c>
      <c r="L484" s="188">
        <v>6300</v>
      </c>
      <c r="M484" s="189">
        <f t="shared" ref="M484:W484" si="481">(B484/B485)-1</f>
        <v>-5.5724950057828293E-3</v>
      </c>
      <c r="N484" s="105">
        <f t="shared" si="481"/>
        <v>-8.7463556851311575E-3</v>
      </c>
      <c r="O484" s="105">
        <f t="shared" si="481"/>
        <v>-1.3392857142857095E-2</v>
      </c>
      <c r="P484" s="105">
        <f t="shared" si="481"/>
        <v>0</v>
      </c>
      <c r="Q484" s="105">
        <f t="shared" si="481"/>
        <v>-2.3855996530037782E-3</v>
      </c>
      <c r="R484" s="105">
        <f t="shared" si="481"/>
        <v>0</v>
      </c>
      <c r="S484" s="105">
        <f t="shared" si="481"/>
        <v>-3.5191702167067795E-3</v>
      </c>
      <c r="T484" s="105">
        <f t="shared" si="481"/>
        <v>0</v>
      </c>
      <c r="U484" s="105">
        <f t="shared" si="481"/>
        <v>-3.0876718503493383E-2</v>
      </c>
      <c r="V484" s="105">
        <f t="shared" si="481"/>
        <v>1.744186046511631E-2</v>
      </c>
      <c r="W484" s="105">
        <f t="shared" si="481"/>
        <v>8.8070456365092475E-3</v>
      </c>
    </row>
    <row r="485" spans="1:23" ht="14.25" customHeight="1">
      <c r="A485" s="112" t="s">
        <v>672</v>
      </c>
      <c r="B485" s="183">
        <v>95.11</v>
      </c>
      <c r="C485" s="184">
        <v>1029</v>
      </c>
      <c r="D485" s="183">
        <v>224</v>
      </c>
      <c r="E485" s="185">
        <v>697</v>
      </c>
      <c r="F485" s="183">
        <v>461.1</v>
      </c>
      <c r="G485" s="184">
        <v>1150</v>
      </c>
      <c r="H485" s="93">
        <v>269.95</v>
      </c>
      <c r="I485" s="93">
        <v>1680</v>
      </c>
      <c r="J485" s="187">
        <v>4437</v>
      </c>
      <c r="K485" s="93">
        <v>172</v>
      </c>
      <c r="L485" s="188">
        <v>6245</v>
      </c>
      <c r="M485" s="189">
        <f t="shared" ref="M485:W485" si="482">(B485/B486)-1</f>
        <v>-9.2708333333333393E-3</v>
      </c>
      <c r="N485" s="105">
        <f t="shared" si="482"/>
        <v>0</v>
      </c>
      <c r="O485" s="105">
        <f t="shared" si="482"/>
        <v>2.2326412145567964E-4</v>
      </c>
      <c r="P485" s="105">
        <f t="shared" si="482"/>
        <v>0</v>
      </c>
      <c r="Q485" s="105">
        <f t="shared" si="482"/>
        <v>-8.3870967741934699E-3</v>
      </c>
      <c r="R485" s="105">
        <f t="shared" si="482"/>
        <v>0</v>
      </c>
      <c r="S485" s="105">
        <f t="shared" si="482"/>
        <v>3.5315985130111027E-3</v>
      </c>
      <c r="T485" s="105">
        <f t="shared" si="482"/>
        <v>1.7889087656528524E-3</v>
      </c>
      <c r="U485" s="105">
        <f t="shared" si="482"/>
        <v>0</v>
      </c>
      <c r="V485" s="105">
        <f t="shared" si="482"/>
        <v>-5.7803468208093012E-3</v>
      </c>
      <c r="W485" s="105">
        <f t="shared" si="482"/>
        <v>8.0128205128215946E-4</v>
      </c>
    </row>
    <row r="486" spans="1:23" ht="14.25" customHeight="1">
      <c r="A486" s="112" t="s">
        <v>673</v>
      </c>
      <c r="B486" s="183">
        <v>96</v>
      </c>
      <c r="C486" s="184">
        <v>1029</v>
      </c>
      <c r="D486" s="183">
        <v>223.95</v>
      </c>
      <c r="E486" s="185">
        <v>697</v>
      </c>
      <c r="F486" s="183">
        <v>465</v>
      </c>
      <c r="G486" s="184">
        <v>1150</v>
      </c>
      <c r="H486" s="93">
        <v>269</v>
      </c>
      <c r="I486" s="93">
        <v>1677</v>
      </c>
      <c r="J486" s="187">
        <v>4437</v>
      </c>
      <c r="K486" s="93">
        <v>173</v>
      </c>
      <c r="L486" s="188">
        <v>6240</v>
      </c>
      <c r="M486" s="189">
        <f t="shared" ref="M486:W486" si="483">(B486/B487)-1</f>
        <v>0</v>
      </c>
      <c r="N486" s="105">
        <f t="shared" si="483"/>
        <v>0</v>
      </c>
      <c r="O486" s="105">
        <f t="shared" si="483"/>
        <v>1.4266304347825942E-2</v>
      </c>
      <c r="P486" s="105">
        <f t="shared" si="483"/>
        <v>1.1611030478954953E-2</v>
      </c>
      <c r="Q486" s="105">
        <f t="shared" si="483"/>
        <v>1.8313045351718849E-3</v>
      </c>
      <c r="R486" s="105">
        <f t="shared" si="483"/>
        <v>0</v>
      </c>
      <c r="S486" s="105">
        <f t="shared" si="483"/>
        <v>0</v>
      </c>
      <c r="T486" s="105">
        <f t="shared" si="483"/>
        <v>2.2560975609756007E-2</v>
      </c>
      <c r="U486" s="105">
        <f t="shared" si="483"/>
        <v>0</v>
      </c>
      <c r="V486" s="105">
        <f t="shared" si="483"/>
        <v>1.1695906432748648E-2</v>
      </c>
      <c r="W486" s="105">
        <f t="shared" si="483"/>
        <v>-1.6000000000000458E-3</v>
      </c>
    </row>
    <row r="487" spans="1:23" ht="14.25" customHeight="1">
      <c r="A487" s="112" t="s">
        <v>674</v>
      </c>
      <c r="B487" s="183">
        <v>96</v>
      </c>
      <c r="C487" s="184">
        <v>1029</v>
      </c>
      <c r="D487" s="183">
        <v>220.8</v>
      </c>
      <c r="E487" s="185">
        <v>689</v>
      </c>
      <c r="F487" s="183">
        <v>464.15</v>
      </c>
      <c r="G487" s="184">
        <v>1150</v>
      </c>
      <c r="H487" s="93">
        <v>269</v>
      </c>
      <c r="I487" s="93">
        <v>1640</v>
      </c>
      <c r="J487" s="187">
        <v>4437</v>
      </c>
      <c r="K487" s="93">
        <v>171</v>
      </c>
      <c r="L487" s="188">
        <v>6250</v>
      </c>
      <c r="M487" s="189">
        <f t="shared" ref="M487:W487" si="484">(B487/B488)-1</f>
        <v>1.4263074484944571E-2</v>
      </c>
      <c r="N487" s="105">
        <f t="shared" si="484"/>
        <v>1.379310344827589E-2</v>
      </c>
      <c r="O487" s="105">
        <f t="shared" si="484"/>
        <v>3.6363636363636598E-3</v>
      </c>
      <c r="P487" s="105">
        <f t="shared" si="484"/>
        <v>7.309941520467822E-3</v>
      </c>
      <c r="Q487" s="105">
        <f t="shared" si="484"/>
        <v>2.4613686534216361E-2</v>
      </c>
      <c r="R487" s="105">
        <f t="shared" si="484"/>
        <v>0</v>
      </c>
      <c r="S487" s="105">
        <f t="shared" si="484"/>
        <v>-3.7037037037036535E-3</v>
      </c>
      <c r="T487" s="105">
        <f t="shared" si="484"/>
        <v>2.372034956304625E-2</v>
      </c>
      <c r="U487" s="105">
        <f t="shared" si="484"/>
        <v>8.4090909090908106E-3</v>
      </c>
      <c r="V487" s="105">
        <f t="shared" si="484"/>
        <v>-2.9154518950437192E-3</v>
      </c>
      <c r="W487" s="105">
        <f t="shared" si="484"/>
        <v>0</v>
      </c>
    </row>
    <row r="488" spans="1:23" ht="14.25" customHeight="1">
      <c r="A488" s="112" t="s">
        <v>675</v>
      </c>
      <c r="B488" s="183">
        <v>94.65</v>
      </c>
      <c r="C488" s="184">
        <v>1015</v>
      </c>
      <c r="D488" s="183">
        <v>220</v>
      </c>
      <c r="E488" s="185">
        <v>684</v>
      </c>
      <c r="F488" s="183">
        <v>453</v>
      </c>
      <c r="G488" s="184">
        <v>1150</v>
      </c>
      <c r="H488" s="93">
        <v>270</v>
      </c>
      <c r="I488" s="93">
        <v>1602</v>
      </c>
      <c r="J488" s="187">
        <v>4400</v>
      </c>
      <c r="K488" s="93">
        <v>171.5</v>
      </c>
      <c r="L488" s="188">
        <v>6250</v>
      </c>
      <c r="M488" s="189">
        <f t="shared" ref="M488:W488" si="485">(B488/B489)-1</f>
        <v>-2.6343519494204104E-3</v>
      </c>
      <c r="N488" s="105">
        <f t="shared" si="485"/>
        <v>-3.3333333333333326E-2</v>
      </c>
      <c r="O488" s="105">
        <f t="shared" si="485"/>
        <v>0</v>
      </c>
      <c r="P488" s="105">
        <f t="shared" si="485"/>
        <v>-8.6956521739129933E-3</v>
      </c>
      <c r="Q488" s="105">
        <f t="shared" si="485"/>
        <v>-2.1598272138228958E-2</v>
      </c>
      <c r="R488" s="105">
        <f t="shared" si="485"/>
        <v>0</v>
      </c>
      <c r="S488" s="105">
        <f t="shared" si="485"/>
        <v>-3.6900369003689537E-3</v>
      </c>
      <c r="T488" s="105">
        <f t="shared" si="485"/>
        <v>1.2499999999999734E-3</v>
      </c>
      <c r="U488" s="105">
        <f t="shared" si="485"/>
        <v>2.277904328018332E-3</v>
      </c>
      <c r="V488" s="105">
        <f t="shared" si="485"/>
        <v>-8.6705202312138407E-3</v>
      </c>
      <c r="W488" s="105">
        <f t="shared" si="485"/>
        <v>-7.9365079365079083E-3</v>
      </c>
    </row>
    <row r="489" spans="1:23" ht="14.25" customHeight="1">
      <c r="A489" s="112" t="s">
        <v>676</v>
      </c>
      <c r="B489" s="183">
        <v>94.9</v>
      </c>
      <c r="C489" s="184">
        <v>1050</v>
      </c>
      <c r="D489" s="183">
        <v>220</v>
      </c>
      <c r="E489" s="185">
        <v>690</v>
      </c>
      <c r="F489" s="183">
        <v>463</v>
      </c>
      <c r="G489" s="184">
        <v>1150</v>
      </c>
      <c r="H489" s="93">
        <v>271</v>
      </c>
      <c r="I489" s="93">
        <v>1600</v>
      </c>
      <c r="J489" s="187">
        <v>4390</v>
      </c>
      <c r="K489" s="93">
        <v>173</v>
      </c>
      <c r="L489" s="188">
        <v>6300</v>
      </c>
      <c r="M489" s="189">
        <f t="shared" ref="M489:W489" si="486">(B489/B490)-1</f>
        <v>-1.0526315789473051E-3</v>
      </c>
      <c r="N489" s="105">
        <f t="shared" si="486"/>
        <v>0</v>
      </c>
      <c r="O489" s="105">
        <f t="shared" si="486"/>
        <v>-1.7857142857142905E-2</v>
      </c>
      <c r="P489" s="105">
        <f t="shared" si="486"/>
        <v>-1.2875536480686733E-2</v>
      </c>
      <c r="Q489" s="105">
        <f t="shared" si="486"/>
        <v>-4.3010752688171783E-3</v>
      </c>
      <c r="R489" s="105">
        <f t="shared" si="486"/>
        <v>0</v>
      </c>
      <c r="S489" s="105">
        <f t="shared" si="486"/>
        <v>1.848428835489857E-3</v>
      </c>
      <c r="T489" s="105">
        <f t="shared" si="486"/>
        <v>-2.4390243902439046E-2</v>
      </c>
      <c r="U489" s="105">
        <f t="shared" si="486"/>
        <v>-2.2727272727273151E-3</v>
      </c>
      <c r="V489" s="105">
        <f t="shared" si="486"/>
        <v>1.7647058823529349E-2</v>
      </c>
      <c r="W489" s="105">
        <f t="shared" si="486"/>
        <v>0</v>
      </c>
    </row>
    <row r="490" spans="1:23" ht="14.25" customHeight="1">
      <c r="A490" s="112" t="s">
        <v>677</v>
      </c>
      <c r="B490" s="183">
        <v>95</v>
      </c>
      <c r="C490" s="184">
        <v>1050</v>
      </c>
      <c r="D490" s="183">
        <v>224</v>
      </c>
      <c r="E490" s="185">
        <v>699</v>
      </c>
      <c r="F490" s="183">
        <v>465</v>
      </c>
      <c r="G490" s="184">
        <v>1150</v>
      </c>
      <c r="H490" s="93">
        <v>270.5</v>
      </c>
      <c r="I490" s="93">
        <v>1640</v>
      </c>
      <c r="J490" s="187">
        <v>4400</v>
      </c>
      <c r="K490" s="93">
        <v>170</v>
      </c>
      <c r="L490" s="188">
        <v>6300</v>
      </c>
      <c r="M490" s="189">
        <f t="shared" ref="M490:W490" si="487">(B490/B491)-1</f>
        <v>-3.4258412117515569E-2</v>
      </c>
      <c r="N490" s="105">
        <f t="shared" si="487"/>
        <v>0</v>
      </c>
      <c r="O490" s="105">
        <f t="shared" si="487"/>
        <v>-1.3650374284456146E-2</v>
      </c>
      <c r="P490" s="105">
        <f t="shared" si="487"/>
        <v>-1.6185784658691027E-2</v>
      </c>
      <c r="Q490" s="105">
        <f t="shared" si="487"/>
        <v>-2.360008581849482E-3</v>
      </c>
      <c r="R490" s="105">
        <f t="shared" si="487"/>
        <v>0</v>
      </c>
      <c r="S490" s="105">
        <f t="shared" si="487"/>
        <v>-9.157509157509125E-3</v>
      </c>
      <c r="T490" s="105">
        <f t="shared" si="487"/>
        <v>-1.2180267965895553E-3</v>
      </c>
      <c r="U490" s="105">
        <f t="shared" si="487"/>
        <v>-2.2222222222222254E-2</v>
      </c>
      <c r="V490" s="105">
        <f t="shared" si="487"/>
        <v>-8.7463556851311575E-3</v>
      </c>
      <c r="W490" s="105">
        <f t="shared" si="487"/>
        <v>1.6129032258064502E-2</v>
      </c>
    </row>
    <row r="491" spans="1:23" ht="14.25" customHeight="1">
      <c r="A491" s="112" t="s">
        <v>678</v>
      </c>
      <c r="B491" s="183">
        <v>98.37</v>
      </c>
      <c r="C491" s="184">
        <v>1050</v>
      </c>
      <c r="D491" s="183">
        <v>227.1</v>
      </c>
      <c r="E491" s="185">
        <v>710.5</v>
      </c>
      <c r="F491" s="183">
        <v>466.1</v>
      </c>
      <c r="G491" s="184">
        <v>1150</v>
      </c>
      <c r="H491" s="93">
        <v>273</v>
      </c>
      <c r="I491" s="93">
        <v>1642</v>
      </c>
      <c r="J491" s="187">
        <v>4500</v>
      </c>
      <c r="K491" s="93">
        <v>171.5</v>
      </c>
      <c r="L491" s="188">
        <v>6200</v>
      </c>
      <c r="M491" s="189">
        <f t="shared" ref="M491:W491" si="488">(B491/B492)-1</f>
        <v>-7.3662966700301924E-3</v>
      </c>
      <c r="N491" s="105">
        <f t="shared" si="488"/>
        <v>0</v>
      </c>
      <c r="O491" s="105">
        <f t="shared" si="488"/>
        <v>-1.2608695652173929E-2</v>
      </c>
      <c r="P491" s="105">
        <f t="shared" si="488"/>
        <v>-1.0445682451253435E-2</v>
      </c>
      <c r="Q491" s="105">
        <f t="shared" si="488"/>
        <v>-2.0340434642971417E-3</v>
      </c>
      <c r="R491" s="105">
        <f t="shared" si="488"/>
        <v>0</v>
      </c>
      <c r="S491" s="105">
        <f t="shared" si="488"/>
        <v>0</v>
      </c>
      <c r="T491" s="105">
        <f t="shared" si="488"/>
        <v>-1.6766467065868262E-2</v>
      </c>
      <c r="U491" s="105">
        <f t="shared" si="488"/>
        <v>0</v>
      </c>
      <c r="V491" s="105">
        <f t="shared" si="488"/>
        <v>2.9239766081872176E-3</v>
      </c>
      <c r="W491" s="105">
        <f t="shared" si="488"/>
        <v>-1.5873015873015928E-2</v>
      </c>
    </row>
    <row r="492" spans="1:23" ht="14.25" customHeight="1">
      <c r="A492" s="112" t="s">
        <v>679</v>
      </c>
      <c r="B492" s="183">
        <v>99.1</v>
      </c>
      <c r="C492" s="184">
        <v>1050</v>
      </c>
      <c r="D492" s="183">
        <v>230</v>
      </c>
      <c r="E492" s="185">
        <v>718</v>
      </c>
      <c r="F492" s="183">
        <v>467.05</v>
      </c>
      <c r="G492" s="184">
        <v>1150</v>
      </c>
      <c r="H492" s="93">
        <v>273</v>
      </c>
      <c r="I492" s="93">
        <v>1670</v>
      </c>
      <c r="J492" s="187">
        <v>4500</v>
      </c>
      <c r="K492" s="93">
        <v>171</v>
      </c>
      <c r="L492" s="188">
        <v>6300</v>
      </c>
      <c r="M492" s="189">
        <f t="shared" ref="M492:W492" si="489">(B492/B493)-1</f>
        <v>-6.7154455247068201E-3</v>
      </c>
      <c r="N492" s="105">
        <f t="shared" si="489"/>
        <v>-8.4985835694051381E-3</v>
      </c>
      <c r="O492" s="105">
        <f t="shared" si="489"/>
        <v>8.7719298245614308E-3</v>
      </c>
      <c r="P492" s="105">
        <f t="shared" si="489"/>
        <v>2.5714285714285801E-2</v>
      </c>
      <c r="Q492" s="105">
        <f t="shared" si="489"/>
        <v>-6.2765957446808684E-3</v>
      </c>
      <c r="R492" s="105">
        <f t="shared" si="489"/>
        <v>0</v>
      </c>
      <c r="S492" s="105">
        <f t="shared" si="489"/>
        <v>7.3313782991202281E-4</v>
      </c>
      <c r="T492" s="105">
        <f t="shared" si="489"/>
        <v>-8.9020771513352859E-3</v>
      </c>
      <c r="U492" s="105">
        <f t="shared" si="489"/>
        <v>0</v>
      </c>
      <c r="V492" s="105">
        <f t="shared" si="489"/>
        <v>-5.8139534883721034E-3</v>
      </c>
      <c r="W492" s="105">
        <f t="shared" si="489"/>
        <v>2.4390243902439046E-2</v>
      </c>
    </row>
    <row r="493" spans="1:23" ht="14.25" customHeight="1">
      <c r="A493" s="112" t="s">
        <v>680</v>
      </c>
      <c r="B493" s="183">
        <v>99.77</v>
      </c>
      <c r="C493" s="184">
        <v>1059</v>
      </c>
      <c r="D493" s="183">
        <v>228</v>
      </c>
      <c r="E493" s="185">
        <v>700</v>
      </c>
      <c r="F493" s="183">
        <v>470</v>
      </c>
      <c r="G493" s="184">
        <v>1150</v>
      </c>
      <c r="H493" s="93">
        <v>272.8</v>
      </c>
      <c r="I493" s="93">
        <v>1685</v>
      </c>
      <c r="J493" s="187">
        <v>4500</v>
      </c>
      <c r="K493" s="93">
        <v>172</v>
      </c>
      <c r="L493" s="188">
        <v>6150</v>
      </c>
      <c r="M493" s="189">
        <f t="shared" ref="M493:W493" si="490">(B493/B494)-1</f>
        <v>8.7967644084934182E-3</v>
      </c>
      <c r="N493" s="105">
        <f t="shared" si="490"/>
        <v>5.4780876494023856E-2</v>
      </c>
      <c r="O493" s="105">
        <f t="shared" si="490"/>
        <v>-2.7718550106609841E-2</v>
      </c>
      <c r="P493" s="105">
        <f t="shared" si="490"/>
        <v>-2.777777777777779E-2</v>
      </c>
      <c r="Q493" s="105">
        <f t="shared" si="490"/>
        <v>0</v>
      </c>
      <c r="R493" s="105">
        <f t="shared" si="490"/>
        <v>0</v>
      </c>
      <c r="S493" s="105">
        <f t="shared" si="490"/>
        <v>-7.8196035642843498E-3</v>
      </c>
      <c r="T493" s="105">
        <f t="shared" si="490"/>
        <v>8.9820359281436168E-3</v>
      </c>
      <c r="U493" s="105">
        <f t="shared" si="490"/>
        <v>0</v>
      </c>
      <c r="V493" s="105">
        <f t="shared" si="490"/>
        <v>-1.1494252873563204E-2</v>
      </c>
      <c r="W493" s="105">
        <f t="shared" si="490"/>
        <v>-3.90625E-2</v>
      </c>
    </row>
    <row r="494" spans="1:23" ht="14.25" customHeight="1">
      <c r="A494" s="112" t="s">
        <v>681</v>
      </c>
      <c r="B494" s="183">
        <v>98.9</v>
      </c>
      <c r="C494" s="184">
        <v>1004</v>
      </c>
      <c r="D494" s="183">
        <v>234.5</v>
      </c>
      <c r="E494" s="185">
        <v>720</v>
      </c>
      <c r="F494" s="183">
        <v>470</v>
      </c>
      <c r="G494" s="184">
        <v>1150</v>
      </c>
      <c r="H494" s="93">
        <v>274.95</v>
      </c>
      <c r="I494" s="93">
        <v>1670</v>
      </c>
      <c r="J494" s="187">
        <v>4500</v>
      </c>
      <c r="K494" s="93">
        <v>174</v>
      </c>
      <c r="L494" s="188">
        <v>6400</v>
      </c>
      <c r="M494" s="189">
        <f t="shared" ref="M494:W494" si="491">(B494/B495)-1</f>
        <v>4.0609137055838129E-3</v>
      </c>
      <c r="N494" s="105">
        <f t="shared" si="491"/>
        <v>-2.5242718446601975E-2</v>
      </c>
      <c r="O494" s="105">
        <f t="shared" si="491"/>
        <v>-1.2631578947368438E-2</v>
      </c>
      <c r="P494" s="105">
        <f t="shared" si="491"/>
        <v>-1.3698630136986356E-2</v>
      </c>
      <c r="Q494" s="105">
        <f t="shared" si="491"/>
        <v>0</v>
      </c>
      <c r="R494" s="105">
        <f t="shared" si="491"/>
        <v>0</v>
      </c>
      <c r="S494" s="105">
        <f t="shared" si="491"/>
        <v>-1.8181818181817189E-4</v>
      </c>
      <c r="T494" s="105">
        <f t="shared" si="491"/>
        <v>3.0030030030030463E-3</v>
      </c>
      <c r="U494" s="105">
        <f t="shared" si="491"/>
        <v>0</v>
      </c>
      <c r="V494" s="105">
        <f t="shared" si="491"/>
        <v>-5.7142857142856718E-3</v>
      </c>
      <c r="W494" s="105">
        <f t="shared" si="491"/>
        <v>7.8740157480314821E-3</v>
      </c>
    </row>
    <row r="495" spans="1:23" ht="14.25" customHeight="1">
      <c r="A495" s="112" t="s">
        <v>682</v>
      </c>
      <c r="B495" s="183">
        <v>98.5</v>
      </c>
      <c r="C495" s="184">
        <v>1030</v>
      </c>
      <c r="D495" s="183">
        <v>237.5</v>
      </c>
      <c r="E495" s="185">
        <v>730</v>
      </c>
      <c r="F495" s="183">
        <v>470</v>
      </c>
      <c r="G495" s="184">
        <v>1150</v>
      </c>
      <c r="H495" s="93">
        <v>275</v>
      </c>
      <c r="I495" s="93">
        <v>1665</v>
      </c>
      <c r="J495" s="187">
        <v>4500</v>
      </c>
      <c r="K495" s="93">
        <v>175</v>
      </c>
      <c r="L495" s="188">
        <v>6350</v>
      </c>
      <c r="M495" s="189">
        <f t="shared" ref="M495:W495" si="492">(B495/B496)-1</f>
        <v>-1.0050251256281451E-2</v>
      </c>
      <c r="N495" s="105">
        <f t="shared" si="492"/>
        <v>0</v>
      </c>
      <c r="O495" s="105">
        <f t="shared" si="492"/>
        <v>6.3559322033899246E-3</v>
      </c>
      <c r="P495" s="105">
        <f t="shared" si="492"/>
        <v>-3.1059198301035318E-2</v>
      </c>
      <c r="Q495" s="105">
        <f t="shared" si="492"/>
        <v>0</v>
      </c>
      <c r="R495" s="105">
        <f t="shared" si="492"/>
        <v>0</v>
      </c>
      <c r="S495" s="105">
        <f t="shared" si="492"/>
        <v>-3.6231884057971175E-3</v>
      </c>
      <c r="T495" s="105">
        <f t="shared" si="492"/>
        <v>-1.010701545778836E-2</v>
      </c>
      <c r="U495" s="105">
        <f t="shared" si="492"/>
        <v>0</v>
      </c>
      <c r="V495" s="105">
        <f t="shared" si="492"/>
        <v>-5.6818181818182323E-3</v>
      </c>
      <c r="W495" s="105">
        <f t="shared" si="492"/>
        <v>4.0812981478446142E-2</v>
      </c>
    </row>
    <row r="496" spans="1:23" ht="14.25" customHeight="1">
      <c r="A496" s="112" t="s">
        <v>683</v>
      </c>
      <c r="B496" s="183">
        <v>99.5</v>
      </c>
      <c r="C496" s="184">
        <v>1030</v>
      </c>
      <c r="D496" s="183">
        <v>236</v>
      </c>
      <c r="E496" s="185">
        <v>753.4</v>
      </c>
      <c r="F496" s="183">
        <v>470</v>
      </c>
      <c r="G496" s="184">
        <v>1150</v>
      </c>
      <c r="H496" s="93">
        <v>276</v>
      </c>
      <c r="I496" s="93">
        <v>1682</v>
      </c>
      <c r="J496" s="187">
        <v>4500</v>
      </c>
      <c r="K496" s="93">
        <v>176</v>
      </c>
      <c r="L496" s="188">
        <v>6101</v>
      </c>
      <c r="M496" s="189">
        <f t="shared" ref="M496:W496" si="493">(B496/B497)-1</f>
        <v>-1.9704433497536922E-2</v>
      </c>
      <c r="N496" s="105">
        <f t="shared" si="493"/>
        <v>0</v>
      </c>
      <c r="O496" s="105">
        <f t="shared" si="493"/>
        <v>-4.2354934349853046E-4</v>
      </c>
      <c r="P496" s="105">
        <f t="shared" si="493"/>
        <v>9.9854014598540042E-2</v>
      </c>
      <c r="Q496" s="105">
        <f t="shared" si="493"/>
        <v>4.1662215575257733E-3</v>
      </c>
      <c r="R496" s="105">
        <f t="shared" si="493"/>
        <v>0</v>
      </c>
      <c r="S496" s="105">
        <f t="shared" si="493"/>
        <v>1.8450184501844991E-2</v>
      </c>
      <c r="T496" s="105">
        <f t="shared" si="493"/>
        <v>4.0197897340754407E-2</v>
      </c>
      <c r="U496" s="105">
        <f t="shared" si="493"/>
        <v>0</v>
      </c>
      <c r="V496" s="105">
        <f t="shared" si="493"/>
        <v>3.529411764705892E-2</v>
      </c>
      <c r="W496" s="105">
        <f t="shared" si="493"/>
        <v>-1.5967741935483892E-2</v>
      </c>
    </row>
    <row r="497" spans="1:23" ht="14.25" customHeight="1">
      <c r="A497" s="112" t="s">
        <v>684</v>
      </c>
      <c r="B497" s="183">
        <v>101.5</v>
      </c>
      <c r="C497" s="184">
        <v>1030</v>
      </c>
      <c r="D497" s="183">
        <v>236.1</v>
      </c>
      <c r="E497" s="185">
        <v>685</v>
      </c>
      <c r="F497" s="183">
        <v>468.05</v>
      </c>
      <c r="G497" s="184">
        <v>1150</v>
      </c>
      <c r="H497" s="93">
        <v>271</v>
      </c>
      <c r="I497" s="93">
        <v>1617</v>
      </c>
      <c r="J497" s="187">
        <v>4500</v>
      </c>
      <c r="K497" s="93">
        <v>170</v>
      </c>
      <c r="L497" s="188">
        <v>6200</v>
      </c>
      <c r="M497" s="189">
        <f t="shared" ref="M497:W497" si="494">(B497/B498)-1</f>
        <v>4.9504950495049549E-3</v>
      </c>
      <c r="N497" s="105">
        <f t="shared" si="494"/>
        <v>-6.3636363636363602E-2</v>
      </c>
      <c r="O497" s="105">
        <f t="shared" si="494"/>
        <v>-1.2133891213389147E-2</v>
      </c>
      <c r="P497" s="105">
        <f t="shared" si="494"/>
        <v>-4.3604651162790775E-3</v>
      </c>
      <c r="Q497" s="105">
        <f t="shared" si="494"/>
        <v>-5.3384582532567393E-4</v>
      </c>
      <c r="R497" s="105">
        <f t="shared" si="494"/>
        <v>0</v>
      </c>
      <c r="S497" s="105">
        <f t="shared" si="494"/>
        <v>-7.3260073260073E-3</v>
      </c>
      <c r="T497" s="105">
        <f t="shared" si="494"/>
        <v>-3.0826140567200566E-3</v>
      </c>
      <c r="U497" s="105">
        <f t="shared" si="494"/>
        <v>0</v>
      </c>
      <c r="V497" s="105">
        <f t="shared" si="494"/>
        <v>-3.9005087620124446E-2</v>
      </c>
      <c r="W497" s="105">
        <f t="shared" si="494"/>
        <v>-2.3622047244094446E-2</v>
      </c>
    </row>
    <row r="498" spans="1:23" ht="14.25" customHeight="1">
      <c r="A498" s="112" t="s">
        <v>685</v>
      </c>
      <c r="B498" s="183">
        <v>101</v>
      </c>
      <c r="C498" s="184">
        <v>1100</v>
      </c>
      <c r="D498" s="183">
        <v>239</v>
      </c>
      <c r="E498" s="185">
        <v>688</v>
      </c>
      <c r="F498" s="183">
        <v>468.3</v>
      </c>
      <c r="G498" s="184">
        <v>1150</v>
      </c>
      <c r="H498" s="93">
        <v>273</v>
      </c>
      <c r="I498" s="93">
        <v>1622</v>
      </c>
      <c r="J498" s="187">
        <v>4500</v>
      </c>
      <c r="K498" s="93">
        <v>176.9</v>
      </c>
      <c r="L498" s="188">
        <v>6350</v>
      </c>
      <c r="M498" s="189">
        <f t="shared" ref="M498:W498" si="495">(B498/B499)-1</f>
        <v>-1.3671875E-2</v>
      </c>
      <c r="N498" s="105">
        <f t="shared" si="495"/>
        <v>-1.873327386262269E-2</v>
      </c>
      <c r="O498" s="105">
        <f t="shared" si="495"/>
        <v>-1.2600702334228497E-2</v>
      </c>
      <c r="P498" s="105">
        <f t="shared" si="495"/>
        <v>1.1764705882352899E-2</v>
      </c>
      <c r="Q498" s="105">
        <f t="shared" si="495"/>
        <v>-7.8389830508474034E-3</v>
      </c>
      <c r="R498" s="105">
        <f t="shared" si="495"/>
        <v>0</v>
      </c>
      <c r="S498" s="105">
        <f t="shared" si="495"/>
        <v>-1.4262502256724985E-2</v>
      </c>
      <c r="T498" s="105">
        <f t="shared" si="495"/>
        <v>-2.4600246002459691E-3</v>
      </c>
      <c r="U498" s="105">
        <f t="shared" si="495"/>
        <v>-4.4247787610619538E-3</v>
      </c>
      <c r="V498" s="105">
        <f t="shared" si="495"/>
        <v>9.4151212553494901E-3</v>
      </c>
      <c r="W498" s="105">
        <f t="shared" si="495"/>
        <v>0</v>
      </c>
    </row>
    <row r="499" spans="1:23" ht="14.25" customHeight="1">
      <c r="A499" s="112" t="s">
        <v>686</v>
      </c>
      <c r="B499" s="183">
        <v>102.4</v>
      </c>
      <c r="C499" s="184">
        <v>1121</v>
      </c>
      <c r="D499" s="183">
        <v>242.05</v>
      </c>
      <c r="E499" s="185">
        <v>680</v>
      </c>
      <c r="F499" s="183">
        <v>472</v>
      </c>
      <c r="G499" s="184">
        <v>1150</v>
      </c>
      <c r="H499" s="93">
        <v>276.95</v>
      </c>
      <c r="I499" s="93">
        <v>1626</v>
      </c>
      <c r="J499" s="187">
        <v>4520</v>
      </c>
      <c r="K499" s="93">
        <v>175.25</v>
      </c>
      <c r="L499" s="188">
        <v>6350</v>
      </c>
      <c r="M499" s="189">
        <f t="shared" ref="M499:W499" si="496">(B499/B500)-1</f>
        <v>-8.2324455205811109E-3</v>
      </c>
      <c r="N499" s="105">
        <f t="shared" si="496"/>
        <v>-8.9126559714791664E-4</v>
      </c>
      <c r="O499" s="105">
        <f t="shared" si="496"/>
        <v>3.0000000000000027E-2</v>
      </c>
      <c r="P499" s="105">
        <f t="shared" si="496"/>
        <v>2.4096385542168752E-2</v>
      </c>
      <c r="Q499" s="105">
        <f t="shared" si="496"/>
        <v>4.2553191489360653E-3</v>
      </c>
      <c r="R499" s="105">
        <f t="shared" si="496"/>
        <v>0</v>
      </c>
      <c r="S499" s="105">
        <f t="shared" si="496"/>
        <v>3.4420289855072728E-3</v>
      </c>
      <c r="T499" s="105">
        <f t="shared" si="496"/>
        <v>-7.9316656497864235E-3</v>
      </c>
      <c r="U499" s="105">
        <f t="shared" si="496"/>
        <v>-1.0940919037199071E-2</v>
      </c>
      <c r="V499" s="105">
        <f t="shared" si="496"/>
        <v>1.3591671486408385E-2</v>
      </c>
      <c r="W499" s="105">
        <f t="shared" si="496"/>
        <v>-7.8125E-3</v>
      </c>
    </row>
    <row r="500" spans="1:23" ht="14.25" customHeight="1">
      <c r="A500" s="112" t="s">
        <v>687</v>
      </c>
      <c r="B500" s="183">
        <v>103.25</v>
      </c>
      <c r="C500" s="184">
        <v>1122</v>
      </c>
      <c r="D500" s="183">
        <v>235</v>
      </c>
      <c r="E500" s="185">
        <v>664</v>
      </c>
      <c r="F500" s="183">
        <v>470</v>
      </c>
      <c r="G500" s="184">
        <v>1150</v>
      </c>
      <c r="H500" s="93">
        <v>276</v>
      </c>
      <c r="I500" s="93">
        <v>1639</v>
      </c>
      <c r="J500" s="187">
        <v>4570</v>
      </c>
      <c r="K500" s="93">
        <v>172.9</v>
      </c>
      <c r="L500" s="188">
        <v>6400</v>
      </c>
      <c r="M500" s="189">
        <f t="shared" ref="M500:W500" si="497">(B500/B501)-1</f>
        <v>6.3352826510720828E-3</v>
      </c>
      <c r="N500" s="105">
        <f t="shared" si="497"/>
        <v>8.92060660124816E-4</v>
      </c>
      <c r="O500" s="105">
        <f t="shared" si="497"/>
        <v>1.2931034482758674E-2</v>
      </c>
      <c r="P500" s="105">
        <f t="shared" si="497"/>
        <v>1.5062509414076608E-4</v>
      </c>
      <c r="Q500" s="105">
        <f t="shared" si="497"/>
        <v>0</v>
      </c>
      <c r="R500" s="105">
        <f t="shared" si="497"/>
        <v>0</v>
      </c>
      <c r="S500" s="105">
        <f t="shared" si="497"/>
        <v>-3.6101083032491488E-3</v>
      </c>
      <c r="T500" s="105">
        <f t="shared" si="497"/>
        <v>2.4464831804280607E-3</v>
      </c>
      <c r="U500" s="105">
        <f t="shared" si="497"/>
        <v>0</v>
      </c>
      <c r="V500" s="105">
        <f t="shared" si="497"/>
        <v>2.0283975659229903E-3</v>
      </c>
      <c r="W500" s="105">
        <f t="shared" si="497"/>
        <v>-1.3867488443759624E-2</v>
      </c>
    </row>
    <row r="501" spans="1:23" ht="14.25" customHeight="1">
      <c r="A501" s="112" t="s">
        <v>688</v>
      </c>
      <c r="B501" s="183">
        <v>102.6</v>
      </c>
      <c r="C501" s="184">
        <v>1121</v>
      </c>
      <c r="D501" s="183">
        <v>232</v>
      </c>
      <c r="E501" s="185">
        <v>663.9</v>
      </c>
      <c r="F501" s="183">
        <v>470</v>
      </c>
      <c r="G501" s="184">
        <v>1150</v>
      </c>
      <c r="H501" s="93">
        <v>277</v>
      </c>
      <c r="I501" s="93">
        <v>1635</v>
      </c>
      <c r="J501" s="187">
        <v>4570</v>
      </c>
      <c r="K501" s="93">
        <v>172.55</v>
      </c>
      <c r="L501" s="188">
        <v>6490</v>
      </c>
      <c r="M501" s="189">
        <f t="shared" ref="M501:W501" si="498">(B501/B502)-1</f>
        <v>0</v>
      </c>
      <c r="N501" s="105">
        <f t="shared" si="498"/>
        <v>-4.595744680851066E-2</v>
      </c>
      <c r="O501" s="105">
        <f t="shared" si="498"/>
        <v>2.6548672566371723E-2</v>
      </c>
      <c r="P501" s="105">
        <f t="shared" si="498"/>
        <v>1.508523155830499E-3</v>
      </c>
      <c r="Q501" s="105">
        <f t="shared" si="498"/>
        <v>1.0752688172043001E-2</v>
      </c>
      <c r="R501" s="105">
        <f t="shared" si="498"/>
        <v>0</v>
      </c>
      <c r="S501" s="105">
        <f t="shared" si="498"/>
        <v>7.2727272727273196E-3</v>
      </c>
      <c r="T501" s="105">
        <f t="shared" si="498"/>
        <v>1.3639181649101051E-2</v>
      </c>
      <c r="U501" s="105">
        <f t="shared" si="498"/>
        <v>-1.0822510822510845E-2</v>
      </c>
      <c r="V501" s="105">
        <f t="shared" si="498"/>
        <v>1.4105201292976766E-2</v>
      </c>
      <c r="W501" s="105">
        <f t="shared" si="498"/>
        <v>-1.38482843514387E-3</v>
      </c>
    </row>
    <row r="502" spans="1:23" ht="14.25" customHeight="1">
      <c r="A502" s="112" t="s">
        <v>689</v>
      </c>
      <c r="B502" s="183">
        <v>102.6</v>
      </c>
      <c r="C502" s="184">
        <v>1175</v>
      </c>
      <c r="D502" s="183">
        <v>226</v>
      </c>
      <c r="E502" s="185">
        <v>662.9</v>
      </c>
      <c r="F502" s="183">
        <v>465</v>
      </c>
      <c r="G502" s="184">
        <v>1150</v>
      </c>
      <c r="H502" s="93">
        <v>275</v>
      </c>
      <c r="I502" s="93">
        <v>1613</v>
      </c>
      <c r="J502" s="187">
        <v>4620</v>
      </c>
      <c r="K502" s="93">
        <v>170.15</v>
      </c>
      <c r="L502" s="188">
        <v>6499</v>
      </c>
      <c r="M502" s="189">
        <f t="shared" ref="M502:W502" si="499">(B502/B503)-1</f>
        <v>-9.7370983446942727E-4</v>
      </c>
      <c r="N502" s="105">
        <f t="shared" si="499"/>
        <v>-4.237288135593209E-3</v>
      </c>
      <c r="O502" s="105">
        <f t="shared" si="499"/>
        <v>4.629629629629628E-2</v>
      </c>
      <c r="P502" s="105">
        <f t="shared" si="499"/>
        <v>6.4044943820224631E-2</v>
      </c>
      <c r="Q502" s="105">
        <f t="shared" si="499"/>
        <v>0</v>
      </c>
      <c r="R502" s="105">
        <f t="shared" si="499"/>
        <v>0</v>
      </c>
      <c r="S502" s="105">
        <f t="shared" si="499"/>
        <v>0</v>
      </c>
      <c r="T502" s="105">
        <f t="shared" si="499"/>
        <v>8.1249999999999378E-3</v>
      </c>
      <c r="U502" s="105">
        <f t="shared" si="499"/>
        <v>0</v>
      </c>
      <c r="V502" s="105">
        <f t="shared" si="499"/>
        <v>6.2109862671660521E-2</v>
      </c>
      <c r="W502" s="105">
        <f t="shared" si="499"/>
        <v>-1.2310030395136784E-2</v>
      </c>
    </row>
    <row r="503" spans="1:23" ht="14.25" customHeight="1">
      <c r="A503" s="112" t="s">
        <v>690</v>
      </c>
      <c r="B503" s="183">
        <v>102.7</v>
      </c>
      <c r="C503" s="184">
        <v>1180</v>
      </c>
      <c r="D503" s="183">
        <v>216</v>
      </c>
      <c r="E503" s="185">
        <v>623</v>
      </c>
      <c r="F503" s="183">
        <v>465</v>
      </c>
      <c r="G503" s="184">
        <v>1150</v>
      </c>
      <c r="H503" s="93">
        <v>275</v>
      </c>
      <c r="I503" s="93">
        <v>1600</v>
      </c>
      <c r="J503" s="187">
        <v>4620</v>
      </c>
      <c r="K503" s="93">
        <v>160.19999999999999</v>
      </c>
      <c r="L503" s="188">
        <v>6580</v>
      </c>
      <c r="M503" s="189">
        <f t="shared" ref="M503:W503" si="500">(B503/B504)-1</f>
        <v>-9.1654606849975728E-3</v>
      </c>
      <c r="N503" s="105">
        <f t="shared" si="500"/>
        <v>9.0573012939001885E-2</v>
      </c>
      <c r="O503" s="105">
        <f t="shared" si="500"/>
        <v>-2.2624434389140302E-2</v>
      </c>
      <c r="P503" s="105">
        <f t="shared" si="500"/>
        <v>-9.0663273421346391E-3</v>
      </c>
      <c r="Q503" s="105">
        <f t="shared" si="500"/>
        <v>-1.4830508474576232E-2</v>
      </c>
      <c r="R503" s="105">
        <f t="shared" si="500"/>
        <v>0</v>
      </c>
      <c r="S503" s="105">
        <f t="shared" si="500"/>
        <v>-1.7330712881901134E-2</v>
      </c>
      <c r="T503" s="105">
        <f t="shared" si="500"/>
        <v>0</v>
      </c>
      <c r="U503" s="105">
        <f t="shared" si="500"/>
        <v>-1.7021276595744705E-2</v>
      </c>
      <c r="V503" s="105">
        <f t="shared" si="500"/>
        <v>1.5629884338856925E-3</v>
      </c>
      <c r="W503" s="105">
        <f t="shared" si="500"/>
        <v>2.8124999999999956E-2</v>
      </c>
    </row>
    <row r="504" spans="1:23" ht="14.25" customHeight="1">
      <c r="A504" s="112" t="s">
        <v>691</v>
      </c>
      <c r="B504" s="183">
        <v>103.65</v>
      </c>
      <c r="C504" s="184">
        <v>1082</v>
      </c>
      <c r="D504" s="183">
        <v>221</v>
      </c>
      <c r="E504" s="185">
        <v>628.70000000000005</v>
      </c>
      <c r="F504" s="183">
        <v>472</v>
      </c>
      <c r="G504" s="184">
        <v>1150</v>
      </c>
      <c r="H504" s="93">
        <v>279.85000000000002</v>
      </c>
      <c r="I504" s="93">
        <v>1600</v>
      </c>
      <c r="J504" s="187">
        <v>4700</v>
      </c>
      <c r="K504" s="93">
        <v>159.94999999999999</v>
      </c>
      <c r="L504" s="188">
        <v>6400</v>
      </c>
      <c r="M504" s="189">
        <f t="shared" ref="M504:W504" si="501">(B504/B505)-1</f>
        <v>2.4209486166008043E-2</v>
      </c>
      <c r="N504" s="105">
        <f t="shared" si="501"/>
        <v>3.1458531935176337E-2</v>
      </c>
      <c r="O504" s="105">
        <f t="shared" si="501"/>
        <v>-6.9647270276342876E-3</v>
      </c>
      <c r="P504" s="105">
        <f t="shared" si="501"/>
        <v>5.984490896830752E-2</v>
      </c>
      <c r="Q504" s="105">
        <f t="shared" si="501"/>
        <v>-4.2194092827003704E-3</v>
      </c>
      <c r="R504" s="105">
        <f t="shared" si="501"/>
        <v>0</v>
      </c>
      <c r="S504" s="105">
        <f t="shared" si="501"/>
        <v>-1.2491077801568551E-3</v>
      </c>
      <c r="T504" s="105">
        <f t="shared" si="501"/>
        <v>3.4259857789269654E-2</v>
      </c>
      <c r="U504" s="105">
        <f t="shared" si="501"/>
        <v>-1.2605042016806678E-2</v>
      </c>
      <c r="V504" s="105">
        <f t="shared" si="501"/>
        <v>2.6636713735558315E-2</v>
      </c>
      <c r="W504" s="105">
        <f t="shared" si="501"/>
        <v>-4.1198501872659166E-2</v>
      </c>
    </row>
    <row r="505" spans="1:23" ht="14.25" customHeight="1">
      <c r="A505" s="112" t="s">
        <v>692</v>
      </c>
      <c r="B505" s="183">
        <v>101.2</v>
      </c>
      <c r="C505" s="184">
        <v>1049</v>
      </c>
      <c r="D505" s="183">
        <v>222.55</v>
      </c>
      <c r="E505" s="185">
        <v>593.20000000000005</v>
      </c>
      <c r="F505" s="183">
        <v>474</v>
      </c>
      <c r="G505" s="184">
        <v>1150</v>
      </c>
      <c r="H505" s="93">
        <v>280.2</v>
      </c>
      <c r="I505" s="93">
        <v>1547</v>
      </c>
      <c r="J505" s="187">
        <v>4760</v>
      </c>
      <c r="K505" s="93">
        <v>155.80000000000001</v>
      </c>
      <c r="L505" s="188">
        <v>6675</v>
      </c>
      <c r="M505" s="189">
        <f t="shared" ref="M505:W505" si="502">(B505/B506)-1</f>
        <v>5.9685863874345602E-2</v>
      </c>
      <c r="N505" s="105">
        <f t="shared" si="502"/>
        <v>5.9595959595959647E-2</v>
      </c>
      <c r="O505" s="105">
        <f t="shared" si="502"/>
        <v>5.9761904761904905E-2</v>
      </c>
      <c r="P505" s="105">
        <f t="shared" si="502"/>
        <v>5.9853492942647746E-2</v>
      </c>
      <c r="Q505" s="105">
        <f t="shared" si="502"/>
        <v>5.9928443649373886E-2</v>
      </c>
      <c r="R505" s="105">
        <f t="shared" si="502"/>
        <v>0</v>
      </c>
      <c r="S505" s="105">
        <f t="shared" si="502"/>
        <v>5.9958388500094495E-2</v>
      </c>
      <c r="T505" s="105">
        <f t="shared" si="502"/>
        <v>5.958904109589036E-2</v>
      </c>
      <c r="U505" s="105">
        <f t="shared" si="502"/>
        <v>3.4782608695652195E-2</v>
      </c>
      <c r="V505" s="105">
        <f t="shared" si="502"/>
        <v>5.986394557823127E-2</v>
      </c>
      <c r="W505" s="105">
        <f t="shared" si="502"/>
        <v>4.329477961863093E-2</v>
      </c>
    </row>
    <row r="506" spans="1:23" ht="14.25" customHeight="1">
      <c r="A506" s="112" t="s">
        <v>693</v>
      </c>
      <c r="B506" s="183">
        <v>95.5</v>
      </c>
      <c r="C506" s="184">
        <v>990</v>
      </c>
      <c r="D506" s="183">
        <v>210</v>
      </c>
      <c r="E506" s="185">
        <v>559.70000000000005</v>
      </c>
      <c r="F506" s="183">
        <v>447.2</v>
      </c>
      <c r="G506" s="184">
        <v>1150</v>
      </c>
      <c r="H506" s="93">
        <v>264.35000000000002</v>
      </c>
      <c r="I506" s="93">
        <v>1460</v>
      </c>
      <c r="J506" s="187">
        <v>4600</v>
      </c>
      <c r="K506" s="93">
        <v>147</v>
      </c>
      <c r="L506" s="188">
        <v>6398</v>
      </c>
      <c r="M506" s="189">
        <f t="shared" ref="M506:W506" si="503">(B506/B507)-1</f>
        <v>-5.2083333333333703E-3</v>
      </c>
      <c r="N506" s="105">
        <f t="shared" si="503"/>
        <v>0</v>
      </c>
      <c r="O506" s="105">
        <f t="shared" si="503"/>
        <v>-2.2801302931596101E-2</v>
      </c>
      <c r="P506" s="105">
        <f t="shared" si="503"/>
        <v>1.7636363636363672E-2</v>
      </c>
      <c r="Q506" s="105">
        <f t="shared" si="503"/>
        <v>-5.1167964404894573E-3</v>
      </c>
      <c r="R506" s="105">
        <f t="shared" si="503"/>
        <v>0</v>
      </c>
      <c r="S506" s="105">
        <f t="shared" si="503"/>
        <v>-9.9250936329586814E-3</v>
      </c>
      <c r="T506" s="105">
        <f t="shared" si="503"/>
        <v>0</v>
      </c>
      <c r="U506" s="105">
        <f t="shared" si="503"/>
        <v>1.098901098901095E-2</v>
      </c>
      <c r="V506" s="105">
        <f t="shared" si="503"/>
        <v>-2.0000000000000018E-2</v>
      </c>
      <c r="W506" s="105">
        <f t="shared" si="503"/>
        <v>1.5555555555555545E-2</v>
      </c>
    </row>
    <row r="507" spans="1:23" ht="14.25" customHeight="1">
      <c r="A507" s="112" t="s">
        <v>694</v>
      </c>
      <c r="B507" s="183">
        <v>96</v>
      </c>
      <c r="C507" s="184">
        <v>990</v>
      </c>
      <c r="D507" s="183">
        <v>214.9</v>
      </c>
      <c r="E507" s="185">
        <v>550</v>
      </c>
      <c r="F507" s="183">
        <v>449.5</v>
      </c>
      <c r="G507" s="184">
        <v>1150</v>
      </c>
      <c r="H507" s="93">
        <v>267</v>
      </c>
      <c r="I507" s="93">
        <v>1460</v>
      </c>
      <c r="J507" s="187">
        <v>4550</v>
      </c>
      <c r="K507" s="93">
        <v>150</v>
      </c>
      <c r="L507" s="188">
        <v>6300</v>
      </c>
      <c r="M507" s="189">
        <f t="shared" ref="M507:W507" si="504">(B507/B508)-1</f>
        <v>-4.5725646123260355E-2</v>
      </c>
      <c r="N507" s="105">
        <f t="shared" si="504"/>
        <v>-1.0000000000000009E-2</v>
      </c>
      <c r="O507" s="105">
        <f t="shared" si="504"/>
        <v>2.3333333333333428E-2</v>
      </c>
      <c r="P507" s="105">
        <f t="shared" si="504"/>
        <v>1.8214936247722413E-3</v>
      </c>
      <c r="Q507" s="105">
        <f t="shared" si="504"/>
        <v>-5.53097345132747E-3</v>
      </c>
      <c r="R507" s="105">
        <f t="shared" si="504"/>
        <v>0</v>
      </c>
      <c r="S507" s="105">
        <f t="shared" si="504"/>
        <v>0</v>
      </c>
      <c r="T507" s="105">
        <f t="shared" si="504"/>
        <v>-1.3513513513513487E-2</v>
      </c>
      <c r="U507" s="105">
        <f t="shared" si="504"/>
        <v>-1.0869565217391353E-2</v>
      </c>
      <c r="V507" s="105">
        <f t="shared" si="504"/>
        <v>-2.8497409326424861E-2</v>
      </c>
      <c r="W507" s="105">
        <f t="shared" si="504"/>
        <v>-8.6546026750590199E-3</v>
      </c>
    </row>
    <row r="508" spans="1:23" ht="14.25" customHeight="1">
      <c r="A508" s="112" t="s">
        <v>695</v>
      </c>
      <c r="B508" s="183">
        <v>100.6</v>
      </c>
      <c r="C508" s="184">
        <v>1000</v>
      </c>
      <c r="D508" s="183">
        <v>210</v>
      </c>
      <c r="E508" s="185">
        <v>549</v>
      </c>
      <c r="F508" s="183">
        <v>452</v>
      </c>
      <c r="G508" s="184">
        <v>1150</v>
      </c>
      <c r="H508" s="93">
        <v>267</v>
      </c>
      <c r="I508" s="93">
        <v>1480</v>
      </c>
      <c r="J508" s="187">
        <v>4600</v>
      </c>
      <c r="K508" s="93">
        <v>154.4</v>
      </c>
      <c r="L508" s="188">
        <v>6355</v>
      </c>
      <c r="M508" s="189">
        <f t="shared" ref="M508:W508" si="505">(B508/B509)-1</f>
        <v>-3.9603960396039639E-3</v>
      </c>
      <c r="N508" s="105">
        <f t="shared" si="505"/>
        <v>1.0010010010010895E-3</v>
      </c>
      <c r="O508" s="105">
        <f t="shared" si="505"/>
        <v>0</v>
      </c>
      <c r="P508" s="105">
        <f t="shared" si="505"/>
        <v>-1.8181818181818299E-3</v>
      </c>
      <c r="Q508" s="105">
        <f t="shared" si="505"/>
        <v>-8.7719298245614308E-3</v>
      </c>
      <c r="R508" s="105">
        <f t="shared" si="505"/>
        <v>0</v>
      </c>
      <c r="S508" s="105">
        <f t="shared" si="505"/>
        <v>-7.4349442379182396E-3</v>
      </c>
      <c r="T508" s="105">
        <f t="shared" si="505"/>
        <v>-6.7114093959731447E-3</v>
      </c>
      <c r="U508" s="105">
        <f t="shared" si="505"/>
        <v>0</v>
      </c>
      <c r="V508" s="105">
        <f t="shared" si="505"/>
        <v>9.1503267973855884E-3</v>
      </c>
      <c r="W508" s="105">
        <f t="shared" si="505"/>
        <v>7.7703774183317531E-3</v>
      </c>
    </row>
    <row r="509" spans="1:23" ht="14.25" customHeight="1">
      <c r="A509" s="112" t="s">
        <v>696</v>
      </c>
      <c r="B509" s="183">
        <v>101</v>
      </c>
      <c r="C509" s="184">
        <v>999</v>
      </c>
      <c r="D509" s="183">
        <v>210</v>
      </c>
      <c r="E509" s="185">
        <v>550</v>
      </c>
      <c r="F509" s="183">
        <v>456</v>
      </c>
      <c r="G509" s="184">
        <v>1150</v>
      </c>
      <c r="H509" s="93">
        <v>269</v>
      </c>
      <c r="I509" s="93">
        <v>1490</v>
      </c>
      <c r="J509" s="187">
        <v>4600</v>
      </c>
      <c r="K509" s="93">
        <v>153</v>
      </c>
      <c r="L509" s="188">
        <v>6306</v>
      </c>
      <c r="M509" s="189">
        <f t="shared" ref="M509:W509" si="506">(B509/B510)-1</f>
        <v>0</v>
      </c>
      <c r="N509" s="105">
        <f t="shared" si="506"/>
        <v>9.0909090909090384E-3</v>
      </c>
      <c r="O509" s="105">
        <f t="shared" si="506"/>
        <v>0</v>
      </c>
      <c r="P509" s="105">
        <f t="shared" si="506"/>
        <v>-1.0791366906474864E-2</v>
      </c>
      <c r="Q509" s="105">
        <f t="shared" si="506"/>
        <v>-6.5359477124182774E-3</v>
      </c>
      <c r="R509" s="105">
        <f t="shared" si="506"/>
        <v>0</v>
      </c>
      <c r="S509" s="105">
        <f t="shared" si="506"/>
        <v>0</v>
      </c>
      <c r="T509" s="105">
        <f t="shared" si="506"/>
        <v>0</v>
      </c>
      <c r="U509" s="105">
        <f t="shared" si="506"/>
        <v>0</v>
      </c>
      <c r="V509" s="105">
        <f t="shared" si="506"/>
        <v>2.0000000000000018E-2</v>
      </c>
      <c r="W509" s="105">
        <f t="shared" si="506"/>
        <v>-6.9291338582677664E-3</v>
      </c>
    </row>
    <row r="510" spans="1:23" ht="14.25" customHeight="1">
      <c r="A510" s="112" t="s">
        <v>697</v>
      </c>
      <c r="B510" s="183">
        <v>101</v>
      </c>
      <c r="C510" s="184">
        <v>990</v>
      </c>
      <c r="D510" s="183">
        <v>210</v>
      </c>
      <c r="E510" s="185">
        <v>556</v>
      </c>
      <c r="F510" s="183">
        <v>459</v>
      </c>
      <c r="G510" s="184">
        <v>1150</v>
      </c>
      <c r="H510" s="93">
        <v>269</v>
      </c>
      <c r="I510" s="93">
        <v>1490</v>
      </c>
      <c r="J510" s="187">
        <v>4600</v>
      </c>
      <c r="K510" s="93">
        <v>150</v>
      </c>
      <c r="L510" s="188">
        <v>6350</v>
      </c>
      <c r="M510" s="189">
        <f t="shared" ref="M510:W510" si="507">(B510/B511)-1</f>
        <v>-2.9615004935833467E-3</v>
      </c>
      <c r="N510" s="105">
        <f t="shared" si="507"/>
        <v>0</v>
      </c>
      <c r="O510" s="105">
        <f t="shared" si="507"/>
        <v>-2.3255813953488413E-2</v>
      </c>
      <c r="P510" s="105">
        <f t="shared" si="507"/>
        <v>-1.243339253996445E-2</v>
      </c>
      <c r="Q510" s="105">
        <f t="shared" si="507"/>
        <v>1.5486725663716783E-2</v>
      </c>
      <c r="R510" s="105">
        <f t="shared" si="507"/>
        <v>0</v>
      </c>
      <c r="S510" s="105">
        <f t="shared" si="507"/>
        <v>1.8939393939394034E-2</v>
      </c>
      <c r="T510" s="105">
        <f t="shared" si="507"/>
        <v>-2.8683181225554133E-2</v>
      </c>
      <c r="U510" s="105">
        <f t="shared" si="507"/>
        <v>1.5452538631346657E-2</v>
      </c>
      <c r="V510" s="105">
        <f t="shared" si="507"/>
        <v>0</v>
      </c>
      <c r="W510" s="105">
        <f t="shared" si="507"/>
        <v>-2.2926604092937342E-2</v>
      </c>
    </row>
    <row r="511" spans="1:23" ht="14.25" customHeight="1">
      <c r="A511" s="112" t="s">
        <v>698</v>
      </c>
      <c r="B511" s="183">
        <v>101.3</v>
      </c>
      <c r="C511" s="184">
        <v>990</v>
      </c>
      <c r="D511" s="183">
        <v>215</v>
      </c>
      <c r="E511" s="185">
        <v>563</v>
      </c>
      <c r="F511" s="183">
        <v>452</v>
      </c>
      <c r="G511" s="184">
        <v>1150</v>
      </c>
      <c r="H511" s="93">
        <v>264</v>
      </c>
      <c r="I511" s="93">
        <v>1534</v>
      </c>
      <c r="J511" s="187">
        <v>4530</v>
      </c>
      <c r="K511" s="93">
        <v>150</v>
      </c>
      <c r="L511" s="188">
        <v>6499</v>
      </c>
      <c r="M511" s="189">
        <f t="shared" ref="M511:W511" si="508">(B511/B512)-1</f>
        <v>-6.3756743501717228E-3</v>
      </c>
      <c r="N511" s="105">
        <f t="shared" si="508"/>
        <v>-2.9411764705882359E-2</v>
      </c>
      <c r="O511" s="105">
        <f t="shared" si="508"/>
        <v>-2.3250406882124874E-4</v>
      </c>
      <c r="P511" s="105">
        <f t="shared" si="508"/>
        <v>-1.0544815465729385E-2</v>
      </c>
      <c r="Q511" s="105">
        <f t="shared" si="508"/>
        <v>8.9285714285713969E-3</v>
      </c>
      <c r="R511" s="105">
        <f t="shared" si="508"/>
        <v>0</v>
      </c>
      <c r="S511" s="105">
        <f t="shared" si="508"/>
        <v>-1.1235955056179803E-2</v>
      </c>
      <c r="T511" s="105">
        <f t="shared" si="508"/>
        <v>2.9530201342281792E-2</v>
      </c>
      <c r="U511" s="105">
        <f t="shared" si="508"/>
        <v>-1.5217391304347849E-2</v>
      </c>
      <c r="V511" s="105">
        <f t="shared" si="508"/>
        <v>0</v>
      </c>
      <c r="W511" s="105">
        <f t="shared" si="508"/>
        <v>-1.5303030303030263E-2</v>
      </c>
    </row>
    <row r="512" spans="1:23" ht="14.25" customHeight="1">
      <c r="A512" s="112" t="s">
        <v>699</v>
      </c>
      <c r="B512" s="183">
        <v>101.95</v>
      </c>
      <c r="C512" s="184">
        <v>1020</v>
      </c>
      <c r="D512" s="183">
        <v>215.05</v>
      </c>
      <c r="E512" s="185">
        <v>569</v>
      </c>
      <c r="F512" s="183">
        <v>448</v>
      </c>
      <c r="G512" s="184">
        <v>1150</v>
      </c>
      <c r="H512" s="93">
        <v>267</v>
      </c>
      <c r="I512" s="93">
        <v>1490</v>
      </c>
      <c r="J512" s="187">
        <v>4600</v>
      </c>
      <c r="K512" s="93">
        <v>150</v>
      </c>
      <c r="L512" s="188">
        <v>6600</v>
      </c>
      <c r="M512" s="189">
        <f t="shared" ref="M512:W512" si="509">(B512/B513)-1</f>
        <v>-3.9081582804102455E-3</v>
      </c>
      <c r="N512" s="105">
        <f t="shared" si="509"/>
        <v>0</v>
      </c>
      <c r="O512" s="105">
        <f t="shared" si="509"/>
        <v>2.8455284552845628E-2</v>
      </c>
      <c r="P512" s="105">
        <f t="shared" si="509"/>
        <v>7.0796460176991705E-3</v>
      </c>
      <c r="Q512" s="105">
        <f t="shared" si="509"/>
        <v>-4.5550494389512419E-3</v>
      </c>
      <c r="R512" s="105">
        <f t="shared" si="509"/>
        <v>0</v>
      </c>
      <c r="S512" s="105">
        <f t="shared" si="509"/>
        <v>2.2988505747126409E-2</v>
      </c>
      <c r="T512" s="105">
        <f t="shared" si="509"/>
        <v>-6.6666666666667096E-3</v>
      </c>
      <c r="U512" s="105">
        <f t="shared" si="509"/>
        <v>0</v>
      </c>
      <c r="V512" s="105">
        <f t="shared" si="509"/>
        <v>6.7114093959732557E-3</v>
      </c>
      <c r="W512" s="105">
        <f t="shared" si="509"/>
        <v>0</v>
      </c>
    </row>
    <row r="513" spans="1:23" ht="14.25" customHeight="1">
      <c r="A513" s="112" t="s">
        <v>700</v>
      </c>
      <c r="B513" s="183">
        <v>102.35</v>
      </c>
      <c r="C513" s="184">
        <v>1020</v>
      </c>
      <c r="D513" s="183">
        <v>209.1</v>
      </c>
      <c r="E513" s="185">
        <v>565</v>
      </c>
      <c r="F513" s="183">
        <v>450.05</v>
      </c>
      <c r="G513" s="184">
        <v>1150</v>
      </c>
      <c r="H513" s="93">
        <v>261</v>
      </c>
      <c r="I513" s="93">
        <v>1500</v>
      </c>
      <c r="J513" s="187">
        <v>4600</v>
      </c>
      <c r="K513" s="93">
        <v>149</v>
      </c>
      <c r="L513" s="188">
        <v>6600</v>
      </c>
      <c r="M513" s="189">
        <f t="shared" ref="M513:W513" si="510">(B513/B514)-1</f>
        <v>-7.2744907856450158E-3</v>
      </c>
      <c r="N513" s="105">
        <f t="shared" si="510"/>
        <v>0</v>
      </c>
      <c r="O513" s="105">
        <f t="shared" si="510"/>
        <v>5.6060606060605922E-2</v>
      </c>
      <c r="P513" s="105">
        <f t="shared" si="510"/>
        <v>-5.2816901408451189E-3</v>
      </c>
      <c r="Q513" s="105">
        <f t="shared" si="510"/>
        <v>-1.1108642523882661E-4</v>
      </c>
      <c r="R513" s="105">
        <f t="shared" si="510"/>
        <v>0</v>
      </c>
      <c r="S513" s="105">
        <f t="shared" si="510"/>
        <v>-7.6045627376425395E-3</v>
      </c>
      <c r="T513" s="105">
        <f t="shared" si="510"/>
        <v>3.0927835051546282E-2</v>
      </c>
      <c r="U513" s="105">
        <f t="shared" si="510"/>
        <v>0</v>
      </c>
      <c r="V513" s="105">
        <f t="shared" si="510"/>
        <v>3.3670033670034627E-3</v>
      </c>
      <c r="W513" s="105">
        <f t="shared" si="510"/>
        <v>1.538461538461533E-2</v>
      </c>
    </row>
    <row r="514" spans="1:23" ht="14.25" customHeight="1">
      <c r="A514" s="112" t="s">
        <v>701</v>
      </c>
      <c r="B514" s="183">
        <v>103.1</v>
      </c>
      <c r="C514" s="184">
        <v>1020</v>
      </c>
      <c r="D514" s="183">
        <v>198</v>
      </c>
      <c r="E514" s="185">
        <v>568</v>
      </c>
      <c r="F514" s="183">
        <v>450.1</v>
      </c>
      <c r="G514" s="184">
        <v>1150</v>
      </c>
      <c r="H514" s="93">
        <v>263</v>
      </c>
      <c r="I514" s="93">
        <v>1455</v>
      </c>
      <c r="J514" s="187">
        <v>4600</v>
      </c>
      <c r="K514" s="93">
        <v>148.5</v>
      </c>
      <c r="L514" s="188">
        <v>6500</v>
      </c>
      <c r="M514" s="189">
        <f t="shared" ref="M514:W514" si="511">(B514/B515)-1</f>
        <v>-3.8647342995169476E-3</v>
      </c>
      <c r="N514" s="105">
        <f t="shared" si="511"/>
        <v>0</v>
      </c>
      <c r="O514" s="105">
        <f t="shared" si="511"/>
        <v>3.6649214659685958E-2</v>
      </c>
      <c r="P514" s="105">
        <f t="shared" si="511"/>
        <v>0</v>
      </c>
      <c r="Q514" s="105">
        <f t="shared" si="511"/>
        <v>1.248453492295587E-2</v>
      </c>
      <c r="R514" s="105">
        <f t="shared" si="511"/>
        <v>0</v>
      </c>
      <c r="S514" s="105">
        <f t="shared" si="511"/>
        <v>3.8167938931297218E-3</v>
      </c>
      <c r="T514" s="105">
        <f t="shared" si="511"/>
        <v>-5.946994182288301E-2</v>
      </c>
      <c r="U514" s="105">
        <f t="shared" si="511"/>
        <v>2.6785714285714191E-2</v>
      </c>
      <c r="V514" s="105">
        <f t="shared" si="511"/>
        <v>3.3783783783782884E-3</v>
      </c>
      <c r="W514" s="105">
        <f t="shared" si="511"/>
        <v>0</v>
      </c>
    </row>
    <row r="515" spans="1:23" ht="14.25" customHeight="1">
      <c r="A515" s="112" t="s">
        <v>702</v>
      </c>
      <c r="B515" s="183">
        <v>103.5</v>
      </c>
      <c r="C515" s="184">
        <v>1020</v>
      </c>
      <c r="D515" s="183">
        <v>191</v>
      </c>
      <c r="E515" s="185">
        <v>568</v>
      </c>
      <c r="F515" s="183">
        <v>444.55</v>
      </c>
      <c r="G515" s="184">
        <v>1150</v>
      </c>
      <c r="H515" s="93">
        <v>262</v>
      </c>
      <c r="I515" s="93">
        <v>1547</v>
      </c>
      <c r="J515" s="187">
        <v>4480</v>
      </c>
      <c r="K515" s="93">
        <v>148</v>
      </c>
      <c r="L515" s="188">
        <v>6500</v>
      </c>
      <c r="M515" s="189">
        <f t="shared" ref="M515:W515" si="512">(B515/B516)-1</f>
        <v>-8.1456636320076381E-3</v>
      </c>
      <c r="N515" s="105">
        <f t="shared" si="512"/>
        <v>0</v>
      </c>
      <c r="O515" s="105">
        <f t="shared" si="512"/>
        <v>-5.2083333333333703E-3</v>
      </c>
      <c r="P515" s="105">
        <f t="shared" si="512"/>
        <v>1.7921146953405076E-2</v>
      </c>
      <c r="Q515" s="105">
        <f t="shared" si="512"/>
        <v>3.7254459245881222E-3</v>
      </c>
      <c r="R515" s="105">
        <f t="shared" si="512"/>
        <v>0</v>
      </c>
      <c r="S515" s="105">
        <f t="shared" si="512"/>
        <v>1.9120458891013214E-3</v>
      </c>
      <c r="T515" s="105">
        <f t="shared" si="512"/>
        <v>2.4503311258278204E-2</v>
      </c>
      <c r="U515" s="105">
        <f t="shared" si="512"/>
        <v>-4.6808510638297829E-2</v>
      </c>
      <c r="V515" s="105">
        <f t="shared" si="512"/>
        <v>0</v>
      </c>
      <c r="W515" s="105">
        <f t="shared" si="512"/>
        <v>-1.4852985753258552E-2</v>
      </c>
    </row>
    <row r="516" spans="1:23" ht="14.25" customHeight="1">
      <c r="A516" s="112" t="s">
        <v>703</v>
      </c>
      <c r="B516" s="183">
        <v>104.35</v>
      </c>
      <c r="C516" s="184">
        <v>1020</v>
      </c>
      <c r="D516" s="183">
        <v>192</v>
      </c>
      <c r="E516" s="185">
        <v>558</v>
      </c>
      <c r="F516" s="183">
        <v>442.9</v>
      </c>
      <c r="G516" s="184">
        <v>1150</v>
      </c>
      <c r="H516" s="93">
        <v>261.5</v>
      </c>
      <c r="I516" s="93">
        <v>1510</v>
      </c>
      <c r="J516" s="187">
        <v>4700</v>
      </c>
      <c r="K516" s="93">
        <v>148</v>
      </c>
      <c r="L516" s="188">
        <v>6598</v>
      </c>
      <c r="M516" s="189">
        <f t="shared" ref="M516:W516" si="513">(B516/B517)-1</f>
        <v>-2.8666985188725569E-3</v>
      </c>
      <c r="N516" s="105">
        <f t="shared" si="513"/>
        <v>4.9261083743843415E-3</v>
      </c>
      <c r="O516" s="105">
        <f t="shared" si="513"/>
        <v>0</v>
      </c>
      <c r="P516" s="105">
        <f t="shared" si="513"/>
        <v>-3.8096879848302012E-2</v>
      </c>
      <c r="Q516" s="105">
        <f t="shared" si="513"/>
        <v>3.1710079275197867E-3</v>
      </c>
      <c r="R516" s="105">
        <f t="shared" si="513"/>
        <v>0</v>
      </c>
      <c r="S516" s="105">
        <f t="shared" si="513"/>
        <v>-1.3207547169811318E-2</v>
      </c>
      <c r="T516" s="105">
        <f t="shared" si="513"/>
        <v>0</v>
      </c>
      <c r="U516" s="105">
        <f t="shared" si="513"/>
        <v>4.9107142857142794E-2</v>
      </c>
      <c r="V516" s="105">
        <f t="shared" si="513"/>
        <v>-6.7114093959731447E-3</v>
      </c>
      <c r="W516" s="105">
        <f t="shared" si="513"/>
        <v>1.5076923076922988E-2</v>
      </c>
    </row>
    <row r="517" spans="1:23" ht="14.25" customHeight="1">
      <c r="A517" s="112" t="s">
        <v>704</v>
      </c>
      <c r="B517" s="183">
        <v>104.65</v>
      </c>
      <c r="C517" s="184">
        <v>1015</v>
      </c>
      <c r="D517" s="183">
        <v>192</v>
      </c>
      <c r="E517" s="185">
        <v>580.1</v>
      </c>
      <c r="F517" s="183">
        <v>441.5</v>
      </c>
      <c r="G517" s="184">
        <v>1150</v>
      </c>
      <c r="H517" s="93">
        <v>265</v>
      </c>
      <c r="I517" s="93">
        <v>1510</v>
      </c>
      <c r="J517" s="187">
        <v>4480</v>
      </c>
      <c r="K517" s="93">
        <v>149</v>
      </c>
      <c r="L517" s="188">
        <v>6500</v>
      </c>
      <c r="M517" s="189">
        <f t="shared" ref="M517:W517" si="514">(B517/B518)-1</f>
        <v>-7.1157495256166658E-3</v>
      </c>
      <c r="N517" s="105">
        <f t="shared" si="514"/>
        <v>-2.6845637583892579E-2</v>
      </c>
      <c r="O517" s="105">
        <f t="shared" si="514"/>
        <v>2.1276595744680771E-2</v>
      </c>
      <c r="P517" s="105">
        <f t="shared" si="514"/>
        <v>-5.6564964004113261E-3</v>
      </c>
      <c r="Q517" s="105">
        <f t="shared" si="514"/>
        <v>1.3608528010886634E-3</v>
      </c>
      <c r="R517" s="105">
        <f t="shared" si="514"/>
        <v>0</v>
      </c>
      <c r="S517" s="105">
        <f t="shared" si="514"/>
        <v>0</v>
      </c>
      <c r="T517" s="105">
        <f t="shared" si="514"/>
        <v>-1.3071895424836555E-2</v>
      </c>
      <c r="U517" s="105">
        <f t="shared" si="514"/>
        <v>-2.3539668700959027E-2</v>
      </c>
      <c r="V517" s="105">
        <f t="shared" si="514"/>
        <v>1.3950323239197093E-2</v>
      </c>
      <c r="W517" s="105">
        <f t="shared" si="514"/>
        <v>3.1746031746031855E-2</v>
      </c>
    </row>
    <row r="518" spans="1:23" ht="14.25" customHeight="1">
      <c r="A518" s="112" t="s">
        <v>705</v>
      </c>
      <c r="B518" s="183">
        <v>105.4</v>
      </c>
      <c r="C518" s="184">
        <v>1043</v>
      </c>
      <c r="D518" s="183">
        <v>188</v>
      </c>
      <c r="E518" s="185">
        <v>583.4</v>
      </c>
      <c r="F518" s="183">
        <v>440.9</v>
      </c>
      <c r="G518" s="184">
        <v>1150</v>
      </c>
      <c r="H518" s="93">
        <v>265</v>
      </c>
      <c r="I518" s="93">
        <v>1530</v>
      </c>
      <c r="J518" s="187">
        <v>4588</v>
      </c>
      <c r="K518" s="93">
        <v>146.94999999999999</v>
      </c>
      <c r="L518" s="188">
        <v>6300</v>
      </c>
      <c r="M518" s="189">
        <f t="shared" ref="M518:W518" si="515">(B518/B519)-1</f>
        <v>3.8095238095239292E-3</v>
      </c>
      <c r="N518" s="105">
        <f t="shared" si="515"/>
        <v>0</v>
      </c>
      <c r="O518" s="105">
        <f t="shared" si="515"/>
        <v>-1.5191199580932402E-2</v>
      </c>
      <c r="P518" s="105">
        <f t="shared" si="515"/>
        <v>2.405498281786933E-3</v>
      </c>
      <c r="Q518" s="105">
        <f t="shared" si="515"/>
        <v>-2.2675736961452753E-4</v>
      </c>
      <c r="R518" s="105">
        <f t="shared" si="515"/>
        <v>0</v>
      </c>
      <c r="S518" s="105">
        <f t="shared" si="515"/>
        <v>3.7878787878788955E-3</v>
      </c>
      <c r="T518" s="105">
        <f t="shared" si="515"/>
        <v>2.6845637583892579E-2</v>
      </c>
      <c r="U518" s="105">
        <f t="shared" si="515"/>
        <v>2.4033209525891053E-3</v>
      </c>
      <c r="V518" s="105">
        <f t="shared" si="515"/>
        <v>6.506849315068397E-3</v>
      </c>
      <c r="W518" s="105">
        <f t="shared" si="515"/>
        <v>0</v>
      </c>
    </row>
    <row r="519" spans="1:23" ht="14.25" customHeight="1">
      <c r="A519" s="112" t="s">
        <v>706</v>
      </c>
      <c r="B519" s="183">
        <v>105</v>
      </c>
      <c r="C519" s="184">
        <v>1043</v>
      </c>
      <c r="D519" s="183">
        <v>190.9</v>
      </c>
      <c r="E519" s="185">
        <v>582</v>
      </c>
      <c r="F519" s="183">
        <v>441</v>
      </c>
      <c r="G519" s="184">
        <v>1150</v>
      </c>
      <c r="H519" s="93">
        <v>264</v>
      </c>
      <c r="I519" s="93">
        <v>1490</v>
      </c>
      <c r="J519" s="187">
        <v>4577</v>
      </c>
      <c r="K519" s="93">
        <v>146</v>
      </c>
      <c r="L519" s="188">
        <v>6300</v>
      </c>
      <c r="M519" s="189">
        <f t="shared" ref="M519:W519" si="516">(B519/B520)-1</f>
        <v>-4.759638267491928E-4</v>
      </c>
      <c r="N519" s="105">
        <f t="shared" si="516"/>
        <v>2.8846153846153744E-3</v>
      </c>
      <c r="O519" s="105">
        <f t="shared" si="516"/>
        <v>5.9966685174903001E-2</v>
      </c>
      <c r="P519" s="105">
        <f t="shared" si="516"/>
        <v>-1.5228426395939132E-2</v>
      </c>
      <c r="Q519" s="105">
        <f t="shared" si="516"/>
        <v>2.1588455857288746E-3</v>
      </c>
      <c r="R519" s="105">
        <f t="shared" si="516"/>
        <v>0</v>
      </c>
      <c r="S519" s="105">
        <f t="shared" si="516"/>
        <v>3.8022813688212143E-3</v>
      </c>
      <c r="T519" s="105">
        <f t="shared" si="516"/>
        <v>-1.4550264550264536E-2</v>
      </c>
      <c r="U519" s="105">
        <f t="shared" si="516"/>
        <v>1.1938978554057122E-2</v>
      </c>
      <c r="V519" s="105">
        <f t="shared" si="516"/>
        <v>-2.0134228187919434E-2</v>
      </c>
      <c r="W519" s="105">
        <f t="shared" si="516"/>
        <v>8.0000000000000071E-3</v>
      </c>
    </row>
    <row r="520" spans="1:23" ht="14.25" customHeight="1">
      <c r="A520" s="112" t="s">
        <v>707</v>
      </c>
      <c r="B520" s="183">
        <v>105.05</v>
      </c>
      <c r="C520" s="184">
        <v>1040</v>
      </c>
      <c r="D520" s="183">
        <v>180.1</v>
      </c>
      <c r="E520" s="185">
        <v>591</v>
      </c>
      <c r="F520" s="183">
        <v>440.05</v>
      </c>
      <c r="G520" s="184">
        <v>1150</v>
      </c>
      <c r="H520" s="93">
        <v>263</v>
      </c>
      <c r="I520" s="93">
        <v>1512</v>
      </c>
      <c r="J520" s="187">
        <v>4523</v>
      </c>
      <c r="K520" s="93">
        <v>149</v>
      </c>
      <c r="L520" s="188">
        <v>6250</v>
      </c>
      <c r="M520" s="189">
        <f t="shared" ref="M520:W520" si="517">(B520/B521)-1</f>
        <v>9.610764055742349E-3</v>
      </c>
      <c r="N520" s="105">
        <f t="shared" si="517"/>
        <v>5.0611172845742125E-2</v>
      </c>
      <c r="O520" s="105">
        <f t="shared" si="517"/>
        <v>-4.176642724128754E-2</v>
      </c>
      <c r="P520" s="105">
        <f t="shared" si="517"/>
        <v>5.9899569583931056E-2</v>
      </c>
      <c r="Q520" s="105">
        <f t="shared" si="517"/>
        <v>3.5347776510832318E-3</v>
      </c>
      <c r="R520" s="105">
        <f t="shared" si="517"/>
        <v>0</v>
      </c>
      <c r="S520" s="105">
        <f t="shared" si="517"/>
        <v>-1.4981273408239737E-2</v>
      </c>
      <c r="T520" s="105">
        <f t="shared" si="517"/>
        <v>-1.980198019801982E-3</v>
      </c>
      <c r="U520" s="105">
        <f t="shared" si="517"/>
        <v>-1.4167393199651213E-2</v>
      </c>
      <c r="V520" s="105">
        <f t="shared" si="517"/>
        <v>0</v>
      </c>
      <c r="W520" s="105">
        <f t="shared" si="517"/>
        <v>8.0645161290322509E-3</v>
      </c>
    </row>
    <row r="521" spans="1:23" ht="14.25" customHeight="1">
      <c r="A521" s="112" t="s">
        <v>708</v>
      </c>
      <c r="B521" s="183">
        <v>104.05</v>
      </c>
      <c r="C521" s="184">
        <v>989.9</v>
      </c>
      <c r="D521" s="183">
        <v>187.95</v>
      </c>
      <c r="E521" s="185">
        <v>557.6</v>
      </c>
      <c r="F521" s="183">
        <v>438.5</v>
      </c>
      <c r="G521" s="184">
        <v>1150</v>
      </c>
      <c r="H521" s="93">
        <v>267</v>
      </c>
      <c r="I521" s="93">
        <v>1515</v>
      </c>
      <c r="J521" s="187">
        <v>4588</v>
      </c>
      <c r="K521" s="93">
        <v>149</v>
      </c>
      <c r="L521" s="188">
        <v>6200</v>
      </c>
      <c r="M521" s="189">
        <f t="shared" ref="M521:W521" si="518">(B521/B522)-1</f>
        <v>-9.9904852521407461E-3</v>
      </c>
      <c r="N521" s="105">
        <f t="shared" si="518"/>
        <v>-1.0101010101015717E-4</v>
      </c>
      <c r="O521" s="105">
        <f t="shared" si="518"/>
        <v>-5.977988994497252E-2</v>
      </c>
      <c r="P521" s="105">
        <f t="shared" si="518"/>
        <v>5.98745485649117E-2</v>
      </c>
      <c r="Q521" s="105">
        <f t="shared" si="518"/>
        <v>-6.7950169875424793E-3</v>
      </c>
      <c r="R521" s="105">
        <f t="shared" si="518"/>
        <v>0</v>
      </c>
      <c r="S521" s="105">
        <f t="shared" si="518"/>
        <v>0</v>
      </c>
      <c r="T521" s="105">
        <f t="shared" si="518"/>
        <v>5.9440559440559371E-2</v>
      </c>
      <c r="U521" s="105">
        <f t="shared" si="518"/>
        <v>0</v>
      </c>
      <c r="V521" s="105">
        <f t="shared" si="518"/>
        <v>6.7567567567567988E-3</v>
      </c>
      <c r="W521" s="105">
        <f t="shared" si="518"/>
        <v>-1.2581621277273469E-2</v>
      </c>
    </row>
    <row r="522" spans="1:23" ht="14.25" customHeight="1">
      <c r="A522" s="112" t="s">
        <v>709</v>
      </c>
      <c r="B522" s="183">
        <v>105.1</v>
      </c>
      <c r="C522" s="184">
        <v>990</v>
      </c>
      <c r="D522" s="183">
        <v>199.9</v>
      </c>
      <c r="E522" s="185">
        <v>526.1</v>
      </c>
      <c r="F522" s="183">
        <v>441.5</v>
      </c>
      <c r="G522" s="184">
        <v>1150</v>
      </c>
      <c r="H522" s="93">
        <v>267</v>
      </c>
      <c r="I522" s="93">
        <v>1430</v>
      </c>
      <c r="J522" s="187">
        <v>4588</v>
      </c>
      <c r="K522" s="93">
        <v>148</v>
      </c>
      <c r="L522" s="188">
        <v>6279</v>
      </c>
      <c r="M522" s="189">
        <f t="shared" ref="M522:W522" si="519">(B522/B523)-1</f>
        <v>0</v>
      </c>
      <c r="N522" s="105">
        <f t="shared" si="519"/>
        <v>-5.4441260744985676E-2</v>
      </c>
      <c r="O522" s="105">
        <f t="shared" si="519"/>
        <v>-4.9999999999994493E-4</v>
      </c>
      <c r="P522" s="105">
        <f t="shared" si="519"/>
        <v>-2.2118959107806702E-2</v>
      </c>
      <c r="Q522" s="105">
        <f t="shared" si="519"/>
        <v>-1.1198208286674172E-2</v>
      </c>
      <c r="R522" s="105">
        <f t="shared" si="519"/>
        <v>0</v>
      </c>
      <c r="S522" s="105">
        <f t="shared" si="519"/>
        <v>7.547169811320753E-3</v>
      </c>
      <c r="T522" s="105">
        <f t="shared" si="519"/>
        <v>0</v>
      </c>
      <c r="U522" s="105">
        <f t="shared" si="519"/>
        <v>0</v>
      </c>
      <c r="V522" s="105">
        <f t="shared" si="519"/>
        <v>2.0689655172413834E-2</v>
      </c>
      <c r="W522" s="105">
        <f t="shared" si="519"/>
        <v>4.6399999999999775E-3</v>
      </c>
    </row>
    <row r="523" spans="1:23" ht="14.25" customHeight="1">
      <c r="A523" s="112" t="s">
        <v>710</v>
      </c>
      <c r="B523" s="183">
        <v>105.1</v>
      </c>
      <c r="C523" s="184">
        <v>1047</v>
      </c>
      <c r="D523" s="183">
        <v>200</v>
      </c>
      <c r="E523" s="185">
        <v>538</v>
      </c>
      <c r="F523" s="183">
        <v>446.5</v>
      </c>
      <c r="G523" s="184">
        <v>1150</v>
      </c>
      <c r="H523" s="93">
        <v>265</v>
      </c>
      <c r="I523" s="93">
        <v>1430</v>
      </c>
      <c r="J523" s="187">
        <v>4588</v>
      </c>
      <c r="K523" s="93">
        <v>145</v>
      </c>
      <c r="L523" s="188">
        <v>6250</v>
      </c>
      <c r="M523" s="189">
        <f t="shared" ref="M523:W523" si="520">(B523/B524)-1</f>
        <v>-5.2058684335070105E-3</v>
      </c>
      <c r="N523" s="105">
        <f t="shared" si="520"/>
        <v>1.650485436893212E-2</v>
      </c>
      <c r="O523" s="105">
        <f t="shared" si="520"/>
        <v>1.5228426395939021E-2</v>
      </c>
      <c r="P523" s="105">
        <f t="shared" si="520"/>
        <v>7.4906367041198685E-3</v>
      </c>
      <c r="Q523" s="105">
        <f t="shared" si="520"/>
        <v>-1.2302874398837371E-3</v>
      </c>
      <c r="R523" s="105">
        <f t="shared" si="520"/>
        <v>0</v>
      </c>
      <c r="S523" s="105">
        <f t="shared" si="520"/>
        <v>1.4159969383849891E-2</v>
      </c>
      <c r="T523" s="105">
        <f t="shared" si="520"/>
        <v>-1.379310344827589E-2</v>
      </c>
      <c r="U523" s="105">
        <f t="shared" si="520"/>
        <v>0</v>
      </c>
      <c r="V523" s="105">
        <f t="shared" si="520"/>
        <v>6.9444444444444198E-3</v>
      </c>
      <c r="W523" s="105">
        <f t="shared" si="520"/>
        <v>8.2271334086143622E-3</v>
      </c>
    </row>
    <row r="524" spans="1:23" ht="14.25" customHeight="1">
      <c r="A524" s="112" t="s">
        <v>711</v>
      </c>
      <c r="B524" s="183">
        <v>105.65</v>
      </c>
      <c r="C524" s="184">
        <v>1030</v>
      </c>
      <c r="D524" s="183">
        <v>197</v>
      </c>
      <c r="E524" s="185">
        <v>534</v>
      </c>
      <c r="F524" s="183">
        <v>447.05</v>
      </c>
      <c r="G524" s="184">
        <v>1150</v>
      </c>
      <c r="H524" s="93">
        <v>261.3</v>
      </c>
      <c r="I524" s="93">
        <v>1450</v>
      </c>
      <c r="J524" s="187">
        <v>4588</v>
      </c>
      <c r="K524" s="93">
        <v>144</v>
      </c>
      <c r="L524" s="188">
        <v>6199</v>
      </c>
      <c r="M524" s="189">
        <f t="shared" ref="M524:W524" si="521">(B524/B525)-1</f>
        <v>-1.2616822429906471E-2</v>
      </c>
      <c r="N524" s="105">
        <f t="shared" si="521"/>
        <v>-1.8112488083889433E-2</v>
      </c>
      <c r="O524" s="105">
        <f t="shared" si="521"/>
        <v>-2.9317565902931664E-2</v>
      </c>
      <c r="P524" s="105">
        <f t="shared" si="521"/>
        <v>-2.9090909090909056E-2</v>
      </c>
      <c r="Q524" s="105">
        <f t="shared" si="521"/>
        <v>-7.65815760266364E-3</v>
      </c>
      <c r="R524" s="105">
        <f t="shared" si="521"/>
        <v>0</v>
      </c>
      <c r="S524" s="105">
        <f t="shared" si="521"/>
        <v>-2.6717557251908497E-3</v>
      </c>
      <c r="T524" s="105">
        <f t="shared" si="521"/>
        <v>-6.8493150684931781E-3</v>
      </c>
      <c r="U524" s="105">
        <f t="shared" si="521"/>
        <v>1.7467248908296096E-3</v>
      </c>
      <c r="V524" s="105">
        <f t="shared" si="521"/>
        <v>1.7667844522968101E-2</v>
      </c>
      <c r="W524" s="105">
        <f t="shared" si="521"/>
        <v>-1.6129032258060949E-4</v>
      </c>
    </row>
    <row r="525" spans="1:23" ht="14.25" customHeight="1">
      <c r="A525" s="112" t="s">
        <v>712</v>
      </c>
      <c r="B525" s="183">
        <v>107</v>
      </c>
      <c r="C525" s="184">
        <v>1049</v>
      </c>
      <c r="D525" s="183">
        <v>202.95</v>
      </c>
      <c r="E525" s="185">
        <v>550</v>
      </c>
      <c r="F525" s="183">
        <v>450.5</v>
      </c>
      <c r="G525" s="184">
        <v>1150</v>
      </c>
      <c r="H525" s="93">
        <v>262</v>
      </c>
      <c r="I525" s="93">
        <v>1460</v>
      </c>
      <c r="J525" s="187">
        <v>4580</v>
      </c>
      <c r="K525" s="93">
        <v>141.5</v>
      </c>
      <c r="L525" s="188">
        <v>6200</v>
      </c>
      <c r="M525" s="189">
        <f t="shared" ref="M525:W525" si="522">(B525/B526)-1</f>
        <v>0</v>
      </c>
      <c r="N525" s="105">
        <f t="shared" si="522"/>
        <v>-2.9602220166512483E-2</v>
      </c>
      <c r="O525" s="105">
        <f t="shared" si="522"/>
        <v>1.8314099347716883E-2</v>
      </c>
      <c r="P525" s="105">
        <f t="shared" si="522"/>
        <v>0</v>
      </c>
      <c r="Q525" s="105">
        <f t="shared" si="522"/>
        <v>-3.3185840707964376E-3</v>
      </c>
      <c r="R525" s="105">
        <f t="shared" si="522"/>
        <v>0</v>
      </c>
      <c r="S525" s="105">
        <f t="shared" si="522"/>
        <v>7.692307692307665E-3</v>
      </c>
      <c r="T525" s="105">
        <f t="shared" si="522"/>
        <v>0</v>
      </c>
      <c r="U525" s="105">
        <f t="shared" si="522"/>
        <v>-1.9612115929396046E-3</v>
      </c>
      <c r="V525" s="105">
        <f t="shared" si="522"/>
        <v>6.0433700675435187E-3</v>
      </c>
      <c r="W525" s="105">
        <f t="shared" si="522"/>
        <v>1.6393442622950838E-2</v>
      </c>
    </row>
    <row r="526" spans="1:23" ht="14.25" customHeight="1">
      <c r="A526" s="112" t="s">
        <v>713</v>
      </c>
      <c r="B526" s="183">
        <v>107</v>
      </c>
      <c r="C526" s="184">
        <v>1081</v>
      </c>
      <c r="D526" s="183">
        <v>199.3</v>
      </c>
      <c r="E526" s="185">
        <v>550</v>
      </c>
      <c r="F526" s="183">
        <v>452</v>
      </c>
      <c r="G526" s="184">
        <v>1150</v>
      </c>
      <c r="H526" s="93">
        <v>260</v>
      </c>
      <c r="I526" s="93">
        <v>1460</v>
      </c>
      <c r="J526" s="187">
        <v>4589</v>
      </c>
      <c r="K526" s="93">
        <v>140.65</v>
      </c>
      <c r="L526" s="188">
        <v>6100</v>
      </c>
      <c r="M526" s="189">
        <f t="shared" ref="M526:W526" si="523">(B526/B527)-1</f>
        <v>9.4339622641510523E-3</v>
      </c>
      <c r="N526" s="105">
        <f t="shared" si="523"/>
        <v>3.7140204271124411E-3</v>
      </c>
      <c r="O526" s="105">
        <f t="shared" si="523"/>
        <v>-5.990566037735845E-2</v>
      </c>
      <c r="P526" s="105">
        <f t="shared" si="523"/>
        <v>-1.2567324955116699E-2</v>
      </c>
      <c r="Q526" s="105">
        <f t="shared" si="523"/>
        <v>-6.59340659340657E-3</v>
      </c>
      <c r="R526" s="105">
        <f t="shared" si="523"/>
        <v>0</v>
      </c>
      <c r="S526" s="105">
        <f t="shared" si="523"/>
        <v>-2.2556390977443663E-2</v>
      </c>
      <c r="T526" s="105">
        <f t="shared" si="523"/>
        <v>0</v>
      </c>
      <c r="U526" s="105">
        <f t="shared" si="523"/>
        <v>-1.7402653904720067E-3</v>
      </c>
      <c r="V526" s="105">
        <f t="shared" si="523"/>
        <v>-1.5056022408963643E-2</v>
      </c>
      <c r="W526" s="105">
        <f t="shared" si="523"/>
        <v>-1.6129032258064502E-2</v>
      </c>
    </row>
    <row r="527" spans="1:23" ht="14.25" customHeight="1">
      <c r="A527" s="112" t="s">
        <v>714</v>
      </c>
      <c r="B527" s="183">
        <v>106</v>
      </c>
      <c r="C527" s="184">
        <v>1077</v>
      </c>
      <c r="D527" s="183">
        <v>212</v>
      </c>
      <c r="E527" s="185">
        <v>557</v>
      </c>
      <c r="F527" s="183">
        <v>455</v>
      </c>
      <c r="G527" s="184">
        <v>1150</v>
      </c>
      <c r="H527" s="93">
        <v>266</v>
      </c>
      <c r="I527" s="93">
        <v>1460</v>
      </c>
      <c r="J527" s="187">
        <v>4597</v>
      </c>
      <c r="K527" s="93">
        <v>142.80000000000001</v>
      </c>
      <c r="L527" s="188">
        <v>6200</v>
      </c>
      <c r="M527" s="189">
        <f t="shared" ref="M527:W527" si="524">(B527/B528)-1</f>
        <v>0</v>
      </c>
      <c r="N527" s="105">
        <f t="shared" si="524"/>
        <v>-5.9388646288209612E-2</v>
      </c>
      <c r="O527" s="105">
        <f t="shared" si="524"/>
        <v>-1.851851851851849E-2</v>
      </c>
      <c r="P527" s="105">
        <f t="shared" si="524"/>
        <v>1.2727272727272698E-2</v>
      </c>
      <c r="Q527" s="105">
        <f t="shared" si="524"/>
        <v>-6.3332605372351525E-3</v>
      </c>
      <c r="R527" s="105">
        <f t="shared" si="524"/>
        <v>-5.3497942386831254E-2</v>
      </c>
      <c r="S527" s="105">
        <f t="shared" si="524"/>
        <v>4.1525103812760644E-3</v>
      </c>
      <c r="T527" s="105">
        <f t="shared" si="524"/>
        <v>0</v>
      </c>
      <c r="U527" s="105">
        <f t="shared" si="524"/>
        <v>-4.3487714720591431E-4</v>
      </c>
      <c r="V527" s="105">
        <f t="shared" si="524"/>
        <v>-1.1764705882352899E-2</v>
      </c>
      <c r="W527" s="105">
        <f t="shared" si="524"/>
        <v>3.6789297658862852E-2</v>
      </c>
    </row>
    <row r="528" spans="1:23" ht="14.25" customHeight="1">
      <c r="A528" s="112" t="s">
        <v>715</v>
      </c>
      <c r="B528" s="183">
        <v>106</v>
      </c>
      <c r="C528" s="184">
        <v>1145</v>
      </c>
      <c r="D528" s="183">
        <v>216</v>
      </c>
      <c r="E528" s="185">
        <v>550</v>
      </c>
      <c r="F528" s="183">
        <v>457.9</v>
      </c>
      <c r="G528" s="184">
        <v>1215</v>
      </c>
      <c r="H528" s="93">
        <v>264.89999999999998</v>
      </c>
      <c r="I528" s="93">
        <v>1460</v>
      </c>
      <c r="J528" s="187">
        <v>4599</v>
      </c>
      <c r="K528" s="93">
        <v>144.5</v>
      </c>
      <c r="L528" s="188">
        <v>5980</v>
      </c>
      <c r="M528" s="189">
        <f t="shared" ref="M528:W528" si="525">(B528/B529)-1</f>
        <v>-1.2575687005123348E-2</v>
      </c>
      <c r="N528" s="105">
        <f t="shared" si="525"/>
        <v>-4.3478260869564966E-3</v>
      </c>
      <c r="O528" s="105">
        <f t="shared" si="525"/>
        <v>-4.0000000000000036E-2</v>
      </c>
      <c r="P528" s="105">
        <f t="shared" si="525"/>
        <v>-1.9607843137254943E-2</v>
      </c>
      <c r="Q528" s="105">
        <f t="shared" si="525"/>
        <v>1.9821826280623567E-2</v>
      </c>
      <c r="R528" s="105">
        <f t="shared" si="525"/>
        <v>0</v>
      </c>
      <c r="S528" s="105">
        <f t="shared" si="525"/>
        <v>1.1068702290076171E-2</v>
      </c>
      <c r="T528" s="105">
        <f t="shared" si="525"/>
        <v>0</v>
      </c>
      <c r="U528" s="105">
        <f t="shared" si="525"/>
        <v>-1.0967741935483888E-2</v>
      </c>
      <c r="V528" s="105">
        <f t="shared" si="525"/>
        <v>-1.0273972602739767E-2</v>
      </c>
      <c r="W528" s="105">
        <f t="shared" si="525"/>
        <v>1.3559322033898313E-2</v>
      </c>
    </row>
    <row r="529" spans="1:23" ht="14.25" customHeight="1">
      <c r="A529" s="112" t="s">
        <v>716</v>
      </c>
      <c r="B529" s="183">
        <v>107.35</v>
      </c>
      <c r="C529" s="184">
        <v>1150</v>
      </c>
      <c r="D529" s="183">
        <v>225</v>
      </c>
      <c r="E529" s="185">
        <v>561</v>
      </c>
      <c r="F529" s="183">
        <v>449</v>
      </c>
      <c r="G529" s="184">
        <v>1215</v>
      </c>
      <c r="H529" s="93">
        <v>262</v>
      </c>
      <c r="I529" s="93">
        <v>1460</v>
      </c>
      <c r="J529" s="187">
        <v>4650</v>
      </c>
      <c r="K529" s="93">
        <v>146</v>
      </c>
      <c r="L529" s="188">
        <v>5900</v>
      </c>
      <c r="M529" s="189">
        <f t="shared" ref="M529:W529" si="526">(B529/B530)-1</f>
        <v>-1.8596001859600975E-3</v>
      </c>
      <c r="N529" s="105">
        <f t="shared" si="526"/>
        <v>-3.7656903765690419E-2</v>
      </c>
      <c r="O529" s="105">
        <f t="shared" si="526"/>
        <v>2.2727272727272707E-2</v>
      </c>
      <c r="P529" s="105">
        <f t="shared" si="526"/>
        <v>1.9646365422396617E-3</v>
      </c>
      <c r="Q529" s="105">
        <f t="shared" si="526"/>
        <v>-1.3078360259369148E-2</v>
      </c>
      <c r="R529" s="105">
        <f t="shared" si="526"/>
        <v>2.5316455696202445E-2</v>
      </c>
      <c r="S529" s="105">
        <f t="shared" si="526"/>
        <v>-3.8022813688213253E-3</v>
      </c>
      <c r="T529" s="105">
        <f t="shared" si="526"/>
        <v>6.8965517241379448E-3</v>
      </c>
      <c r="U529" s="105">
        <f t="shared" si="526"/>
        <v>-1.8573237653018104E-2</v>
      </c>
      <c r="V529" s="105">
        <f t="shared" si="526"/>
        <v>8.2872928176793703E-3</v>
      </c>
      <c r="W529" s="105">
        <f t="shared" si="526"/>
        <v>0</v>
      </c>
    </row>
    <row r="530" spans="1:23" ht="14.25" customHeight="1">
      <c r="A530" s="112" t="s">
        <v>717</v>
      </c>
      <c r="B530" s="183">
        <v>107.55</v>
      </c>
      <c r="C530" s="184">
        <v>1195</v>
      </c>
      <c r="D530" s="183">
        <v>220</v>
      </c>
      <c r="E530" s="185">
        <v>559.9</v>
      </c>
      <c r="F530" s="183">
        <v>454.95</v>
      </c>
      <c r="G530" s="184">
        <v>1185</v>
      </c>
      <c r="H530" s="93">
        <v>263</v>
      </c>
      <c r="I530" s="93">
        <v>1450</v>
      </c>
      <c r="J530" s="187">
        <v>4738</v>
      </c>
      <c r="K530" s="93">
        <v>144.80000000000001</v>
      </c>
      <c r="L530" s="188">
        <v>5900</v>
      </c>
      <c r="M530" s="189">
        <f t="shared" ref="M530:W530" si="527">(B530/B531)-1</f>
        <v>5.6100981767179814E-3</v>
      </c>
      <c r="N530" s="105">
        <f t="shared" si="527"/>
        <v>0</v>
      </c>
      <c r="O530" s="105">
        <f t="shared" si="527"/>
        <v>0</v>
      </c>
      <c r="P530" s="105">
        <f t="shared" si="527"/>
        <v>-1.7857142857147235E-4</v>
      </c>
      <c r="Q530" s="105">
        <f t="shared" si="527"/>
        <v>4.3046357615894593E-3</v>
      </c>
      <c r="R530" s="105">
        <f t="shared" si="527"/>
        <v>2.2433132010353685E-2</v>
      </c>
      <c r="S530" s="105">
        <f t="shared" si="527"/>
        <v>-7.547169811320753E-3</v>
      </c>
      <c r="T530" s="105">
        <f t="shared" si="527"/>
        <v>0</v>
      </c>
      <c r="U530" s="105">
        <f t="shared" si="527"/>
        <v>-2.3162771109707103E-3</v>
      </c>
      <c r="V530" s="105">
        <f t="shared" si="527"/>
        <v>2.0436927413671535E-2</v>
      </c>
      <c r="W530" s="105">
        <f t="shared" si="527"/>
        <v>-1.6920473773265332E-3</v>
      </c>
    </row>
    <row r="531" spans="1:23" ht="14.25" customHeight="1">
      <c r="A531" s="112" t="s">
        <v>718</v>
      </c>
      <c r="B531" s="183">
        <v>106.95</v>
      </c>
      <c r="C531" s="184">
        <v>1195</v>
      </c>
      <c r="D531" s="183">
        <v>220</v>
      </c>
      <c r="E531" s="185">
        <v>560</v>
      </c>
      <c r="F531" s="183">
        <v>453</v>
      </c>
      <c r="G531" s="184">
        <v>1159</v>
      </c>
      <c r="H531" s="93">
        <v>265</v>
      </c>
      <c r="I531" s="93">
        <v>1450</v>
      </c>
      <c r="J531" s="187">
        <v>4749</v>
      </c>
      <c r="K531" s="93">
        <v>141.9</v>
      </c>
      <c r="L531" s="188">
        <v>5910</v>
      </c>
      <c r="M531" s="189">
        <f t="shared" ref="M531:W531" si="528">(B531/B532)-1</f>
        <v>1.3744075829383862E-2</v>
      </c>
      <c r="N531" s="105">
        <f t="shared" si="528"/>
        <v>1.2711864406779627E-2</v>
      </c>
      <c r="O531" s="105">
        <f t="shared" si="528"/>
        <v>-4.5248868778280382E-3</v>
      </c>
      <c r="P531" s="105">
        <f t="shared" si="528"/>
        <v>-1.7825311942959443E-3</v>
      </c>
      <c r="Q531" s="105">
        <f t="shared" si="528"/>
        <v>3.3222591362125353E-3</v>
      </c>
      <c r="R531" s="105">
        <f t="shared" si="528"/>
        <v>4.792043399638346E-2</v>
      </c>
      <c r="S531" s="105">
        <f t="shared" si="528"/>
        <v>-1.1194029850746245E-2</v>
      </c>
      <c r="T531" s="105">
        <f t="shared" si="528"/>
        <v>-2.3569023569023573E-2</v>
      </c>
      <c r="U531" s="105">
        <f t="shared" si="528"/>
        <v>-8.5594989561587065E-3</v>
      </c>
      <c r="V531" s="105">
        <f t="shared" si="528"/>
        <v>-7.0422535211267512E-4</v>
      </c>
      <c r="W531" s="105">
        <f t="shared" si="528"/>
        <v>-5.887300252312877E-3</v>
      </c>
    </row>
    <row r="532" spans="1:23" ht="14.25" customHeight="1">
      <c r="A532" s="112" t="s">
        <v>719</v>
      </c>
      <c r="B532" s="183">
        <v>105.5</v>
      </c>
      <c r="C532" s="184">
        <v>1180</v>
      </c>
      <c r="D532" s="183">
        <v>221</v>
      </c>
      <c r="E532" s="185">
        <v>561</v>
      </c>
      <c r="F532" s="183">
        <v>451.5</v>
      </c>
      <c r="G532" s="184">
        <v>1106</v>
      </c>
      <c r="H532" s="93">
        <v>268</v>
      </c>
      <c r="I532" s="93">
        <v>1485</v>
      </c>
      <c r="J532" s="187">
        <v>4790</v>
      </c>
      <c r="K532" s="93">
        <v>142</v>
      </c>
      <c r="L532" s="188">
        <v>5945</v>
      </c>
      <c r="M532" s="189">
        <f t="shared" ref="M532:W532" si="529">(B532/B533)-1</f>
        <v>-1.8921475875118832E-3</v>
      </c>
      <c r="N532" s="105">
        <f t="shared" si="529"/>
        <v>-8.4033613445377853E-3</v>
      </c>
      <c r="O532" s="105">
        <f t="shared" si="529"/>
        <v>-4.5045045045044585E-3</v>
      </c>
      <c r="P532" s="105">
        <f t="shared" si="529"/>
        <v>-7.0796460176991705E-3</v>
      </c>
      <c r="Q532" s="105">
        <f t="shared" si="529"/>
        <v>4.4316419233325632E-4</v>
      </c>
      <c r="R532" s="105">
        <f t="shared" si="529"/>
        <v>-1.6888888888888842E-2</v>
      </c>
      <c r="S532" s="105">
        <f t="shared" si="529"/>
        <v>-3.5322550659973029E-3</v>
      </c>
      <c r="T532" s="105">
        <f t="shared" si="529"/>
        <v>4.0567951318457585E-3</v>
      </c>
      <c r="U532" s="105">
        <f t="shared" si="529"/>
        <v>3.0329103032910254E-2</v>
      </c>
      <c r="V532" s="105">
        <f t="shared" si="529"/>
        <v>-2.6730637422892389E-2</v>
      </c>
      <c r="W532" s="105">
        <f t="shared" si="529"/>
        <v>3.5449020931803688E-3</v>
      </c>
    </row>
    <row r="533" spans="1:23" ht="14.25" customHeight="1">
      <c r="A533" s="112" t="s">
        <v>720</v>
      </c>
      <c r="B533" s="183">
        <v>105.7</v>
      </c>
      <c r="C533" s="184">
        <v>1190</v>
      </c>
      <c r="D533" s="183">
        <v>222</v>
      </c>
      <c r="E533" s="185">
        <v>565</v>
      </c>
      <c r="F533" s="183">
        <v>451.3</v>
      </c>
      <c r="G533" s="184">
        <v>1125</v>
      </c>
      <c r="H533" s="93">
        <v>268.95</v>
      </c>
      <c r="I533" s="93">
        <v>1479</v>
      </c>
      <c r="J533" s="187">
        <v>4649</v>
      </c>
      <c r="K533" s="93">
        <v>145.9</v>
      </c>
      <c r="L533" s="188">
        <v>5924</v>
      </c>
      <c r="M533" s="189">
        <f t="shared" ref="M533:W533" si="530">(B533/B534)-1</f>
        <v>6.1875297477391733E-3</v>
      </c>
      <c r="N533" s="105">
        <f t="shared" si="530"/>
        <v>0</v>
      </c>
      <c r="O533" s="105">
        <f t="shared" si="530"/>
        <v>9.0909090909090384E-3</v>
      </c>
      <c r="P533" s="105">
        <f t="shared" si="530"/>
        <v>-5.1065328402887245E-3</v>
      </c>
      <c r="Q533" s="105">
        <f t="shared" si="530"/>
        <v>6.6518847006658E-4</v>
      </c>
      <c r="R533" s="105">
        <f t="shared" si="530"/>
        <v>0</v>
      </c>
      <c r="S533" s="105">
        <f t="shared" si="530"/>
        <v>5.4205607476636164E-3</v>
      </c>
      <c r="T533" s="105">
        <f t="shared" si="530"/>
        <v>-6.7567567567572429E-4</v>
      </c>
      <c r="U533" s="105">
        <f t="shared" si="530"/>
        <v>-2.1505376344088667E-4</v>
      </c>
      <c r="V533" s="105">
        <f t="shared" si="530"/>
        <v>5.5134390075810558E-3</v>
      </c>
      <c r="W533" s="105">
        <f t="shared" si="530"/>
        <v>4.0677966101694274E-3</v>
      </c>
    </row>
    <row r="534" spans="1:23" ht="14.25" customHeight="1">
      <c r="A534" s="112" t="s">
        <v>721</v>
      </c>
      <c r="B534" s="183">
        <v>105.05</v>
      </c>
      <c r="C534" s="184">
        <v>1190</v>
      </c>
      <c r="D534" s="183">
        <v>220</v>
      </c>
      <c r="E534" s="185">
        <v>567.9</v>
      </c>
      <c r="F534" s="183">
        <v>451</v>
      </c>
      <c r="G534" s="184">
        <v>1125</v>
      </c>
      <c r="H534" s="93">
        <v>267.5</v>
      </c>
      <c r="I534" s="93">
        <v>1480</v>
      </c>
      <c r="J534" s="187">
        <v>4650</v>
      </c>
      <c r="K534" s="93">
        <v>145.1</v>
      </c>
      <c r="L534" s="188">
        <v>5900</v>
      </c>
      <c r="M534" s="189">
        <f t="shared" ref="M534:W534" si="531">(B534/B535)-1</f>
        <v>-9.8963242224316961E-3</v>
      </c>
      <c r="N534" s="105">
        <f t="shared" si="531"/>
        <v>1.7094017094017033E-2</v>
      </c>
      <c r="O534" s="105">
        <f t="shared" si="531"/>
        <v>9.1743119266054496E-3</v>
      </c>
      <c r="P534" s="105">
        <f t="shared" si="531"/>
        <v>-3.6842105263158453E-3</v>
      </c>
      <c r="Q534" s="105">
        <f t="shared" si="531"/>
        <v>8.8770528184634045E-4</v>
      </c>
      <c r="R534" s="105">
        <f t="shared" si="531"/>
        <v>0</v>
      </c>
      <c r="S534" s="105">
        <f t="shared" si="531"/>
        <v>-1.8656716417910779E-3</v>
      </c>
      <c r="T534" s="105">
        <f t="shared" si="531"/>
        <v>0</v>
      </c>
      <c r="U534" s="105">
        <f t="shared" si="531"/>
        <v>0</v>
      </c>
      <c r="V534" s="105">
        <f t="shared" si="531"/>
        <v>-1.8599932363882354E-2</v>
      </c>
      <c r="W534" s="105">
        <f t="shared" si="531"/>
        <v>-8.4033613445377853E-3</v>
      </c>
    </row>
    <row r="535" spans="1:23" ht="14.25" customHeight="1">
      <c r="A535" s="112" t="s">
        <v>722</v>
      </c>
      <c r="B535" s="183">
        <v>106.1</v>
      </c>
      <c r="C535" s="184">
        <v>1170</v>
      </c>
      <c r="D535" s="183">
        <v>218</v>
      </c>
      <c r="E535" s="185">
        <v>570</v>
      </c>
      <c r="F535" s="183">
        <v>450.6</v>
      </c>
      <c r="G535" s="184">
        <v>1125</v>
      </c>
      <c r="H535" s="93">
        <v>268</v>
      </c>
      <c r="I535" s="93">
        <v>1480</v>
      </c>
      <c r="J535" s="187">
        <v>4650</v>
      </c>
      <c r="K535" s="93">
        <v>147.85</v>
      </c>
      <c r="L535" s="188">
        <v>5950</v>
      </c>
      <c r="M535" s="189">
        <f t="shared" ref="M535:W535" si="532">(B535/B536)-1</f>
        <v>3.7842951750235443E-3</v>
      </c>
      <c r="N535" s="105">
        <f t="shared" si="532"/>
        <v>-2.3372287145242088E-2</v>
      </c>
      <c r="O535" s="105">
        <f t="shared" si="532"/>
        <v>2.7598896044158661E-3</v>
      </c>
      <c r="P535" s="105">
        <f t="shared" si="532"/>
        <v>-3.4965034965035446E-3</v>
      </c>
      <c r="Q535" s="105">
        <f t="shared" si="532"/>
        <v>2.2197558268599593E-4</v>
      </c>
      <c r="R535" s="105">
        <f t="shared" si="532"/>
        <v>-6.25E-2</v>
      </c>
      <c r="S535" s="105">
        <f t="shared" si="532"/>
        <v>-1.5067989709665608E-2</v>
      </c>
      <c r="T535" s="105">
        <f t="shared" si="532"/>
        <v>0</v>
      </c>
      <c r="U535" s="105">
        <f t="shared" si="532"/>
        <v>-3.0846185910796131E-2</v>
      </c>
      <c r="V535" s="105">
        <f t="shared" si="532"/>
        <v>-4.3771043771043683E-3</v>
      </c>
      <c r="W535" s="105">
        <f t="shared" si="532"/>
        <v>-5.0167224080267525E-3</v>
      </c>
    </row>
    <row r="536" spans="1:23" ht="14.25" customHeight="1">
      <c r="A536" s="112" t="s">
        <v>723</v>
      </c>
      <c r="B536" s="183">
        <v>105.7</v>
      </c>
      <c r="C536" s="184">
        <v>1198</v>
      </c>
      <c r="D536" s="183">
        <v>217.4</v>
      </c>
      <c r="E536" s="185">
        <v>572</v>
      </c>
      <c r="F536" s="183">
        <v>450.5</v>
      </c>
      <c r="G536" s="184">
        <v>1200</v>
      </c>
      <c r="H536" s="93">
        <v>272.10000000000002</v>
      </c>
      <c r="I536" s="93">
        <v>1480</v>
      </c>
      <c r="J536" s="187">
        <v>4798</v>
      </c>
      <c r="K536" s="93">
        <v>148.5</v>
      </c>
      <c r="L536" s="188">
        <v>5980</v>
      </c>
      <c r="M536" s="189">
        <f t="shared" ref="M536:W536" si="533">(B536/B537)-1</f>
        <v>-1.2149532710280297E-2</v>
      </c>
      <c r="N536" s="105">
        <f t="shared" si="533"/>
        <v>-8.3402835696411159E-4</v>
      </c>
      <c r="O536" s="105">
        <f t="shared" si="533"/>
        <v>-1.0693970420932897E-2</v>
      </c>
      <c r="P536" s="105">
        <f t="shared" si="533"/>
        <v>-8.7336244541480479E-4</v>
      </c>
      <c r="Q536" s="105">
        <f t="shared" si="533"/>
        <v>1.1111111111110628E-3</v>
      </c>
      <c r="R536" s="105">
        <f t="shared" si="533"/>
        <v>0</v>
      </c>
      <c r="S536" s="105">
        <f t="shared" si="533"/>
        <v>7.5911868172560126E-3</v>
      </c>
      <c r="T536" s="105">
        <f t="shared" si="533"/>
        <v>-9.3708165997322679E-3</v>
      </c>
      <c r="U536" s="105">
        <f t="shared" si="533"/>
        <v>0</v>
      </c>
      <c r="V536" s="105">
        <f t="shared" si="533"/>
        <v>1.0204081632652962E-2</v>
      </c>
      <c r="W536" s="105">
        <f t="shared" si="533"/>
        <v>1.3387561430266093E-2</v>
      </c>
    </row>
    <row r="537" spans="1:23" ht="14.25" customHeight="1">
      <c r="A537" s="112" t="s">
        <v>724</v>
      </c>
      <c r="B537" s="183">
        <v>107</v>
      </c>
      <c r="C537" s="184">
        <v>1199</v>
      </c>
      <c r="D537" s="183">
        <v>219.75</v>
      </c>
      <c r="E537" s="185">
        <v>572.5</v>
      </c>
      <c r="F537" s="183">
        <v>450</v>
      </c>
      <c r="G537" s="184">
        <v>1200</v>
      </c>
      <c r="H537" s="93">
        <v>270.05</v>
      </c>
      <c r="I537" s="93">
        <v>1494</v>
      </c>
      <c r="J537" s="187">
        <v>4798</v>
      </c>
      <c r="K537" s="93">
        <v>147</v>
      </c>
      <c r="L537" s="188">
        <v>5901</v>
      </c>
      <c r="M537" s="189">
        <f t="shared" ref="M537:W537" si="534">(B537/B538)-1</f>
        <v>-8.8003705419176237E-3</v>
      </c>
      <c r="N537" s="105">
        <f t="shared" si="534"/>
        <v>2.1294718909710353E-2</v>
      </c>
      <c r="O537" s="105">
        <f t="shared" si="534"/>
        <v>-1.0580819450697887E-2</v>
      </c>
      <c r="P537" s="105">
        <f t="shared" si="534"/>
        <v>-9.3441771932859519E-3</v>
      </c>
      <c r="Q537" s="105">
        <f t="shared" si="534"/>
        <v>0</v>
      </c>
      <c r="R537" s="105">
        <f t="shared" si="534"/>
        <v>-2.4390243902439046E-2</v>
      </c>
      <c r="S537" s="105">
        <f t="shared" si="534"/>
        <v>9.3440478415249828E-3</v>
      </c>
      <c r="T537" s="105">
        <f t="shared" si="534"/>
        <v>0</v>
      </c>
      <c r="U537" s="105">
        <f t="shared" si="534"/>
        <v>0</v>
      </c>
      <c r="V537" s="105">
        <f t="shared" si="534"/>
        <v>0</v>
      </c>
      <c r="W537" s="105">
        <f t="shared" si="534"/>
        <v>0</v>
      </c>
    </row>
    <row r="538" spans="1:23" ht="14.25" customHeight="1">
      <c r="A538" s="112" t="s">
        <v>725</v>
      </c>
      <c r="B538" s="183">
        <v>107.95</v>
      </c>
      <c r="C538" s="184">
        <v>1174</v>
      </c>
      <c r="D538" s="183">
        <v>222.1</v>
      </c>
      <c r="E538" s="185">
        <v>577.9</v>
      </c>
      <c r="F538" s="183">
        <v>450</v>
      </c>
      <c r="G538" s="184">
        <v>1230</v>
      </c>
      <c r="H538" s="93">
        <v>267.55</v>
      </c>
      <c r="I538" s="93">
        <v>1494</v>
      </c>
      <c r="J538" s="187">
        <v>4798</v>
      </c>
      <c r="K538" s="93">
        <v>147</v>
      </c>
      <c r="L538" s="188">
        <v>5901</v>
      </c>
      <c r="M538" s="189">
        <f t="shared" ref="M538:W538" si="535">(B538/B539)-1</f>
        <v>-5.0691244239631228E-3</v>
      </c>
      <c r="N538" s="105">
        <f t="shared" si="535"/>
        <v>3.4188034188034067E-3</v>
      </c>
      <c r="O538" s="105">
        <f t="shared" si="535"/>
        <v>-8.9245872378402868E-3</v>
      </c>
      <c r="P538" s="105">
        <f t="shared" si="535"/>
        <v>1.3859649122806905E-2</v>
      </c>
      <c r="Q538" s="105">
        <f t="shared" si="535"/>
        <v>6.4862446879891955E-3</v>
      </c>
      <c r="R538" s="105">
        <f t="shared" si="535"/>
        <v>0</v>
      </c>
      <c r="S538" s="105">
        <f t="shared" si="535"/>
        <v>-9.4409477971122424E-3</v>
      </c>
      <c r="T538" s="105">
        <f t="shared" si="535"/>
        <v>0</v>
      </c>
      <c r="U538" s="105">
        <f t="shared" si="535"/>
        <v>0</v>
      </c>
      <c r="V538" s="105">
        <f t="shared" si="535"/>
        <v>0</v>
      </c>
      <c r="W538" s="105">
        <f t="shared" si="535"/>
        <v>1.6949152542378165E-4</v>
      </c>
    </row>
    <row r="539" spans="1:23" ht="14.25" customHeight="1">
      <c r="A539" s="112" t="s">
        <v>726</v>
      </c>
      <c r="B539" s="183">
        <v>108.5</v>
      </c>
      <c r="C539" s="184">
        <v>1170</v>
      </c>
      <c r="D539" s="183">
        <v>224.1</v>
      </c>
      <c r="E539" s="185">
        <v>570</v>
      </c>
      <c r="F539" s="183">
        <v>447.1</v>
      </c>
      <c r="G539" s="184">
        <v>1230</v>
      </c>
      <c r="H539" s="93">
        <v>270.10000000000002</v>
      </c>
      <c r="I539" s="93">
        <v>1494</v>
      </c>
      <c r="J539" s="187">
        <v>4798</v>
      </c>
      <c r="K539" s="93">
        <v>147</v>
      </c>
      <c r="L539" s="188">
        <v>5900</v>
      </c>
      <c r="M539" s="189">
        <f t="shared" ref="M539:W539" si="536">(B539/B540)-1</f>
        <v>-4.5871559633027248E-3</v>
      </c>
      <c r="N539" s="105">
        <f t="shared" si="536"/>
        <v>0</v>
      </c>
      <c r="O539" s="105">
        <f t="shared" si="536"/>
        <v>4.4642857142851433E-4</v>
      </c>
      <c r="P539" s="105">
        <f t="shared" si="536"/>
        <v>-1.041666666666663E-2</v>
      </c>
      <c r="Q539" s="105">
        <f t="shared" si="536"/>
        <v>2.2416498542927599E-3</v>
      </c>
      <c r="R539" s="105">
        <f t="shared" si="536"/>
        <v>1.2345679012345734E-2</v>
      </c>
      <c r="S539" s="105">
        <f t="shared" si="536"/>
        <v>3.7037037037035425E-4</v>
      </c>
      <c r="T539" s="105">
        <f t="shared" si="536"/>
        <v>-6.6889632107025587E-4</v>
      </c>
      <c r="U539" s="105">
        <f t="shared" si="536"/>
        <v>0</v>
      </c>
      <c r="V539" s="105">
        <f t="shared" si="536"/>
        <v>-1.3422818791946289E-2</v>
      </c>
      <c r="W539" s="105">
        <f t="shared" si="536"/>
        <v>-1.0067114093959773E-2</v>
      </c>
    </row>
    <row r="540" spans="1:23" ht="14.25" customHeight="1">
      <c r="A540" s="112" t="s">
        <v>727</v>
      </c>
      <c r="B540" s="183">
        <v>109</v>
      </c>
      <c r="C540" s="184">
        <v>1170</v>
      </c>
      <c r="D540" s="183">
        <v>224</v>
      </c>
      <c r="E540" s="185">
        <v>576</v>
      </c>
      <c r="F540" s="183">
        <v>446.1</v>
      </c>
      <c r="G540" s="184">
        <v>1215</v>
      </c>
      <c r="H540" s="93">
        <v>270</v>
      </c>
      <c r="I540" s="93">
        <v>1495</v>
      </c>
      <c r="J540" s="187">
        <v>4798</v>
      </c>
      <c r="K540" s="93">
        <v>149</v>
      </c>
      <c r="L540" s="188">
        <v>5960</v>
      </c>
      <c r="M540" s="189">
        <f t="shared" ref="M540:W540" si="537">(B540/B541)-1</f>
        <v>-4.5662100456621557E-3</v>
      </c>
      <c r="N540" s="105">
        <f t="shared" si="537"/>
        <v>-2.4186822351960013E-2</v>
      </c>
      <c r="O540" s="105">
        <f t="shared" si="537"/>
        <v>-2.0765027322404372E-2</v>
      </c>
      <c r="P540" s="105">
        <f t="shared" si="537"/>
        <v>-3.4602076124568004E-3</v>
      </c>
      <c r="Q540" s="105">
        <f t="shared" si="537"/>
        <v>-8.4463214047565405E-3</v>
      </c>
      <c r="R540" s="105">
        <f t="shared" si="537"/>
        <v>1.2499999999999956E-2</v>
      </c>
      <c r="S540" s="105">
        <f t="shared" si="537"/>
        <v>0</v>
      </c>
      <c r="T540" s="105">
        <f t="shared" si="537"/>
        <v>-2.2875816993464082E-2</v>
      </c>
      <c r="U540" s="105">
        <f t="shared" si="537"/>
        <v>-4.1666666666662078E-4</v>
      </c>
      <c r="V540" s="105">
        <f t="shared" si="537"/>
        <v>6.7567567567567988E-3</v>
      </c>
      <c r="W540" s="105">
        <f t="shared" si="537"/>
        <v>1.6806722689075571E-3</v>
      </c>
    </row>
    <row r="541" spans="1:23" ht="14.25" customHeight="1">
      <c r="A541" s="112" t="s">
        <v>728</v>
      </c>
      <c r="B541" s="183">
        <v>109.5</v>
      </c>
      <c r="C541" s="184">
        <v>1199</v>
      </c>
      <c r="D541" s="183">
        <v>228.75</v>
      </c>
      <c r="E541" s="185">
        <v>578</v>
      </c>
      <c r="F541" s="183">
        <v>449.9</v>
      </c>
      <c r="G541" s="184">
        <v>1200</v>
      </c>
      <c r="H541" s="93">
        <v>270</v>
      </c>
      <c r="I541" s="93">
        <v>1530</v>
      </c>
      <c r="J541" s="187">
        <v>4800</v>
      </c>
      <c r="K541" s="93">
        <v>148</v>
      </c>
      <c r="L541" s="188">
        <v>5950</v>
      </c>
      <c r="M541" s="189">
        <f t="shared" ref="M541:W541" si="538">(B541/B542)-1</f>
        <v>0</v>
      </c>
      <c r="N541" s="105">
        <f t="shared" si="538"/>
        <v>2.4786324786324698E-2</v>
      </c>
      <c r="O541" s="105">
        <f t="shared" si="538"/>
        <v>3.2894736842106198E-3</v>
      </c>
      <c r="P541" s="105">
        <f t="shared" si="538"/>
        <v>8.7260034904013128E-3</v>
      </c>
      <c r="Q541" s="105">
        <f t="shared" si="538"/>
        <v>4.0169604998883113E-3</v>
      </c>
      <c r="R541" s="105">
        <f t="shared" si="538"/>
        <v>4.4386422976501416E-2</v>
      </c>
      <c r="S541" s="105">
        <f t="shared" si="538"/>
        <v>3.7174721189590088E-3</v>
      </c>
      <c r="T541" s="105">
        <f t="shared" si="538"/>
        <v>0</v>
      </c>
      <c r="U541" s="105">
        <f t="shared" si="538"/>
        <v>0</v>
      </c>
      <c r="V541" s="105">
        <f t="shared" si="538"/>
        <v>-3.0313236780059594E-3</v>
      </c>
      <c r="W541" s="105">
        <f t="shared" si="538"/>
        <v>-1.6778523489933139E-3</v>
      </c>
    </row>
    <row r="542" spans="1:23" ht="14.25" customHeight="1">
      <c r="A542" s="112" t="s">
        <v>729</v>
      </c>
      <c r="B542" s="183">
        <v>109.5</v>
      </c>
      <c r="C542" s="184">
        <v>1170</v>
      </c>
      <c r="D542" s="183">
        <v>228</v>
      </c>
      <c r="E542" s="185">
        <v>573</v>
      </c>
      <c r="F542" s="183">
        <v>448.1</v>
      </c>
      <c r="G542" s="184">
        <v>1149</v>
      </c>
      <c r="H542" s="93">
        <v>269</v>
      </c>
      <c r="I542" s="93">
        <v>1530</v>
      </c>
      <c r="J542" s="187">
        <v>4800</v>
      </c>
      <c r="K542" s="93">
        <v>148.44999999999999</v>
      </c>
      <c r="L542" s="188">
        <v>5960</v>
      </c>
      <c r="M542" s="189">
        <f t="shared" ref="M542:W542" si="539">(B542/B543)-1</f>
        <v>4.5682960255821747E-4</v>
      </c>
      <c r="N542" s="105">
        <f t="shared" si="539"/>
        <v>-2.4186822351960013E-2</v>
      </c>
      <c r="O542" s="105">
        <f t="shared" si="539"/>
        <v>1.3333333333333419E-2</v>
      </c>
      <c r="P542" s="105">
        <f t="shared" si="539"/>
        <v>-1.8667580065079625E-2</v>
      </c>
      <c r="Q542" s="105">
        <f t="shared" si="539"/>
        <v>-4.7751249305940657E-3</v>
      </c>
      <c r="R542" s="105">
        <f t="shared" si="539"/>
        <v>8.7108013937275963E-4</v>
      </c>
      <c r="S542" s="105">
        <f t="shared" si="539"/>
        <v>-7.3800738007380184E-3</v>
      </c>
      <c r="T542" s="105">
        <f t="shared" si="539"/>
        <v>0</v>
      </c>
      <c r="U542" s="105">
        <f t="shared" si="539"/>
        <v>0</v>
      </c>
      <c r="V542" s="105">
        <f t="shared" si="539"/>
        <v>-1.345442314160894E-3</v>
      </c>
      <c r="W542" s="105">
        <f t="shared" si="539"/>
        <v>1.6806722689075571E-3</v>
      </c>
    </row>
    <row r="543" spans="1:23" ht="14.25" customHeight="1">
      <c r="A543" s="112" t="s">
        <v>730</v>
      </c>
      <c r="B543" s="183">
        <v>109.45</v>
      </c>
      <c r="C543" s="184">
        <v>1199</v>
      </c>
      <c r="D543" s="183">
        <v>225</v>
      </c>
      <c r="E543" s="185">
        <v>583.9</v>
      </c>
      <c r="F543" s="183">
        <v>450.25</v>
      </c>
      <c r="G543" s="184">
        <v>1148</v>
      </c>
      <c r="H543" s="93">
        <v>271</v>
      </c>
      <c r="I543" s="93">
        <v>1530</v>
      </c>
      <c r="J543" s="187">
        <v>4800</v>
      </c>
      <c r="K543" s="93">
        <v>148.65</v>
      </c>
      <c r="L543" s="188">
        <v>5950</v>
      </c>
      <c r="M543" s="189">
        <f t="shared" ref="M543:W543" si="540">(B543/B544)-1</f>
        <v>0</v>
      </c>
      <c r="N543" s="105">
        <f t="shared" si="540"/>
        <v>1.3524936601859716E-2</v>
      </c>
      <c r="O543" s="105">
        <f t="shared" si="540"/>
        <v>-1.1423550087873435E-2</v>
      </c>
      <c r="P543" s="105">
        <f t="shared" si="540"/>
        <v>1.0207612456747395E-2</v>
      </c>
      <c r="Q543" s="105">
        <f t="shared" si="540"/>
        <v>-1.662971175166339E-3</v>
      </c>
      <c r="R543" s="105">
        <f t="shared" si="540"/>
        <v>2.4999999999999911E-2</v>
      </c>
      <c r="S543" s="105">
        <f t="shared" si="540"/>
        <v>0</v>
      </c>
      <c r="T543" s="105">
        <f t="shared" si="540"/>
        <v>-1.2903225806451646E-2</v>
      </c>
      <c r="U543" s="105">
        <f t="shared" si="540"/>
        <v>0</v>
      </c>
      <c r="V543" s="105">
        <f t="shared" si="540"/>
        <v>1.1224489795918391E-2</v>
      </c>
      <c r="W543" s="105">
        <f t="shared" si="540"/>
        <v>0</v>
      </c>
    </row>
    <row r="544" spans="1:23" ht="14.25" customHeight="1">
      <c r="A544" s="112" t="s">
        <v>731</v>
      </c>
      <c r="B544" s="183">
        <v>109.45</v>
      </c>
      <c r="C544" s="184">
        <v>1183</v>
      </c>
      <c r="D544" s="183">
        <v>227.6</v>
      </c>
      <c r="E544" s="185">
        <v>578</v>
      </c>
      <c r="F544" s="183">
        <v>451</v>
      </c>
      <c r="G544" s="184">
        <v>1120</v>
      </c>
      <c r="H544" s="93">
        <v>271</v>
      </c>
      <c r="I544" s="93">
        <v>1550</v>
      </c>
      <c r="J544" s="187">
        <v>4800</v>
      </c>
      <c r="K544" s="93">
        <v>147</v>
      </c>
      <c r="L544" s="188">
        <v>5950</v>
      </c>
      <c r="M544" s="189">
        <f t="shared" ref="M544:W544" si="541">(B544/B545)-1</f>
        <v>0</v>
      </c>
      <c r="N544" s="105">
        <f t="shared" si="541"/>
        <v>-1.4166666666666661E-2</v>
      </c>
      <c r="O544" s="105">
        <f t="shared" si="541"/>
        <v>5.9837019790454082E-2</v>
      </c>
      <c r="P544" s="105">
        <f t="shared" si="541"/>
        <v>-9.425878320479808E-3</v>
      </c>
      <c r="Q544" s="105">
        <f t="shared" si="541"/>
        <v>-8.9001208658389119E-3</v>
      </c>
      <c r="R544" s="105">
        <f t="shared" si="541"/>
        <v>3.7037037037036979E-2</v>
      </c>
      <c r="S544" s="105">
        <f t="shared" si="541"/>
        <v>-1.4545454545454528E-2</v>
      </c>
      <c r="T544" s="105">
        <f t="shared" si="541"/>
        <v>6.4935064935065512E-3</v>
      </c>
      <c r="U544" s="105">
        <f t="shared" si="541"/>
        <v>-6.2111801242236142E-3</v>
      </c>
      <c r="V544" s="105">
        <f t="shared" si="541"/>
        <v>2.044989775051187E-3</v>
      </c>
      <c r="W544" s="105">
        <f t="shared" si="541"/>
        <v>0</v>
      </c>
    </row>
    <row r="545" spans="1:23" ht="14.25" customHeight="1">
      <c r="A545" s="112" t="s">
        <v>732</v>
      </c>
      <c r="B545" s="183">
        <v>109.45</v>
      </c>
      <c r="C545" s="184">
        <v>1200</v>
      </c>
      <c r="D545" s="183">
        <v>214.75</v>
      </c>
      <c r="E545" s="185">
        <v>583.5</v>
      </c>
      <c r="F545" s="183">
        <v>455.05</v>
      </c>
      <c r="G545" s="184">
        <v>1080</v>
      </c>
      <c r="H545" s="93">
        <v>275</v>
      </c>
      <c r="I545" s="93">
        <v>1540</v>
      </c>
      <c r="J545" s="187">
        <v>4830</v>
      </c>
      <c r="K545" s="93">
        <v>146.69999999999999</v>
      </c>
      <c r="L545" s="188">
        <v>5950</v>
      </c>
      <c r="M545" s="189">
        <f t="shared" ref="M545:W545" si="542">(B545/B546)-1</f>
        <v>-2.2767857142857117E-2</v>
      </c>
      <c r="N545" s="105">
        <f t="shared" si="542"/>
        <v>8.3402835696411159E-4</v>
      </c>
      <c r="O545" s="105">
        <f t="shared" si="542"/>
        <v>5.997038499506413E-2</v>
      </c>
      <c r="P545" s="105">
        <f t="shared" si="542"/>
        <v>9.1663784157729467E-3</v>
      </c>
      <c r="Q545" s="105">
        <f t="shared" si="542"/>
        <v>-3.176341730558585E-3</v>
      </c>
      <c r="R545" s="105">
        <f t="shared" si="542"/>
        <v>0</v>
      </c>
      <c r="S545" s="105">
        <f t="shared" si="542"/>
        <v>7.3260073260073E-3</v>
      </c>
      <c r="T545" s="105">
        <f t="shared" si="542"/>
        <v>-1.5974440894568676E-2</v>
      </c>
      <c r="U545" s="105">
        <f t="shared" si="542"/>
        <v>1.3641133263378791E-2</v>
      </c>
      <c r="V545" s="105">
        <f t="shared" si="542"/>
        <v>-4.0733197556009904E-3</v>
      </c>
      <c r="W545" s="105">
        <f t="shared" si="542"/>
        <v>0</v>
      </c>
    </row>
    <row r="546" spans="1:23" ht="14.25" customHeight="1">
      <c r="A546" s="112" t="s">
        <v>733</v>
      </c>
      <c r="B546" s="183">
        <v>112</v>
      </c>
      <c r="C546" s="184">
        <v>1199</v>
      </c>
      <c r="D546" s="183">
        <v>202.6</v>
      </c>
      <c r="E546" s="185">
        <v>578.20000000000005</v>
      </c>
      <c r="F546" s="183">
        <v>456.5</v>
      </c>
      <c r="G546" s="184">
        <v>1080</v>
      </c>
      <c r="H546" s="93">
        <v>273</v>
      </c>
      <c r="I546" s="93">
        <v>1565</v>
      </c>
      <c r="J546" s="187">
        <v>4765</v>
      </c>
      <c r="K546" s="93">
        <v>147.30000000000001</v>
      </c>
      <c r="L546" s="188">
        <v>5950</v>
      </c>
      <c r="M546" s="189">
        <f t="shared" ref="M546:W546" si="543">(B546/B547)-1</f>
        <v>-2.183406113537123E-2</v>
      </c>
      <c r="N546" s="105">
        <f t="shared" si="543"/>
        <v>0</v>
      </c>
      <c r="O546" s="105">
        <f t="shared" si="543"/>
        <v>-6.3756743501717228E-3</v>
      </c>
      <c r="P546" s="105">
        <f t="shared" si="543"/>
        <v>-3.103448275861953E-3</v>
      </c>
      <c r="Q546" s="105">
        <f t="shared" si="543"/>
        <v>-9.761388286334105E-3</v>
      </c>
      <c r="R546" s="105">
        <f t="shared" si="543"/>
        <v>-9.1743119266054496E-3</v>
      </c>
      <c r="S546" s="105">
        <f t="shared" si="543"/>
        <v>-3.6496350364964014E-3</v>
      </c>
      <c r="T546" s="105">
        <f t="shared" si="543"/>
        <v>1.6233766233766156E-2</v>
      </c>
      <c r="U546" s="105">
        <f t="shared" si="543"/>
        <v>2.103049421661396E-3</v>
      </c>
      <c r="V546" s="105">
        <f t="shared" si="543"/>
        <v>-1.7999999999999905E-2</v>
      </c>
      <c r="W546" s="105">
        <f t="shared" si="543"/>
        <v>1.5358361774743923E-2</v>
      </c>
    </row>
    <row r="547" spans="1:23" ht="14.25" customHeight="1">
      <c r="A547" s="112" t="s">
        <v>734</v>
      </c>
      <c r="B547" s="183">
        <v>114.5</v>
      </c>
      <c r="C547" s="184">
        <v>1199</v>
      </c>
      <c r="D547" s="183">
        <v>203.9</v>
      </c>
      <c r="E547" s="185">
        <v>580</v>
      </c>
      <c r="F547" s="183">
        <v>461</v>
      </c>
      <c r="G547" s="184">
        <v>1090</v>
      </c>
      <c r="H547" s="93">
        <v>274</v>
      </c>
      <c r="I547" s="93">
        <v>1540</v>
      </c>
      <c r="J547" s="187">
        <v>4755</v>
      </c>
      <c r="K547" s="93">
        <v>150</v>
      </c>
      <c r="L547" s="188">
        <v>5860</v>
      </c>
      <c r="M547" s="189">
        <f t="shared" ref="M547:W547" si="544">(B547/B548)-1</f>
        <v>3.6199095022624528E-2</v>
      </c>
      <c r="N547" s="105">
        <f t="shared" si="544"/>
        <v>0</v>
      </c>
      <c r="O547" s="105">
        <f t="shared" si="544"/>
        <v>5.265875064532799E-2</v>
      </c>
      <c r="P547" s="105">
        <f t="shared" si="544"/>
        <v>0</v>
      </c>
      <c r="Q547" s="105">
        <f t="shared" si="544"/>
        <v>2.1739130434783593E-3</v>
      </c>
      <c r="R547" s="105">
        <f t="shared" si="544"/>
        <v>2.8301886792452935E-2</v>
      </c>
      <c r="S547" s="105">
        <f t="shared" si="544"/>
        <v>-1.4211189062781071E-2</v>
      </c>
      <c r="T547" s="105">
        <f t="shared" si="544"/>
        <v>2.054340622929085E-2</v>
      </c>
      <c r="U547" s="105">
        <f t="shared" si="544"/>
        <v>-2.0597322348094749E-2</v>
      </c>
      <c r="V547" s="105">
        <f t="shared" si="544"/>
        <v>6.3737001006372029E-3</v>
      </c>
      <c r="W547" s="105">
        <f t="shared" si="544"/>
        <v>1.0344827586206806E-2</v>
      </c>
    </row>
    <row r="548" spans="1:23" ht="14.25" customHeight="1">
      <c r="A548" s="112" t="s">
        <v>735</v>
      </c>
      <c r="B548" s="183">
        <v>110.5</v>
      </c>
      <c r="C548" s="184">
        <v>1199</v>
      </c>
      <c r="D548" s="183">
        <v>193.7</v>
      </c>
      <c r="E548" s="185">
        <v>580</v>
      </c>
      <c r="F548" s="183">
        <v>460</v>
      </c>
      <c r="G548" s="184">
        <v>1060</v>
      </c>
      <c r="H548" s="93">
        <v>277.95</v>
      </c>
      <c r="I548" s="93">
        <v>1509</v>
      </c>
      <c r="J548" s="187">
        <v>4855</v>
      </c>
      <c r="K548" s="93">
        <v>149.05000000000001</v>
      </c>
      <c r="L548" s="188">
        <v>5800</v>
      </c>
      <c r="M548" s="189">
        <f t="shared" ref="M548:W548" si="545">(B548/B549)-1</f>
        <v>8.2116788321169309E-3</v>
      </c>
      <c r="N548" s="105">
        <f t="shared" si="545"/>
        <v>2.4786324786324698E-2</v>
      </c>
      <c r="O548" s="105">
        <f t="shared" si="545"/>
        <v>1.0335917312660481E-3</v>
      </c>
      <c r="P548" s="105">
        <f t="shared" si="545"/>
        <v>-6.5090784515243749E-3</v>
      </c>
      <c r="Q548" s="105">
        <f t="shared" si="545"/>
        <v>1.098901098901095E-2</v>
      </c>
      <c r="R548" s="105">
        <f t="shared" si="545"/>
        <v>4.7393364928909332E-3</v>
      </c>
      <c r="S548" s="105">
        <f t="shared" si="545"/>
        <v>1.0727272727272696E-2</v>
      </c>
      <c r="T548" s="105">
        <f t="shared" si="545"/>
        <v>6.0000000000000053E-3</v>
      </c>
      <c r="U548" s="105">
        <f t="shared" si="545"/>
        <v>2.8601694915254328E-2</v>
      </c>
      <c r="V548" s="105">
        <f t="shared" si="545"/>
        <v>-1.5521796565389656E-2</v>
      </c>
      <c r="W548" s="105">
        <f t="shared" si="545"/>
        <v>1.5761821366024442E-2</v>
      </c>
    </row>
    <row r="549" spans="1:23" ht="14.25" customHeight="1">
      <c r="A549" s="112" t="s">
        <v>736</v>
      </c>
      <c r="B549" s="183">
        <v>109.6</v>
      </c>
      <c r="C549" s="184">
        <v>1170</v>
      </c>
      <c r="D549" s="183">
        <v>193.5</v>
      </c>
      <c r="E549" s="185">
        <v>583.79999999999995</v>
      </c>
      <c r="F549" s="183">
        <v>455</v>
      </c>
      <c r="G549" s="184">
        <v>1055</v>
      </c>
      <c r="H549" s="93">
        <v>275</v>
      </c>
      <c r="I549" s="93">
        <v>1500</v>
      </c>
      <c r="J549" s="187">
        <v>4720</v>
      </c>
      <c r="K549" s="93">
        <v>151.4</v>
      </c>
      <c r="L549" s="188">
        <v>5710</v>
      </c>
      <c r="M549" s="189">
        <f t="shared" ref="M549:W549" si="546">(B549/B550)-1</f>
        <v>-4.5599635202930866E-4</v>
      </c>
      <c r="N549" s="105">
        <f t="shared" si="546"/>
        <v>-2.5000000000000022E-2</v>
      </c>
      <c r="O549" s="105">
        <f t="shared" si="546"/>
        <v>4.5945945945945921E-2</v>
      </c>
      <c r="P549" s="105">
        <f t="shared" si="546"/>
        <v>1.5304347826086806E-2</v>
      </c>
      <c r="Q549" s="105">
        <f t="shared" si="546"/>
        <v>6.6371681415928752E-3</v>
      </c>
      <c r="R549" s="105">
        <f t="shared" si="546"/>
        <v>4.761904761904745E-3</v>
      </c>
      <c r="S549" s="105">
        <f t="shared" si="546"/>
        <v>0</v>
      </c>
      <c r="T549" s="105">
        <f t="shared" si="546"/>
        <v>3.3444816053511683E-3</v>
      </c>
      <c r="U549" s="105">
        <f t="shared" si="546"/>
        <v>0</v>
      </c>
      <c r="V549" s="105">
        <f t="shared" si="546"/>
        <v>-3.9473684210525883E-3</v>
      </c>
      <c r="W549" s="105">
        <f t="shared" si="546"/>
        <v>-1.551724137931032E-2</v>
      </c>
    </row>
    <row r="550" spans="1:23" ht="14.25" customHeight="1">
      <c r="A550" s="112" t="s">
        <v>737</v>
      </c>
      <c r="B550" s="183">
        <v>109.65</v>
      </c>
      <c r="C550" s="184">
        <v>1200</v>
      </c>
      <c r="D550" s="183">
        <v>185</v>
      </c>
      <c r="E550" s="185">
        <v>575</v>
      </c>
      <c r="F550" s="183">
        <v>452</v>
      </c>
      <c r="G550" s="184">
        <v>1050</v>
      </c>
      <c r="H550" s="93">
        <v>275</v>
      </c>
      <c r="I550" s="93">
        <v>1495</v>
      </c>
      <c r="J550" s="187">
        <v>4720</v>
      </c>
      <c r="K550" s="93">
        <v>152</v>
      </c>
      <c r="L550" s="188">
        <v>5800</v>
      </c>
      <c r="M550" s="189">
        <f t="shared" ref="M550:W550" si="547">(B550/B551)-1</f>
        <v>5.9633027522936199E-3</v>
      </c>
      <c r="N550" s="105">
        <f t="shared" si="547"/>
        <v>0</v>
      </c>
      <c r="O550" s="105">
        <f t="shared" si="547"/>
        <v>1.6483516483516425E-2</v>
      </c>
      <c r="P550" s="105">
        <f t="shared" si="547"/>
        <v>8.7719298245614308E-3</v>
      </c>
      <c r="Q550" s="105">
        <f t="shared" si="547"/>
        <v>3.3296337402886067E-3</v>
      </c>
      <c r="R550" s="105">
        <f t="shared" si="547"/>
        <v>0</v>
      </c>
      <c r="S550" s="105">
        <f t="shared" si="547"/>
        <v>4.0160642570281624E-3</v>
      </c>
      <c r="T550" s="105">
        <f t="shared" si="547"/>
        <v>-3.3333333333332993E-3</v>
      </c>
      <c r="U550" s="105">
        <f t="shared" si="547"/>
        <v>1.0604453870626251E-3</v>
      </c>
      <c r="V550" s="105">
        <f t="shared" si="547"/>
        <v>6.6225165562914245E-3</v>
      </c>
      <c r="W550" s="105">
        <f t="shared" si="547"/>
        <v>1.5761821366024442E-2</v>
      </c>
    </row>
    <row r="551" spans="1:23" ht="14.25" customHeight="1">
      <c r="A551" s="112" t="s">
        <v>738</v>
      </c>
      <c r="B551" s="183">
        <v>109</v>
      </c>
      <c r="C551" s="184">
        <v>1200</v>
      </c>
      <c r="D551" s="183">
        <v>182</v>
      </c>
      <c r="E551" s="185">
        <v>570</v>
      </c>
      <c r="F551" s="183">
        <v>450.5</v>
      </c>
      <c r="G551" s="184">
        <v>1050</v>
      </c>
      <c r="H551" s="93">
        <v>273.89999999999998</v>
      </c>
      <c r="I551" s="93">
        <v>1500</v>
      </c>
      <c r="J551" s="187">
        <v>4715</v>
      </c>
      <c r="K551" s="93">
        <v>151</v>
      </c>
      <c r="L551" s="188">
        <v>5710</v>
      </c>
      <c r="M551" s="189">
        <f t="shared" ref="M551:W551" si="548">(B551/B552)-1</f>
        <v>3.2685930838465271E-2</v>
      </c>
      <c r="N551" s="105">
        <f t="shared" si="548"/>
        <v>8.3402835696411159E-4</v>
      </c>
      <c r="O551" s="105">
        <f t="shared" si="548"/>
        <v>-1.0869565217391353E-2</v>
      </c>
      <c r="P551" s="105">
        <f t="shared" si="548"/>
        <v>-3.4965034965035446E-3</v>
      </c>
      <c r="Q551" s="105">
        <f t="shared" si="548"/>
        <v>1.0089686098654793E-2</v>
      </c>
      <c r="R551" s="105">
        <f t="shared" si="548"/>
        <v>-9.4339622641509413E-3</v>
      </c>
      <c r="S551" s="105">
        <f t="shared" si="548"/>
        <v>1.444444444444426E-2</v>
      </c>
      <c r="T551" s="105">
        <f t="shared" si="548"/>
        <v>6.7114093959732557E-3</v>
      </c>
      <c r="U551" s="105">
        <f t="shared" si="548"/>
        <v>2.9475982532751077E-2</v>
      </c>
      <c r="V551" s="105">
        <f t="shared" si="548"/>
        <v>7.3382254836558136E-3</v>
      </c>
      <c r="W551" s="105">
        <f t="shared" si="548"/>
        <v>5.7407407407407351E-2</v>
      </c>
    </row>
    <row r="552" spans="1:23" ht="14.25" customHeight="1">
      <c r="A552" s="112" t="s">
        <v>739</v>
      </c>
      <c r="B552" s="183">
        <v>105.55</v>
      </c>
      <c r="C552" s="184">
        <v>1199</v>
      </c>
      <c r="D552" s="183">
        <v>184</v>
      </c>
      <c r="E552" s="185">
        <v>572</v>
      </c>
      <c r="F552" s="183">
        <v>446</v>
      </c>
      <c r="G552" s="184">
        <v>1060</v>
      </c>
      <c r="H552" s="93">
        <v>270</v>
      </c>
      <c r="I552" s="93">
        <v>1490</v>
      </c>
      <c r="J552" s="187">
        <v>4580</v>
      </c>
      <c r="K552" s="93">
        <v>149.9</v>
      </c>
      <c r="L552" s="188">
        <v>5400</v>
      </c>
      <c r="M552" s="189">
        <f t="shared" ref="M552:W552" si="549">(B552/B553)-1</f>
        <v>5.5499999999999883E-2</v>
      </c>
      <c r="N552" s="105">
        <f t="shared" si="549"/>
        <v>0</v>
      </c>
      <c r="O552" s="105">
        <f t="shared" si="549"/>
        <v>0</v>
      </c>
      <c r="P552" s="105">
        <f t="shared" si="549"/>
        <v>3.5087719298245723E-3</v>
      </c>
      <c r="Q552" s="105">
        <f t="shared" si="549"/>
        <v>-4.3531644156713512E-3</v>
      </c>
      <c r="R552" s="105">
        <f t="shared" si="549"/>
        <v>0</v>
      </c>
      <c r="S552" s="105">
        <f t="shared" si="549"/>
        <v>0</v>
      </c>
      <c r="T552" s="105">
        <f t="shared" si="549"/>
        <v>-6.6666666666667096E-3</v>
      </c>
      <c r="U552" s="105">
        <f t="shared" si="549"/>
        <v>-1.5053763440860179E-2</v>
      </c>
      <c r="V552" s="105">
        <f t="shared" si="549"/>
        <v>9.0878492090205043E-3</v>
      </c>
      <c r="W552" s="105">
        <f t="shared" si="549"/>
        <v>-3.5542061082336152E-2</v>
      </c>
    </row>
    <row r="553" spans="1:23" ht="14.25" customHeight="1">
      <c r="A553" s="112" t="s">
        <v>740</v>
      </c>
      <c r="B553" s="183">
        <v>100</v>
      </c>
      <c r="C553" s="184">
        <v>1199</v>
      </c>
      <c r="D553" s="183">
        <v>184</v>
      </c>
      <c r="E553" s="185">
        <v>570</v>
      </c>
      <c r="F553" s="183">
        <v>447.95</v>
      </c>
      <c r="G553" s="184">
        <v>1060</v>
      </c>
      <c r="H553" s="93">
        <v>270</v>
      </c>
      <c r="I553" s="93">
        <v>1500</v>
      </c>
      <c r="J553" s="187">
        <v>4650</v>
      </c>
      <c r="K553" s="93">
        <v>148.55000000000001</v>
      </c>
      <c r="L553" s="188">
        <v>5599</v>
      </c>
      <c r="M553" s="189">
        <f t="shared" ref="M553:W553" si="550">(B553/B554)-1</f>
        <v>1.0101010101010166E-2</v>
      </c>
      <c r="N553" s="105">
        <f t="shared" si="550"/>
        <v>0</v>
      </c>
      <c r="O553" s="105">
        <f t="shared" si="550"/>
        <v>2.2222222222222143E-2</v>
      </c>
      <c r="P553" s="105">
        <f t="shared" si="550"/>
        <v>-5.2603892688052323E-4</v>
      </c>
      <c r="Q553" s="105">
        <f t="shared" si="550"/>
        <v>8.6692186444494723E-3</v>
      </c>
      <c r="R553" s="105">
        <f t="shared" si="550"/>
        <v>0</v>
      </c>
      <c r="S553" s="105">
        <f t="shared" si="550"/>
        <v>7.4626865671640896E-3</v>
      </c>
      <c r="T553" s="105">
        <f t="shared" si="550"/>
        <v>-5.3050397877983935E-3</v>
      </c>
      <c r="U553" s="105">
        <f t="shared" si="550"/>
        <v>1.0869565217391353E-2</v>
      </c>
      <c r="V553" s="105">
        <f t="shared" si="550"/>
        <v>-2.3339907955292505E-2</v>
      </c>
      <c r="W553" s="105">
        <f t="shared" si="550"/>
        <v>-2.6260869565217337E-2</v>
      </c>
    </row>
    <row r="554" spans="1:23" ht="14.25" customHeight="1">
      <c r="A554" s="112" t="s">
        <v>741</v>
      </c>
      <c r="B554" s="183">
        <v>99</v>
      </c>
      <c r="C554" s="184">
        <v>1199</v>
      </c>
      <c r="D554" s="183">
        <v>180</v>
      </c>
      <c r="E554" s="185">
        <v>570.29999999999995</v>
      </c>
      <c r="F554" s="183">
        <v>444.1</v>
      </c>
      <c r="G554" s="184">
        <v>1060</v>
      </c>
      <c r="H554" s="93">
        <v>268</v>
      </c>
      <c r="I554" s="93">
        <v>1508</v>
      </c>
      <c r="J554" s="187">
        <v>4600</v>
      </c>
      <c r="K554" s="93">
        <v>152.1</v>
      </c>
      <c r="L554" s="188">
        <v>5750</v>
      </c>
      <c r="M554" s="189">
        <f t="shared" ref="M554:W554" si="551">(B554/B555)-1</f>
        <v>-1.0090817356205317E-3</v>
      </c>
      <c r="N554" s="105">
        <f t="shared" si="551"/>
        <v>0</v>
      </c>
      <c r="O554" s="105">
        <f t="shared" si="551"/>
        <v>-1.6393442622950838E-2</v>
      </c>
      <c r="P554" s="105">
        <f t="shared" si="551"/>
        <v>-8.1739130434783647E-3</v>
      </c>
      <c r="Q554" s="105">
        <f t="shared" si="551"/>
        <v>-2.4707996406109212E-3</v>
      </c>
      <c r="R554" s="105">
        <f t="shared" si="551"/>
        <v>0</v>
      </c>
      <c r="S554" s="105">
        <f t="shared" si="551"/>
        <v>-6.8556605521586933E-3</v>
      </c>
      <c r="T554" s="105">
        <f t="shared" si="551"/>
        <v>-1.3245033112583293E-3</v>
      </c>
      <c r="U554" s="105">
        <f t="shared" si="551"/>
        <v>-1.7094017094017144E-2</v>
      </c>
      <c r="V554" s="105">
        <f t="shared" si="551"/>
        <v>-5.2321778940485064E-3</v>
      </c>
      <c r="W554" s="105">
        <f t="shared" si="551"/>
        <v>-6.7369148384868183E-3</v>
      </c>
    </row>
    <row r="555" spans="1:23" ht="14.25" customHeight="1">
      <c r="A555" s="112" t="s">
        <v>742</v>
      </c>
      <c r="B555" s="183">
        <v>99.1</v>
      </c>
      <c r="C555" s="184">
        <v>1199</v>
      </c>
      <c r="D555" s="183">
        <v>183</v>
      </c>
      <c r="E555" s="185">
        <v>575</v>
      </c>
      <c r="F555" s="183">
        <v>445.2</v>
      </c>
      <c r="G555" s="184">
        <v>1060</v>
      </c>
      <c r="H555" s="93">
        <v>269.85000000000002</v>
      </c>
      <c r="I555" s="93">
        <v>1510</v>
      </c>
      <c r="J555" s="187">
        <v>4680</v>
      </c>
      <c r="K555" s="93">
        <v>152.9</v>
      </c>
      <c r="L555" s="188">
        <v>5789</v>
      </c>
      <c r="M555" s="189">
        <f t="shared" ref="M555:W555" si="552">(B555/B556)-1</f>
        <v>1.0193679918450549E-2</v>
      </c>
      <c r="N555" s="105">
        <f t="shared" si="552"/>
        <v>0</v>
      </c>
      <c r="O555" s="105">
        <f t="shared" si="552"/>
        <v>1.6666666666666607E-2</v>
      </c>
      <c r="P555" s="105">
        <f t="shared" si="552"/>
        <v>-4.0066777963272071E-2</v>
      </c>
      <c r="Q555" s="105">
        <f t="shared" si="552"/>
        <v>2.58979844612095E-3</v>
      </c>
      <c r="R555" s="105">
        <f t="shared" si="552"/>
        <v>3.9215686274509887E-2</v>
      </c>
      <c r="S555" s="105">
        <f t="shared" si="552"/>
        <v>3.1598513011152907E-3</v>
      </c>
      <c r="T555" s="105">
        <f t="shared" si="552"/>
        <v>6.6666666666665986E-3</v>
      </c>
      <c r="U555" s="105">
        <f t="shared" si="552"/>
        <v>2.7855153203342198E-3</v>
      </c>
      <c r="V555" s="105">
        <f t="shared" si="552"/>
        <v>5.921052631578938E-3</v>
      </c>
      <c r="W555" s="105">
        <f t="shared" si="552"/>
        <v>0</v>
      </c>
    </row>
    <row r="556" spans="1:23" ht="14.25" customHeight="1">
      <c r="A556" s="112" t="s">
        <v>743</v>
      </c>
      <c r="B556" s="183">
        <v>98.1</v>
      </c>
      <c r="C556" s="184">
        <v>1199</v>
      </c>
      <c r="D556" s="183">
        <v>180</v>
      </c>
      <c r="E556" s="185">
        <v>599</v>
      </c>
      <c r="F556" s="183">
        <v>444.05</v>
      </c>
      <c r="G556" s="184">
        <v>1020</v>
      </c>
      <c r="H556" s="93">
        <v>269</v>
      </c>
      <c r="I556" s="93">
        <v>1500</v>
      </c>
      <c r="J556" s="187">
        <v>4667</v>
      </c>
      <c r="K556" s="93">
        <v>152</v>
      </c>
      <c r="L556" s="188">
        <v>5789</v>
      </c>
      <c r="M556" s="189">
        <f t="shared" ref="M556:W556" si="553">(B556/B557)-1</f>
        <v>1.1225635268905521E-3</v>
      </c>
      <c r="N556" s="105">
        <f t="shared" si="553"/>
        <v>0</v>
      </c>
      <c r="O556" s="105">
        <f t="shared" si="553"/>
        <v>2.2727272727272707E-2</v>
      </c>
      <c r="P556" s="105">
        <f t="shared" si="553"/>
        <v>1.0118043844856706E-2</v>
      </c>
      <c r="Q556" s="105">
        <f t="shared" si="553"/>
        <v>4.6380090497737392E-3</v>
      </c>
      <c r="R556" s="105">
        <f t="shared" si="553"/>
        <v>0</v>
      </c>
      <c r="S556" s="105">
        <f t="shared" si="553"/>
        <v>1.5094339622641506E-2</v>
      </c>
      <c r="T556" s="105">
        <f t="shared" si="553"/>
        <v>0</v>
      </c>
      <c r="U556" s="105">
        <f t="shared" si="553"/>
        <v>3.6559139784946293E-3</v>
      </c>
      <c r="V556" s="105">
        <f t="shared" si="553"/>
        <v>2.6385224274407815E-3</v>
      </c>
      <c r="W556" s="105">
        <f t="shared" si="553"/>
        <v>-6.9048852062836286E-4</v>
      </c>
    </row>
    <row r="557" spans="1:23" ht="14.25" customHeight="1">
      <c r="A557" s="112" t="s">
        <v>744</v>
      </c>
      <c r="B557" s="183">
        <v>97.99</v>
      </c>
      <c r="C557" s="184">
        <v>1199</v>
      </c>
      <c r="D557" s="183">
        <v>176</v>
      </c>
      <c r="E557" s="185">
        <v>593</v>
      </c>
      <c r="F557" s="183">
        <v>442</v>
      </c>
      <c r="G557" s="184">
        <v>1020</v>
      </c>
      <c r="H557" s="93">
        <v>265</v>
      </c>
      <c r="I557" s="93">
        <v>1500</v>
      </c>
      <c r="J557" s="187">
        <v>4650</v>
      </c>
      <c r="K557" s="93">
        <v>151.6</v>
      </c>
      <c r="L557" s="188">
        <v>5793</v>
      </c>
      <c r="M557" s="189">
        <f t="shared" ref="M557:W557" si="554">(B557/B558)-1</f>
        <v>9.6857290056671097E-3</v>
      </c>
      <c r="N557" s="105">
        <f t="shared" si="554"/>
        <v>-8.3333333333335258E-4</v>
      </c>
      <c r="O557" s="105">
        <f t="shared" si="554"/>
        <v>5.7142857142857828E-3</v>
      </c>
      <c r="P557" s="105">
        <f t="shared" si="554"/>
        <v>-2.3553162853297005E-3</v>
      </c>
      <c r="Q557" s="105">
        <f t="shared" si="554"/>
        <v>9.0172354754023409E-3</v>
      </c>
      <c r="R557" s="105">
        <f t="shared" si="554"/>
        <v>0</v>
      </c>
      <c r="S557" s="105">
        <f t="shared" si="554"/>
        <v>1.9230769230769162E-2</v>
      </c>
      <c r="T557" s="105">
        <f t="shared" si="554"/>
        <v>1.3513513513513598E-2</v>
      </c>
      <c r="U557" s="105">
        <f t="shared" si="554"/>
        <v>3.2874278098622867E-2</v>
      </c>
      <c r="V557" s="105">
        <f t="shared" si="554"/>
        <v>1.0666666666666602E-2</v>
      </c>
      <c r="W557" s="105">
        <f t="shared" si="554"/>
        <v>0</v>
      </c>
    </row>
    <row r="558" spans="1:23" ht="14.25" customHeight="1">
      <c r="A558" s="112" t="s">
        <v>745</v>
      </c>
      <c r="B558" s="183">
        <v>97.05</v>
      </c>
      <c r="C558" s="184">
        <v>1200</v>
      </c>
      <c r="D558" s="183">
        <v>175</v>
      </c>
      <c r="E558" s="185">
        <v>594.4</v>
      </c>
      <c r="F558" s="183">
        <v>438.05</v>
      </c>
      <c r="G558" s="184">
        <v>1020</v>
      </c>
      <c r="H558" s="93">
        <v>260</v>
      </c>
      <c r="I558" s="93">
        <v>1480</v>
      </c>
      <c r="J558" s="187">
        <v>4502</v>
      </c>
      <c r="K558" s="93">
        <v>150</v>
      </c>
      <c r="L558" s="188">
        <v>5793</v>
      </c>
      <c r="M558" s="189">
        <f t="shared" ref="M558:W558" si="555">(B558/B559)-1</f>
        <v>6.7427385892115943E-3</v>
      </c>
      <c r="N558" s="105">
        <f t="shared" si="555"/>
        <v>0</v>
      </c>
      <c r="O558" s="105">
        <f t="shared" si="555"/>
        <v>-1.1299435028248594E-2</v>
      </c>
      <c r="P558" s="105">
        <f t="shared" si="555"/>
        <v>1.4334470989761039E-2</v>
      </c>
      <c r="Q558" s="105">
        <f t="shared" si="555"/>
        <v>2.05878988905428E-3</v>
      </c>
      <c r="R558" s="105">
        <f t="shared" si="555"/>
        <v>0</v>
      </c>
      <c r="S558" s="105">
        <f t="shared" si="555"/>
        <v>0</v>
      </c>
      <c r="T558" s="105">
        <f t="shared" si="555"/>
        <v>6.761325219744041E-4</v>
      </c>
      <c r="U558" s="105">
        <f t="shared" si="555"/>
        <v>0</v>
      </c>
      <c r="V558" s="105">
        <f t="shared" si="555"/>
        <v>-1.3157894736842146E-2</v>
      </c>
      <c r="W558" s="105">
        <f t="shared" si="555"/>
        <v>0</v>
      </c>
    </row>
    <row r="559" spans="1:23" ht="14.25" customHeight="1">
      <c r="A559" s="112" t="s">
        <v>746</v>
      </c>
      <c r="B559" s="183">
        <v>96.4</v>
      </c>
      <c r="C559" s="184">
        <v>1200</v>
      </c>
      <c r="D559" s="183">
        <v>177</v>
      </c>
      <c r="E559" s="185">
        <v>586</v>
      </c>
      <c r="F559" s="183">
        <v>437.15</v>
      </c>
      <c r="G559" s="184">
        <v>1020</v>
      </c>
      <c r="H559" s="93">
        <v>260</v>
      </c>
      <c r="I559" s="93">
        <v>1479</v>
      </c>
      <c r="J559" s="187">
        <v>4502</v>
      </c>
      <c r="K559" s="93">
        <v>152</v>
      </c>
      <c r="L559" s="188">
        <v>5793</v>
      </c>
      <c r="M559" s="189">
        <f t="shared" ref="M559:W559" si="556">(B559/B560)-1</f>
        <v>-5.1599587203302599E-3</v>
      </c>
      <c r="N559" s="105">
        <f t="shared" si="556"/>
        <v>1.6949152542372836E-2</v>
      </c>
      <c r="O559" s="105">
        <f t="shared" si="556"/>
        <v>8.4817642069556776E-4</v>
      </c>
      <c r="P559" s="105">
        <f t="shared" si="556"/>
        <v>1.0344827586206806E-2</v>
      </c>
      <c r="Q559" s="105">
        <f t="shared" si="556"/>
        <v>4.9425287356321679E-3</v>
      </c>
      <c r="R559" s="105">
        <f t="shared" si="556"/>
        <v>6.9101678183614013E-3</v>
      </c>
      <c r="S559" s="105">
        <f t="shared" si="556"/>
        <v>3.8610038610038533E-3</v>
      </c>
      <c r="T559" s="105">
        <f t="shared" si="556"/>
        <v>-7.382550335570448E-3</v>
      </c>
      <c r="U559" s="105">
        <f t="shared" si="556"/>
        <v>4.4444444444446951E-4</v>
      </c>
      <c r="V559" s="105">
        <f t="shared" si="556"/>
        <v>6.6225165562914245E-3</v>
      </c>
      <c r="W559" s="105">
        <f t="shared" si="556"/>
        <v>1.2762237762237838E-2</v>
      </c>
    </row>
    <row r="560" spans="1:23" ht="14.25" customHeight="1">
      <c r="A560" s="112" t="s">
        <v>747</v>
      </c>
      <c r="B560" s="183">
        <v>96.9</v>
      </c>
      <c r="C560" s="184">
        <v>1180</v>
      </c>
      <c r="D560" s="183">
        <v>176.85</v>
      </c>
      <c r="E560" s="185">
        <v>580</v>
      </c>
      <c r="F560" s="183">
        <v>435</v>
      </c>
      <c r="G560" s="184">
        <v>1013</v>
      </c>
      <c r="H560" s="93">
        <v>259</v>
      </c>
      <c r="I560" s="93">
        <v>1490</v>
      </c>
      <c r="J560" s="187">
        <v>4500</v>
      </c>
      <c r="K560" s="93">
        <v>151</v>
      </c>
      <c r="L560" s="188">
        <v>5720</v>
      </c>
      <c r="M560" s="189">
        <f t="shared" ref="M560:W560" si="557">(B560/B561)-1</f>
        <v>6.230529595015577E-3</v>
      </c>
      <c r="N560" s="105">
        <f t="shared" si="557"/>
        <v>1.7241379310344751E-2</v>
      </c>
      <c r="O560" s="105">
        <f t="shared" si="557"/>
        <v>-3.6619718309859328E-3</v>
      </c>
      <c r="P560" s="105">
        <f t="shared" si="557"/>
        <v>0</v>
      </c>
      <c r="Q560" s="105">
        <f t="shared" si="557"/>
        <v>-1.1481056257175437E-3</v>
      </c>
      <c r="R560" s="105">
        <f t="shared" si="557"/>
        <v>0</v>
      </c>
      <c r="S560" s="105">
        <f t="shared" si="557"/>
        <v>-9.5602294455067183E-3</v>
      </c>
      <c r="T560" s="105">
        <f t="shared" si="557"/>
        <v>0</v>
      </c>
      <c r="U560" s="105">
        <f t="shared" si="557"/>
        <v>4.4642857142858094E-3</v>
      </c>
      <c r="V560" s="105">
        <f t="shared" si="557"/>
        <v>7.3382254836558136E-3</v>
      </c>
      <c r="W560" s="105">
        <f t="shared" si="557"/>
        <v>0</v>
      </c>
    </row>
    <row r="561" spans="1:23" ht="14.25" customHeight="1">
      <c r="A561" s="112" t="s">
        <v>748</v>
      </c>
      <c r="B561" s="183">
        <v>96.3</v>
      </c>
      <c r="C561" s="184">
        <v>1160</v>
      </c>
      <c r="D561" s="183">
        <v>177.5</v>
      </c>
      <c r="E561" s="185">
        <v>580</v>
      </c>
      <c r="F561" s="183">
        <v>435.5</v>
      </c>
      <c r="G561" s="184">
        <v>1013</v>
      </c>
      <c r="H561" s="93">
        <v>261.5</v>
      </c>
      <c r="I561" s="93">
        <v>1490</v>
      </c>
      <c r="J561" s="187">
        <v>4480</v>
      </c>
      <c r="K561" s="93">
        <v>149.9</v>
      </c>
      <c r="L561" s="188">
        <v>5720</v>
      </c>
      <c r="M561" s="189">
        <f t="shared" ref="M561:W561" si="558">(B561/B562)-1</f>
        <v>1.4752370916754298E-2</v>
      </c>
      <c r="N561" s="105">
        <f t="shared" si="558"/>
        <v>-3.3333333333333326E-2</v>
      </c>
      <c r="O561" s="105">
        <f t="shared" si="558"/>
        <v>-1.4064697609000865E-3</v>
      </c>
      <c r="P561" s="105">
        <f t="shared" si="558"/>
        <v>-6.8493150684931781E-3</v>
      </c>
      <c r="Q561" s="105">
        <f t="shared" si="558"/>
        <v>5.7736720554273369E-3</v>
      </c>
      <c r="R561" s="105">
        <f t="shared" si="558"/>
        <v>-6.8627450980391913E-3</v>
      </c>
      <c r="S561" s="105">
        <f t="shared" si="558"/>
        <v>1.9157088122605526E-3</v>
      </c>
      <c r="T561" s="105">
        <f t="shared" si="558"/>
        <v>-6.6666666666667096E-3</v>
      </c>
      <c r="U561" s="105">
        <f t="shared" si="558"/>
        <v>-1.538461538461533E-2</v>
      </c>
      <c r="V561" s="105">
        <f t="shared" si="558"/>
        <v>1.2837837837837984E-2</v>
      </c>
      <c r="W561" s="105">
        <f t="shared" si="558"/>
        <v>-1.3623038454905978E-2</v>
      </c>
    </row>
    <row r="562" spans="1:23" ht="14.25" customHeight="1">
      <c r="A562" s="112" t="s">
        <v>749</v>
      </c>
      <c r="B562" s="183">
        <v>94.9</v>
      </c>
      <c r="C562" s="184">
        <v>1200</v>
      </c>
      <c r="D562" s="183">
        <v>177.75</v>
      </c>
      <c r="E562" s="185">
        <v>584</v>
      </c>
      <c r="F562" s="183">
        <v>433</v>
      </c>
      <c r="G562" s="184">
        <v>1020</v>
      </c>
      <c r="H562" s="93">
        <v>261</v>
      </c>
      <c r="I562" s="93">
        <v>1500</v>
      </c>
      <c r="J562" s="187">
        <v>4550</v>
      </c>
      <c r="K562" s="93">
        <v>148</v>
      </c>
      <c r="L562" s="188">
        <v>5799</v>
      </c>
      <c r="M562" s="189">
        <f t="shared" ref="M562:W562" si="559">(B562/B563)-1</f>
        <v>6.4694029059284563E-3</v>
      </c>
      <c r="N562" s="105">
        <f t="shared" si="559"/>
        <v>-1.5586546349466768E-2</v>
      </c>
      <c r="O562" s="105">
        <f t="shared" si="559"/>
        <v>9.9431818181818787E-3</v>
      </c>
      <c r="P562" s="105">
        <f t="shared" si="559"/>
        <v>-6.8027210884353817E-3</v>
      </c>
      <c r="Q562" s="105">
        <f t="shared" si="559"/>
        <v>0</v>
      </c>
      <c r="R562" s="105">
        <f t="shared" si="559"/>
        <v>-9.7943192948091173E-4</v>
      </c>
      <c r="S562" s="105">
        <f t="shared" si="559"/>
        <v>0</v>
      </c>
      <c r="T562" s="105">
        <f t="shared" si="559"/>
        <v>0</v>
      </c>
      <c r="U562" s="105">
        <f t="shared" si="559"/>
        <v>1.5398348582905674E-2</v>
      </c>
      <c r="V562" s="105">
        <f t="shared" si="559"/>
        <v>-6.3779791876468206E-3</v>
      </c>
      <c r="W562" s="105">
        <f t="shared" si="559"/>
        <v>-1.7118644067796618E-2</v>
      </c>
    </row>
    <row r="563" spans="1:23" ht="14.25" customHeight="1">
      <c r="A563" s="112" t="s">
        <v>750</v>
      </c>
      <c r="B563" s="183">
        <v>94.29</v>
      </c>
      <c r="C563" s="184">
        <v>1219</v>
      </c>
      <c r="D563" s="183">
        <v>176</v>
      </c>
      <c r="E563" s="185">
        <v>588</v>
      </c>
      <c r="F563" s="183">
        <v>433</v>
      </c>
      <c r="G563" s="184">
        <v>1021</v>
      </c>
      <c r="H563" s="93">
        <v>261</v>
      </c>
      <c r="I563" s="93">
        <v>1500</v>
      </c>
      <c r="J563" s="187">
        <v>4481</v>
      </c>
      <c r="K563" s="93">
        <v>148.94999999999999</v>
      </c>
      <c r="L563" s="188">
        <v>5900</v>
      </c>
      <c r="M563" s="189">
        <f t="shared" ref="M563:W563" si="560">(B563/B564)-1</f>
        <v>-6.9510268562400501E-3</v>
      </c>
      <c r="N563" s="105">
        <f t="shared" si="560"/>
        <v>0</v>
      </c>
      <c r="O563" s="105">
        <f t="shared" si="560"/>
        <v>2.8417163967042747E-4</v>
      </c>
      <c r="P563" s="105">
        <f t="shared" si="560"/>
        <v>-1.6977928692699651E-3</v>
      </c>
      <c r="Q563" s="105">
        <f t="shared" si="560"/>
        <v>0</v>
      </c>
      <c r="R563" s="105">
        <f t="shared" si="560"/>
        <v>9.8039215686274161E-4</v>
      </c>
      <c r="S563" s="105">
        <f t="shared" si="560"/>
        <v>-1.0801591813530464E-2</v>
      </c>
      <c r="T563" s="105">
        <f t="shared" si="560"/>
        <v>1.7639077340569909E-2</v>
      </c>
      <c r="U563" s="105">
        <f t="shared" si="560"/>
        <v>-2.5869565217391255E-2</v>
      </c>
      <c r="V563" s="105">
        <f t="shared" si="560"/>
        <v>-3.3557046979870719E-4</v>
      </c>
      <c r="W563" s="105">
        <f t="shared" si="560"/>
        <v>0</v>
      </c>
    </row>
    <row r="564" spans="1:23" ht="14.25" customHeight="1">
      <c r="A564" s="112" t="s">
        <v>751</v>
      </c>
      <c r="B564" s="183">
        <v>94.95</v>
      </c>
      <c r="C564" s="184">
        <v>1219</v>
      </c>
      <c r="D564" s="183">
        <v>175.95</v>
      </c>
      <c r="E564" s="185">
        <v>589</v>
      </c>
      <c r="F564" s="183">
        <v>433</v>
      </c>
      <c r="G564" s="184">
        <v>1020</v>
      </c>
      <c r="H564" s="93">
        <v>263.85000000000002</v>
      </c>
      <c r="I564" s="93">
        <v>1474</v>
      </c>
      <c r="J564" s="187">
        <v>4600</v>
      </c>
      <c r="K564" s="93">
        <v>149</v>
      </c>
      <c r="L564" s="188">
        <v>5900</v>
      </c>
      <c r="M564" s="189">
        <f t="shared" ref="M564:W564" si="561">(B564/B565)-1</f>
        <v>-5.2631578947370805E-4</v>
      </c>
      <c r="N564" s="105">
        <f t="shared" si="561"/>
        <v>3.3050847457627208E-2</v>
      </c>
      <c r="O564" s="105">
        <f t="shared" si="561"/>
        <v>3.499999999999992E-2</v>
      </c>
      <c r="P564" s="105">
        <f t="shared" si="561"/>
        <v>-1.6949152542372614E-3</v>
      </c>
      <c r="Q564" s="105">
        <f t="shared" si="561"/>
        <v>-1.0285714285714231E-2</v>
      </c>
      <c r="R564" s="105">
        <f t="shared" si="561"/>
        <v>1.5936254980079667E-2</v>
      </c>
      <c r="S564" s="105">
        <f t="shared" si="561"/>
        <v>1.1383039271486428E-3</v>
      </c>
      <c r="T564" s="105">
        <f t="shared" si="561"/>
        <v>-1.1401743796110031E-2</v>
      </c>
      <c r="U564" s="105">
        <f t="shared" si="561"/>
        <v>0</v>
      </c>
      <c r="V564" s="105">
        <f t="shared" si="561"/>
        <v>6.7159167226327199E-4</v>
      </c>
      <c r="W564" s="105">
        <f t="shared" si="561"/>
        <v>1.1878499915154439E-3</v>
      </c>
    </row>
    <row r="565" spans="1:23" ht="14.25" customHeight="1">
      <c r="A565" s="112" t="s">
        <v>752</v>
      </c>
      <c r="B565" s="183">
        <v>95</v>
      </c>
      <c r="C565" s="184">
        <v>1180</v>
      </c>
      <c r="D565" s="183">
        <v>170</v>
      </c>
      <c r="E565" s="185">
        <v>590</v>
      </c>
      <c r="F565" s="183">
        <v>437.5</v>
      </c>
      <c r="G565" s="184">
        <v>1004</v>
      </c>
      <c r="H565" s="93">
        <v>263.55</v>
      </c>
      <c r="I565" s="93">
        <v>1491</v>
      </c>
      <c r="J565" s="187">
        <v>4600</v>
      </c>
      <c r="K565" s="93">
        <v>148.9</v>
      </c>
      <c r="L565" s="188">
        <v>5893</v>
      </c>
      <c r="M565" s="189">
        <f t="shared" ref="M565:W565" si="562">(B565/B566)-1</f>
        <v>-7.8328981723237989E-3</v>
      </c>
      <c r="N565" s="105">
        <f t="shared" si="562"/>
        <v>-1.0896898575020963E-2</v>
      </c>
      <c r="O565" s="105">
        <f t="shared" si="562"/>
        <v>4.9382716049382713E-2</v>
      </c>
      <c r="P565" s="105">
        <f t="shared" si="562"/>
        <v>1.6977928692698541E-3</v>
      </c>
      <c r="Q565" s="105">
        <f t="shared" si="562"/>
        <v>-5.2296498408367365E-3</v>
      </c>
      <c r="R565" s="105">
        <f t="shared" si="562"/>
        <v>0</v>
      </c>
      <c r="S565" s="105">
        <f t="shared" si="562"/>
        <v>1.3653846153846239E-2</v>
      </c>
      <c r="T565" s="105">
        <f t="shared" si="562"/>
        <v>-3.7443511943189178E-2</v>
      </c>
      <c r="U565" s="105">
        <f t="shared" si="562"/>
        <v>-1.8771331058020424E-2</v>
      </c>
      <c r="V565" s="105">
        <f t="shared" si="562"/>
        <v>7.442489851150258E-3</v>
      </c>
      <c r="W565" s="105">
        <f t="shared" si="562"/>
        <v>-1.1864406779661385E-3</v>
      </c>
    </row>
    <row r="566" spans="1:23" ht="14.25" customHeight="1">
      <c r="A566" s="112" t="s">
        <v>753</v>
      </c>
      <c r="B566" s="183">
        <v>95.75</v>
      </c>
      <c r="C566" s="184">
        <v>1193</v>
      </c>
      <c r="D566" s="183">
        <v>162</v>
      </c>
      <c r="E566" s="185">
        <v>589</v>
      </c>
      <c r="F566" s="183">
        <v>439.8</v>
      </c>
      <c r="G566" s="184">
        <v>1004</v>
      </c>
      <c r="H566" s="93">
        <v>260</v>
      </c>
      <c r="I566" s="93">
        <v>1549</v>
      </c>
      <c r="J566" s="187">
        <v>4688</v>
      </c>
      <c r="K566" s="93">
        <v>147.80000000000001</v>
      </c>
      <c r="L566" s="188">
        <v>5900</v>
      </c>
      <c r="M566" s="189">
        <f t="shared" ref="M566:W566" si="563">(B566/B567)-1</f>
        <v>2.6178010471205049E-3</v>
      </c>
      <c r="N566" s="105">
        <f t="shared" si="563"/>
        <v>0</v>
      </c>
      <c r="O566" s="105">
        <f t="shared" si="563"/>
        <v>-2.3802350105453396E-2</v>
      </c>
      <c r="P566" s="105">
        <f t="shared" si="563"/>
        <v>8.5616438356164171E-3</v>
      </c>
      <c r="Q566" s="105">
        <f t="shared" si="563"/>
        <v>1.1034482758620623E-2</v>
      </c>
      <c r="R566" s="105">
        <f t="shared" si="563"/>
        <v>4.0000000000000036E-3</v>
      </c>
      <c r="S566" s="105">
        <f t="shared" si="563"/>
        <v>5.8027079303675233E-3</v>
      </c>
      <c r="T566" s="105">
        <f t="shared" si="563"/>
        <v>-6.4516129032254899E-4</v>
      </c>
      <c r="U566" s="105">
        <f t="shared" si="563"/>
        <v>1.9130434782608674E-2</v>
      </c>
      <c r="V566" s="105">
        <f t="shared" si="563"/>
        <v>5.4421768707484386E-3</v>
      </c>
      <c r="W566" s="105">
        <f t="shared" si="563"/>
        <v>8.5470085470085166E-3</v>
      </c>
    </row>
    <row r="567" spans="1:23" ht="14.25" customHeight="1">
      <c r="A567" s="112" t="s">
        <v>754</v>
      </c>
      <c r="B567" s="183">
        <v>95.5</v>
      </c>
      <c r="C567" s="184">
        <v>1193</v>
      </c>
      <c r="D567" s="183">
        <v>165.95</v>
      </c>
      <c r="E567" s="185">
        <v>584</v>
      </c>
      <c r="F567" s="183">
        <v>435</v>
      </c>
      <c r="G567" s="184">
        <v>1000</v>
      </c>
      <c r="H567" s="93">
        <v>258.5</v>
      </c>
      <c r="I567" s="93">
        <v>1550</v>
      </c>
      <c r="J567" s="187">
        <v>4600</v>
      </c>
      <c r="K567" s="93">
        <v>147</v>
      </c>
      <c r="L567" s="188">
        <v>5850</v>
      </c>
      <c r="M567" s="189">
        <f t="shared" ref="M567:W567" si="564">(B567/B568)-1</f>
        <v>0</v>
      </c>
      <c r="N567" s="105">
        <f t="shared" si="564"/>
        <v>-4.1736227045074958E-3</v>
      </c>
      <c r="O567" s="105">
        <f t="shared" si="564"/>
        <v>1.2066365007541435E-3</v>
      </c>
      <c r="P567" s="105">
        <f t="shared" si="564"/>
        <v>1.3185287994448291E-2</v>
      </c>
      <c r="Q567" s="105">
        <f t="shared" si="564"/>
        <v>1.1040092969204052E-2</v>
      </c>
      <c r="R567" s="105">
        <f t="shared" si="564"/>
        <v>0</v>
      </c>
      <c r="S567" s="105">
        <f t="shared" si="564"/>
        <v>1.3328106624852953E-2</v>
      </c>
      <c r="T567" s="105">
        <f t="shared" si="564"/>
        <v>1.3071895424836555E-2</v>
      </c>
      <c r="U567" s="105">
        <f t="shared" si="564"/>
        <v>1.7699115044247815E-2</v>
      </c>
      <c r="V567" s="105">
        <f t="shared" si="564"/>
        <v>-6.421088205474712E-3</v>
      </c>
      <c r="W567" s="105">
        <f t="shared" si="564"/>
        <v>0</v>
      </c>
    </row>
    <row r="568" spans="1:23" ht="14.25" customHeight="1">
      <c r="A568" s="112" t="s">
        <v>755</v>
      </c>
      <c r="B568" s="183">
        <v>95.5</v>
      </c>
      <c r="C568" s="184">
        <v>1198</v>
      </c>
      <c r="D568" s="183">
        <v>165.75</v>
      </c>
      <c r="E568" s="185">
        <v>576.4</v>
      </c>
      <c r="F568" s="183">
        <v>430.25</v>
      </c>
      <c r="G568" s="184">
        <v>1000</v>
      </c>
      <c r="H568" s="93">
        <v>255.1</v>
      </c>
      <c r="I568" s="93">
        <v>1530</v>
      </c>
      <c r="J568" s="187">
        <v>4520</v>
      </c>
      <c r="K568" s="93">
        <v>147.94999999999999</v>
      </c>
      <c r="L568" s="188">
        <v>5850</v>
      </c>
      <c r="M568" s="189">
        <f t="shared" ref="M568:W568" si="565">(B568/B569)-1</f>
        <v>5.2631578947368585E-3</v>
      </c>
      <c r="N568" s="105">
        <f t="shared" si="565"/>
        <v>3.1869078380706295E-2</v>
      </c>
      <c r="O568" s="105">
        <f t="shared" si="565"/>
        <v>-6.5927479772249775E-3</v>
      </c>
      <c r="P568" s="105">
        <f t="shared" si="565"/>
        <v>-6.2068965517241281E-3</v>
      </c>
      <c r="Q568" s="105">
        <f t="shared" si="565"/>
        <v>-3.0968468468468457E-2</v>
      </c>
      <c r="R568" s="105">
        <f t="shared" si="565"/>
        <v>0</v>
      </c>
      <c r="S568" s="105">
        <f t="shared" si="565"/>
        <v>1.2301587301587258E-2</v>
      </c>
      <c r="T568" s="105">
        <f t="shared" si="565"/>
        <v>0</v>
      </c>
      <c r="U568" s="105">
        <f t="shared" si="565"/>
        <v>-1.7391304347826098E-2</v>
      </c>
      <c r="V568" s="105">
        <f t="shared" si="565"/>
        <v>9.8976109215016539E-3</v>
      </c>
      <c r="W568" s="105">
        <f t="shared" si="565"/>
        <v>-5.125576627370565E-4</v>
      </c>
    </row>
    <row r="569" spans="1:23" ht="14.25" customHeight="1">
      <c r="A569" s="112" t="s">
        <v>756</v>
      </c>
      <c r="B569" s="183">
        <v>95</v>
      </c>
      <c r="C569" s="184">
        <v>1161</v>
      </c>
      <c r="D569" s="183">
        <v>166.85</v>
      </c>
      <c r="E569" s="185">
        <v>580</v>
      </c>
      <c r="F569" s="183">
        <v>444</v>
      </c>
      <c r="G569" s="184">
        <v>1000</v>
      </c>
      <c r="H569" s="93">
        <v>252</v>
      </c>
      <c r="I569" s="93">
        <v>1530</v>
      </c>
      <c r="J569" s="187">
        <v>4600</v>
      </c>
      <c r="K569" s="93">
        <v>146.5</v>
      </c>
      <c r="L569" s="188">
        <v>5853</v>
      </c>
      <c r="M569" s="189">
        <f t="shared" ref="M569:W569" si="566">(B569/B570)-1</f>
        <v>-1.6813787305590688E-3</v>
      </c>
      <c r="N569" s="105">
        <f t="shared" si="566"/>
        <v>-5.915721231766613E-2</v>
      </c>
      <c r="O569" s="105">
        <f t="shared" si="566"/>
        <v>1.1212121212121229E-2</v>
      </c>
      <c r="P569" s="105">
        <f t="shared" si="566"/>
        <v>0</v>
      </c>
      <c r="Q569" s="105">
        <f t="shared" si="566"/>
        <v>2.2573363431150906E-3</v>
      </c>
      <c r="R569" s="105">
        <f t="shared" si="566"/>
        <v>1.0010010010010895E-3</v>
      </c>
      <c r="S569" s="105">
        <f t="shared" si="566"/>
        <v>-7.8740157480314821E-3</v>
      </c>
      <c r="T569" s="105">
        <f t="shared" si="566"/>
        <v>1.3089005235602524E-3</v>
      </c>
      <c r="U569" s="105">
        <f t="shared" si="566"/>
        <v>-1.4567266495287057E-2</v>
      </c>
      <c r="V569" s="105">
        <f t="shared" si="566"/>
        <v>-2.7229407760381852E-3</v>
      </c>
      <c r="W569" s="105">
        <f t="shared" si="566"/>
        <v>-6.2818336162988597E-3</v>
      </c>
    </row>
    <row r="570" spans="1:23" ht="14.25" customHeight="1">
      <c r="A570" s="112" t="s">
        <v>757</v>
      </c>
      <c r="B570" s="183">
        <v>95.16</v>
      </c>
      <c r="C570" s="184">
        <v>1234</v>
      </c>
      <c r="D570" s="183">
        <v>165</v>
      </c>
      <c r="E570" s="185">
        <v>580</v>
      </c>
      <c r="F570" s="183">
        <v>443</v>
      </c>
      <c r="G570" s="184">
        <v>999</v>
      </c>
      <c r="H570" s="93">
        <v>254</v>
      </c>
      <c r="I570" s="93">
        <v>1528</v>
      </c>
      <c r="J570" s="187">
        <v>4668</v>
      </c>
      <c r="K570" s="93">
        <v>146.9</v>
      </c>
      <c r="L570" s="188">
        <v>5890</v>
      </c>
      <c r="M570" s="189">
        <f t="shared" ref="M570:W570" si="567">(B570/B571)-1</f>
        <v>-1.8969072164948475E-2</v>
      </c>
      <c r="N570" s="105">
        <f t="shared" si="567"/>
        <v>7.3469387755102922E-3</v>
      </c>
      <c r="O570" s="105">
        <f t="shared" si="567"/>
        <v>2.5481665630826544E-2</v>
      </c>
      <c r="P570" s="105">
        <f t="shared" si="567"/>
        <v>0</v>
      </c>
      <c r="Q570" s="105">
        <f t="shared" si="567"/>
        <v>6.8181818181818343E-3</v>
      </c>
      <c r="R570" s="105">
        <f t="shared" si="567"/>
        <v>0</v>
      </c>
      <c r="S570" s="105">
        <f t="shared" si="567"/>
        <v>7.9365079365079083E-3</v>
      </c>
      <c r="T570" s="105">
        <f t="shared" si="567"/>
        <v>1.8666666666666609E-2</v>
      </c>
      <c r="U570" s="105">
        <f t="shared" si="567"/>
        <v>5.1679586563306845E-3</v>
      </c>
      <c r="V570" s="105">
        <f t="shared" si="567"/>
        <v>0</v>
      </c>
      <c r="W570" s="105">
        <f t="shared" si="567"/>
        <v>0</v>
      </c>
    </row>
    <row r="571" spans="1:23" ht="14.25" customHeight="1">
      <c r="A571" s="112" t="s">
        <v>758</v>
      </c>
      <c r="B571" s="183">
        <v>97</v>
      </c>
      <c r="C571" s="184">
        <v>1225</v>
      </c>
      <c r="D571" s="183">
        <v>160.9</v>
      </c>
      <c r="E571" s="185">
        <v>580</v>
      </c>
      <c r="F571" s="183">
        <v>440</v>
      </c>
      <c r="G571" s="184">
        <v>999</v>
      </c>
      <c r="H571" s="93">
        <v>252</v>
      </c>
      <c r="I571" s="93">
        <v>1500</v>
      </c>
      <c r="J571" s="187">
        <v>4644</v>
      </c>
      <c r="K571" s="93">
        <v>146.9</v>
      </c>
      <c r="L571" s="188">
        <v>5890</v>
      </c>
      <c r="M571" s="189">
        <f t="shared" ref="M571:W571" si="568">(B571/B572)-1</f>
        <v>-5.12820512820511E-3</v>
      </c>
      <c r="N571" s="105">
        <f t="shared" si="568"/>
        <v>5.060034305317318E-2</v>
      </c>
      <c r="O571" s="105">
        <f t="shared" si="568"/>
        <v>5.6249999999999911E-3</v>
      </c>
      <c r="P571" s="105">
        <f t="shared" si="568"/>
        <v>-8.5470085470085166E-3</v>
      </c>
      <c r="Q571" s="105">
        <f t="shared" si="568"/>
        <v>-1.1235955056179803E-2</v>
      </c>
      <c r="R571" s="105">
        <f t="shared" si="568"/>
        <v>0</v>
      </c>
      <c r="S571" s="105">
        <f t="shared" si="568"/>
        <v>0</v>
      </c>
      <c r="T571" s="105">
        <f t="shared" si="568"/>
        <v>-2.9126213592232997E-2</v>
      </c>
      <c r="U571" s="105">
        <f t="shared" si="568"/>
        <v>2.9711751662971242E-2</v>
      </c>
      <c r="V571" s="105">
        <f t="shared" si="568"/>
        <v>-7.432432432432412E-3</v>
      </c>
      <c r="W571" s="105">
        <f t="shared" si="568"/>
        <v>0</v>
      </c>
    </row>
    <row r="572" spans="1:23" ht="14.25" customHeight="1">
      <c r="A572" s="112" t="s">
        <v>759</v>
      </c>
      <c r="B572" s="183">
        <v>97.5</v>
      </c>
      <c r="C572" s="184">
        <v>1166</v>
      </c>
      <c r="D572" s="183">
        <v>160</v>
      </c>
      <c r="E572" s="185">
        <v>585</v>
      </c>
      <c r="F572" s="183">
        <v>445</v>
      </c>
      <c r="G572" s="184">
        <v>999</v>
      </c>
      <c r="H572" s="93">
        <v>252</v>
      </c>
      <c r="I572" s="93">
        <v>1545</v>
      </c>
      <c r="J572" s="187">
        <v>4510</v>
      </c>
      <c r="K572" s="93">
        <v>148</v>
      </c>
      <c r="L572" s="188">
        <v>5890</v>
      </c>
      <c r="M572" s="189">
        <f t="shared" ref="M572:W572" si="569">(B572/B573)-1</f>
        <v>1.3513513513513375E-2</v>
      </c>
      <c r="N572" s="105">
        <f t="shared" si="569"/>
        <v>-5.9677419354838723E-2</v>
      </c>
      <c r="O572" s="105">
        <f t="shared" si="569"/>
        <v>5.2977953274103484E-2</v>
      </c>
      <c r="P572" s="105">
        <f t="shared" si="569"/>
        <v>1.298701298701288E-2</v>
      </c>
      <c r="Q572" s="105">
        <f t="shared" si="569"/>
        <v>1.3667425968109326E-2</v>
      </c>
      <c r="R572" s="105">
        <f t="shared" si="569"/>
        <v>-1.0000000000000009E-3</v>
      </c>
      <c r="S572" s="105">
        <f t="shared" si="569"/>
        <v>1.4084507042253502E-2</v>
      </c>
      <c r="T572" s="105">
        <f t="shared" si="569"/>
        <v>2.3178807947019875E-2</v>
      </c>
      <c r="U572" s="105">
        <f t="shared" si="569"/>
        <v>-3.8379530916844318E-2</v>
      </c>
      <c r="V572" s="105">
        <f t="shared" si="569"/>
        <v>-2.5995393221454388E-2</v>
      </c>
      <c r="W572" s="105">
        <f t="shared" si="569"/>
        <v>-1.8333333333333313E-2</v>
      </c>
    </row>
    <row r="573" spans="1:23" ht="14.25" customHeight="1">
      <c r="A573" s="112" t="s">
        <v>760</v>
      </c>
      <c r="B573" s="183">
        <v>96.2</v>
      </c>
      <c r="C573" s="184">
        <v>1240</v>
      </c>
      <c r="D573" s="183">
        <v>151.94999999999999</v>
      </c>
      <c r="E573" s="185">
        <v>577.5</v>
      </c>
      <c r="F573" s="183">
        <v>439</v>
      </c>
      <c r="G573" s="184">
        <v>1000</v>
      </c>
      <c r="H573" s="93">
        <v>248.5</v>
      </c>
      <c r="I573" s="93">
        <v>1510</v>
      </c>
      <c r="J573" s="187">
        <v>4690</v>
      </c>
      <c r="K573" s="93">
        <v>151.94999999999999</v>
      </c>
      <c r="L573" s="188">
        <v>6000</v>
      </c>
      <c r="M573" s="189">
        <f t="shared" ref="M573:W573" si="570">(B573/B574)-1</f>
        <v>2.083333333333437E-3</v>
      </c>
      <c r="N573" s="105">
        <f t="shared" si="570"/>
        <v>3.3333333333333437E-2</v>
      </c>
      <c r="O573" s="105">
        <f t="shared" si="570"/>
        <v>-9.8619329388560661E-4</v>
      </c>
      <c r="P573" s="105">
        <f t="shared" si="570"/>
        <v>5.197505197505059E-4</v>
      </c>
      <c r="Q573" s="105">
        <f t="shared" si="570"/>
        <v>-2.2727272727273151E-3</v>
      </c>
      <c r="R573" s="105">
        <f t="shared" si="570"/>
        <v>0</v>
      </c>
      <c r="S573" s="105">
        <f t="shared" si="570"/>
        <v>1.4104372355430161E-3</v>
      </c>
      <c r="T573" s="105">
        <f t="shared" si="570"/>
        <v>5.3262316910784868E-3</v>
      </c>
      <c r="U573" s="105">
        <f t="shared" si="570"/>
        <v>-1.1591148577449917E-2</v>
      </c>
      <c r="V573" s="105">
        <f t="shared" si="570"/>
        <v>1.2999999999999901E-2</v>
      </c>
      <c r="W573" s="105">
        <f t="shared" si="570"/>
        <v>1.8675721561969505E-2</v>
      </c>
    </row>
    <row r="574" spans="1:23" ht="14.25" customHeight="1">
      <c r="A574" s="112" t="s">
        <v>761</v>
      </c>
      <c r="B574" s="183">
        <v>96</v>
      </c>
      <c r="C574" s="184">
        <v>1200</v>
      </c>
      <c r="D574" s="183">
        <v>152.1</v>
      </c>
      <c r="E574" s="185">
        <v>577.20000000000005</v>
      </c>
      <c r="F574" s="183">
        <v>440</v>
      </c>
      <c r="G574" s="184">
        <v>1000</v>
      </c>
      <c r="H574" s="93">
        <v>248.15</v>
      </c>
      <c r="I574" s="93">
        <v>1502</v>
      </c>
      <c r="J574" s="187">
        <v>4745</v>
      </c>
      <c r="K574" s="93">
        <v>150</v>
      </c>
      <c r="L574" s="188">
        <v>5890</v>
      </c>
      <c r="M574" s="189">
        <f t="shared" ref="M574:W574" si="571">(B574/B575)-1</f>
        <v>-2.7848101265822822E-2</v>
      </c>
      <c r="N574" s="105">
        <f t="shared" si="571"/>
        <v>-3.2258064516129004E-2</v>
      </c>
      <c r="O574" s="105">
        <f t="shared" si="571"/>
        <v>-1.870967741935492E-2</v>
      </c>
      <c r="P574" s="105">
        <f t="shared" si="571"/>
        <v>-3.7839639939989844E-2</v>
      </c>
      <c r="Q574" s="105">
        <f t="shared" si="571"/>
        <v>-2.2004889975550057E-2</v>
      </c>
      <c r="R574" s="105">
        <f t="shared" si="571"/>
        <v>0</v>
      </c>
      <c r="S574" s="105">
        <f t="shared" si="571"/>
        <v>-7.3999999999999622E-3</v>
      </c>
      <c r="T574" s="105">
        <f t="shared" si="571"/>
        <v>-5.2365930599369115E-2</v>
      </c>
      <c r="U574" s="105">
        <f t="shared" si="571"/>
        <v>-1.0221109720483956E-2</v>
      </c>
      <c r="V574" s="105">
        <f t="shared" si="571"/>
        <v>-6.6225165562914245E-3</v>
      </c>
      <c r="W574" s="105">
        <f t="shared" si="571"/>
        <v>-1.6949152542372614E-3</v>
      </c>
    </row>
    <row r="575" spans="1:23" ht="14.25" customHeight="1">
      <c r="A575" s="112" t="s">
        <v>762</v>
      </c>
      <c r="B575" s="183">
        <v>98.75</v>
      </c>
      <c r="C575" s="184">
        <v>1240</v>
      </c>
      <c r="D575" s="183">
        <v>155</v>
      </c>
      <c r="E575" s="185">
        <v>599.9</v>
      </c>
      <c r="F575" s="183">
        <v>449.9</v>
      </c>
      <c r="G575" s="184">
        <v>1000</v>
      </c>
      <c r="H575" s="93">
        <v>250</v>
      </c>
      <c r="I575" s="93">
        <v>1585</v>
      </c>
      <c r="J575" s="187">
        <v>4794</v>
      </c>
      <c r="K575" s="93">
        <v>151</v>
      </c>
      <c r="L575" s="188">
        <v>5900</v>
      </c>
      <c r="M575" s="189">
        <f t="shared" ref="M575:W575" si="572">(B575/B576)-1</f>
        <v>3.0793319415448828E-2</v>
      </c>
      <c r="N575" s="105">
        <f t="shared" si="572"/>
        <v>-1.6103059581320522E-3</v>
      </c>
      <c r="O575" s="105">
        <f t="shared" si="572"/>
        <v>2.2427440633245421E-2</v>
      </c>
      <c r="P575" s="105">
        <f t="shared" si="572"/>
        <v>4.3304347826086831E-2</v>
      </c>
      <c r="Q575" s="105">
        <f t="shared" si="572"/>
        <v>2.3663253697383313E-2</v>
      </c>
      <c r="R575" s="105">
        <f t="shared" si="572"/>
        <v>5.1524710830704423E-2</v>
      </c>
      <c r="S575" s="105">
        <f t="shared" si="572"/>
        <v>2.000400080015563E-4</v>
      </c>
      <c r="T575" s="105">
        <f t="shared" si="572"/>
        <v>4.6204620462046098E-2</v>
      </c>
      <c r="U575" s="105">
        <f t="shared" si="572"/>
        <v>2.0434227330779153E-2</v>
      </c>
      <c r="V575" s="105">
        <f t="shared" si="572"/>
        <v>1.3262599469494596E-3</v>
      </c>
      <c r="W575" s="105">
        <f t="shared" si="572"/>
        <v>0</v>
      </c>
    </row>
    <row r="576" spans="1:23" ht="14.25" customHeight="1">
      <c r="A576" s="112" t="s">
        <v>763</v>
      </c>
      <c r="B576" s="183">
        <v>95.8</v>
      </c>
      <c r="C576" s="184">
        <v>1242</v>
      </c>
      <c r="D576" s="183">
        <v>151.6</v>
      </c>
      <c r="E576" s="185">
        <v>575</v>
      </c>
      <c r="F576" s="183">
        <v>439.5</v>
      </c>
      <c r="G576" s="184">
        <v>951</v>
      </c>
      <c r="H576" s="93">
        <v>249.95</v>
      </c>
      <c r="I576" s="93">
        <v>1515</v>
      </c>
      <c r="J576" s="187">
        <v>4698</v>
      </c>
      <c r="K576" s="93">
        <v>150.80000000000001</v>
      </c>
      <c r="L576" s="188">
        <v>5900</v>
      </c>
      <c r="M576" s="189">
        <f t="shared" ref="M576:W576" si="573">(B576/B577)-1</f>
        <v>8.4210526315788847E-3</v>
      </c>
      <c r="N576" s="105">
        <f t="shared" si="573"/>
        <v>1.612903225806539E-3</v>
      </c>
      <c r="O576" s="105">
        <f t="shared" si="573"/>
        <v>-3.4394904458598718E-2</v>
      </c>
      <c r="P576" s="105">
        <f t="shared" si="573"/>
        <v>0</v>
      </c>
      <c r="Q576" s="105">
        <f t="shared" si="573"/>
        <v>-1.136363636363602E-3</v>
      </c>
      <c r="R576" s="105">
        <f t="shared" si="573"/>
        <v>-2.9591836734693899E-2</v>
      </c>
      <c r="S576" s="105">
        <f t="shared" si="573"/>
        <v>4.2185616713539265E-3</v>
      </c>
      <c r="T576" s="105">
        <f t="shared" si="573"/>
        <v>0</v>
      </c>
      <c r="U576" s="105">
        <f t="shared" si="573"/>
        <v>1.7057569296374808E-3</v>
      </c>
      <c r="V576" s="105">
        <f t="shared" si="573"/>
        <v>2.3761031907671315E-2</v>
      </c>
      <c r="W576" s="105">
        <f t="shared" si="573"/>
        <v>0</v>
      </c>
    </row>
    <row r="577" spans="1:23" ht="14.25" customHeight="1">
      <c r="A577" s="112" t="s">
        <v>764</v>
      </c>
      <c r="B577" s="183">
        <v>95</v>
      </c>
      <c r="C577" s="184">
        <v>1240</v>
      </c>
      <c r="D577" s="183">
        <v>157</v>
      </c>
      <c r="E577" s="185">
        <v>575</v>
      </c>
      <c r="F577" s="183">
        <v>440</v>
      </c>
      <c r="G577" s="184">
        <v>980</v>
      </c>
      <c r="H577" s="93">
        <v>248.9</v>
      </c>
      <c r="I577" s="93">
        <v>1515</v>
      </c>
      <c r="J577" s="187">
        <v>4690</v>
      </c>
      <c r="K577" s="93">
        <v>147.30000000000001</v>
      </c>
      <c r="L577" s="188">
        <v>5900</v>
      </c>
      <c r="M577" s="189">
        <f t="shared" ref="M577:W577" si="574">(B577/B578)-1</f>
        <v>3.598691384950925E-2</v>
      </c>
      <c r="N577" s="105">
        <f t="shared" si="574"/>
        <v>-5.6134723336006553E-3</v>
      </c>
      <c r="O577" s="105">
        <f t="shared" si="574"/>
        <v>-1.2578616352201255E-2</v>
      </c>
      <c r="P577" s="105">
        <f t="shared" si="574"/>
        <v>-1.5410958904109595E-2</v>
      </c>
      <c r="Q577" s="105">
        <f t="shared" si="574"/>
        <v>4.5662100456620447E-3</v>
      </c>
      <c r="R577" s="105">
        <f t="shared" si="574"/>
        <v>-5.0761421319797106E-3</v>
      </c>
      <c r="S577" s="105">
        <f t="shared" si="574"/>
        <v>5.8597696504345542E-3</v>
      </c>
      <c r="T577" s="105">
        <f t="shared" si="574"/>
        <v>1.0000000000000009E-2</v>
      </c>
      <c r="U577" s="105">
        <f t="shared" si="574"/>
        <v>7.5187969924812581E-3</v>
      </c>
      <c r="V577" s="105">
        <f t="shared" si="574"/>
        <v>5.97122302158275E-2</v>
      </c>
      <c r="W577" s="105">
        <f t="shared" si="574"/>
        <v>-8.4033613445377853E-3</v>
      </c>
    </row>
    <row r="578" spans="1:23" ht="14.25" customHeight="1">
      <c r="A578" s="112" t="s">
        <v>765</v>
      </c>
      <c r="B578" s="183">
        <v>91.7</v>
      </c>
      <c r="C578" s="184">
        <v>1247</v>
      </c>
      <c r="D578" s="183">
        <v>159</v>
      </c>
      <c r="E578" s="185">
        <v>584</v>
      </c>
      <c r="F578" s="183">
        <v>438</v>
      </c>
      <c r="G578" s="184">
        <v>985</v>
      </c>
      <c r="H578" s="93">
        <v>247.45</v>
      </c>
      <c r="I578" s="93">
        <v>1500</v>
      </c>
      <c r="J578" s="187">
        <v>4655</v>
      </c>
      <c r="K578" s="93">
        <v>139</v>
      </c>
      <c r="L578" s="188">
        <v>5950</v>
      </c>
      <c r="M578" s="189">
        <f t="shared" ref="M578:W578" si="575">(B578/B579)-1</f>
        <v>5.1605504587155959E-2</v>
      </c>
      <c r="N578" s="105">
        <f t="shared" si="575"/>
        <v>1.38211382113822E-2</v>
      </c>
      <c r="O578" s="105">
        <f t="shared" si="575"/>
        <v>-3.1347962382445305E-3</v>
      </c>
      <c r="P578" s="105">
        <f t="shared" si="575"/>
        <v>3.6195883605393941E-2</v>
      </c>
      <c r="Q578" s="105">
        <f t="shared" si="575"/>
        <v>7.0123002643982524E-3</v>
      </c>
      <c r="R578" s="105">
        <f t="shared" si="575"/>
        <v>0</v>
      </c>
      <c r="S578" s="105">
        <f t="shared" si="575"/>
        <v>1.4347202295552419E-2</v>
      </c>
      <c r="T578" s="105">
        <f t="shared" si="575"/>
        <v>1.3513513513513598E-2</v>
      </c>
      <c r="U578" s="105">
        <f t="shared" si="575"/>
        <v>3.2327586206897241E-3</v>
      </c>
      <c r="V578" s="105">
        <f t="shared" si="575"/>
        <v>1.4968966776195858E-2</v>
      </c>
      <c r="W578" s="105">
        <f t="shared" si="575"/>
        <v>1.7094017094017033E-2</v>
      </c>
    </row>
    <row r="579" spans="1:23" ht="14.25" customHeight="1">
      <c r="A579" s="112" t="s">
        <v>766</v>
      </c>
      <c r="B579" s="183">
        <v>87.2</v>
      </c>
      <c r="C579" s="184">
        <v>1230</v>
      </c>
      <c r="D579" s="183">
        <v>159.5</v>
      </c>
      <c r="E579" s="185">
        <v>563.6</v>
      </c>
      <c r="F579" s="183">
        <v>434.95</v>
      </c>
      <c r="G579" s="184">
        <v>985</v>
      </c>
      <c r="H579" s="93">
        <v>243.95</v>
      </c>
      <c r="I579" s="93">
        <v>1480</v>
      </c>
      <c r="J579" s="187">
        <v>4640</v>
      </c>
      <c r="K579" s="93">
        <v>136.94999999999999</v>
      </c>
      <c r="L579" s="188">
        <v>5850</v>
      </c>
      <c r="M579" s="189">
        <f t="shared" ref="M579:W579" si="576">(B579/B580)-1</f>
        <v>7.9759565368164864E-3</v>
      </c>
      <c r="N579" s="105">
        <f t="shared" si="576"/>
        <v>0</v>
      </c>
      <c r="O579" s="105">
        <f t="shared" si="576"/>
        <v>9.493670886076E-3</v>
      </c>
      <c r="P579" s="105">
        <f t="shared" si="576"/>
        <v>4.6345811051693442E-3</v>
      </c>
      <c r="Q579" s="105">
        <f t="shared" si="576"/>
        <v>1.3869463869463861E-2</v>
      </c>
      <c r="R579" s="105">
        <f t="shared" si="576"/>
        <v>0</v>
      </c>
      <c r="S579" s="105">
        <f t="shared" si="576"/>
        <v>8.0578512396694002E-3</v>
      </c>
      <c r="T579" s="105">
        <f t="shared" si="576"/>
        <v>-6.7114093959731447E-3</v>
      </c>
      <c r="U579" s="105">
        <f t="shared" si="576"/>
        <v>3.1111111111111089E-2</v>
      </c>
      <c r="V579" s="105">
        <f t="shared" si="576"/>
        <v>1.444444444444426E-2</v>
      </c>
      <c r="W579" s="105">
        <f t="shared" si="576"/>
        <v>8.6206896551723755E-3</v>
      </c>
    </row>
    <row r="580" spans="1:23" ht="14.25" customHeight="1">
      <c r="A580" s="112" t="s">
        <v>767</v>
      </c>
      <c r="B580" s="183">
        <v>86.51</v>
      </c>
      <c r="C580" s="184">
        <v>1230</v>
      </c>
      <c r="D580" s="183">
        <v>158</v>
      </c>
      <c r="E580" s="185">
        <v>561</v>
      </c>
      <c r="F580" s="183">
        <v>429</v>
      </c>
      <c r="G580" s="184">
        <v>985</v>
      </c>
      <c r="H580" s="93">
        <v>242</v>
      </c>
      <c r="I580" s="93">
        <v>1490</v>
      </c>
      <c r="J580" s="187">
        <v>4500</v>
      </c>
      <c r="K580" s="93">
        <v>135</v>
      </c>
      <c r="L580" s="188">
        <v>5800</v>
      </c>
      <c r="M580" s="189">
        <f t="shared" ref="M580:W580" si="577">(B580/B581)-1</f>
        <v>3.5962877030162321E-3</v>
      </c>
      <c r="N580" s="105">
        <f t="shared" si="577"/>
        <v>4.2372881355932313E-2</v>
      </c>
      <c r="O580" s="105">
        <f t="shared" si="577"/>
        <v>-1.2499999999999956E-2</v>
      </c>
      <c r="P580" s="105">
        <f t="shared" si="577"/>
        <v>7.1813285457809073E-3</v>
      </c>
      <c r="Q580" s="105">
        <f t="shared" si="577"/>
        <v>8.9369708372530887E-3</v>
      </c>
      <c r="R580" s="105">
        <f t="shared" si="577"/>
        <v>3.6732975476265528E-2</v>
      </c>
      <c r="S580" s="105">
        <f t="shared" si="577"/>
        <v>-4.1152263374485409E-3</v>
      </c>
      <c r="T580" s="105">
        <f t="shared" si="577"/>
        <v>2.0547945205479534E-2</v>
      </c>
      <c r="U580" s="105">
        <f t="shared" si="577"/>
        <v>0</v>
      </c>
      <c r="V580" s="105">
        <f t="shared" si="577"/>
        <v>-2.5270758122743708E-2</v>
      </c>
      <c r="W580" s="105">
        <f t="shared" si="577"/>
        <v>1.221640488656206E-2</v>
      </c>
    </row>
    <row r="581" spans="1:23" ht="14.25" customHeight="1">
      <c r="A581" s="112" t="s">
        <v>768</v>
      </c>
      <c r="B581" s="183">
        <v>86.2</v>
      </c>
      <c r="C581" s="184">
        <v>1180</v>
      </c>
      <c r="D581" s="183">
        <v>160</v>
      </c>
      <c r="E581" s="185">
        <v>557</v>
      </c>
      <c r="F581" s="183">
        <v>425.2</v>
      </c>
      <c r="G581" s="184">
        <v>950.1</v>
      </c>
      <c r="H581" s="93">
        <v>243</v>
      </c>
      <c r="I581" s="93">
        <v>1460</v>
      </c>
      <c r="J581" s="187">
        <v>4500</v>
      </c>
      <c r="K581" s="93">
        <v>138.5</v>
      </c>
      <c r="L581" s="188">
        <v>5730</v>
      </c>
      <c r="M581" s="189">
        <f t="shared" ref="M581:W581" si="578">(B581/B582)-1</f>
        <v>1.7431725740848503E-3</v>
      </c>
      <c r="N581" s="105">
        <f t="shared" si="578"/>
        <v>-1.6666666666666718E-2</v>
      </c>
      <c r="O581" s="105">
        <f t="shared" si="578"/>
        <v>3.4493571652556287E-3</v>
      </c>
      <c r="P581" s="105">
        <f t="shared" si="578"/>
        <v>-1.0657193605683846E-2</v>
      </c>
      <c r="Q581" s="105">
        <f t="shared" si="578"/>
        <v>-8.8578088578088465E-3</v>
      </c>
      <c r="R581" s="105">
        <f t="shared" si="578"/>
        <v>0</v>
      </c>
      <c r="S581" s="105">
        <f t="shared" si="578"/>
        <v>-7.7582686810943047E-3</v>
      </c>
      <c r="T581" s="105">
        <f t="shared" si="578"/>
        <v>0</v>
      </c>
      <c r="U581" s="105">
        <f t="shared" si="578"/>
        <v>-8.8105726872246271E-3</v>
      </c>
      <c r="V581" s="105">
        <f t="shared" si="578"/>
        <v>0</v>
      </c>
      <c r="W581" s="105">
        <f t="shared" si="578"/>
        <v>-1.0191742960787731E-2</v>
      </c>
    </row>
    <row r="582" spans="1:23" ht="14.25" customHeight="1">
      <c r="A582" s="112" t="s">
        <v>769</v>
      </c>
      <c r="B582" s="183">
        <v>86.05</v>
      </c>
      <c r="C582" s="184">
        <v>1200</v>
      </c>
      <c r="D582" s="183">
        <v>159.44999999999999</v>
      </c>
      <c r="E582" s="185">
        <v>563</v>
      </c>
      <c r="F582" s="183">
        <v>429</v>
      </c>
      <c r="G582" s="184">
        <v>950.1</v>
      </c>
      <c r="H582" s="93">
        <v>244.9</v>
      </c>
      <c r="I582" s="93">
        <v>1460</v>
      </c>
      <c r="J582" s="187">
        <v>4540</v>
      </c>
      <c r="K582" s="93">
        <v>138.5</v>
      </c>
      <c r="L582" s="188">
        <v>5789</v>
      </c>
      <c r="M582" s="189">
        <f t="shared" ref="M582:W582" si="579">(B582/B583)-1</f>
        <v>3.487561032318176E-4</v>
      </c>
      <c r="N582" s="105">
        <f t="shared" si="579"/>
        <v>0</v>
      </c>
      <c r="O582" s="105">
        <f t="shared" si="579"/>
        <v>0</v>
      </c>
      <c r="P582" s="105">
        <f t="shared" si="579"/>
        <v>5.3571428571428381E-3</v>
      </c>
      <c r="Q582" s="105">
        <f t="shared" si="579"/>
        <v>4.6838407494145251E-3</v>
      </c>
      <c r="R582" s="105">
        <f t="shared" si="579"/>
        <v>1.0526315789483043E-4</v>
      </c>
      <c r="S582" s="105">
        <f t="shared" si="579"/>
        <v>1.1983471074380248E-2</v>
      </c>
      <c r="T582" s="105">
        <f t="shared" si="579"/>
        <v>6.2026188835286877E-3</v>
      </c>
      <c r="U582" s="105">
        <f t="shared" si="579"/>
        <v>6.6518847006651338E-3</v>
      </c>
      <c r="V582" s="105">
        <f t="shared" si="579"/>
        <v>3.986951794128446E-3</v>
      </c>
      <c r="W582" s="105">
        <f t="shared" si="579"/>
        <v>8.5365853658536661E-3</v>
      </c>
    </row>
    <row r="583" spans="1:23" ht="14.25" customHeight="1">
      <c r="A583" s="112" t="s">
        <v>770</v>
      </c>
      <c r="B583" s="183">
        <v>86.02</v>
      </c>
      <c r="C583" s="184">
        <v>1200</v>
      </c>
      <c r="D583" s="183">
        <v>159.44999999999999</v>
      </c>
      <c r="E583" s="185">
        <v>560</v>
      </c>
      <c r="F583" s="183">
        <v>427</v>
      </c>
      <c r="G583" s="184">
        <v>950</v>
      </c>
      <c r="H583" s="93">
        <v>242</v>
      </c>
      <c r="I583" s="93">
        <v>1451</v>
      </c>
      <c r="J583" s="187">
        <v>4510</v>
      </c>
      <c r="K583" s="93">
        <v>137.94999999999999</v>
      </c>
      <c r="L583" s="188">
        <v>5740</v>
      </c>
      <c r="M583" s="189">
        <f t="shared" ref="M583:W583" si="580">(B583/B584)-1</f>
        <v>-4.9739733950261433E-3</v>
      </c>
      <c r="N583" s="105">
        <f t="shared" si="580"/>
        <v>-4.1493775933609811E-3</v>
      </c>
      <c r="O583" s="105">
        <f t="shared" si="580"/>
        <v>2.2115384615384537E-2</v>
      </c>
      <c r="P583" s="105">
        <f t="shared" si="580"/>
        <v>6.832074793239773E-3</v>
      </c>
      <c r="Q583" s="105">
        <f t="shared" si="580"/>
        <v>3.9971784622618856E-3</v>
      </c>
      <c r="R583" s="105">
        <f t="shared" si="580"/>
        <v>-1.041666666666663E-2</v>
      </c>
      <c r="S583" s="105">
        <f t="shared" si="580"/>
        <v>-4.1152263374485409E-3</v>
      </c>
      <c r="T583" s="105">
        <f t="shared" si="580"/>
        <v>0</v>
      </c>
      <c r="U583" s="105">
        <f t="shared" si="580"/>
        <v>2.2212148685403443E-2</v>
      </c>
      <c r="V583" s="105">
        <f t="shared" si="580"/>
        <v>-3.6231884057980057E-4</v>
      </c>
      <c r="W583" s="105">
        <f t="shared" si="580"/>
        <v>-6.9204152249134898E-3</v>
      </c>
    </row>
    <row r="584" spans="1:23" ht="14.25" customHeight="1">
      <c r="A584" s="112" t="s">
        <v>771</v>
      </c>
      <c r="B584" s="183">
        <v>86.45</v>
      </c>
      <c r="C584" s="184">
        <v>1205</v>
      </c>
      <c r="D584" s="183">
        <v>156</v>
      </c>
      <c r="E584" s="185">
        <v>556.20000000000005</v>
      </c>
      <c r="F584" s="183">
        <v>425.3</v>
      </c>
      <c r="G584" s="184">
        <v>960</v>
      </c>
      <c r="H584" s="93">
        <v>243</v>
      </c>
      <c r="I584" s="93">
        <v>1451</v>
      </c>
      <c r="J584" s="187">
        <v>4412</v>
      </c>
      <c r="K584" s="93">
        <v>138</v>
      </c>
      <c r="L584" s="188">
        <v>5780</v>
      </c>
      <c r="M584" s="189">
        <f t="shared" ref="M584:W584" si="581">(B584/B585)-1</f>
        <v>-2.8835063437139263E-3</v>
      </c>
      <c r="N584" s="105">
        <f t="shared" si="581"/>
        <v>-2.8225806451612878E-2</v>
      </c>
      <c r="O584" s="105">
        <f t="shared" si="581"/>
        <v>-5.4191903092125626E-3</v>
      </c>
      <c r="P584" s="105">
        <f t="shared" si="581"/>
        <v>-6.7857142857141728E-3</v>
      </c>
      <c r="Q584" s="105">
        <f t="shared" si="581"/>
        <v>-8.6247086247085436E-3</v>
      </c>
      <c r="R584" s="105">
        <f t="shared" si="581"/>
        <v>-2.9322548028311468E-2</v>
      </c>
      <c r="S584" s="105">
        <f t="shared" si="581"/>
        <v>-2.0571898786259091E-4</v>
      </c>
      <c r="T584" s="105">
        <f t="shared" si="581"/>
        <v>0</v>
      </c>
      <c r="U584" s="105">
        <f t="shared" si="581"/>
        <v>0</v>
      </c>
      <c r="V584" s="105">
        <f t="shared" si="581"/>
        <v>0</v>
      </c>
      <c r="W584" s="105">
        <f t="shared" si="581"/>
        <v>2.6642984014209503E-2</v>
      </c>
    </row>
    <row r="585" spans="1:23" ht="14.25" customHeight="1">
      <c r="A585" s="112" t="s">
        <v>772</v>
      </c>
      <c r="B585" s="183">
        <v>86.7</v>
      </c>
      <c r="C585" s="184">
        <v>1240</v>
      </c>
      <c r="D585" s="183">
        <v>156.85</v>
      </c>
      <c r="E585" s="185">
        <v>560</v>
      </c>
      <c r="F585" s="183">
        <v>429</v>
      </c>
      <c r="G585" s="184">
        <v>989</v>
      </c>
      <c r="H585" s="93">
        <v>243.05</v>
      </c>
      <c r="I585" s="93">
        <v>1451</v>
      </c>
      <c r="J585" s="187">
        <v>4412</v>
      </c>
      <c r="K585" s="93">
        <v>138</v>
      </c>
      <c r="L585" s="188">
        <v>5630</v>
      </c>
      <c r="M585" s="189">
        <f t="shared" ref="M585:W585" si="582">(B585/B586)-1</f>
        <v>-3.4482758620689724E-3</v>
      </c>
      <c r="N585" s="105">
        <f t="shared" si="582"/>
        <v>3.9396479463537304E-2</v>
      </c>
      <c r="O585" s="105">
        <f t="shared" si="582"/>
        <v>2.5163398692810368E-2</v>
      </c>
      <c r="P585" s="105">
        <f t="shared" si="582"/>
        <v>9.009009009008917E-3</v>
      </c>
      <c r="Q585" s="105">
        <f t="shared" si="582"/>
        <v>2.9222676797193703E-3</v>
      </c>
      <c r="R585" s="105">
        <f t="shared" si="582"/>
        <v>1.6443987667009274E-2</v>
      </c>
      <c r="S585" s="105">
        <f t="shared" si="582"/>
        <v>-7.9591836734693722E-3</v>
      </c>
      <c r="T585" s="105">
        <f t="shared" si="582"/>
        <v>-2.6174496644295275E-2</v>
      </c>
      <c r="U585" s="105">
        <f t="shared" si="582"/>
        <v>0</v>
      </c>
      <c r="V585" s="105">
        <f t="shared" si="582"/>
        <v>-5.4054054054053502E-3</v>
      </c>
      <c r="W585" s="105">
        <f t="shared" si="582"/>
        <v>-4.4142614601018648E-2</v>
      </c>
    </row>
    <row r="586" spans="1:23" ht="14.25" customHeight="1">
      <c r="A586" s="112" t="s">
        <v>773</v>
      </c>
      <c r="B586" s="183">
        <v>87</v>
      </c>
      <c r="C586" s="184">
        <v>1193</v>
      </c>
      <c r="D586" s="183">
        <v>153</v>
      </c>
      <c r="E586" s="185">
        <v>555</v>
      </c>
      <c r="F586" s="183">
        <v>427.75</v>
      </c>
      <c r="G586" s="184">
        <v>973</v>
      </c>
      <c r="H586" s="93">
        <v>245</v>
      </c>
      <c r="I586" s="93">
        <v>1490</v>
      </c>
      <c r="J586" s="187">
        <v>4412</v>
      </c>
      <c r="K586" s="93">
        <v>138.75</v>
      </c>
      <c r="L586" s="188">
        <v>5890</v>
      </c>
      <c r="M586" s="189">
        <f t="shared" ref="M586:W586" si="583">(B586/B587)-1</f>
        <v>0</v>
      </c>
      <c r="N586" s="105">
        <f t="shared" si="583"/>
        <v>5.8562555456965315E-2</v>
      </c>
      <c r="O586" s="105">
        <f t="shared" si="583"/>
        <v>-6.5316786414104655E-4</v>
      </c>
      <c r="P586" s="105">
        <f t="shared" si="583"/>
        <v>-8.9285714285713969E-3</v>
      </c>
      <c r="Q586" s="105">
        <f t="shared" si="583"/>
        <v>-1.6666666666666718E-2</v>
      </c>
      <c r="R586" s="105">
        <f t="shared" si="583"/>
        <v>-2.7000000000000024E-2</v>
      </c>
      <c r="S586" s="105">
        <f t="shared" si="583"/>
        <v>-1.6064257028112428E-2</v>
      </c>
      <c r="T586" s="105">
        <f t="shared" si="583"/>
        <v>6.7159167226327199E-4</v>
      </c>
      <c r="U586" s="105">
        <f t="shared" si="583"/>
        <v>-2.3893805309734506E-2</v>
      </c>
      <c r="V586" s="105">
        <f t="shared" si="583"/>
        <v>-1.4393666786612913E-3</v>
      </c>
      <c r="W586" s="105">
        <f t="shared" si="583"/>
        <v>0</v>
      </c>
    </row>
    <row r="587" spans="1:23" ht="14.25" customHeight="1">
      <c r="A587" s="112" t="s">
        <v>774</v>
      </c>
      <c r="B587" s="183">
        <v>87</v>
      </c>
      <c r="C587" s="184">
        <v>1127</v>
      </c>
      <c r="D587" s="183">
        <v>153.1</v>
      </c>
      <c r="E587" s="185">
        <v>560</v>
      </c>
      <c r="F587" s="183">
        <v>435</v>
      </c>
      <c r="G587" s="184">
        <v>1000</v>
      </c>
      <c r="H587" s="93">
        <v>249</v>
      </c>
      <c r="I587" s="93">
        <v>1489</v>
      </c>
      <c r="J587" s="187">
        <v>4520</v>
      </c>
      <c r="K587" s="93">
        <v>138.94999999999999</v>
      </c>
      <c r="L587" s="188">
        <v>5890</v>
      </c>
      <c r="M587" s="189">
        <f t="shared" ref="M587:W587" si="584">(B587/B588)-1</f>
        <v>-4.5766590389016981E-3</v>
      </c>
      <c r="N587" s="105">
        <f t="shared" si="584"/>
        <v>-5.9265442404006663E-2</v>
      </c>
      <c r="O587" s="105">
        <f t="shared" si="584"/>
        <v>-3.1012658227848156E-2</v>
      </c>
      <c r="P587" s="105">
        <f t="shared" si="584"/>
        <v>-1.7825311942959443E-3</v>
      </c>
      <c r="Q587" s="105">
        <f t="shared" si="584"/>
        <v>1.7781937295273886E-2</v>
      </c>
      <c r="R587" s="105">
        <f t="shared" si="584"/>
        <v>0</v>
      </c>
      <c r="S587" s="105">
        <f t="shared" si="584"/>
        <v>8.03858520900258E-4</v>
      </c>
      <c r="T587" s="105">
        <f t="shared" si="584"/>
        <v>5.3041018387553152E-2</v>
      </c>
      <c r="U587" s="105">
        <f t="shared" si="584"/>
        <v>-4.405286343612369E-3</v>
      </c>
      <c r="V587" s="105">
        <f t="shared" si="584"/>
        <v>3.2490974729240119E-3</v>
      </c>
      <c r="W587" s="105">
        <f t="shared" si="584"/>
        <v>5.9352517985611586E-2</v>
      </c>
    </row>
    <row r="588" spans="1:23" ht="14.25" customHeight="1">
      <c r="A588" s="112" t="s">
        <v>775</v>
      </c>
      <c r="B588" s="183">
        <v>87.4</v>
      </c>
      <c r="C588" s="184">
        <v>1198</v>
      </c>
      <c r="D588" s="183">
        <v>158</v>
      </c>
      <c r="E588" s="185">
        <v>561</v>
      </c>
      <c r="F588" s="183">
        <v>427.4</v>
      </c>
      <c r="G588" s="184">
        <v>1000</v>
      </c>
      <c r="H588" s="93">
        <v>248.8</v>
      </c>
      <c r="I588" s="93">
        <v>1414</v>
      </c>
      <c r="J588" s="187">
        <v>4540</v>
      </c>
      <c r="K588" s="93">
        <v>138.5</v>
      </c>
      <c r="L588" s="188">
        <v>5560</v>
      </c>
      <c r="M588" s="189">
        <f t="shared" ref="M588:W588" si="585">(B588/B589)-1</f>
        <v>-3.4207525655644E-3</v>
      </c>
      <c r="N588" s="105">
        <f t="shared" si="585"/>
        <v>-1.6666666666667052E-3</v>
      </c>
      <c r="O588" s="105">
        <f t="shared" si="585"/>
        <v>-1.2499999999999956E-2</v>
      </c>
      <c r="P588" s="105">
        <f t="shared" si="585"/>
        <v>-4.4293015332197649E-2</v>
      </c>
      <c r="Q588" s="105">
        <f t="shared" si="585"/>
        <v>-2.339181286550307E-4</v>
      </c>
      <c r="R588" s="105">
        <f t="shared" si="585"/>
        <v>0</v>
      </c>
      <c r="S588" s="105">
        <f t="shared" si="585"/>
        <v>-4.4017607042816653E-3</v>
      </c>
      <c r="T588" s="105">
        <f t="shared" si="585"/>
        <v>-6.3246661981728458E-3</v>
      </c>
      <c r="U588" s="105">
        <f t="shared" si="585"/>
        <v>0</v>
      </c>
      <c r="V588" s="105">
        <f t="shared" si="585"/>
        <v>3.6231884057971175E-3</v>
      </c>
      <c r="W588" s="105">
        <f t="shared" si="585"/>
        <v>1.0909090909090979E-2</v>
      </c>
    </row>
    <row r="589" spans="1:23" ht="14.25" customHeight="1">
      <c r="A589" s="112" t="s">
        <v>776</v>
      </c>
      <c r="B589" s="183">
        <v>87.7</v>
      </c>
      <c r="C589" s="184">
        <v>1200</v>
      </c>
      <c r="D589" s="183">
        <v>160</v>
      </c>
      <c r="E589" s="185">
        <v>587</v>
      </c>
      <c r="F589" s="183">
        <v>427.5</v>
      </c>
      <c r="G589" s="184">
        <v>1000</v>
      </c>
      <c r="H589" s="93">
        <v>249.9</v>
      </c>
      <c r="I589" s="93">
        <v>1423</v>
      </c>
      <c r="J589" s="187">
        <v>4540</v>
      </c>
      <c r="K589" s="93">
        <v>138</v>
      </c>
      <c r="L589" s="188">
        <v>5500</v>
      </c>
      <c r="M589" s="189">
        <f t="shared" ref="M589:W589" si="586">(B589/B590)-1</f>
        <v>5.7339449541284893E-3</v>
      </c>
      <c r="N589" s="105">
        <f t="shared" si="586"/>
        <v>-4.0000000000000036E-2</v>
      </c>
      <c r="O589" s="105">
        <f t="shared" si="586"/>
        <v>3.2258064516129004E-2</v>
      </c>
      <c r="P589" s="105">
        <f t="shared" si="586"/>
        <v>-1.3445378151260456E-2</v>
      </c>
      <c r="Q589" s="105">
        <f t="shared" si="586"/>
        <v>3.1678986272440923E-3</v>
      </c>
      <c r="R589" s="105">
        <f t="shared" si="586"/>
        <v>0</v>
      </c>
      <c r="S589" s="105">
        <f t="shared" si="586"/>
        <v>0</v>
      </c>
      <c r="T589" s="105">
        <f t="shared" si="586"/>
        <v>5.6537102473497303E-3</v>
      </c>
      <c r="U589" s="105">
        <f t="shared" si="586"/>
        <v>2.1372328458942658E-2</v>
      </c>
      <c r="V589" s="105">
        <f t="shared" si="586"/>
        <v>-1.4285714285714235E-2</v>
      </c>
      <c r="W589" s="105">
        <f t="shared" si="586"/>
        <v>-3.5087719298245612E-2</v>
      </c>
    </row>
    <row r="590" spans="1:23" ht="14.25" customHeight="1">
      <c r="A590" s="112" t="s">
        <v>777</v>
      </c>
      <c r="B590" s="183">
        <v>87.2</v>
      </c>
      <c r="C590" s="184">
        <v>1250</v>
      </c>
      <c r="D590" s="183">
        <v>155</v>
      </c>
      <c r="E590" s="185">
        <v>595</v>
      </c>
      <c r="F590" s="183">
        <v>426.15</v>
      </c>
      <c r="G590" s="184">
        <v>1000</v>
      </c>
      <c r="H590" s="93">
        <v>249.9</v>
      </c>
      <c r="I590" s="93">
        <v>1415</v>
      </c>
      <c r="J590" s="187">
        <v>4445</v>
      </c>
      <c r="K590" s="93">
        <v>140</v>
      </c>
      <c r="L590" s="188">
        <v>5700</v>
      </c>
      <c r="M590" s="189">
        <f t="shared" ref="M590:W590" si="587">(B590/B591)-1</f>
        <v>-3.4285714285714475E-3</v>
      </c>
      <c r="N590" s="105">
        <f t="shared" si="587"/>
        <v>0</v>
      </c>
      <c r="O590" s="105">
        <f t="shared" si="587"/>
        <v>6.8203962325430467E-3</v>
      </c>
      <c r="P590" s="105">
        <f t="shared" si="587"/>
        <v>6.9385682856659692E-3</v>
      </c>
      <c r="Q590" s="105">
        <f t="shared" si="587"/>
        <v>2.7058823529411136E-3</v>
      </c>
      <c r="R590" s="105">
        <f t="shared" si="587"/>
        <v>2.0408163265306145E-2</v>
      </c>
      <c r="S590" s="105">
        <f t="shared" si="587"/>
        <v>-2.000400080015563E-4</v>
      </c>
      <c r="T590" s="105">
        <f t="shared" si="587"/>
        <v>7.0721357850067612E-4</v>
      </c>
      <c r="U590" s="105">
        <f t="shared" si="587"/>
        <v>-1.2222222222222245E-2</v>
      </c>
      <c r="V590" s="105">
        <f t="shared" si="587"/>
        <v>1.449275362318847E-2</v>
      </c>
      <c r="W590" s="105">
        <f t="shared" si="587"/>
        <v>0</v>
      </c>
    </row>
    <row r="591" spans="1:23" ht="14.25" customHeight="1">
      <c r="A591" s="112" t="s">
        <v>778</v>
      </c>
      <c r="B591" s="183">
        <v>87.5</v>
      </c>
      <c r="C591" s="184">
        <v>1250</v>
      </c>
      <c r="D591" s="183">
        <v>153.94999999999999</v>
      </c>
      <c r="E591" s="185">
        <v>590.9</v>
      </c>
      <c r="F591" s="183">
        <v>425</v>
      </c>
      <c r="G591" s="184">
        <v>980</v>
      </c>
      <c r="H591" s="93">
        <v>249.95</v>
      </c>
      <c r="I591" s="93">
        <v>1414</v>
      </c>
      <c r="J591" s="187">
        <v>4500</v>
      </c>
      <c r="K591" s="93">
        <v>138</v>
      </c>
      <c r="L591" s="188">
        <v>5700</v>
      </c>
      <c r="M591" s="189">
        <f t="shared" ref="M591:W591" si="588">(B591/B592)-1</f>
        <v>8.0645161290322509E-3</v>
      </c>
      <c r="N591" s="105">
        <f t="shared" si="588"/>
        <v>4.1666666666666741E-2</v>
      </c>
      <c r="O591" s="105">
        <f t="shared" si="588"/>
        <v>3.1145344943067421E-2</v>
      </c>
      <c r="P591" s="105">
        <f t="shared" si="588"/>
        <v>9.9128354127497875E-3</v>
      </c>
      <c r="Q591" s="105">
        <f t="shared" si="588"/>
        <v>-2.3474178403756207E-3</v>
      </c>
      <c r="R591" s="105">
        <f t="shared" si="588"/>
        <v>-9.1001011122345821E-3</v>
      </c>
      <c r="S591" s="105">
        <f t="shared" si="588"/>
        <v>7.8629032258064058E-3</v>
      </c>
      <c r="T591" s="105">
        <f t="shared" si="588"/>
        <v>2.4637681159420222E-2</v>
      </c>
      <c r="U591" s="105">
        <f t="shared" si="588"/>
        <v>0</v>
      </c>
      <c r="V591" s="105">
        <f t="shared" si="588"/>
        <v>2.9069767441860517E-3</v>
      </c>
      <c r="W591" s="105">
        <f t="shared" si="588"/>
        <v>3.6363636363636376E-2</v>
      </c>
    </row>
    <row r="592" spans="1:23" ht="14.25" customHeight="1">
      <c r="A592" s="112" t="s">
        <v>779</v>
      </c>
      <c r="B592" s="183">
        <v>86.8</v>
      </c>
      <c r="C592" s="184">
        <v>1200</v>
      </c>
      <c r="D592" s="183">
        <v>149.30000000000001</v>
      </c>
      <c r="E592" s="185">
        <v>585.1</v>
      </c>
      <c r="F592" s="183">
        <v>426</v>
      </c>
      <c r="G592" s="184">
        <v>989</v>
      </c>
      <c r="H592" s="93">
        <v>248</v>
      </c>
      <c r="I592" s="93">
        <v>1380</v>
      </c>
      <c r="J592" s="187">
        <v>4500</v>
      </c>
      <c r="K592" s="93">
        <v>137.6</v>
      </c>
      <c r="L592" s="188">
        <v>5500</v>
      </c>
      <c r="M592" s="189">
        <f t="shared" ref="M592:W592" si="589">(B592/B593)-1</f>
        <v>2.1777516185991663E-2</v>
      </c>
      <c r="N592" s="105">
        <f t="shared" si="589"/>
        <v>-3.8461538461538436E-2</v>
      </c>
      <c r="O592" s="105">
        <f t="shared" si="589"/>
        <v>1.9112627986348274E-2</v>
      </c>
      <c r="P592" s="105">
        <f t="shared" si="589"/>
        <v>8.7931034482759962E-3</v>
      </c>
      <c r="Q592" s="105">
        <f t="shared" si="589"/>
        <v>1.9016864011481838E-2</v>
      </c>
      <c r="R592" s="105">
        <f t="shared" si="589"/>
        <v>0</v>
      </c>
      <c r="S592" s="105">
        <f t="shared" si="589"/>
        <v>2.0576131687242816E-2</v>
      </c>
      <c r="T592" s="105">
        <f t="shared" si="589"/>
        <v>-2.1691973969630851E-3</v>
      </c>
      <c r="U592" s="105">
        <f t="shared" si="589"/>
        <v>5.4111033028812372E-2</v>
      </c>
      <c r="V592" s="105">
        <f t="shared" si="589"/>
        <v>1.0279001468428861E-2</v>
      </c>
      <c r="W592" s="105">
        <f t="shared" si="589"/>
        <v>-4.8442906574394429E-2</v>
      </c>
    </row>
    <row r="593" spans="1:23" ht="14.25" customHeight="1">
      <c r="A593" s="112" t="s">
        <v>780</v>
      </c>
      <c r="B593" s="183">
        <v>84.95</v>
      </c>
      <c r="C593" s="184">
        <v>1248</v>
      </c>
      <c r="D593" s="183">
        <v>146.5</v>
      </c>
      <c r="E593" s="185">
        <v>580</v>
      </c>
      <c r="F593" s="183">
        <v>418.05</v>
      </c>
      <c r="G593" s="184">
        <v>989</v>
      </c>
      <c r="H593" s="93">
        <v>243</v>
      </c>
      <c r="I593" s="93">
        <v>1383</v>
      </c>
      <c r="J593" s="187">
        <v>4269</v>
      </c>
      <c r="K593" s="93">
        <v>136.19999999999999</v>
      </c>
      <c r="L593" s="188">
        <v>5780</v>
      </c>
      <c r="M593" s="189">
        <f t="shared" ref="M593:W593" si="590">(B593/B594)-1</f>
        <v>-1.2209302325581373E-2</v>
      </c>
      <c r="N593" s="105">
        <f t="shared" si="590"/>
        <v>0</v>
      </c>
      <c r="O593" s="105">
        <f t="shared" si="590"/>
        <v>-2.3333333333333317E-2</v>
      </c>
      <c r="P593" s="105">
        <f t="shared" si="590"/>
        <v>1.7271157167531026E-3</v>
      </c>
      <c r="Q593" s="105">
        <f t="shared" si="590"/>
        <v>-1.2868949232585525E-2</v>
      </c>
      <c r="R593" s="105">
        <f t="shared" si="590"/>
        <v>0</v>
      </c>
      <c r="S593" s="105">
        <f t="shared" si="590"/>
        <v>-3.8942406230784155E-3</v>
      </c>
      <c r="T593" s="105">
        <f t="shared" si="590"/>
        <v>5.0872093023255349E-3</v>
      </c>
      <c r="U593" s="105">
        <f t="shared" si="590"/>
        <v>-2.9552170947942713E-2</v>
      </c>
      <c r="V593" s="105">
        <f t="shared" si="590"/>
        <v>-1.2685755708590096E-2</v>
      </c>
      <c r="W593" s="105">
        <f t="shared" si="590"/>
        <v>-2.033898305084747E-2</v>
      </c>
    </row>
    <row r="594" spans="1:23" ht="14.25" customHeight="1">
      <c r="A594" s="112" t="s">
        <v>781</v>
      </c>
      <c r="B594" s="183">
        <v>86</v>
      </c>
      <c r="C594" s="184">
        <v>1248</v>
      </c>
      <c r="D594" s="183">
        <v>150</v>
      </c>
      <c r="E594" s="185">
        <v>579</v>
      </c>
      <c r="F594" s="183">
        <v>423.5</v>
      </c>
      <c r="G594" s="184">
        <v>989</v>
      </c>
      <c r="H594" s="93">
        <v>243.95</v>
      </c>
      <c r="I594" s="93">
        <v>1376</v>
      </c>
      <c r="J594" s="187">
        <v>4399</v>
      </c>
      <c r="K594" s="93">
        <v>137.94999999999999</v>
      </c>
      <c r="L594" s="188">
        <v>5900</v>
      </c>
      <c r="M594" s="189">
        <f t="shared" ref="M594:W594" si="591">(B594/B595)-1</f>
        <v>1.1764705882352899E-2</v>
      </c>
      <c r="N594" s="105">
        <f t="shared" si="591"/>
        <v>-8.0064051240991141E-4</v>
      </c>
      <c r="O594" s="105">
        <f t="shared" si="591"/>
        <v>0</v>
      </c>
      <c r="P594" s="105">
        <f t="shared" si="591"/>
        <v>3.4662045060658286E-3</v>
      </c>
      <c r="Q594" s="105">
        <f t="shared" si="591"/>
        <v>3.799019607843146E-2</v>
      </c>
      <c r="R594" s="105">
        <f t="shared" si="591"/>
        <v>0</v>
      </c>
      <c r="S594" s="105">
        <f t="shared" si="591"/>
        <v>1.6882034180908612E-2</v>
      </c>
      <c r="T594" s="105">
        <f t="shared" si="591"/>
        <v>1.9259259259259309E-2</v>
      </c>
      <c r="U594" s="105">
        <f t="shared" si="591"/>
        <v>0</v>
      </c>
      <c r="V594" s="105">
        <f t="shared" si="591"/>
        <v>1.0885341074018395E-3</v>
      </c>
      <c r="W594" s="105">
        <f t="shared" si="591"/>
        <v>0</v>
      </c>
    </row>
    <row r="595" spans="1:23" ht="14.25" customHeight="1">
      <c r="A595" s="112" t="s">
        <v>782</v>
      </c>
      <c r="B595" s="183">
        <v>85</v>
      </c>
      <c r="C595" s="184">
        <v>1249</v>
      </c>
      <c r="D595" s="183">
        <v>150</v>
      </c>
      <c r="E595" s="185">
        <v>577</v>
      </c>
      <c r="F595" s="183">
        <v>408</v>
      </c>
      <c r="G595" s="184">
        <v>989</v>
      </c>
      <c r="H595" s="93">
        <v>239.9</v>
      </c>
      <c r="I595" s="93">
        <v>1350</v>
      </c>
      <c r="J595" s="187">
        <v>4399</v>
      </c>
      <c r="K595" s="93">
        <v>137.80000000000001</v>
      </c>
      <c r="L595" s="188">
        <v>5900</v>
      </c>
      <c r="M595" s="189">
        <f t="shared" ref="M595:W595" si="592">(B595/B596)-1</f>
        <v>1.1904761904761862E-2</v>
      </c>
      <c r="N595" s="105">
        <f t="shared" si="592"/>
        <v>4.0833333333333277E-2</v>
      </c>
      <c r="O595" s="105">
        <f t="shared" si="592"/>
        <v>-1.7038007863695914E-2</v>
      </c>
      <c r="P595" s="105">
        <f t="shared" si="592"/>
        <v>3.4782608695651529E-3</v>
      </c>
      <c r="Q595" s="105">
        <f t="shared" si="592"/>
        <v>2.4515812699199557E-4</v>
      </c>
      <c r="R595" s="105">
        <f t="shared" si="592"/>
        <v>2.0263424518742745E-3</v>
      </c>
      <c r="S595" s="105">
        <f t="shared" si="592"/>
        <v>7.983193277310896E-3</v>
      </c>
      <c r="T595" s="105">
        <f t="shared" si="592"/>
        <v>8.2150858849887598E-3</v>
      </c>
      <c r="U595" s="105">
        <f t="shared" si="592"/>
        <v>0</v>
      </c>
      <c r="V595" s="105">
        <f t="shared" si="592"/>
        <v>4.3731778425657453E-3</v>
      </c>
      <c r="W595" s="105">
        <f t="shared" si="592"/>
        <v>0</v>
      </c>
    </row>
    <row r="596" spans="1:23" ht="14.25" customHeight="1">
      <c r="A596" s="112" t="s">
        <v>783</v>
      </c>
      <c r="B596" s="183">
        <v>84</v>
      </c>
      <c r="C596" s="184">
        <v>1200</v>
      </c>
      <c r="D596" s="183">
        <v>152.6</v>
      </c>
      <c r="E596" s="185">
        <v>575</v>
      </c>
      <c r="F596" s="183">
        <v>407.9</v>
      </c>
      <c r="G596" s="184">
        <v>987</v>
      </c>
      <c r="H596" s="93">
        <v>238</v>
      </c>
      <c r="I596" s="93">
        <v>1339</v>
      </c>
      <c r="J596" s="187">
        <v>4399</v>
      </c>
      <c r="K596" s="93">
        <v>137.19999999999999</v>
      </c>
      <c r="L596" s="188">
        <v>5900</v>
      </c>
      <c r="M596" s="189">
        <f t="shared" ref="M596:W596" si="593">(B596/B597)-1</f>
        <v>5.9880239520957446E-3</v>
      </c>
      <c r="N596" s="105">
        <f t="shared" si="593"/>
        <v>0</v>
      </c>
      <c r="O596" s="105">
        <f t="shared" si="593"/>
        <v>1.7333333333333201E-2</v>
      </c>
      <c r="P596" s="105">
        <f t="shared" si="593"/>
        <v>-8.6206896551723755E-3</v>
      </c>
      <c r="Q596" s="105">
        <f t="shared" si="593"/>
        <v>-1.4687882496940974E-3</v>
      </c>
      <c r="R596" s="105">
        <f t="shared" si="593"/>
        <v>-1.0121457489878916E-3</v>
      </c>
      <c r="S596" s="105">
        <f t="shared" si="593"/>
        <v>-4.6005855290672804E-3</v>
      </c>
      <c r="T596" s="105">
        <f t="shared" si="593"/>
        <v>0</v>
      </c>
      <c r="U596" s="105">
        <f t="shared" si="593"/>
        <v>0</v>
      </c>
      <c r="V596" s="105">
        <f t="shared" si="593"/>
        <v>-5.0761421319798217E-3</v>
      </c>
      <c r="W596" s="105">
        <f t="shared" si="593"/>
        <v>-1.6920473773265332E-3</v>
      </c>
    </row>
    <row r="597" spans="1:23" ht="14.25" customHeight="1">
      <c r="A597" s="112" t="s">
        <v>784</v>
      </c>
      <c r="B597" s="183">
        <v>83.5</v>
      </c>
      <c r="C597" s="184">
        <v>1200</v>
      </c>
      <c r="D597" s="183">
        <v>150</v>
      </c>
      <c r="E597" s="185">
        <v>580</v>
      </c>
      <c r="F597" s="183">
        <v>408.5</v>
      </c>
      <c r="G597" s="184">
        <v>988</v>
      </c>
      <c r="H597" s="93">
        <v>239.1</v>
      </c>
      <c r="I597" s="93">
        <v>1339</v>
      </c>
      <c r="J597" s="187">
        <v>4399</v>
      </c>
      <c r="K597" s="93">
        <v>137.9</v>
      </c>
      <c r="L597" s="188">
        <v>5910</v>
      </c>
      <c r="M597" s="189">
        <f t="shared" ref="M597:W597" si="594">(B597/B598)-1</f>
        <v>0</v>
      </c>
      <c r="N597" s="105">
        <f t="shared" si="594"/>
        <v>0</v>
      </c>
      <c r="O597" s="105">
        <f t="shared" si="594"/>
        <v>-2.5341130604288553E-2</v>
      </c>
      <c r="P597" s="105">
        <f t="shared" si="594"/>
        <v>8.6956521739129933E-3</v>
      </c>
      <c r="Q597" s="105">
        <f t="shared" si="594"/>
        <v>8.6419753086419693E-3</v>
      </c>
      <c r="R597" s="105">
        <f t="shared" si="594"/>
        <v>0</v>
      </c>
      <c r="S597" s="105">
        <f t="shared" si="594"/>
        <v>-3.5424046676391097E-3</v>
      </c>
      <c r="T597" s="105">
        <f t="shared" si="594"/>
        <v>-5.9391239792130346E-3</v>
      </c>
      <c r="U597" s="105">
        <f t="shared" si="594"/>
        <v>0</v>
      </c>
      <c r="V597" s="105">
        <f t="shared" si="594"/>
        <v>-3.6245016310243461E-4</v>
      </c>
      <c r="W597" s="105">
        <f t="shared" si="594"/>
        <v>0</v>
      </c>
    </row>
    <row r="598" spans="1:23" ht="14.25" customHeight="1">
      <c r="A598" s="112" t="s">
        <v>785</v>
      </c>
      <c r="B598" s="183">
        <v>83.5</v>
      </c>
      <c r="C598" s="184">
        <v>1200</v>
      </c>
      <c r="D598" s="183">
        <v>153.9</v>
      </c>
      <c r="E598" s="185">
        <v>575</v>
      </c>
      <c r="F598" s="183">
        <v>405</v>
      </c>
      <c r="G598" s="184">
        <v>988</v>
      </c>
      <c r="H598" s="93">
        <v>239.95</v>
      </c>
      <c r="I598" s="93">
        <v>1347</v>
      </c>
      <c r="J598" s="187">
        <v>4399</v>
      </c>
      <c r="K598" s="93">
        <v>137.94999999999999</v>
      </c>
      <c r="L598" s="188">
        <v>5910</v>
      </c>
      <c r="M598" s="189">
        <f t="shared" ref="M598:W598" si="595">(B598/B599)-1</f>
        <v>-5.9523809523809312E-3</v>
      </c>
      <c r="N598" s="105">
        <f t="shared" si="595"/>
        <v>-4.0767386091127067E-2</v>
      </c>
      <c r="O598" s="105">
        <f t="shared" si="595"/>
        <v>2.5658113962012674E-2</v>
      </c>
      <c r="P598" s="105">
        <f t="shared" si="595"/>
        <v>-4.8459674627898686E-3</v>
      </c>
      <c r="Q598" s="105">
        <f t="shared" si="595"/>
        <v>-7.3529411764705621E-3</v>
      </c>
      <c r="R598" s="105">
        <f t="shared" si="595"/>
        <v>0</v>
      </c>
      <c r="S598" s="105">
        <f t="shared" si="595"/>
        <v>1.8789144050104234E-3</v>
      </c>
      <c r="T598" s="105">
        <f t="shared" si="595"/>
        <v>-1.3909224011713017E-2</v>
      </c>
      <c r="U598" s="105">
        <f t="shared" si="595"/>
        <v>-5.4261813248925872E-3</v>
      </c>
      <c r="V598" s="105">
        <f t="shared" si="595"/>
        <v>-1.3233190271817019E-2</v>
      </c>
      <c r="W598" s="105">
        <f t="shared" si="595"/>
        <v>1.6949152542373724E-3</v>
      </c>
    </row>
    <row r="599" spans="1:23" ht="14.25" customHeight="1">
      <c r="A599" s="112" t="s">
        <v>786</v>
      </c>
      <c r="B599" s="183">
        <v>84</v>
      </c>
      <c r="C599" s="184">
        <v>1251</v>
      </c>
      <c r="D599" s="183">
        <v>150.05000000000001</v>
      </c>
      <c r="E599" s="185">
        <v>577.79999999999995</v>
      </c>
      <c r="F599" s="183">
        <v>408</v>
      </c>
      <c r="G599" s="184">
        <v>988</v>
      </c>
      <c r="H599" s="93">
        <v>239.5</v>
      </c>
      <c r="I599" s="93">
        <v>1366</v>
      </c>
      <c r="J599" s="187">
        <v>4423</v>
      </c>
      <c r="K599" s="93">
        <v>139.80000000000001</v>
      </c>
      <c r="L599" s="188">
        <v>5900</v>
      </c>
      <c r="M599" s="189">
        <f t="shared" ref="M599:W599" si="596">(B599/B600)-1</f>
        <v>-4.1493775933609811E-3</v>
      </c>
      <c r="N599" s="105">
        <f t="shared" si="596"/>
        <v>5.9271803556308233E-2</v>
      </c>
      <c r="O599" s="105">
        <f t="shared" si="596"/>
        <v>7.0469798657719629E-3</v>
      </c>
      <c r="P599" s="105">
        <f t="shared" si="596"/>
        <v>1.386481802426287E-3</v>
      </c>
      <c r="Q599" s="105">
        <f t="shared" si="596"/>
        <v>-9.7087378640776656E-3</v>
      </c>
      <c r="R599" s="105">
        <f t="shared" si="596"/>
        <v>0</v>
      </c>
      <c r="S599" s="105">
        <f t="shared" si="596"/>
        <v>2.0920502092049986E-3</v>
      </c>
      <c r="T599" s="105">
        <f t="shared" si="596"/>
        <v>4.4117647058823373E-3</v>
      </c>
      <c r="U599" s="105">
        <f t="shared" si="596"/>
        <v>5.4557854057739608E-3</v>
      </c>
      <c r="V599" s="105">
        <f t="shared" si="596"/>
        <v>2.7563395810363822E-2</v>
      </c>
      <c r="W599" s="105">
        <f t="shared" si="596"/>
        <v>0</v>
      </c>
    </row>
    <row r="600" spans="1:23" ht="14.25" customHeight="1">
      <c r="A600" s="112" t="s">
        <v>787</v>
      </c>
      <c r="B600" s="183">
        <v>84.35</v>
      </c>
      <c r="C600" s="184">
        <v>1181</v>
      </c>
      <c r="D600" s="183">
        <v>149</v>
      </c>
      <c r="E600" s="185">
        <v>577</v>
      </c>
      <c r="F600" s="183">
        <v>412</v>
      </c>
      <c r="G600" s="184">
        <v>988</v>
      </c>
      <c r="H600" s="93">
        <v>239</v>
      </c>
      <c r="I600" s="93">
        <v>1360</v>
      </c>
      <c r="J600" s="187">
        <v>4399</v>
      </c>
      <c r="K600" s="93">
        <v>136.05000000000001</v>
      </c>
      <c r="L600" s="188">
        <v>5900</v>
      </c>
      <c r="M600" s="189">
        <f t="shared" ref="M600:W600" si="597">(B600/B601)-1</f>
        <v>-6.4782096584218296E-3</v>
      </c>
      <c r="N600" s="105">
        <f t="shared" si="597"/>
        <v>0</v>
      </c>
      <c r="O600" s="105">
        <f t="shared" si="597"/>
        <v>3.3670033670034627E-3</v>
      </c>
      <c r="P600" s="105">
        <f t="shared" si="597"/>
        <v>-8.658008658009031E-4</v>
      </c>
      <c r="Q600" s="105">
        <f t="shared" si="597"/>
        <v>1.7283950617283939E-2</v>
      </c>
      <c r="R600" s="105">
        <f t="shared" si="597"/>
        <v>0</v>
      </c>
      <c r="S600" s="105">
        <f t="shared" si="597"/>
        <v>8.4388185654007408E-3</v>
      </c>
      <c r="T600" s="105">
        <f t="shared" si="597"/>
        <v>-8.7463556851311575E-3</v>
      </c>
      <c r="U600" s="105">
        <f t="shared" si="597"/>
        <v>3.5058823529411809E-2</v>
      </c>
      <c r="V600" s="105">
        <f t="shared" si="597"/>
        <v>7.7777777777778834E-3</v>
      </c>
      <c r="W600" s="105">
        <f t="shared" si="597"/>
        <v>-1.6666666666666718E-2</v>
      </c>
    </row>
    <row r="601" spans="1:23" ht="14.25" customHeight="1">
      <c r="A601" s="112" t="s">
        <v>788</v>
      </c>
      <c r="B601" s="183">
        <v>84.9</v>
      </c>
      <c r="C601" s="184">
        <v>1181</v>
      </c>
      <c r="D601" s="183">
        <v>148.5</v>
      </c>
      <c r="E601" s="185">
        <v>577.5</v>
      </c>
      <c r="F601" s="183">
        <v>405</v>
      </c>
      <c r="G601" s="184">
        <v>988</v>
      </c>
      <c r="H601" s="93">
        <v>237</v>
      </c>
      <c r="I601" s="93">
        <v>1372</v>
      </c>
      <c r="J601" s="187">
        <v>4250</v>
      </c>
      <c r="K601" s="93">
        <v>135</v>
      </c>
      <c r="L601" s="188">
        <v>6000</v>
      </c>
      <c r="M601" s="189">
        <f t="shared" ref="M601:W601" si="598">(B601/B602)-1</f>
        <v>2.2891566265060392E-2</v>
      </c>
      <c r="N601" s="105">
        <f t="shared" si="598"/>
        <v>-2.638087386644683E-2</v>
      </c>
      <c r="O601" s="105">
        <f t="shared" si="598"/>
        <v>-3.3557046979866278E-3</v>
      </c>
      <c r="P601" s="105">
        <f t="shared" si="598"/>
        <v>1.3157894736842035E-2</v>
      </c>
      <c r="Q601" s="105">
        <f t="shared" si="598"/>
        <v>-2.4630541871921707E-3</v>
      </c>
      <c r="R601" s="105">
        <f t="shared" si="598"/>
        <v>0</v>
      </c>
      <c r="S601" s="105">
        <f t="shared" si="598"/>
        <v>1.0660980810234477E-2</v>
      </c>
      <c r="T601" s="105">
        <f t="shared" si="598"/>
        <v>8.8235294117646745E-3</v>
      </c>
      <c r="U601" s="105">
        <f t="shared" si="598"/>
        <v>-3.4090909090909061E-2</v>
      </c>
      <c r="V601" s="105">
        <f t="shared" si="598"/>
        <v>1.1123470522802492E-3</v>
      </c>
      <c r="W601" s="105">
        <f t="shared" si="598"/>
        <v>1.6949152542372836E-2</v>
      </c>
    </row>
    <row r="602" spans="1:23" ht="14.25" customHeight="1">
      <c r="A602" s="112" t="s">
        <v>789</v>
      </c>
      <c r="B602" s="183">
        <v>83</v>
      </c>
      <c r="C602" s="184">
        <v>1213</v>
      </c>
      <c r="D602" s="183">
        <v>149</v>
      </c>
      <c r="E602" s="185">
        <v>570</v>
      </c>
      <c r="F602" s="183">
        <v>406</v>
      </c>
      <c r="G602" s="184">
        <v>988</v>
      </c>
      <c r="H602" s="93">
        <v>234.5</v>
      </c>
      <c r="I602" s="93">
        <v>1360</v>
      </c>
      <c r="J602" s="187">
        <v>4400</v>
      </c>
      <c r="K602" s="93">
        <v>134.85</v>
      </c>
      <c r="L602" s="188">
        <v>5900</v>
      </c>
      <c r="M602" s="189">
        <f t="shared" ref="M602:W602" si="599">(B602/B603)-1</f>
        <v>3.0415890751086305E-2</v>
      </c>
      <c r="N602" s="105">
        <f t="shared" si="599"/>
        <v>-5.7377049180328266E-3</v>
      </c>
      <c r="O602" s="105">
        <f t="shared" si="599"/>
        <v>2.4407012719147581E-2</v>
      </c>
      <c r="P602" s="105">
        <f t="shared" si="599"/>
        <v>-1.7241379310344862E-2</v>
      </c>
      <c r="Q602" s="105">
        <f t="shared" si="599"/>
        <v>2.0100502512562901E-2</v>
      </c>
      <c r="R602" s="105">
        <f t="shared" si="599"/>
        <v>-1.0111223458038054E-3</v>
      </c>
      <c r="S602" s="105">
        <f t="shared" si="599"/>
        <v>1.9565217391304346E-2</v>
      </c>
      <c r="T602" s="105">
        <f t="shared" si="599"/>
        <v>7.4074074074073071E-3</v>
      </c>
      <c r="U602" s="105">
        <f t="shared" si="599"/>
        <v>4.4882450724293532E-2</v>
      </c>
      <c r="V602" s="105">
        <f t="shared" si="599"/>
        <v>3.7091988130555364E-4</v>
      </c>
      <c r="W602" s="105">
        <f t="shared" si="599"/>
        <v>0</v>
      </c>
    </row>
    <row r="603" spans="1:23" ht="14.25" customHeight="1">
      <c r="A603" s="112" t="s">
        <v>790</v>
      </c>
      <c r="B603" s="183">
        <v>80.55</v>
      </c>
      <c r="C603" s="184">
        <v>1220</v>
      </c>
      <c r="D603" s="183">
        <v>145.44999999999999</v>
      </c>
      <c r="E603" s="185">
        <v>580</v>
      </c>
      <c r="F603" s="183">
        <v>398</v>
      </c>
      <c r="G603" s="184">
        <v>989</v>
      </c>
      <c r="H603" s="93">
        <v>230</v>
      </c>
      <c r="I603" s="93">
        <v>1350</v>
      </c>
      <c r="J603" s="187">
        <v>4211</v>
      </c>
      <c r="K603" s="93">
        <v>134.80000000000001</v>
      </c>
      <c r="L603" s="188">
        <v>5900</v>
      </c>
      <c r="M603" s="189">
        <f t="shared" ref="M603:W603" si="600">(B603/B604)-1</f>
        <v>2.2857142857142909E-2</v>
      </c>
      <c r="N603" s="105">
        <f t="shared" si="600"/>
        <v>-8.1300813008130524E-3</v>
      </c>
      <c r="O603" s="105">
        <f t="shared" si="600"/>
        <v>3.5968660968660915E-2</v>
      </c>
      <c r="P603" s="105">
        <f t="shared" si="600"/>
        <v>1.221640488656206E-2</v>
      </c>
      <c r="Q603" s="105">
        <f t="shared" si="600"/>
        <v>1.2578616352201255E-3</v>
      </c>
      <c r="R603" s="105">
        <f t="shared" si="600"/>
        <v>1.6443987667009274E-2</v>
      </c>
      <c r="S603" s="105">
        <f t="shared" si="600"/>
        <v>1.7474010174740151E-2</v>
      </c>
      <c r="T603" s="105">
        <f t="shared" si="600"/>
        <v>2.6615969581748944E-2</v>
      </c>
      <c r="U603" s="105">
        <f t="shared" si="600"/>
        <v>0</v>
      </c>
      <c r="V603" s="105">
        <f t="shared" si="600"/>
        <v>1.0494752623688264E-2</v>
      </c>
      <c r="W603" s="105">
        <f t="shared" si="600"/>
        <v>-1.6666666666666718E-2</v>
      </c>
    </row>
    <row r="604" spans="1:23" ht="14.25" customHeight="1">
      <c r="A604" s="112" t="s">
        <v>791</v>
      </c>
      <c r="B604" s="183">
        <v>78.75</v>
      </c>
      <c r="C604" s="184">
        <v>1230</v>
      </c>
      <c r="D604" s="183">
        <v>140.4</v>
      </c>
      <c r="E604" s="185">
        <v>573</v>
      </c>
      <c r="F604" s="183">
        <v>397.5</v>
      </c>
      <c r="G604" s="184">
        <v>973</v>
      </c>
      <c r="H604" s="93">
        <v>226.05</v>
      </c>
      <c r="I604" s="93">
        <v>1315</v>
      </c>
      <c r="J604" s="187">
        <v>4211</v>
      </c>
      <c r="K604" s="93">
        <v>133.4</v>
      </c>
      <c r="L604" s="188">
        <v>6000</v>
      </c>
      <c r="M604" s="189">
        <f t="shared" ref="M604:W604" si="601">(B604/B605)-1</f>
        <v>3.3464566929133799E-2</v>
      </c>
      <c r="N604" s="105">
        <f t="shared" si="601"/>
        <v>0</v>
      </c>
      <c r="O604" s="105">
        <f t="shared" si="601"/>
        <v>5.9622641509434082E-2</v>
      </c>
      <c r="P604" s="105">
        <f t="shared" si="601"/>
        <v>5.2631578947368585E-3</v>
      </c>
      <c r="Q604" s="105">
        <f t="shared" si="601"/>
        <v>3.7878787878788955E-3</v>
      </c>
      <c r="R604" s="105">
        <f t="shared" si="601"/>
        <v>2.9629629629629672E-2</v>
      </c>
      <c r="S604" s="105">
        <f t="shared" si="601"/>
        <v>-8.5526315789473673E-3</v>
      </c>
      <c r="T604" s="105">
        <f t="shared" si="601"/>
        <v>9.2095165003838186E-3</v>
      </c>
      <c r="U604" s="105">
        <f t="shared" si="601"/>
        <v>0</v>
      </c>
      <c r="V604" s="105">
        <f t="shared" si="601"/>
        <v>-1.6949152542372725E-2</v>
      </c>
      <c r="W604" s="105">
        <f t="shared" si="601"/>
        <v>-5.0632911392405111E-2</v>
      </c>
    </row>
    <row r="605" spans="1:23" ht="14.25" customHeight="1">
      <c r="A605" s="112" t="s">
        <v>792</v>
      </c>
      <c r="B605" s="183">
        <v>76.2</v>
      </c>
      <c r="C605" s="184">
        <v>1230</v>
      </c>
      <c r="D605" s="183">
        <v>132.5</v>
      </c>
      <c r="E605" s="185">
        <v>570</v>
      </c>
      <c r="F605" s="183">
        <v>396</v>
      </c>
      <c r="G605" s="184">
        <v>945</v>
      </c>
      <c r="H605" s="93">
        <v>228</v>
      </c>
      <c r="I605" s="93">
        <v>1303</v>
      </c>
      <c r="J605" s="187">
        <v>4211</v>
      </c>
      <c r="K605" s="93">
        <v>135.69999999999999</v>
      </c>
      <c r="L605" s="188">
        <v>6320</v>
      </c>
      <c r="M605" s="189">
        <f t="shared" ref="M605:W605" si="602">(B605/B606)-1</f>
        <v>1.1824990145841152E-3</v>
      </c>
      <c r="N605" s="105">
        <f t="shared" si="602"/>
        <v>0</v>
      </c>
      <c r="O605" s="105">
        <f t="shared" si="602"/>
        <v>1.9230769230769162E-2</v>
      </c>
      <c r="P605" s="105">
        <f t="shared" si="602"/>
        <v>1.1535048802129522E-2</v>
      </c>
      <c r="Q605" s="105">
        <f t="shared" si="602"/>
        <v>0</v>
      </c>
      <c r="R605" s="105">
        <f t="shared" si="602"/>
        <v>0</v>
      </c>
      <c r="S605" s="105">
        <f t="shared" si="602"/>
        <v>-4.366812227074246E-3</v>
      </c>
      <c r="T605" s="105">
        <f t="shared" si="602"/>
        <v>1.4007782101167265E-2</v>
      </c>
      <c r="U605" s="105">
        <f t="shared" si="602"/>
        <v>0</v>
      </c>
      <c r="V605" s="105">
        <f t="shared" si="602"/>
        <v>-1.4716703458426128E-3</v>
      </c>
      <c r="W605" s="105">
        <f t="shared" si="602"/>
        <v>1.9354838709677358E-2</v>
      </c>
    </row>
    <row r="606" spans="1:23" ht="14.25" customHeight="1">
      <c r="A606" s="112" t="s">
        <v>793</v>
      </c>
      <c r="B606" s="183">
        <v>76.11</v>
      </c>
      <c r="C606" s="184">
        <v>1230</v>
      </c>
      <c r="D606" s="183">
        <v>130</v>
      </c>
      <c r="E606" s="185">
        <v>563.5</v>
      </c>
      <c r="F606" s="183">
        <v>396</v>
      </c>
      <c r="G606" s="184">
        <v>945</v>
      </c>
      <c r="H606" s="93">
        <v>229</v>
      </c>
      <c r="I606" s="93">
        <v>1285</v>
      </c>
      <c r="J606" s="187">
        <v>4211</v>
      </c>
      <c r="K606" s="93">
        <v>135.9</v>
      </c>
      <c r="L606" s="188">
        <v>6200</v>
      </c>
      <c r="M606" s="189">
        <f t="shared" ref="M606:W606" si="603">(B606/B607)-1</f>
        <v>7.4123097286564743E-3</v>
      </c>
      <c r="N606" s="105">
        <f t="shared" si="603"/>
        <v>0</v>
      </c>
      <c r="O606" s="105">
        <f t="shared" si="603"/>
        <v>3.4208432776451803E-2</v>
      </c>
      <c r="P606" s="105">
        <f t="shared" si="603"/>
        <v>2.669039145907437E-3</v>
      </c>
      <c r="Q606" s="105">
        <f t="shared" si="603"/>
        <v>-5.150106770506202E-3</v>
      </c>
      <c r="R606" s="105">
        <f t="shared" si="603"/>
        <v>0</v>
      </c>
      <c r="S606" s="105">
        <f t="shared" si="603"/>
        <v>0</v>
      </c>
      <c r="T606" s="105">
        <f t="shared" si="603"/>
        <v>2.8000000000000025E-2</v>
      </c>
      <c r="U606" s="105">
        <f t="shared" si="603"/>
        <v>-5.1576576576576549E-2</v>
      </c>
      <c r="V606" s="105">
        <f t="shared" si="603"/>
        <v>-7.3529411764705621E-4</v>
      </c>
      <c r="W606" s="105">
        <f t="shared" si="603"/>
        <v>0</v>
      </c>
    </row>
    <row r="607" spans="1:23" ht="14.25" customHeight="1">
      <c r="A607" s="112" t="s">
        <v>794</v>
      </c>
      <c r="B607" s="183">
        <v>75.55</v>
      </c>
      <c r="C607" s="184">
        <v>1230</v>
      </c>
      <c r="D607" s="183">
        <v>125.7</v>
      </c>
      <c r="E607" s="185">
        <v>562</v>
      </c>
      <c r="F607" s="183">
        <v>398.05</v>
      </c>
      <c r="G607" s="184">
        <v>945</v>
      </c>
      <c r="H607" s="93">
        <v>229</v>
      </c>
      <c r="I607" s="93">
        <v>1250</v>
      </c>
      <c r="J607" s="187">
        <v>4440</v>
      </c>
      <c r="K607" s="93">
        <v>136</v>
      </c>
      <c r="L607" s="188">
        <v>6200</v>
      </c>
      <c r="M607" s="189">
        <f t="shared" ref="M607:W607" si="604">(B607/B608)-1</f>
        <v>-5.5625000000000036E-2</v>
      </c>
      <c r="N607" s="105">
        <f t="shared" si="604"/>
        <v>-2.9968454258675115E-2</v>
      </c>
      <c r="O607" s="105">
        <f t="shared" si="604"/>
        <v>-1.8735362997657989E-2</v>
      </c>
      <c r="P607" s="105">
        <f t="shared" si="604"/>
        <v>3.5714285714285587E-3</v>
      </c>
      <c r="Q607" s="105">
        <f t="shared" si="604"/>
        <v>1.2562814070360417E-4</v>
      </c>
      <c r="R607" s="105">
        <f t="shared" si="604"/>
        <v>0</v>
      </c>
      <c r="S607" s="105">
        <f t="shared" si="604"/>
        <v>4.8266783677051173E-3</v>
      </c>
      <c r="T607" s="105">
        <f t="shared" si="604"/>
        <v>8.8781275221954115E-3</v>
      </c>
      <c r="U607" s="105">
        <f t="shared" si="604"/>
        <v>4.4705882352941151E-2</v>
      </c>
      <c r="V607" s="105">
        <f t="shared" si="604"/>
        <v>0</v>
      </c>
      <c r="W607" s="105">
        <f t="shared" si="604"/>
        <v>1.615508885298933E-3</v>
      </c>
    </row>
    <row r="608" spans="1:23" ht="14.25" customHeight="1">
      <c r="A608" s="112" t="s">
        <v>795</v>
      </c>
      <c r="B608" s="183">
        <v>80</v>
      </c>
      <c r="C608" s="184">
        <v>1268</v>
      </c>
      <c r="D608" s="183">
        <v>128.1</v>
      </c>
      <c r="E608" s="185">
        <v>560</v>
      </c>
      <c r="F608" s="183">
        <v>398</v>
      </c>
      <c r="G608" s="184">
        <v>945</v>
      </c>
      <c r="H608" s="93">
        <v>227.9</v>
      </c>
      <c r="I608" s="93">
        <v>1239</v>
      </c>
      <c r="J608" s="187">
        <v>4250</v>
      </c>
      <c r="K608" s="93">
        <v>136</v>
      </c>
      <c r="L608" s="188">
        <v>6190</v>
      </c>
      <c r="M608" s="189">
        <f t="shared" ref="M608:W608" si="605">(B608/B609)-1</f>
        <v>2.1450459652706977E-2</v>
      </c>
      <c r="N608" s="105">
        <f t="shared" si="605"/>
        <v>0</v>
      </c>
      <c r="O608" s="105">
        <f t="shared" si="605"/>
        <v>0</v>
      </c>
      <c r="P608" s="105">
        <f t="shared" si="605"/>
        <v>1.4125316914161523E-2</v>
      </c>
      <c r="Q608" s="105">
        <f t="shared" si="605"/>
        <v>-2.5062656641604564E-3</v>
      </c>
      <c r="R608" s="105">
        <f t="shared" si="605"/>
        <v>-1.5625E-2</v>
      </c>
      <c r="S608" s="105">
        <f t="shared" si="605"/>
        <v>1.9230769230769384E-2</v>
      </c>
      <c r="T608" s="105">
        <f t="shared" si="605"/>
        <v>-2.4154589371980784E-3</v>
      </c>
      <c r="U608" s="105">
        <f t="shared" si="605"/>
        <v>2.353494939986156E-4</v>
      </c>
      <c r="V608" s="105">
        <f t="shared" si="605"/>
        <v>1.4925373134328401E-2</v>
      </c>
      <c r="W608" s="105">
        <f t="shared" si="605"/>
        <v>3.1666666666666732E-2</v>
      </c>
    </row>
    <row r="609" spans="1:23" ht="14.25" customHeight="1">
      <c r="A609" s="112" t="s">
        <v>796</v>
      </c>
      <c r="B609" s="183">
        <v>78.319999999999993</v>
      </c>
      <c r="C609" s="184">
        <v>1268</v>
      </c>
      <c r="D609" s="183">
        <v>128.1</v>
      </c>
      <c r="E609" s="185">
        <v>552.20000000000005</v>
      </c>
      <c r="F609" s="183">
        <v>399</v>
      </c>
      <c r="G609" s="184">
        <v>960</v>
      </c>
      <c r="H609" s="93">
        <v>223.6</v>
      </c>
      <c r="I609" s="93">
        <v>1242</v>
      </c>
      <c r="J609" s="187">
        <v>4249</v>
      </c>
      <c r="K609" s="93">
        <v>134</v>
      </c>
      <c r="L609" s="188">
        <v>6000</v>
      </c>
      <c r="M609" s="189">
        <f t="shared" ref="M609:W609" si="606">(B609/B610)-1</f>
        <v>-8.6075949367089288E-3</v>
      </c>
      <c r="N609" s="105">
        <f t="shared" si="606"/>
        <v>0</v>
      </c>
      <c r="O609" s="105">
        <f t="shared" si="606"/>
        <v>-1.4615384615384697E-2</v>
      </c>
      <c r="P609" s="105">
        <f t="shared" si="606"/>
        <v>-1.3928571428571401E-2</v>
      </c>
      <c r="Q609" s="105">
        <f t="shared" si="606"/>
        <v>-2.7493126718320937E-3</v>
      </c>
      <c r="R609" s="105">
        <f t="shared" si="606"/>
        <v>-4.0000000000000036E-2</v>
      </c>
      <c r="S609" s="105">
        <f t="shared" si="606"/>
        <v>1.1307100859339725E-2</v>
      </c>
      <c r="T609" s="105">
        <f t="shared" si="606"/>
        <v>-4.0096230954290712E-3</v>
      </c>
      <c r="U609" s="105">
        <f t="shared" si="606"/>
        <v>1.4565425023877809E-2</v>
      </c>
      <c r="V609" s="105">
        <f t="shared" si="606"/>
        <v>-7.4074074074074181E-3</v>
      </c>
      <c r="W609" s="105">
        <f t="shared" si="606"/>
        <v>7.5566750629723067E-3</v>
      </c>
    </row>
    <row r="610" spans="1:23" ht="14.25" customHeight="1">
      <c r="A610" s="112" t="s">
        <v>797</v>
      </c>
      <c r="B610" s="183">
        <v>79</v>
      </c>
      <c r="C610" s="184">
        <v>1268</v>
      </c>
      <c r="D610" s="183">
        <v>130</v>
      </c>
      <c r="E610" s="185">
        <v>560</v>
      </c>
      <c r="F610" s="183">
        <v>400.1</v>
      </c>
      <c r="G610" s="184">
        <v>1000</v>
      </c>
      <c r="H610" s="93">
        <v>221.1</v>
      </c>
      <c r="I610" s="93">
        <v>1247</v>
      </c>
      <c r="J610" s="187">
        <v>4188</v>
      </c>
      <c r="K610" s="93">
        <v>135</v>
      </c>
      <c r="L610" s="188">
        <v>5955</v>
      </c>
      <c r="M610" s="189">
        <f t="shared" ref="M610:W610" si="607">(B610/B611)-1</f>
        <v>-2.5293028994447853E-2</v>
      </c>
      <c r="N610" s="105">
        <f t="shared" si="607"/>
        <v>0</v>
      </c>
      <c r="O610" s="105">
        <f t="shared" si="607"/>
        <v>3.1746031746031855E-2</v>
      </c>
      <c r="P610" s="105">
        <f t="shared" si="607"/>
        <v>2.7522935779816571E-2</v>
      </c>
      <c r="Q610" s="105">
        <f t="shared" si="607"/>
        <v>-1.1854778957767209E-2</v>
      </c>
      <c r="R610" s="105">
        <f t="shared" si="607"/>
        <v>5.2631578947368363E-2</v>
      </c>
      <c r="S610" s="105">
        <f t="shared" si="607"/>
        <v>-5.391527599486523E-2</v>
      </c>
      <c r="T610" s="105">
        <f t="shared" si="607"/>
        <v>1.7959183673469381E-2</v>
      </c>
      <c r="U610" s="105">
        <f t="shared" si="607"/>
        <v>-5.6756756756756732E-2</v>
      </c>
      <c r="V610" s="105">
        <f t="shared" si="607"/>
        <v>-2.1384559623051747E-2</v>
      </c>
      <c r="W610" s="105">
        <f t="shared" si="607"/>
        <v>-3.9516129032258096E-2</v>
      </c>
    </row>
    <row r="611" spans="1:23" ht="14.25" customHeight="1">
      <c r="A611" s="112" t="s">
        <v>798</v>
      </c>
      <c r="B611" s="183">
        <v>81.05</v>
      </c>
      <c r="C611" s="184">
        <v>1268</v>
      </c>
      <c r="D611" s="183">
        <v>126</v>
      </c>
      <c r="E611" s="185">
        <v>545</v>
      </c>
      <c r="F611" s="183">
        <v>404.9</v>
      </c>
      <c r="G611" s="184">
        <v>950</v>
      </c>
      <c r="H611" s="93">
        <v>233.7</v>
      </c>
      <c r="I611" s="93">
        <v>1225</v>
      </c>
      <c r="J611" s="187">
        <v>4440</v>
      </c>
      <c r="K611" s="93">
        <v>137.94999999999999</v>
      </c>
      <c r="L611" s="188">
        <v>6200</v>
      </c>
      <c r="M611" s="189">
        <f t="shared" ref="M611:W611" si="608">(B611/B612)-1</f>
        <v>8.0845771144277823E-3</v>
      </c>
      <c r="N611" s="105">
        <f t="shared" si="608"/>
        <v>-5.9347181008902128E-2</v>
      </c>
      <c r="O611" s="105">
        <f t="shared" si="608"/>
        <v>-2.287708414113987E-2</v>
      </c>
      <c r="P611" s="105">
        <f t="shared" si="608"/>
        <v>-5.6930264751687054E-2</v>
      </c>
      <c r="Q611" s="105">
        <f t="shared" si="608"/>
        <v>4.7146401985111996E-3</v>
      </c>
      <c r="R611" s="105">
        <f t="shared" si="608"/>
        <v>-4.0404040404040442E-2</v>
      </c>
      <c r="S611" s="105">
        <f t="shared" si="608"/>
        <v>5.986394557823127E-2</v>
      </c>
      <c r="T611" s="105">
        <f t="shared" si="608"/>
        <v>1.2396694214876103E-2</v>
      </c>
      <c r="U611" s="105">
        <f t="shared" si="608"/>
        <v>2.2573363431150906E-3</v>
      </c>
      <c r="V611" s="105">
        <f t="shared" si="608"/>
        <v>3.2946461999250998E-2</v>
      </c>
      <c r="W611" s="105">
        <f t="shared" si="608"/>
        <v>0</v>
      </c>
    </row>
    <row r="612" spans="1:23" ht="14.25" customHeight="1">
      <c r="A612" s="112" t="s">
        <v>799</v>
      </c>
      <c r="B612" s="183">
        <v>80.400000000000006</v>
      </c>
      <c r="C612" s="184">
        <v>1348</v>
      </c>
      <c r="D612" s="183">
        <v>128.94999999999999</v>
      </c>
      <c r="E612" s="185">
        <v>577.9</v>
      </c>
      <c r="F612" s="183">
        <v>403</v>
      </c>
      <c r="G612" s="184">
        <v>990</v>
      </c>
      <c r="H612" s="93">
        <v>220.5</v>
      </c>
      <c r="I612" s="93">
        <v>1210</v>
      </c>
      <c r="J612" s="187">
        <v>4430</v>
      </c>
      <c r="K612" s="93">
        <v>133.55000000000001</v>
      </c>
      <c r="L612" s="188">
        <v>6200</v>
      </c>
      <c r="M612" s="189">
        <f t="shared" ref="M612:W612" si="609">(B612/B613)-1</f>
        <v>3.6200224691049776E-3</v>
      </c>
      <c r="N612" s="105">
        <f t="shared" si="609"/>
        <v>0</v>
      </c>
      <c r="O612" s="105">
        <f t="shared" si="609"/>
        <v>-8.0769230769232037E-3</v>
      </c>
      <c r="P612" s="105">
        <f t="shared" si="609"/>
        <v>3.1964285714285667E-2</v>
      </c>
      <c r="Q612" s="105">
        <f t="shared" si="609"/>
        <v>6.9965017491253612E-3</v>
      </c>
      <c r="R612" s="105">
        <f t="shared" si="609"/>
        <v>3.2325338894682032E-2</v>
      </c>
      <c r="S612" s="105">
        <f t="shared" si="609"/>
        <v>-1.5185350602947789E-2</v>
      </c>
      <c r="T612" s="105">
        <f t="shared" si="609"/>
        <v>-1.6260162601625994E-2</v>
      </c>
      <c r="U612" s="105">
        <f t="shared" si="609"/>
        <v>2.7603804221758343E-2</v>
      </c>
      <c r="V612" s="105">
        <f t="shared" si="609"/>
        <v>5.992063492063493E-2</v>
      </c>
      <c r="W612" s="105">
        <f t="shared" si="609"/>
        <v>0</v>
      </c>
    </row>
    <row r="613" spans="1:23" ht="14.25" customHeight="1">
      <c r="A613" s="112" t="s">
        <v>800</v>
      </c>
      <c r="B613" s="183">
        <v>80.11</v>
      </c>
      <c r="C613" s="184">
        <v>1348</v>
      </c>
      <c r="D613" s="183">
        <v>130</v>
      </c>
      <c r="E613" s="185">
        <v>560</v>
      </c>
      <c r="F613" s="183">
        <v>400.2</v>
      </c>
      <c r="G613" s="184">
        <v>959</v>
      </c>
      <c r="H613" s="93">
        <v>223.9</v>
      </c>
      <c r="I613" s="93">
        <v>1230</v>
      </c>
      <c r="J613" s="187">
        <v>4311</v>
      </c>
      <c r="K613" s="93">
        <v>126</v>
      </c>
      <c r="L613" s="188">
        <v>6200</v>
      </c>
      <c r="M613" s="189">
        <f t="shared" ref="M613:W613" si="610">(B613/B614)-1</f>
        <v>-1.7055214723926349E-2</v>
      </c>
      <c r="N613" s="105">
        <f t="shared" si="610"/>
        <v>0</v>
      </c>
      <c r="O613" s="105">
        <f t="shared" si="610"/>
        <v>-7.2546773577700785E-3</v>
      </c>
      <c r="P613" s="105">
        <f t="shared" si="610"/>
        <v>2.6581118240146751E-2</v>
      </c>
      <c r="Q613" s="105">
        <f t="shared" si="610"/>
        <v>-1.1851851851851891E-2</v>
      </c>
      <c r="R613" s="105">
        <f t="shared" si="610"/>
        <v>5.8498896247240584E-2</v>
      </c>
      <c r="S613" s="105">
        <f t="shared" si="610"/>
        <v>1.7727272727272814E-2</v>
      </c>
      <c r="T613" s="105">
        <f t="shared" si="610"/>
        <v>0</v>
      </c>
      <c r="U613" s="105">
        <f t="shared" si="610"/>
        <v>-4.0934371523915436E-2</v>
      </c>
      <c r="V613" s="105">
        <f t="shared" si="610"/>
        <v>-1.3698630136986356E-2</v>
      </c>
      <c r="W613" s="105">
        <f t="shared" si="610"/>
        <v>0</v>
      </c>
    </row>
    <row r="614" spans="1:23" ht="14.25" customHeight="1">
      <c r="A614" s="112" t="s">
        <v>801</v>
      </c>
      <c r="B614" s="183">
        <v>81.5</v>
      </c>
      <c r="C614" s="184">
        <v>1348</v>
      </c>
      <c r="D614" s="183">
        <v>130.94999999999999</v>
      </c>
      <c r="E614" s="185">
        <v>545.5</v>
      </c>
      <c r="F614" s="183">
        <v>405</v>
      </c>
      <c r="G614" s="184">
        <v>906</v>
      </c>
      <c r="H614" s="93">
        <v>220</v>
      </c>
      <c r="I614" s="93">
        <v>1230</v>
      </c>
      <c r="J614" s="187">
        <v>4495</v>
      </c>
      <c r="K614" s="93">
        <v>127.75</v>
      </c>
      <c r="L614" s="188">
        <v>6200</v>
      </c>
      <c r="M614" s="189">
        <f t="shared" ref="M614:W614" si="611">(B614/B615)-1</f>
        <v>5.4280779669380053E-3</v>
      </c>
      <c r="N614" s="105">
        <f t="shared" si="611"/>
        <v>1.3533834586466176E-2</v>
      </c>
      <c r="O614" s="105">
        <f t="shared" si="611"/>
        <v>-1.1698113207547212E-2</v>
      </c>
      <c r="P614" s="105">
        <f t="shared" si="611"/>
        <v>-1.1775362318840576E-2</v>
      </c>
      <c r="Q614" s="105">
        <f t="shared" si="611"/>
        <v>7.4626865671640896E-3</v>
      </c>
      <c r="R614" s="105">
        <f t="shared" si="611"/>
        <v>5.8411214953270951E-2</v>
      </c>
      <c r="S614" s="105">
        <f t="shared" si="611"/>
        <v>0</v>
      </c>
      <c r="T614" s="105">
        <f t="shared" si="611"/>
        <v>0</v>
      </c>
      <c r="U614" s="105">
        <f t="shared" si="611"/>
        <v>0</v>
      </c>
      <c r="V614" s="105">
        <f t="shared" si="611"/>
        <v>2.3637820512820484E-2</v>
      </c>
      <c r="W614" s="105">
        <f t="shared" si="611"/>
        <v>-7.8412546007361472E-3</v>
      </c>
    </row>
    <row r="615" spans="1:23" ht="14.25" customHeight="1">
      <c r="A615" s="112" t="s">
        <v>802</v>
      </c>
      <c r="B615" s="183">
        <v>81.06</v>
      </c>
      <c r="C615" s="184">
        <v>1330</v>
      </c>
      <c r="D615" s="183">
        <v>132.5</v>
      </c>
      <c r="E615" s="185">
        <v>552</v>
      </c>
      <c r="F615" s="183">
        <v>402</v>
      </c>
      <c r="G615" s="184">
        <v>856</v>
      </c>
      <c r="H615" s="93">
        <v>220</v>
      </c>
      <c r="I615" s="93">
        <v>1230</v>
      </c>
      <c r="J615" s="187">
        <v>4495</v>
      </c>
      <c r="K615" s="93">
        <v>124.8</v>
      </c>
      <c r="L615" s="188">
        <v>6249</v>
      </c>
      <c r="M615" s="189">
        <f t="shared" ref="M615:W615" si="612">(B615/B616)-1</f>
        <v>-1.1342846688620511E-2</v>
      </c>
      <c r="N615" s="105">
        <f t="shared" si="612"/>
        <v>2.3076923076922995E-2</v>
      </c>
      <c r="O615" s="105">
        <f t="shared" si="612"/>
        <v>3.8401253918495248E-2</v>
      </c>
      <c r="P615" s="105">
        <f t="shared" si="612"/>
        <v>1.098901098901095E-2</v>
      </c>
      <c r="Q615" s="105">
        <f t="shared" si="612"/>
        <v>4.9999999999998934E-3</v>
      </c>
      <c r="R615" s="105">
        <f t="shared" si="612"/>
        <v>-5.9340659340659352E-2</v>
      </c>
      <c r="S615" s="105">
        <f t="shared" si="612"/>
        <v>8.9429030038981061E-3</v>
      </c>
      <c r="T615" s="105">
        <f t="shared" si="612"/>
        <v>5.7236304170074082E-3</v>
      </c>
      <c r="U615" s="105">
        <f t="shared" si="612"/>
        <v>5.7895975523652554E-2</v>
      </c>
      <c r="V615" s="105">
        <f t="shared" si="612"/>
        <v>0</v>
      </c>
      <c r="W615" s="105">
        <f t="shared" si="612"/>
        <v>-7.7802476976818191E-3</v>
      </c>
    </row>
    <row r="616" spans="1:23" ht="14.25" customHeight="1">
      <c r="A616" s="112" t="s">
        <v>803</v>
      </c>
      <c r="B616" s="183">
        <v>81.99</v>
      </c>
      <c r="C616" s="184">
        <v>1300</v>
      </c>
      <c r="D616" s="183">
        <v>127.6</v>
      </c>
      <c r="E616" s="185">
        <v>546</v>
      </c>
      <c r="F616" s="183">
        <v>400</v>
      </c>
      <c r="G616" s="184">
        <v>910</v>
      </c>
      <c r="H616" s="93">
        <v>218.05</v>
      </c>
      <c r="I616" s="93">
        <v>1223</v>
      </c>
      <c r="J616" s="187">
        <v>4249</v>
      </c>
      <c r="K616" s="93">
        <v>124.8</v>
      </c>
      <c r="L616" s="188">
        <v>6298</v>
      </c>
      <c r="M616" s="189">
        <f t="shared" ref="M616:W616" si="613">(B616/B617)-1</f>
        <v>6.0122699386502276E-3</v>
      </c>
      <c r="N616" s="105">
        <f t="shared" si="613"/>
        <v>0</v>
      </c>
      <c r="O616" s="105">
        <f t="shared" si="613"/>
        <v>3.9339103068449788E-3</v>
      </c>
      <c r="P616" s="105">
        <f t="shared" si="613"/>
        <v>1.8348623853210455E-3</v>
      </c>
      <c r="Q616" s="105">
        <f t="shared" si="613"/>
        <v>-1.2498437695296349E-4</v>
      </c>
      <c r="R616" s="105">
        <f t="shared" si="613"/>
        <v>5.5248618784531356E-3</v>
      </c>
      <c r="S616" s="105">
        <f t="shared" si="613"/>
        <v>2.2935779816513069E-4</v>
      </c>
      <c r="T616" s="105">
        <f t="shared" si="613"/>
        <v>1.4937759336099532E-2</v>
      </c>
      <c r="U616" s="105">
        <f t="shared" si="613"/>
        <v>0</v>
      </c>
      <c r="V616" s="105">
        <f t="shared" si="613"/>
        <v>8.8924818108326864E-3</v>
      </c>
      <c r="W616" s="105">
        <f t="shared" si="613"/>
        <v>0</v>
      </c>
    </row>
    <row r="617" spans="1:23" ht="14.25" customHeight="1">
      <c r="A617" s="112" t="s">
        <v>804</v>
      </c>
      <c r="B617" s="183">
        <v>81.5</v>
      </c>
      <c r="C617" s="184">
        <v>1300</v>
      </c>
      <c r="D617" s="183">
        <v>127.1</v>
      </c>
      <c r="E617" s="185">
        <v>545</v>
      </c>
      <c r="F617" s="183">
        <v>400.05</v>
      </c>
      <c r="G617" s="184">
        <v>905</v>
      </c>
      <c r="H617" s="93">
        <v>218</v>
      </c>
      <c r="I617" s="93">
        <v>1205</v>
      </c>
      <c r="J617" s="187">
        <v>4249</v>
      </c>
      <c r="K617" s="93">
        <v>123.7</v>
      </c>
      <c r="L617" s="188">
        <v>6298</v>
      </c>
      <c r="M617" s="189">
        <f t="shared" ref="M617:W617" si="614">(B617/B618)-1</f>
        <v>-6.0975609756097615E-3</v>
      </c>
      <c r="N617" s="105">
        <f t="shared" si="614"/>
        <v>0</v>
      </c>
      <c r="O617" s="105">
        <f t="shared" si="614"/>
        <v>1.6799999999999926E-2</v>
      </c>
      <c r="P617" s="105">
        <f t="shared" si="614"/>
        <v>-9.0909090909090384E-3</v>
      </c>
      <c r="Q617" s="105">
        <f t="shared" si="614"/>
        <v>1.2499999999993072E-4</v>
      </c>
      <c r="R617" s="105">
        <f t="shared" si="614"/>
        <v>5.5555555555555358E-3</v>
      </c>
      <c r="S617" s="105">
        <f t="shared" si="614"/>
        <v>-9.0909090909090384E-3</v>
      </c>
      <c r="T617" s="105">
        <f t="shared" si="614"/>
        <v>-8.2918739635162719E-4</v>
      </c>
      <c r="U617" s="105">
        <f t="shared" si="614"/>
        <v>0</v>
      </c>
      <c r="V617" s="105">
        <f t="shared" si="614"/>
        <v>2.2314049586776852E-2</v>
      </c>
      <c r="W617" s="105">
        <f t="shared" si="614"/>
        <v>-3.1746031746027192E-4</v>
      </c>
    </row>
    <row r="618" spans="1:23" ht="14.25" customHeight="1">
      <c r="A618" s="112" t="s">
        <v>805</v>
      </c>
      <c r="B618" s="183">
        <v>82</v>
      </c>
      <c r="C618" s="184">
        <v>1300</v>
      </c>
      <c r="D618" s="183">
        <v>125</v>
      </c>
      <c r="E618" s="185">
        <v>550</v>
      </c>
      <c r="F618" s="183">
        <v>400</v>
      </c>
      <c r="G618" s="184">
        <v>900</v>
      </c>
      <c r="H618" s="93">
        <v>220</v>
      </c>
      <c r="I618" s="93">
        <v>1206</v>
      </c>
      <c r="J618" s="187">
        <v>4249</v>
      </c>
      <c r="K618" s="93">
        <v>121</v>
      </c>
      <c r="L618" s="188">
        <v>6300</v>
      </c>
      <c r="M618" s="189">
        <f t="shared" ref="M618:W618" si="615">(B618/B619)-1</f>
        <v>-6.0606060606060996E-3</v>
      </c>
      <c r="N618" s="105">
        <f t="shared" si="615"/>
        <v>0</v>
      </c>
      <c r="O618" s="105">
        <f t="shared" si="615"/>
        <v>0</v>
      </c>
      <c r="P618" s="105">
        <f t="shared" si="615"/>
        <v>9.1743119266054496E-3</v>
      </c>
      <c r="Q618" s="105">
        <f t="shared" si="615"/>
        <v>-2.4993751562119026E-4</v>
      </c>
      <c r="R618" s="105">
        <f t="shared" si="615"/>
        <v>0</v>
      </c>
      <c r="S618" s="105">
        <f t="shared" si="615"/>
        <v>0</v>
      </c>
      <c r="T618" s="105">
        <f t="shared" si="615"/>
        <v>4.9999999999998934E-3</v>
      </c>
      <c r="U618" s="105">
        <f t="shared" si="615"/>
        <v>0</v>
      </c>
      <c r="V618" s="105">
        <f t="shared" si="615"/>
        <v>-2.4732069249793209E-3</v>
      </c>
      <c r="W618" s="105">
        <f t="shared" si="615"/>
        <v>0</v>
      </c>
    </row>
    <row r="619" spans="1:23" ht="14.25" customHeight="1">
      <c r="A619" s="112" t="s">
        <v>806</v>
      </c>
      <c r="B619" s="183">
        <v>82.5</v>
      </c>
      <c r="C619" s="184">
        <v>1300</v>
      </c>
      <c r="D619" s="183">
        <v>125</v>
      </c>
      <c r="E619" s="185">
        <v>545</v>
      </c>
      <c r="F619" s="183">
        <v>400.1</v>
      </c>
      <c r="G619" s="184">
        <v>900</v>
      </c>
      <c r="H619" s="93">
        <v>220</v>
      </c>
      <c r="I619" s="93">
        <v>1200</v>
      </c>
      <c r="J619" s="187">
        <v>4249</v>
      </c>
      <c r="K619" s="93">
        <v>121.3</v>
      </c>
      <c r="L619" s="188">
        <v>6300</v>
      </c>
      <c r="M619" s="189">
        <f t="shared" ref="M619:W619" si="616">(B619/B620)-1</f>
        <v>-1.3315579227696217E-3</v>
      </c>
      <c r="N619" s="105">
        <f t="shared" si="616"/>
        <v>0</v>
      </c>
      <c r="O619" s="105">
        <f t="shared" si="616"/>
        <v>-3.9840637450199168E-3</v>
      </c>
      <c r="P619" s="105">
        <f t="shared" si="616"/>
        <v>-4.0204678362574242E-3</v>
      </c>
      <c r="Q619" s="105">
        <f t="shared" si="616"/>
        <v>1.2498437695285247E-4</v>
      </c>
      <c r="R619" s="105">
        <f t="shared" si="616"/>
        <v>0</v>
      </c>
      <c r="S619" s="105">
        <f t="shared" si="616"/>
        <v>4.5662100456620447E-3</v>
      </c>
      <c r="T619" s="105">
        <f t="shared" si="616"/>
        <v>0</v>
      </c>
      <c r="U619" s="105">
        <f t="shared" si="616"/>
        <v>0</v>
      </c>
      <c r="V619" s="105">
        <f t="shared" si="616"/>
        <v>-2.9600000000000071E-2</v>
      </c>
      <c r="W619" s="105">
        <f t="shared" si="616"/>
        <v>0</v>
      </c>
    </row>
    <row r="620" spans="1:23" ht="14.25" customHeight="1">
      <c r="A620" s="112" t="s">
        <v>807</v>
      </c>
      <c r="B620" s="183">
        <v>82.61</v>
      </c>
      <c r="C620" s="184">
        <v>1300</v>
      </c>
      <c r="D620" s="183">
        <v>125.5</v>
      </c>
      <c r="E620" s="185">
        <v>547.20000000000005</v>
      </c>
      <c r="F620" s="183">
        <v>400.05</v>
      </c>
      <c r="G620" s="184">
        <v>900</v>
      </c>
      <c r="H620" s="93">
        <v>219</v>
      </c>
      <c r="I620" s="93">
        <v>1200</v>
      </c>
      <c r="J620" s="187">
        <v>4249</v>
      </c>
      <c r="K620" s="93">
        <v>125</v>
      </c>
      <c r="L620" s="188">
        <v>6300</v>
      </c>
      <c r="M620" s="189">
        <f t="shared" ref="M620:W620" si="617">(B620/B621)-1</f>
        <v>1.3333333333334085E-3</v>
      </c>
      <c r="N620" s="105">
        <f t="shared" si="617"/>
        <v>0</v>
      </c>
      <c r="O620" s="105">
        <f t="shared" si="617"/>
        <v>3.4624896949711381E-2</v>
      </c>
      <c r="P620" s="105">
        <f t="shared" si="617"/>
        <v>0</v>
      </c>
      <c r="Q620" s="105">
        <f t="shared" si="617"/>
        <v>1.2499999999993072E-4</v>
      </c>
      <c r="R620" s="105">
        <f t="shared" si="617"/>
        <v>-5.4621848739495826E-2</v>
      </c>
      <c r="S620" s="105">
        <f t="shared" si="617"/>
        <v>0</v>
      </c>
      <c r="T620" s="105">
        <f t="shared" si="617"/>
        <v>-2.8340080971659964E-2</v>
      </c>
      <c r="U620" s="105">
        <f t="shared" si="617"/>
        <v>2.3855421686747036E-2</v>
      </c>
      <c r="V620" s="105">
        <f t="shared" si="617"/>
        <v>1.6260162601626105E-2</v>
      </c>
      <c r="W620" s="105">
        <f t="shared" si="617"/>
        <v>0</v>
      </c>
    </row>
    <row r="621" spans="1:23" ht="14.25" customHeight="1">
      <c r="A621" s="112" t="s">
        <v>808</v>
      </c>
      <c r="B621" s="183">
        <v>82.5</v>
      </c>
      <c r="C621" s="184">
        <v>1300</v>
      </c>
      <c r="D621" s="183">
        <v>121.3</v>
      </c>
      <c r="E621" s="185">
        <v>547.20000000000005</v>
      </c>
      <c r="F621" s="183">
        <v>400</v>
      </c>
      <c r="G621" s="184">
        <v>952</v>
      </c>
      <c r="H621" s="93">
        <v>219</v>
      </c>
      <c r="I621" s="93">
        <v>1235</v>
      </c>
      <c r="J621" s="187">
        <v>4150</v>
      </c>
      <c r="K621" s="93">
        <v>123</v>
      </c>
      <c r="L621" s="188">
        <v>6300</v>
      </c>
      <c r="M621" s="189">
        <f t="shared" ref="M621:W621" si="618">(B621/B622)-1</f>
        <v>-2.0771513353115778E-2</v>
      </c>
      <c r="N621" s="105">
        <f t="shared" si="618"/>
        <v>-5.1094890510948954E-2</v>
      </c>
      <c r="O621" s="105">
        <f t="shared" si="618"/>
        <v>-1.3821138211382089E-2</v>
      </c>
      <c r="P621" s="105">
        <f t="shared" si="618"/>
        <v>-5.0909090909090349E-3</v>
      </c>
      <c r="Q621" s="105">
        <f t="shared" si="618"/>
        <v>-1.2498437695296349E-4</v>
      </c>
      <c r="R621" s="105">
        <f t="shared" si="618"/>
        <v>-4.7047047047047097E-2</v>
      </c>
      <c r="S621" s="105">
        <f t="shared" si="618"/>
        <v>0</v>
      </c>
      <c r="T621" s="105">
        <f t="shared" si="618"/>
        <v>8.103727714747766E-4</v>
      </c>
      <c r="U621" s="105">
        <f t="shared" si="618"/>
        <v>0</v>
      </c>
      <c r="V621" s="105">
        <f t="shared" si="618"/>
        <v>0</v>
      </c>
      <c r="W621" s="105">
        <f t="shared" si="618"/>
        <v>0</v>
      </c>
    </row>
    <row r="622" spans="1:23" ht="14.25" customHeight="1">
      <c r="A622" s="112" t="s">
        <v>809</v>
      </c>
      <c r="B622" s="183">
        <v>84.25</v>
      </c>
      <c r="C622" s="184">
        <v>1370</v>
      </c>
      <c r="D622" s="183">
        <v>123</v>
      </c>
      <c r="E622" s="185">
        <v>550</v>
      </c>
      <c r="F622" s="183">
        <v>400.05</v>
      </c>
      <c r="G622" s="184">
        <v>999</v>
      </c>
      <c r="H622" s="93">
        <v>219</v>
      </c>
      <c r="I622" s="93">
        <v>1234</v>
      </c>
      <c r="J622" s="187">
        <v>4150</v>
      </c>
      <c r="K622" s="93">
        <v>123</v>
      </c>
      <c r="L622" s="188">
        <v>6300</v>
      </c>
      <c r="M622" s="189">
        <f t="shared" ref="M622:W622" si="619">(B622/B623)-1</f>
        <v>1.5454113171657902E-3</v>
      </c>
      <c r="N622" s="105">
        <f t="shared" si="619"/>
        <v>0</v>
      </c>
      <c r="O622" s="105">
        <f t="shared" si="619"/>
        <v>-4.6511627906976716E-2</v>
      </c>
      <c r="P622" s="105">
        <f t="shared" si="619"/>
        <v>0</v>
      </c>
      <c r="Q622" s="105">
        <f t="shared" si="619"/>
        <v>-9.7772277227722304E-3</v>
      </c>
      <c r="R622" s="105">
        <f t="shared" si="619"/>
        <v>0</v>
      </c>
      <c r="S622" s="105">
        <f t="shared" si="619"/>
        <v>9.2165898617511122E-3</v>
      </c>
      <c r="T622" s="105">
        <f t="shared" si="619"/>
        <v>2.3217247097844007E-2</v>
      </c>
      <c r="U622" s="105">
        <f t="shared" si="619"/>
        <v>-1.1904761904761862E-2</v>
      </c>
      <c r="V622" s="105">
        <f t="shared" si="619"/>
        <v>7.3710073710073765E-3</v>
      </c>
      <c r="W622" s="105">
        <f t="shared" si="619"/>
        <v>-3.002309468822173E-2</v>
      </c>
    </row>
    <row r="623" spans="1:23" ht="14.25" customHeight="1">
      <c r="A623" s="112" t="s">
        <v>810</v>
      </c>
      <c r="B623" s="183">
        <v>84.12</v>
      </c>
      <c r="C623" s="184">
        <v>1370</v>
      </c>
      <c r="D623" s="183">
        <v>129</v>
      </c>
      <c r="E623" s="185">
        <v>550</v>
      </c>
      <c r="F623" s="183">
        <v>404</v>
      </c>
      <c r="G623" s="184">
        <v>999</v>
      </c>
      <c r="H623" s="93">
        <v>217</v>
      </c>
      <c r="I623" s="93">
        <v>1206</v>
      </c>
      <c r="J623" s="187">
        <v>4200</v>
      </c>
      <c r="K623" s="93">
        <v>122.1</v>
      </c>
      <c r="L623" s="188">
        <v>6495</v>
      </c>
      <c r="M623" s="189">
        <f t="shared" ref="M623:W623" si="620">(B623/B624)-1</f>
        <v>1.1901928112354465E-3</v>
      </c>
      <c r="N623" s="105">
        <f t="shared" si="620"/>
        <v>0</v>
      </c>
      <c r="O623" s="105">
        <f t="shared" si="620"/>
        <v>4.8780487804878092E-2</v>
      </c>
      <c r="P623" s="105">
        <f t="shared" si="620"/>
        <v>-3.6231884057971175E-3</v>
      </c>
      <c r="Q623" s="105">
        <f t="shared" si="620"/>
        <v>1.0000000000000009E-2</v>
      </c>
      <c r="R623" s="105">
        <f t="shared" si="620"/>
        <v>0</v>
      </c>
      <c r="S623" s="105">
        <f t="shared" si="620"/>
        <v>-9.1324200913242004E-3</v>
      </c>
      <c r="T623" s="105">
        <f t="shared" si="620"/>
        <v>-1.5510204081632617E-2</v>
      </c>
      <c r="U623" s="105">
        <f t="shared" si="620"/>
        <v>0</v>
      </c>
      <c r="V623" s="105">
        <f t="shared" si="620"/>
        <v>8.1967213114753079E-4</v>
      </c>
      <c r="W623" s="105">
        <f t="shared" si="620"/>
        <v>-4.6168051708217472E-4</v>
      </c>
    </row>
    <row r="624" spans="1:23" ht="14.25" customHeight="1">
      <c r="A624" s="112" t="s">
        <v>811</v>
      </c>
      <c r="B624" s="183">
        <v>84.02</v>
      </c>
      <c r="C624" s="184">
        <v>1370</v>
      </c>
      <c r="D624" s="183">
        <v>123</v>
      </c>
      <c r="E624" s="185">
        <v>552</v>
      </c>
      <c r="F624" s="183">
        <v>400</v>
      </c>
      <c r="G624" s="184">
        <v>999</v>
      </c>
      <c r="H624" s="93">
        <v>219</v>
      </c>
      <c r="I624" s="93">
        <v>1225</v>
      </c>
      <c r="J624" s="187">
        <v>4200</v>
      </c>
      <c r="K624" s="93">
        <v>122</v>
      </c>
      <c r="L624" s="188">
        <v>6498</v>
      </c>
      <c r="M624" s="189">
        <f t="shared" ref="M624:W624" si="621">(B624/B625)-1</f>
        <v>-1.1529411764705899E-2</v>
      </c>
      <c r="N624" s="105">
        <f t="shared" si="621"/>
        <v>0</v>
      </c>
      <c r="O624" s="105">
        <f t="shared" si="621"/>
        <v>2.4999999999999911E-2</v>
      </c>
      <c r="P624" s="105">
        <f t="shared" si="621"/>
        <v>-1.8083182640145079E-3</v>
      </c>
      <c r="Q624" s="105">
        <f t="shared" si="621"/>
        <v>-1.2498437695296349E-4</v>
      </c>
      <c r="R624" s="105">
        <f t="shared" si="621"/>
        <v>2.672147995888996E-2</v>
      </c>
      <c r="S624" s="105">
        <f t="shared" si="621"/>
        <v>0</v>
      </c>
      <c r="T624" s="105">
        <f t="shared" si="621"/>
        <v>8.2304526748970819E-3</v>
      </c>
      <c r="U624" s="105">
        <f t="shared" si="621"/>
        <v>-4.52375539895431E-2</v>
      </c>
      <c r="V624" s="105">
        <f t="shared" si="621"/>
        <v>-1.6129032258064502E-2</v>
      </c>
      <c r="W624" s="105">
        <f t="shared" si="621"/>
        <v>0</v>
      </c>
    </row>
    <row r="625" spans="1:23" ht="14.25" customHeight="1">
      <c r="A625" s="112" t="s">
        <v>812</v>
      </c>
      <c r="B625" s="183">
        <v>85</v>
      </c>
      <c r="C625" s="184">
        <v>1370</v>
      </c>
      <c r="D625" s="183">
        <v>120</v>
      </c>
      <c r="E625" s="185">
        <v>553</v>
      </c>
      <c r="F625" s="183">
        <v>400.05</v>
      </c>
      <c r="G625" s="184">
        <v>973</v>
      </c>
      <c r="H625" s="93">
        <v>219</v>
      </c>
      <c r="I625" s="93">
        <v>1215</v>
      </c>
      <c r="J625" s="187">
        <v>4399</v>
      </c>
      <c r="K625" s="93">
        <v>124</v>
      </c>
      <c r="L625" s="188">
        <v>6498</v>
      </c>
      <c r="M625" s="189">
        <f t="shared" ref="M625:W625" si="622">(B625/B626)-1</f>
        <v>1.1904761904761862E-2</v>
      </c>
      <c r="N625" s="105">
        <f t="shared" si="622"/>
        <v>0</v>
      </c>
      <c r="O625" s="105">
        <f t="shared" si="622"/>
        <v>-3.7359900373599153E-3</v>
      </c>
      <c r="P625" s="105">
        <f t="shared" si="622"/>
        <v>-1.2499999999999956E-2</v>
      </c>
      <c r="Q625" s="105">
        <f t="shared" si="622"/>
        <v>1.2499999999993072E-4</v>
      </c>
      <c r="R625" s="105">
        <f t="shared" si="622"/>
        <v>-2.7000000000000024E-2</v>
      </c>
      <c r="S625" s="105">
        <f t="shared" si="622"/>
        <v>4.5871559633028358E-3</v>
      </c>
      <c r="T625" s="105">
        <f t="shared" si="622"/>
        <v>2.1008403361344463E-2</v>
      </c>
      <c r="U625" s="105">
        <f t="shared" si="622"/>
        <v>2.7803738317756954E-2</v>
      </c>
      <c r="V625" s="105">
        <f t="shared" si="622"/>
        <v>8.1300813008129413E-3</v>
      </c>
      <c r="W625" s="105">
        <f t="shared" si="622"/>
        <v>0</v>
      </c>
    </row>
    <row r="626" spans="1:23" ht="14.25" customHeight="1">
      <c r="A626" s="112" t="s">
        <v>813</v>
      </c>
      <c r="B626" s="183">
        <v>84</v>
      </c>
      <c r="C626" s="184">
        <v>1370</v>
      </c>
      <c r="D626" s="183">
        <v>120.45</v>
      </c>
      <c r="E626" s="185">
        <v>560</v>
      </c>
      <c r="F626" s="183">
        <v>400</v>
      </c>
      <c r="G626" s="184">
        <v>1000</v>
      </c>
      <c r="H626" s="93">
        <v>218</v>
      </c>
      <c r="I626" s="93">
        <v>1190</v>
      </c>
      <c r="J626" s="187">
        <v>4280</v>
      </c>
      <c r="K626" s="93">
        <v>123</v>
      </c>
      <c r="L626" s="188">
        <v>6498</v>
      </c>
      <c r="M626" s="189">
        <f t="shared" ref="M626:W626" si="623">(B626/B627)-1</f>
        <v>1.2048192771084265E-2</v>
      </c>
      <c r="N626" s="105">
        <f t="shared" si="623"/>
        <v>0</v>
      </c>
      <c r="O626" s="105">
        <f t="shared" si="623"/>
        <v>2.9487179487179604E-2</v>
      </c>
      <c r="P626" s="105">
        <f t="shared" si="623"/>
        <v>0</v>
      </c>
      <c r="Q626" s="105">
        <f t="shared" si="623"/>
        <v>-9.9009900990099098E-3</v>
      </c>
      <c r="R626" s="105">
        <f t="shared" si="623"/>
        <v>0</v>
      </c>
      <c r="S626" s="105">
        <f t="shared" si="623"/>
        <v>-8.6402910413824197E-3</v>
      </c>
      <c r="T626" s="105">
        <f t="shared" si="623"/>
        <v>5.9171597633136397E-3</v>
      </c>
      <c r="U626" s="105">
        <f t="shared" si="623"/>
        <v>0</v>
      </c>
      <c r="V626" s="105">
        <f t="shared" si="623"/>
        <v>-4.0485829959514552E-3</v>
      </c>
      <c r="W626" s="105">
        <f t="shared" si="623"/>
        <v>0</v>
      </c>
    </row>
    <row r="627" spans="1:23" ht="14.25" customHeight="1">
      <c r="A627" s="112" t="s">
        <v>814</v>
      </c>
      <c r="B627" s="183">
        <v>83</v>
      </c>
      <c r="C627" s="184">
        <v>1370</v>
      </c>
      <c r="D627" s="183">
        <v>117</v>
      </c>
      <c r="E627" s="185">
        <v>560</v>
      </c>
      <c r="F627" s="183">
        <v>404</v>
      </c>
      <c r="G627" s="184">
        <v>1000</v>
      </c>
      <c r="H627" s="93">
        <v>219.9</v>
      </c>
      <c r="I627" s="93">
        <v>1183</v>
      </c>
      <c r="J627" s="187">
        <v>4280</v>
      </c>
      <c r="K627" s="93">
        <v>123.5</v>
      </c>
      <c r="L627" s="188">
        <v>6498</v>
      </c>
      <c r="M627" s="189">
        <f t="shared" ref="M627:W627" si="624">(B627/B628)-1</f>
        <v>-2.2839651518719029E-2</v>
      </c>
      <c r="N627" s="105">
        <f t="shared" si="624"/>
        <v>0</v>
      </c>
      <c r="O627" s="105">
        <f t="shared" si="624"/>
        <v>0</v>
      </c>
      <c r="P627" s="105">
        <f t="shared" si="624"/>
        <v>-2.9462738301559765E-2</v>
      </c>
      <c r="Q627" s="105">
        <f t="shared" si="624"/>
        <v>1.0000000000000009E-2</v>
      </c>
      <c r="R627" s="105">
        <f t="shared" si="624"/>
        <v>6.1374383740819827E-3</v>
      </c>
      <c r="S627" s="105">
        <f t="shared" si="624"/>
        <v>1.8223234624146212E-3</v>
      </c>
      <c r="T627" s="105">
        <f t="shared" si="624"/>
        <v>-1.334445371142623E-2</v>
      </c>
      <c r="U627" s="105">
        <f t="shared" si="624"/>
        <v>-4.6511627906976605E-3</v>
      </c>
      <c r="V627" s="105">
        <f t="shared" si="624"/>
        <v>4.0650406504065817E-3</v>
      </c>
      <c r="W627" s="105">
        <f t="shared" si="624"/>
        <v>-3.0769230769234213E-4</v>
      </c>
    </row>
    <row r="628" spans="1:23" ht="14.25" customHeight="1">
      <c r="A628" s="112" t="s">
        <v>815</v>
      </c>
      <c r="B628" s="183">
        <v>84.94</v>
      </c>
      <c r="C628" s="184">
        <v>1370</v>
      </c>
      <c r="D628" s="183">
        <v>117</v>
      </c>
      <c r="E628" s="185">
        <v>577</v>
      </c>
      <c r="F628" s="183">
        <v>400</v>
      </c>
      <c r="G628" s="184">
        <v>993.9</v>
      </c>
      <c r="H628" s="93">
        <v>219.5</v>
      </c>
      <c r="I628" s="93">
        <v>1199</v>
      </c>
      <c r="J628" s="187">
        <v>4300</v>
      </c>
      <c r="K628" s="93">
        <v>123</v>
      </c>
      <c r="L628" s="188">
        <v>6500</v>
      </c>
      <c r="M628" s="189">
        <f t="shared" ref="M628:W628" si="625">(B628/B629)-1</f>
        <v>-6.5497076023391942E-3</v>
      </c>
      <c r="N628" s="105">
        <f t="shared" si="625"/>
        <v>5.3846153846153877E-2</v>
      </c>
      <c r="O628" s="105">
        <f t="shared" si="625"/>
        <v>-1.6806722689075682E-2</v>
      </c>
      <c r="P628" s="105">
        <f t="shared" si="625"/>
        <v>2.1238938053097289E-2</v>
      </c>
      <c r="Q628" s="105">
        <f t="shared" si="625"/>
        <v>0</v>
      </c>
      <c r="R628" s="105">
        <f t="shared" si="625"/>
        <v>4.621052631578948E-2</v>
      </c>
      <c r="S628" s="105">
        <f t="shared" si="625"/>
        <v>2.5700934579439227E-2</v>
      </c>
      <c r="T628" s="105">
        <f t="shared" si="625"/>
        <v>1.610169491525415E-2</v>
      </c>
      <c r="U628" s="105">
        <f t="shared" si="625"/>
        <v>-1.1494252873563204E-2</v>
      </c>
      <c r="V628" s="105">
        <f t="shared" si="625"/>
        <v>8.1967213114753079E-3</v>
      </c>
      <c r="W628" s="105">
        <f t="shared" si="625"/>
        <v>4.617515776512704E-4</v>
      </c>
    </row>
    <row r="629" spans="1:23" ht="14.25" customHeight="1">
      <c r="A629" s="112" t="s">
        <v>816</v>
      </c>
      <c r="B629" s="183">
        <v>85.5</v>
      </c>
      <c r="C629" s="184">
        <v>1300</v>
      </c>
      <c r="D629" s="183">
        <v>119</v>
      </c>
      <c r="E629" s="185">
        <v>565</v>
      </c>
      <c r="F629" s="183">
        <v>400</v>
      </c>
      <c r="G629" s="184">
        <v>950</v>
      </c>
      <c r="H629" s="93">
        <v>214</v>
      </c>
      <c r="I629" s="93">
        <v>1180</v>
      </c>
      <c r="J629" s="187">
        <v>4350</v>
      </c>
      <c r="K629" s="93">
        <v>122</v>
      </c>
      <c r="L629" s="188">
        <v>6497</v>
      </c>
      <c r="M629" s="189">
        <f t="shared" ref="M629:W629" si="626">(B629/B630)-1</f>
        <v>5.8823529411764497E-3</v>
      </c>
      <c r="N629" s="105">
        <f t="shared" si="626"/>
        <v>5.9494702526487364E-2</v>
      </c>
      <c r="O629" s="105">
        <f t="shared" si="626"/>
        <v>-2.4590163934426257E-2</v>
      </c>
      <c r="P629" s="105">
        <f t="shared" si="626"/>
        <v>8.9285714285713969E-3</v>
      </c>
      <c r="Q629" s="105">
        <f t="shared" si="626"/>
        <v>9.7185409567084324E-3</v>
      </c>
      <c r="R629" s="105">
        <f t="shared" si="626"/>
        <v>5.2910052910053462E-3</v>
      </c>
      <c r="S629" s="105">
        <f t="shared" si="626"/>
        <v>0</v>
      </c>
      <c r="T629" s="105">
        <f t="shared" si="626"/>
        <v>-8.4033613445377853E-3</v>
      </c>
      <c r="U629" s="105">
        <f t="shared" si="626"/>
        <v>0</v>
      </c>
      <c r="V629" s="105">
        <f t="shared" si="626"/>
        <v>-1.5732150060508321E-2</v>
      </c>
      <c r="W629" s="105">
        <f t="shared" si="626"/>
        <v>-4.6153846153851319E-4</v>
      </c>
    </row>
    <row r="630" spans="1:23" ht="14.25" customHeight="1">
      <c r="A630" s="112" t="s">
        <v>817</v>
      </c>
      <c r="B630" s="183">
        <v>85</v>
      </c>
      <c r="C630" s="184">
        <v>1227</v>
      </c>
      <c r="D630" s="183">
        <v>122</v>
      </c>
      <c r="E630" s="185">
        <v>560</v>
      </c>
      <c r="F630" s="183">
        <v>396.15</v>
      </c>
      <c r="G630" s="184">
        <v>945</v>
      </c>
      <c r="H630" s="93">
        <v>214</v>
      </c>
      <c r="I630" s="93">
        <v>1190</v>
      </c>
      <c r="J630" s="187">
        <v>4350</v>
      </c>
      <c r="K630" s="93">
        <v>123.95</v>
      </c>
      <c r="L630" s="188">
        <v>6500</v>
      </c>
      <c r="M630" s="189">
        <f t="shared" ref="M630:W630" si="627">(B630/B631)-1</f>
        <v>1.7964071856287456E-2</v>
      </c>
      <c r="N630" s="105">
        <f t="shared" si="627"/>
        <v>-5.9770114942528707E-2</v>
      </c>
      <c r="O630" s="105">
        <f t="shared" si="627"/>
        <v>0</v>
      </c>
      <c r="P630" s="105">
        <f t="shared" si="627"/>
        <v>-1.0600706713780883E-2</v>
      </c>
      <c r="Q630" s="105">
        <f t="shared" si="627"/>
        <v>-1.6997518610421869E-2</v>
      </c>
      <c r="R630" s="105">
        <f t="shared" si="627"/>
        <v>-5.5000000000000049E-2</v>
      </c>
      <c r="S630" s="105">
        <f t="shared" si="627"/>
        <v>-2.7272727272727226E-2</v>
      </c>
      <c r="T630" s="105">
        <f t="shared" si="627"/>
        <v>-4.1841004184099972E-3</v>
      </c>
      <c r="U630" s="105">
        <f t="shared" si="627"/>
        <v>-1.1363636363636354E-2</v>
      </c>
      <c r="V630" s="105">
        <f t="shared" si="627"/>
        <v>7.7235772357724386E-3</v>
      </c>
      <c r="W630" s="105">
        <f t="shared" si="627"/>
        <v>0</v>
      </c>
    </row>
    <row r="631" spans="1:23" ht="14.25" customHeight="1">
      <c r="A631" s="112" t="s">
        <v>818</v>
      </c>
      <c r="B631" s="183">
        <v>83.5</v>
      </c>
      <c r="C631" s="184">
        <v>1305</v>
      </c>
      <c r="D631" s="183">
        <v>122</v>
      </c>
      <c r="E631" s="185">
        <v>566</v>
      </c>
      <c r="F631" s="183">
        <v>403</v>
      </c>
      <c r="G631" s="184">
        <v>1000</v>
      </c>
      <c r="H631" s="93">
        <v>220</v>
      </c>
      <c r="I631" s="93">
        <v>1195</v>
      </c>
      <c r="J631" s="187">
        <v>4400</v>
      </c>
      <c r="K631" s="93">
        <v>123</v>
      </c>
      <c r="L631" s="188">
        <v>6500</v>
      </c>
      <c r="M631" s="189">
        <f t="shared" ref="M631:W631" si="628">(B631/B632)-1</f>
        <v>-1.764705882352946E-2</v>
      </c>
      <c r="N631" s="105">
        <f t="shared" si="628"/>
        <v>-5.9798270893371752E-2</v>
      </c>
      <c r="O631" s="105">
        <f t="shared" si="628"/>
        <v>0</v>
      </c>
      <c r="P631" s="105">
        <f t="shared" si="628"/>
        <v>-4.067796610169494E-2</v>
      </c>
      <c r="Q631" s="105">
        <f t="shared" si="628"/>
        <v>7.5000000000000622E-3</v>
      </c>
      <c r="R631" s="105">
        <f t="shared" si="628"/>
        <v>0</v>
      </c>
      <c r="S631" s="105">
        <f t="shared" si="628"/>
        <v>5.7142857142857828E-3</v>
      </c>
      <c r="T631" s="105">
        <f t="shared" si="628"/>
        <v>-4.1666666666666519E-3</v>
      </c>
      <c r="U631" s="105">
        <f t="shared" si="628"/>
        <v>2.3255813953488413E-2</v>
      </c>
      <c r="V631" s="105">
        <f t="shared" si="628"/>
        <v>-7.2639225181598821E-3</v>
      </c>
      <c r="W631" s="105">
        <f t="shared" si="628"/>
        <v>1.5386982612719535E-4</v>
      </c>
    </row>
    <row r="632" spans="1:23" ht="14.25" customHeight="1">
      <c r="A632" s="112" t="s">
        <v>819</v>
      </c>
      <c r="B632" s="183">
        <v>85</v>
      </c>
      <c r="C632" s="184">
        <v>1388</v>
      </c>
      <c r="D632" s="183">
        <v>122</v>
      </c>
      <c r="E632" s="185">
        <v>590</v>
      </c>
      <c r="F632" s="183">
        <v>400</v>
      </c>
      <c r="G632" s="184">
        <v>1000</v>
      </c>
      <c r="H632" s="93">
        <v>218.75</v>
      </c>
      <c r="I632" s="93">
        <v>1200</v>
      </c>
      <c r="J632" s="187">
        <v>4300</v>
      </c>
      <c r="K632" s="93">
        <v>123.9</v>
      </c>
      <c r="L632" s="188">
        <v>6499</v>
      </c>
      <c r="M632" s="189">
        <f t="shared" ref="M632:W632" si="629">(B632/B633)-1</f>
        <v>-5.6153486195601454E-3</v>
      </c>
      <c r="N632" s="105">
        <f t="shared" si="629"/>
        <v>0</v>
      </c>
      <c r="O632" s="105">
        <f t="shared" si="629"/>
        <v>1.6666666666666607E-2</v>
      </c>
      <c r="P632" s="105">
        <f t="shared" si="629"/>
        <v>0</v>
      </c>
      <c r="Q632" s="105">
        <f t="shared" si="629"/>
        <v>0</v>
      </c>
      <c r="R632" s="105">
        <f t="shared" si="629"/>
        <v>0</v>
      </c>
      <c r="S632" s="105">
        <f t="shared" si="629"/>
        <v>8.0645161290322509E-3</v>
      </c>
      <c r="T632" s="105">
        <f t="shared" si="629"/>
        <v>6.7114093959732557E-3</v>
      </c>
      <c r="U632" s="105">
        <f t="shared" si="629"/>
        <v>0</v>
      </c>
      <c r="V632" s="105">
        <f t="shared" si="629"/>
        <v>1.5573770491803307E-2</v>
      </c>
      <c r="W632" s="105">
        <f t="shared" si="629"/>
        <v>0</v>
      </c>
    </row>
    <row r="633" spans="1:23" ht="14.25" customHeight="1">
      <c r="A633" s="112" t="s">
        <v>820</v>
      </c>
      <c r="B633" s="183">
        <v>85.48</v>
      </c>
      <c r="C633" s="184">
        <v>1388</v>
      </c>
      <c r="D633" s="183">
        <v>120</v>
      </c>
      <c r="E633" s="185">
        <v>590</v>
      </c>
      <c r="F633" s="183">
        <v>400</v>
      </c>
      <c r="G633" s="184">
        <v>1000</v>
      </c>
      <c r="H633" s="93">
        <v>217</v>
      </c>
      <c r="I633" s="93">
        <v>1192</v>
      </c>
      <c r="J633" s="187">
        <v>4300</v>
      </c>
      <c r="K633" s="93">
        <v>122</v>
      </c>
      <c r="L633" s="188">
        <v>6499</v>
      </c>
      <c r="M633" s="189">
        <f t="shared" ref="M633:W633" si="630">(B633/B634)-1</f>
        <v>1.7619047619047645E-2</v>
      </c>
      <c r="N633" s="105">
        <f t="shared" si="630"/>
        <v>0</v>
      </c>
      <c r="O633" s="105">
        <f t="shared" si="630"/>
        <v>-2.4390243902439046E-2</v>
      </c>
      <c r="P633" s="105">
        <f t="shared" si="630"/>
        <v>-1.6666666666666718E-2</v>
      </c>
      <c r="Q633" s="105">
        <f t="shared" si="630"/>
        <v>0</v>
      </c>
      <c r="R633" s="105">
        <f t="shared" si="630"/>
        <v>0</v>
      </c>
      <c r="S633" s="105">
        <f t="shared" si="630"/>
        <v>-9.1324200913242004E-3</v>
      </c>
      <c r="T633" s="105">
        <f t="shared" si="630"/>
        <v>-9.966777408637828E-3</v>
      </c>
      <c r="U633" s="105">
        <f t="shared" si="630"/>
        <v>0</v>
      </c>
      <c r="V633" s="105">
        <f t="shared" si="630"/>
        <v>-1.6129032258064502E-2</v>
      </c>
      <c r="W633" s="105">
        <f t="shared" si="630"/>
        <v>1.5389350569416926E-4</v>
      </c>
    </row>
    <row r="634" spans="1:23" ht="14.25" customHeight="1">
      <c r="A634" s="112" t="s">
        <v>821</v>
      </c>
      <c r="B634" s="183">
        <v>84</v>
      </c>
      <c r="C634" s="184">
        <v>1388</v>
      </c>
      <c r="D634" s="183">
        <v>123</v>
      </c>
      <c r="E634" s="185">
        <v>600</v>
      </c>
      <c r="F634" s="183">
        <v>400</v>
      </c>
      <c r="G634" s="184">
        <v>1000</v>
      </c>
      <c r="H634" s="93">
        <v>219</v>
      </c>
      <c r="I634" s="93">
        <v>1204</v>
      </c>
      <c r="J634" s="187">
        <v>4300</v>
      </c>
      <c r="K634" s="93">
        <v>124</v>
      </c>
      <c r="L634" s="188">
        <v>6498</v>
      </c>
      <c r="M634" s="189">
        <f t="shared" ref="M634:W634" si="631">(B634/B635)-1</f>
        <v>4.0247678018575872E-2</v>
      </c>
      <c r="N634" s="105">
        <f t="shared" si="631"/>
        <v>0</v>
      </c>
      <c r="O634" s="105">
        <f t="shared" si="631"/>
        <v>8.1967213114753079E-3</v>
      </c>
      <c r="P634" s="105">
        <f t="shared" si="631"/>
        <v>2.564102564102555E-2</v>
      </c>
      <c r="Q634" s="105">
        <f t="shared" si="631"/>
        <v>1.2401923563654771E-2</v>
      </c>
      <c r="R634" s="105">
        <f t="shared" si="631"/>
        <v>0</v>
      </c>
      <c r="S634" s="105">
        <f t="shared" si="631"/>
        <v>0</v>
      </c>
      <c r="T634" s="105">
        <f t="shared" si="631"/>
        <v>0</v>
      </c>
      <c r="U634" s="105">
        <f t="shared" si="631"/>
        <v>3.6144578313253017E-2</v>
      </c>
      <c r="V634" s="105">
        <f t="shared" si="631"/>
        <v>0</v>
      </c>
      <c r="W634" s="105">
        <f t="shared" si="631"/>
        <v>2.0046260601387367E-3</v>
      </c>
    </row>
    <row r="635" spans="1:23" ht="14.25" customHeight="1">
      <c r="A635" s="112" t="s">
        <v>822</v>
      </c>
      <c r="B635" s="183">
        <v>80.75</v>
      </c>
      <c r="C635" s="184">
        <v>1388</v>
      </c>
      <c r="D635" s="183">
        <v>122</v>
      </c>
      <c r="E635" s="185">
        <v>585</v>
      </c>
      <c r="F635" s="183">
        <v>395.1</v>
      </c>
      <c r="G635" s="184">
        <v>1000</v>
      </c>
      <c r="H635" s="93">
        <v>219</v>
      </c>
      <c r="I635" s="93">
        <v>1204</v>
      </c>
      <c r="J635" s="187">
        <v>4150</v>
      </c>
      <c r="K635" s="93">
        <v>124</v>
      </c>
      <c r="L635" s="188">
        <v>6485</v>
      </c>
      <c r="M635" s="189">
        <f t="shared" ref="M635:W635" si="632">(B635/B636)-1</f>
        <v>-1.5243902439024404E-2</v>
      </c>
      <c r="N635" s="105">
        <f t="shared" si="632"/>
        <v>-4.3041606886656814E-3</v>
      </c>
      <c r="O635" s="105">
        <f t="shared" si="632"/>
        <v>5.9027777777777679E-2</v>
      </c>
      <c r="P635" s="105">
        <f t="shared" si="632"/>
        <v>-4.2553191489361764E-3</v>
      </c>
      <c r="Q635" s="105">
        <f t="shared" si="632"/>
        <v>-1.2249999999999983E-2</v>
      </c>
      <c r="R635" s="105">
        <f t="shared" si="632"/>
        <v>0</v>
      </c>
      <c r="S635" s="105">
        <f t="shared" si="632"/>
        <v>2.7472527472527375E-3</v>
      </c>
      <c r="T635" s="105">
        <f t="shared" si="632"/>
        <v>-4.9586776859503745E-3</v>
      </c>
      <c r="U635" s="105">
        <f t="shared" si="632"/>
        <v>-3.4883720930232509E-2</v>
      </c>
      <c r="V635" s="105">
        <f t="shared" si="632"/>
        <v>2.3947151114781295E-2</v>
      </c>
      <c r="W635" s="105">
        <f t="shared" si="632"/>
        <v>2.3183925811436357E-3</v>
      </c>
    </row>
    <row r="636" spans="1:23" ht="14.25" customHeight="1">
      <c r="A636" s="112" t="s">
        <v>823</v>
      </c>
      <c r="B636" s="183">
        <v>82</v>
      </c>
      <c r="C636" s="184">
        <v>1394</v>
      </c>
      <c r="D636" s="183">
        <v>115.2</v>
      </c>
      <c r="E636" s="185">
        <v>587.5</v>
      </c>
      <c r="F636" s="183">
        <v>400</v>
      </c>
      <c r="G636" s="184">
        <v>1000</v>
      </c>
      <c r="H636" s="93">
        <v>218.4</v>
      </c>
      <c r="I636" s="93">
        <v>1210</v>
      </c>
      <c r="J636" s="187">
        <v>4300</v>
      </c>
      <c r="K636" s="93">
        <v>121.1</v>
      </c>
      <c r="L636" s="188">
        <v>6470</v>
      </c>
      <c r="M636" s="189">
        <f t="shared" ref="M636:W636" si="633">(B636/B637)-1</f>
        <v>1.4851485148514865E-2</v>
      </c>
      <c r="N636" s="105">
        <f t="shared" si="633"/>
        <v>-1.4326647564469885E-3</v>
      </c>
      <c r="O636" s="105">
        <f t="shared" si="633"/>
        <v>2.3545091070635404E-2</v>
      </c>
      <c r="P636" s="105">
        <f t="shared" si="633"/>
        <v>-4.237288135593209E-3</v>
      </c>
      <c r="Q636" s="105">
        <f t="shared" si="633"/>
        <v>0</v>
      </c>
      <c r="R636" s="105">
        <f t="shared" si="633"/>
        <v>0</v>
      </c>
      <c r="S636" s="105">
        <f t="shared" si="633"/>
        <v>6.2197650310988895E-3</v>
      </c>
      <c r="T636" s="105">
        <f t="shared" si="633"/>
        <v>4.1493775933609811E-3</v>
      </c>
      <c r="U636" s="105">
        <f t="shared" si="633"/>
        <v>0</v>
      </c>
      <c r="V636" s="105">
        <f t="shared" si="633"/>
        <v>-2.25988700564973E-2</v>
      </c>
      <c r="W636" s="105">
        <f t="shared" si="633"/>
        <v>0</v>
      </c>
    </row>
    <row r="637" spans="1:23" ht="14.25" customHeight="1">
      <c r="A637" s="112" t="s">
        <v>824</v>
      </c>
      <c r="B637" s="183">
        <v>80.8</v>
      </c>
      <c r="C637" s="184">
        <v>1396</v>
      </c>
      <c r="D637" s="183">
        <v>112.55</v>
      </c>
      <c r="E637" s="185">
        <v>590</v>
      </c>
      <c r="F637" s="183">
        <v>400</v>
      </c>
      <c r="G637" s="184">
        <v>1000</v>
      </c>
      <c r="H637" s="93">
        <v>217.05</v>
      </c>
      <c r="I637" s="93">
        <v>1205</v>
      </c>
      <c r="J637" s="187">
        <v>4300</v>
      </c>
      <c r="K637" s="93">
        <v>123.9</v>
      </c>
      <c r="L637" s="188">
        <v>6470</v>
      </c>
      <c r="M637" s="189">
        <f t="shared" ref="M637:W637" si="634">(B637/B638)-1</f>
        <v>9.8737657792775657E-3</v>
      </c>
      <c r="N637" s="105">
        <f t="shared" si="634"/>
        <v>2.271062271062263E-2</v>
      </c>
      <c r="O637" s="105">
        <f t="shared" si="634"/>
        <v>-3.3075601374570551E-2</v>
      </c>
      <c r="P637" s="105">
        <f t="shared" si="634"/>
        <v>-5.2267745742707872E-3</v>
      </c>
      <c r="Q637" s="105">
        <f t="shared" si="634"/>
        <v>3.6269430051813378E-2</v>
      </c>
      <c r="R637" s="105">
        <f t="shared" si="634"/>
        <v>0</v>
      </c>
      <c r="S637" s="105">
        <f t="shared" si="634"/>
        <v>1.3778608127043457E-2</v>
      </c>
      <c r="T637" s="105">
        <f t="shared" si="634"/>
        <v>4.1666666666666519E-3</v>
      </c>
      <c r="U637" s="105">
        <f t="shared" si="634"/>
        <v>0</v>
      </c>
      <c r="V637" s="105">
        <f t="shared" si="634"/>
        <v>-1.6116035455276956E-3</v>
      </c>
      <c r="W637" s="105">
        <f t="shared" si="634"/>
        <v>-3.6957191253464972E-3</v>
      </c>
    </row>
    <row r="638" spans="1:23" ht="14.25" customHeight="1">
      <c r="A638" s="112" t="s">
        <v>825</v>
      </c>
      <c r="B638" s="183">
        <v>80.010000000000005</v>
      </c>
      <c r="C638" s="184">
        <v>1365</v>
      </c>
      <c r="D638" s="183">
        <v>116.4</v>
      </c>
      <c r="E638" s="185">
        <v>593.1</v>
      </c>
      <c r="F638" s="183">
        <v>386</v>
      </c>
      <c r="G638" s="184">
        <v>1000</v>
      </c>
      <c r="H638" s="93">
        <v>214.1</v>
      </c>
      <c r="I638" s="93">
        <v>1200</v>
      </c>
      <c r="J638" s="187">
        <v>4300</v>
      </c>
      <c r="K638" s="93">
        <v>124.1</v>
      </c>
      <c r="L638" s="188">
        <v>6494</v>
      </c>
      <c r="M638" s="189">
        <f t="shared" ref="M638:W638" si="635">(B638/B639)-1</f>
        <v>-2.9593693147362043E-2</v>
      </c>
      <c r="N638" s="105">
        <f t="shared" si="635"/>
        <v>-1.0869565217391353E-2</v>
      </c>
      <c r="O638" s="105">
        <f t="shared" si="635"/>
        <v>1.437908496732021E-2</v>
      </c>
      <c r="P638" s="105">
        <f t="shared" si="635"/>
        <v>5.9864188706218791E-2</v>
      </c>
      <c r="Q638" s="105">
        <f t="shared" si="635"/>
        <v>-2.5252525252525304E-2</v>
      </c>
      <c r="R638" s="105">
        <f t="shared" si="635"/>
        <v>0</v>
      </c>
      <c r="S638" s="105">
        <f t="shared" si="635"/>
        <v>0</v>
      </c>
      <c r="T638" s="105">
        <f t="shared" si="635"/>
        <v>-1.6393442622950838E-2</v>
      </c>
      <c r="U638" s="105">
        <f t="shared" si="635"/>
        <v>0</v>
      </c>
      <c r="V638" s="105">
        <f t="shared" si="635"/>
        <v>-2.0104543626859872E-3</v>
      </c>
      <c r="W638" s="105">
        <f t="shared" si="635"/>
        <v>0</v>
      </c>
    </row>
    <row r="639" spans="1:23" ht="14.25" customHeight="1">
      <c r="A639" s="112" t="s">
        <v>826</v>
      </c>
      <c r="B639" s="183">
        <v>82.45</v>
      </c>
      <c r="C639" s="184">
        <v>1380</v>
      </c>
      <c r="D639" s="183">
        <v>114.75</v>
      </c>
      <c r="E639" s="185">
        <v>559.6</v>
      </c>
      <c r="F639" s="183">
        <v>396</v>
      </c>
      <c r="G639" s="184">
        <v>1000</v>
      </c>
      <c r="H639" s="93">
        <v>214.1</v>
      </c>
      <c r="I639" s="93">
        <v>1220</v>
      </c>
      <c r="J639" s="187">
        <v>4300</v>
      </c>
      <c r="K639" s="93">
        <v>124.35</v>
      </c>
      <c r="L639" s="188">
        <v>6494</v>
      </c>
      <c r="M639" s="189">
        <f t="shared" ref="M639:W639" si="636">(B639/B640)-1</f>
        <v>-1.0085244327050158E-2</v>
      </c>
      <c r="N639" s="105">
        <f t="shared" si="636"/>
        <v>-1.2168933428775897E-2</v>
      </c>
      <c r="O639" s="105">
        <f t="shared" si="636"/>
        <v>0</v>
      </c>
      <c r="P639" s="105">
        <f t="shared" si="636"/>
        <v>5.9848484848484818E-2</v>
      </c>
      <c r="Q639" s="105">
        <f t="shared" si="636"/>
        <v>-2.5246149962132591E-4</v>
      </c>
      <c r="R639" s="105">
        <f t="shared" si="636"/>
        <v>0</v>
      </c>
      <c r="S639" s="105">
        <f t="shared" si="636"/>
        <v>1.9038553069966602E-2</v>
      </c>
      <c r="T639" s="105">
        <f t="shared" si="636"/>
        <v>0</v>
      </c>
      <c r="U639" s="105">
        <f t="shared" si="636"/>
        <v>0</v>
      </c>
      <c r="V639" s="105">
        <f t="shared" si="636"/>
        <v>2.8225806451611657E-3</v>
      </c>
      <c r="W639" s="105">
        <f t="shared" si="636"/>
        <v>0</v>
      </c>
    </row>
    <row r="640" spans="1:23" ht="14.25" customHeight="1">
      <c r="A640" s="112" t="s">
        <v>827</v>
      </c>
      <c r="B640" s="183">
        <v>83.29</v>
      </c>
      <c r="C640" s="184">
        <v>1397</v>
      </c>
      <c r="D640" s="183">
        <v>114.75</v>
      </c>
      <c r="E640" s="185">
        <v>528</v>
      </c>
      <c r="F640" s="183">
        <v>396.1</v>
      </c>
      <c r="G640" s="184">
        <v>1000</v>
      </c>
      <c r="H640" s="93">
        <v>210.1</v>
      </c>
      <c r="I640" s="93">
        <v>1220</v>
      </c>
      <c r="J640" s="187">
        <v>4300</v>
      </c>
      <c r="K640" s="93">
        <v>124</v>
      </c>
      <c r="L640" s="188">
        <v>6494</v>
      </c>
      <c r="M640" s="189">
        <f t="shared" ref="M640:W640" si="637">(B640/B641)-1</f>
        <v>-5.9932279909706399E-2</v>
      </c>
      <c r="N640" s="105">
        <f t="shared" si="637"/>
        <v>0</v>
      </c>
      <c r="O640" s="105">
        <f t="shared" si="637"/>
        <v>0</v>
      </c>
      <c r="P640" s="105">
        <f t="shared" si="637"/>
        <v>-1.3084112149532756E-2</v>
      </c>
      <c r="Q640" s="105">
        <f t="shared" si="637"/>
        <v>-6.5211938801102987E-3</v>
      </c>
      <c r="R640" s="105">
        <f t="shared" si="637"/>
        <v>0</v>
      </c>
      <c r="S640" s="105">
        <f t="shared" si="637"/>
        <v>-2.2790697674418658E-2</v>
      </c>
      <c r="T640" s="105">
        <f t="shared" si="637"/>
        <v>-8.1300813008130524E-3</v>
      </c>
      <c r="U640" s="105">
        <f t="shared" si="637"/>
        <v>-3.4792368125701412E-2</v>
      </c>
      <c r="V640" s="105">
        <f t="shared" si="637"/>
        <v>-9.5846645367412275E-3</v>
      </c>
      <c r="W640" s="105">
        <f t="shared" si="637"/>
        <v>-6.1557402277623297E-4</v>
      </c>
    </row>
    <row r="641" spans="1:23" ht="14.25" customHeight="1">
      <c r="A641" s="112" t="s">
        <v>828</v>
      </c>
      <c r="B641" s="183">
        <v>88.6</v>
      </c>
      <c r="C641" s="184">
        <v>1397</v>
      </c>
      <c r="D641" s="183">
        <v>114.75</v>
      </c>
      <c r="E641" s="185">
        <v>535</v>
      </c>
      <c r="F641" s="183">
        <v>398.7</v>
      </c>
      <c r="G641" s="184">
        <v>1000</v>
      </c>
      <c r="H641" s="93">
        <v>215</v>
      </c>
      <c r="I641" s="93">
        <v>1230</v>
      </c>
      <c r="J641" s="187">
        <v>4455</v>
      </c>
      <c r="K641" s="93">
        <v>125.2</v>
      </c>
      <c r="L641" s="188">
        <v>6498</v>
      </c>
      <c r="M641" s="189">
        <f t="shared" ref="M641:W641" si="638">(B641/B642)-1</f>
        <v>-1.6901408450704647E-3</v>
      </c>
      <c r="N641" s="105">
        <f t="shared" si="638"/>
        <v>0</v>
      </c>
      <c r="O641" s="105">
        <f t="shared" si="638"/>
        <v>-4.3383947939262812E-3</v>
      </c>
      <c r="P641" s="105">
        <f t="shared" si="638"/>
        <v>9.4339622641510523E-3</v>
      </c>
      <c r="Q641" s="105">
        <f t="shared" si="638"/>
        <v>6.5639989901538076E-3</v>
      </c>
      <c r="R641" s="105">
        <f t="shared" si="638"/>
        <v>0</v>
      </c>
      <c r="S641" s="105">
        <f t="shared" si="638"/>
        <v>0</v>
      </c>
      <c r="T641" s="105">
        <f t="shared" si="638"/>
        <v>-7.2639225181597711E-3</v>
      </c>
      <c r="U641" s="105">
        <f t="shared" si="638"/>
        <v>2.4137931034482696E-2</v>
      </c>
      <c r="V641" s="105">
        <f t="shared" si="638"/>
        <v>2.6229508196721429E-2</v>
      </c>
      <c r="W641" s="105">
        <f t="shared" si="638"/>
        <v>0</v>
      </c>
    </row>
    <row r="642" spans="1:23" ht="14.25" customHeight="1">
      <c r="A642" s="112" t="s">
        <v>829</v>
      </c>
      <c r="B642" s="183">
        <v>88.75</v>
      </c>
      <c r="C642" s="184">
        <v>1397</v>
      </c>
      <c r="D642" s="183">
        <v>115.25</v>
      </c>
      <c r="E642" s="185">
        <v>530</v>
      </c>
      <c r="F642" s="183">
        <v>396.1</v>
      </c>
      <c r="G642" s="184">
        <v>1000</v>
      </c>
      <c r="H642" s="93">
        <v>215</v>
      </c>
      <c r="I642" s="93">
        <v>1239</v>
      </c>
      <c r="J642" s="187">
        <v>4350</v>
      </c>
      <c r="K642" s="93">
        <v>122</v>
      </c>
      <c r="L642" s="188">
        <v>6498</v>
      </c>
      <c r="M642" s="189">
        <f t="shared" ref="M642:W642" si="639">(B642/B643)-1</f>
        <v>6.0077080027205465E-3</v>
      </c>
      <c r="N642" s="105">
        <f t="shared" si="639"/>
        <v>0</v>
      </c>
      <c r="O642" s="105">
        <f t="shared" si="639"/>
        <v>0</v>
      </c>
      <c r="P642" s="105">
        <f t="shared" si="639"/>
        <v>-1.6952345074401354E-3</v>
      </c>
      <c r="Q642" s="105">
        <f t="shared" si="639"/>
        <v>-9.7499999999999254E-3</v>
      </c>
      <c r="R642" s="105">
        <f t="shared" si="639"/>
        <v>0</v>
      </c>
      <c r="S642" s="105">
        <f t="shared" si="639"/>
        <v>9.3896713615022609E-3</v>
      </c>
      <c r="T642" s="105">
        <f t="shared" si="639"/>
        <v>1.5573770491803307E-2</v>
      </c>
      <c r="U642" s="105">
        <f t="shared" si="639"/>
        <v>-9.1116173120728838E-3</v>
      </c>
      <c r="V642" s="105">
        <f t="shared" si="639"/>
        <v>-2.008032128514059E-2</v>
      </c>
      <c r="W642" s="105">
        <f t="shared" si="639"/>
        <v>0</v>
      </c>
    </row>
    <row r="643" spans="1:23" ht="14.25" customHeight="1">
      <c r="A643" s="112" t="s">
        <v>830</v>
      </c>
      <c r="B643" s="183">
        <v>88.22</v>
      </c>
      <c r="C643" s="184">
        <v>1397</v>
      </c>
      <c r="D643" s="183">
        <v>115.25</v>
      </c>
      <c r="E643" s="185">
        <v>530.9</v>
      </c>
      <c r="F643" s="183">
        <v>400</v>
      </c>
      <c r="G643" s="184">
        <v>1000</v>
      </c>
      <c r="H643" s="93">
        <v>213</v>
      </c>
      <c r="I643" s="93">
        <v>1220</v>
      </c>
      <c r="J643" s="187">
        <v>4390</v>
      </c>
      <c r="K643" s="93">
        <v>124.5</v>
      </c>
      <c r="L643" s="188">
        <v>6498</v>
      </c>
      <c r="M643" s="189">
        <f t="shared" ref="M643:W643" si="640">(B643/B644)-1</f>
        <v>-1.3750698714365628E-2</v>
      </c>
      <c r="N643" s="105">
        <f t="shared" si="640"/>
        <v>-2.9861111111111116E-2</v>
      </c>
      <c r="O643" s="105">
        <f t="shared" si="640"/>
        <v>-1.7323516673884987E-3</v>
      </c>
      <c r="P643" s="105">
        <f t="shared" si="640"/>
        <v>1.1238095238095269E-2</v>
      </c>
      <c r="Q643" s="105">
        <f t="shared" si="640"/>
        <v>1.0101010101010166E-2</v>
      </c>
      <c r="R643" s="105">
        <f t="shared" si="640"/>
        <v>0</v>
      </c>
      <c r="S643" s="105">
        <f t="shared" si="640"/>
        <v>1.3802950975725814E-2</v>
      </c>
      <c r="T643" s="105">
        <f t="shared" si="640"/>
        <v>1.1608623548922115E-2</v>
      </c>
      <c r="U643" s="105">
        <f t="shared" si="640"/>
        <v>-2.4227606134696544E-2</v>
      </c>
      <c r="V643" s="105">
        <f t="shared" si="640"/>
        <v>-7.1770334928230595E-3</v>
      </c>
      <c r="W643" s="105">
        <f t="shared" si="640"/>
        <v>1.5391719255042347E-4</v>
      </c>
    </row>
    <row r="644" spans="1:23" ht="14.25" customHeight="1">
      <c r="A644" s="112" t="s">
        <v>831</v>
      </c>
      <c r="B644" s="183">
        <v>89.45</v>
      </c>
      <c r="C644" s="184">
        <v>1440</v>
      </c>
      <c r="D644" s="183">
        <v>115.45</v>
      </c>
      <c r="E644" s="185">
        <v>525</v>
      </c>
      <c r="F644" s="183">
        <v>396</v>
      </c>
      <c r="G644" s="184">
        <v>1000</v>
      </c>
      <c r="H644" s="93">
        <v>210.1</v>
      </c>
      <c r="I644" s="93">
        <v>1206</v>
      </c>
      <c r="J644" s="187">
        <v>4499</v>
      </c>
      <c r="K644" s="93">
        <v>125.4</v>
      </c>
      <c r="L644" s="188">
        <v>6497</v>
      </c>
      <c r="M644" s="189">
        <f t="shared" ref="M644:W644" si="641">(B644/B645)-1</f>
        <v>1.647727272727284E-2</v>
      </c>
      <c r="N644" s="105">
        <f t="shared" si="641"/>
        <v>0</v>
      </c>
      <c r="O644" s="105">
        <f t="shared" si="641"/>
        <v>2.8507795100222832E-2</v>
      </c>
      <c r="P644" s="105">
        <f t="shared" si="641"/>
        <v>-1.3157894736842146E-2</v>
      </c>
      <c r="Q644" s="105">
        <f t="shared" si="641"/>
        <v>-7.5187969924812581E-3</v>
      </c>
      <c r="R644" s="105">
        <f t="shared" si="641"/>
        <v>0</v>
      </c>
      <c r="S644" s="105">
        <f t="shared" si="641"/>
        <v>-2.2563386834147492E-2</v>
      </c>
      <c r="T644" s="105">
        <f t="shared" si="641"/>
        <v>4.1631973355538143E-3</v>
      </c>
      <c r="U644" s="105">
        <f t="shared" si="641"/>
        <v>0</v>
      </c>
      <c r="V644" s="105">
        <f t="shared" si="641"/>
        <v>3.2000000000000917E-3</v>
      </c>
      <c r="W644" s="105">
        <f t="shared" si="641"/>
        <v>0</v>
      </c>
    </row>
    <row r="645" spans="1:23" ht="14.25" customHeight="1">
      <c r="A645" s="112" t="s">
        <v>832</v>
      </c>
      <c r="B645" s="183">
        <v>88</v>
      </c>
      <c r="C645" s="184">
        <v>1440</v>
      </c>
      <c r="D645" s="183">
        <v>112.25</v>
      </c>
      <c r="E645" s="185">
        <v>532</v>
      </c>
      <c r="F645" s="183">
        <v>399</v>
      </c>
      <c r="G645" s="184">
        <v>1000</v>
      </c>
      <c r="H645" s="93">
        <v>214.95</v>
      </c>
      <c r="I645" s="93">
        <v>1201</v>
      </c>
      <c r="J645" s="187">
        <v>4499</v>
      </c>
      <c r="K645" s="93">
        <v>125</v>
      </c>
      <c r="L645" s="188">
        <v>6497</v>
      </c>
      <c r="M645" s="189">
        <f t="shared" ref="M645:W645" si="642">(B645/B646)-1</f>
        <v>-1.2899607403253022E-2</v>
      </c>
      <c r="N645" s="105">
        <f t="shared" si="642"/>
        <v>0</v>
      </c>
      <c r="O645" s="105">
        <f t="shared" si="642"/>
        <v>-3.648068669527893E-2</v>
      </c>
      <c r="P645" s="105">
        <f t="shared" si="642"/>
        <v>1.8832391713747842E-3</v>
      </c>
      <c r="Q645" s="105">
        <f t="shared" si="642"/>
        <v>0</v>
      </c>
      <c r="R645" s="105">
        <f t="shared" si="642"/>
        <v>-3.8461538461538436E-2</v>
      </c>
      <c r="S645" s="105">
        <f t="shared" si="642"/>
        <v>1.391509433962268E-2</v>
      </c>
      <c r="T645" s="105">
        <f t="shared" si="642"/>
        <v>-1.5573770491803307E-2</v>
      </c>
      <c r="U645" s="105">
        <f t="shared" si="642"/>
        <v>5.8588235294117608E-2</v>
      </c>
      <c r="V645" s="105">
        <f t="shared" si="642"/>
        <v>2.4590163934426146E-2</v>
      </c>
      <c r="W645" s="105">
        <f t="shared" si="642"/>
        <v>1.8504240555126117E-3</v>
      </c>
    </row>
    <row r="646" spans="1:23" ht="14.25" customHeight="1">
      <c r="A646" s="112" t="s">
        <v>833</v>
      </c>
      <c r="B646" s="183">
        <v>89.15</v>
      </c>
      <c r="C646" s="184">
        <v>1440</v>
      </c>
      <c r="D646" s="183">
        <v>116.5</v>
      </c>
      <c r="E646" s="185">
        <v>531</v>
      </c>
      <c r="F646" s="183">
        <v>399</v>
      </c>
      <c r="G646" s="184">
        <v>1040</v>
      </c>
      <c r="H646" s="93">
        <v>212</v>
      </c>
      <c r="I646" s="93">
        <v>1220</v>
      </c>
      <c r="J646" s="187">
        <v>4250</v>
      </c>
      <c r="K646" s="93">
        <v>122</v>
      </c>
      <c r="L646" s="188">
        <v>6485</v>
      </c>
      <c r="M646" s="189">
        <f t="shared" ref="M646:W646" si="643">(B646/B647)-1</f>
        <v>2.5865946918579574E-3</v>
      </c>
      <c r="N646" s="105">
        <f t="shared" si="643"/>
        <v>0</v>
      </c>
      <c r="O646" s="105">
        <f t="shared" si="643"/>
        <v>0</v>
      </c>
      <c r="P646" s="105">
        <f t="shared" si="643"/>
        <v>1.1428571428571344E-2</v>
      </c>
      <c r="Q646" s="105">
        <f t="shared" si="643"/>
        <v>0</v>
      </c>
      <c r="R646" s="105">
        <f t="shared" si="643"/>
        <v>0</v>
      </c>
      <c r="S646" s="105">
        <f t="shared" si="643"/>
        <v>-2.1688970927549511E-2</v>
      </c>
      <c r="T646" s="105">
        <f t="shared" si="643"/>
        <v>-1.7713365539452464E-2</v>
      </c>
      <c r="U646" s="105">
        <f t="shared" si="643"/>
        <v>-1.1627906976744207E-2</v>
      </c>
      <c r="V646" s="105">
        <f t="shared" si="643"/>
        <v>-2.9821073558648159E-2</v>
      </c>
      <c r="W646" s="105">
        <f t="shared" si="643"/>
        <v>0</v>
      </c>
    </row>
    <row r="647" spans="1:23" ht="14.25" customHeight="1">
      <c r="A647" s="112" t="s">
        <v>834</v>
      </c>
      <c r="B647" s="183">
        <v>88.92</v>
      </c>
      <c r="C647" s="184">
        <v>1440</v>
      </c>
      <c r="D647" s="183">
        <v>116.5</v>
      </c>
      <c r="E647" s="185">
        <v>525</v>
      </c>
      <c r="F647" s="183">
        <v>399</v>
      </c>
      <c r="G647" s="184">
        <v>1040</v>
      </c>
      <c r="H647" s="93">
        <v>216.7</v>
      </c>
      <c r="I647" s="93">
        <v>1242</v>
      </c>
      <c r="J647" s="187">
        <v>4300</v>
      </c>
      <c r="K647" s="93">
        <v>125.75</v>
      </c>
      <c r="L647" s="188">
        <v>6485</v>
      </c>
      <c r="M647" s="189">
        <f t="shared" ref="M647:W647" si="644">(B647/B648)-1</f>
        <v>1.5648201027984143E-2</v>
      </c>
      <c r="N647" s="105">
        <f t="shared" si="644"/>
        <v>0</v>
      </c>
      <c r="O647" s="105">
        <f t="shared" si="644"/>
        <v>-1.1455239711497645E-2</v>
      </c>
      <c r="P647" s="105">
        <f t="shared" si="644"/>
        <v>-1.887497663988047E-2</v>
      </c>
      <c r="Q647" s="105">
        <f t="shared" si="644"/>
        <v>-2.4999999999999467E-3</v>
      </c>
      <c r="R647" s="105">
        <f t="shared" si="644"/>
        <v>0</v>
      </c>
      <c r="S647" s="105">
        <f t="shared" si="644"/>
        <v>7.9069767441859451E-3</v>
      </c>
      <c r="T647" s="105">
        <f t="shared" si="644"/>
        <v>-1.4285714285714235E-2</v>
      </c>
      <c r="U647" s="105">
        <f t="shared" si="644"/>
        <v>-3.3707865168539297E-2</v>
      </c>
      <c r="V647" s="105">
        <f t="shared" si="644"/>
        <v>7.2086503804564828E-3</v>
      </c>
      <c r="W647" s="105">
        <f t="shared" si="644"/>
        <v>-2.1541775657794027E-3</v>
      </c>
    </row>
    <row r="648" spans="1:23" ht="14.25" customHeight="1">
      <c r="A648" s="112" t="s">
        <v>835</v>
      </c>
      <c r="B648" s="183">
        <v>87.55</v>
      </c>
      <c r="C648" s="184">
        <v>1440</v>
      </c>
      <c r="D648" s="183">
        <v>117.85</v>
      </c>
      <c r="E648" s="185">
        <v>535.1</v>
      </c>
      <c r="F648" s="183">
        <v>400</v>
      </c>
      <c r="G648" s="184">
        <v>1040</v>
      </c>
      <c r="H648" s="93">
        <v>215</v>
      </c>
      <c r="I648" s="93">
        <v>1260</v>
      </c>
      <c r="J648" s="187">
        <v>4450</v>
      </c>
      <c r="K648" s="93">
        <v>124.85</v>
      </c>
      <c r="L648" s="188">
        <v>6499</v>
      </c>
      <c r="M648" s="189">
        <f t="shared" ref="M648:W648" si="645">(B648/B649)-1</f>
        <v>-1.6292134831460747E-2</v>
      </c>
      <c r="N648" s="105">
        <f t="shared" si="645"/>
        <v>1.4084507042253502E-2</v>
      </c>
      <c r="O648" s="105">
        <f t="shared" si="645"/>
        <v>0</v>
      </c>
      <c r="P648" s="105">
        <f t="shared" si="645"/>
        <v>3.9399624765479313E-3</v>
      </c>
      <c r="Q648" s="105">
        <f t="shared" si="645"/>
        <v>0</v>
      </c>
      <c r="R648" s="105">
        <f t="shared" si="645"/>
        <v>0</v>
      </c>
      <c r="S648" s="105">
        <f t="shared" si="645"/>
        <v>-8.75979714153996E-3</v>
      </c>
      <c r="T648" s="105">
        <f t="shared" si="645"/>
        <v>0</v>
      </c>
      <c r="U648" s="105">
        <f t="shared" si="645"/>
        <v>-1.7660044150110354E-2</v>
      </c>
      <c r="V648" s="105">
        <f t="shared" si="645"/>
        <v>-1.0697305863708428E-2</v>
      </c>
      <c r="W648" s="105">
        <f t="shared" si="645"/>
        <v>0</v>
      </c>
    </row>
    <row r="649" spans="1:23" ht="14.25" customHeight="1">
      <c r="A649" s="112" t="s">
        <v>836</v>
      </c>
      <c r="B649" s="183">
        <v>89</v>
      </c>
      <c r="C649" s="184">
        <v>1420</v>
      </c>
      <c r="D649" s="183">
        <v>117.85</v>
      </c>
      <c r="E649" s="185">
        <v>533</v>
      </c>
      <c r="F649" s="183">
        <v>400</v>
      </c>
      <c r="G649" s="184">
        <v>1040</v>
      </c>
      <c r="H649" s="93">
        <v>216.9</v>
      </c>
      <c r="I649" s="93">
        <v>1260</v>
      </c>
      <c r="J649" s="187">
        <v>4530</v>
      </c>
      <c r="K649" s="93">
        <v>126.2</v>
      </c>
      <c r="L649" s="188">
        <v>6499</v>
      </c>
      <c r="M649" s="189">
        <f t="shared" ref="M649:W649" si="646">(B649/B650)-1</f>
        <v>-1.1111111111111072E-2</v>
      </c>
      <c r="N649" s="105">
        <f t="shared" si="646"/>
        <v>-2.0689655172413834E-2</v>
      </c>
      <c r="O649" s="105">
        <f t="shared" si="646"/>
        <v>7.6955964087215278E-3</v>
      </c>
      <c r="P649" s="105">
        <f t="shared" si="646"/>
        <v>-5.5132068782130839E-2</v>
      </c>
      <c r="Q649" s="105">
        <f t="shared" si="646"/>
        <v>-2.4152232251768657E-2</v>
      </c>
      <c r="R649" s="105">
        <f t="shared" si="646"/>
        <v>0</v>
      </c>
      <c r="S649" s="105">
        <f t="shared" si="646"/>
        <v>-3.4458993797381599E-3</v>
      </c>
      <c r="T649" s="105">
        <f t="shared" si="646"/>
        <v>-7.8740157480314821E-3</v>
      </c>
      <c r="U649" s="105">
        <f t="shared" si="646"/>
        <v>0</v>
      </c>
      <c r="V649" s="105">
        <f t="shared" si="646"/>
        <v>-5.9078377313903641E-3</v>
      </c>
      <c r="W649" s="105">
        <f t="shared" si="646"/>
        <v>0</v>
      </c>
    </row>
    <row r="650" spans="1:23" ht="14.25" customHeight="1">
      <c r="A650" s="112" t="s">
        <v>837</v>
      </c>
      <c r="B650" s="183">
        <v>90</v>
      </c>
      <c r="C650" s="184">
        <v>1450</v>
      </c>
      <c r="D650" s="183">
        <v>116.95</v>
      </c>
      <c r="E650" s="185">
        <v>564.1</v>
      </c>
      <c r="F650" s="183">
        <v>409.9</v>
      </c>
      <c r="G650" s="184">
        <v>1040</v>
      </c>
      <c r="H650" s="93">
        <v>217.65</v>
      </c>
      <c r="I650" s="93">
        <v>1270</v>
      </c>
      <c r="J650" s="187">
        <v>4530</v>
      </c>
      <c r="K650" s="93">
        <v>126.95</v>
      </c>
      <c r="L650" s="188">
        <v>6499</v>
      </c>
      <c r="M650" s="189">
        <f t="shared" ref="M650:W650" si="647">(B650/B651)-1</f>
        <v>-1.098901098901095E-2</v>
      </c>
      <c r="N650" s="105">
        <f t="shared" si="647"/>
        <v>2.4734982332155431E-2</v>
      </c>
      <c r="O650" s="105">
        <f t="shared" si="647"/>
        <v>3.8626609442060644E-3</v>
      </c>
      <c r="P650" s="105">
        <f t="shared" si="647"/>
        <v>-5.9990001666388904E-2</v>
      </c>
      <c r="Q650" s="105">
        <f t="shared" si="647"/>
        <v>9.3573011573502285E-3</v>
      </c>
      <c r="R650" s="105">
        <f t="shared" si="647"/>
        <v>0</v>
      </c>
      <c r="S650" s="105">
        <f t="shared" si="647"/>
        <v>1.2325581395348895E-2</v>
      </c>
      <c r="T650" s="105">
        <f t="shared" si="647"/>
        <v>-2.3076923076923106E-2</v>
      </c>
      <c r="U650" s="105">
        <f t="shared" si="647"/>
        <v>2.9545454545454541E-2</v>
      </c>
      <c r="V650" s="105">
        <f t="shared" si="647"/>
        <v>-3.1409501374165538E-3</v>
      </c>
      <c r="W650" s="105">
        <f t="shared" si="647"/>
        <v>0</v>
      </c>
    </row>
    <row r="651" spans="1:23" ht="14.25" customHeight="1">
      <c r="A651" s="112" t="s">
        <v>838</v>
      </c>
      <c r="B651" s="183">
        <v>91</v>
      </c>
      <c r="C651" s="184">
        <v>1415</v>
      </c>
      <c r="D651" s="183">
        <v>116.5</v>
      </c>
      <c r="E651" s="185">
        <v>600.1</v>
      </c>
      <c r="F651" s="183">
        <v>406.1</v>
      </c>
      <c r="G651" s="184">
        <v>1040</v>
      </c>
      <c r="H651" s="93">
        <v>215</v>
      </c>
      <c r="I651" s="93">
        <v>1300</v>
      </c>
      <c r="J651" s="187">
        <v>4400</v>
      </c>
      <c r="K651" s="93">
        <v>127.35</v>
      </c>
      <c r="L651" s="188">
        <v>6499</v>
      </c>
      <c r="M651" s="189">
        <f t="shared" ref="M651:W651" si="648">(B651/B652)-1</f>
        <v>-1.0869565217391353E-2</v>
      </c>
      <c r="N651" s="105">
        <f t="shared" si="648"/>
        <v>0</v>
      </c>
      <c r="O651" s="105">
        <f t="shared" si="648"/>
        <v>-4.2735042735042583E-3</v>
      </c>
      <c r="P651" s="105">
        <f t="shared" si="648"/>
        <v>-7.2787427626136436E-3</v>
      </c>
      <c r="Q651" s="105">
        <f t="shared" si="648"/>
        <v>-2.1445783132530094E-2</v>
      </c>
      <c r="R651" s="105">
        <f t="shared" si="648"/>
        <v>0</v>
      </c>
      <c r="S651" s="105">
        <f t="shared" si="648"/>
        <v>-1.3761467889908285E-2</v>
      </c>
      <c r="T651" s="105">
        <f t="shared" si="648"/>
        <v>-1.8867924528301883E-2</v>
      </c>
      <c r="U651" s="105">
        <f t="shared" si="648"/>
        <v>0</v>
      </c>
      <c r="V651" s="105">
        <f t="shared" si="648"/>
        <v>-2.7407987470634554E-3</v>
      </c>
      <c r="W651" s="105">
        <f t="shared" si="648"/>
        <v>0</v>
      </c>
    </row>
    <row r="652" spans="1:23" ht="14.25" customHeight="1">
      <c r="A652" s="112" t="s">
        <v>839</v>
      </c>
      <c r="B652" s="183">
        <v>92</v>
      </c>
      <c r="C652" s="184">
        <v>1415</v>
      </c>
      <c r="D652" s="183">
        <v>117</v>
      </c>
      <c r="E652" s="185">
        <v>604.5</v>
      </c>
      <c r="F652" s="183">
        <v>415</v>
      </c>
      <c r="G652" s="184">
        <v>1040</v>
      </c>
      <c r="H652" s="93">
        <v>218</v>
      </c>
      <c r="I652" s="93">
        <v>1325</v>
      </c>
      <c r="J652" s="187">
        <v>4400</v>
      </c>
      <c r="K652" s="93">
        <v>127.7</v>
      </c>
      <c r="L652" s="188">
        <v>6499</v>
      </c>
      <c r="M652" s="189">
        <f t="shared" ref="M652:W652" si="649">(B652/B653)-1</f>
        <v>-9.687836383207804E-3</v>
      </c>
      <c r="N652" s="105">
        <f t="shared" si="649"/>
        <v>0</v>
      </c>
      <c r="O652" s="105">
        <f t="shared" si="649"/>
        <v>-5.9473237043330407E-3</v>
      </c>
      <c r="P652" s="105">
        <f t="shared" si="649"/>
        <v>-8.2644628099171058E-4</v>
      </c>
      <c r="Q652" s="105">
        <f t="shared" si="649"/>
        <v>-1.6587677725118488E-2</v>
      </c>
      <c r="R652" s="105">
        <f t="shared" si="649"/>
        <v>0</v>
      </c>
      <c r="S652" s="105">
        <f t="shared" si="649"/>
        <v>0</v>
      </c>
      <c r="T652" s="105">
        <f t="shared" si="649"/>
        <v>-4.5078888054094213E-3</v>
      </c>
      <c r="U652" s="105">
        <f t="shared" si="649"/>
        <v>0</v>
      </c>
      <c r="V652" s="105">
        <f t="shared" si="649"/>
        <v>-7.8247261345842922E-4</v>
      </c>
      <c r="W652" s="105">
        <f t="shared" si="649"/>
        <v>0</v>
      </c>
    </row>
    <row r="653" spans="1:23" ht="14.25" customHeight="1">
      <c r="A653" s="112" t="s">
        <v>840</v>
      </c>
      <c r="B653" s="183">
        <v>92.9</v>
      </c>
      <c r="C653" s="184">
        <v>1415</v>
      </c>
      <c r="D653" s="183">
        <v>117.7</v>
      </c>
      <c r="E653" s="185">
        <v>605</v>
      </c>
      <c r="F653" s="183">
        <v>422</v>
      </c>
      <c r="G653" s="184">
        <v>1040</v>
      </c>
      <c r="H653" s="93">
        <v>218</v>
      </c>
      <c r="I653" s="93">
        <v>1331</v>
      </c>
      <c r="J653" s="187">
        <v>4400</v>
      </c>
      <c r="K653" s="93">
        <v>127.8</v>
      </c>
      <c r="L653" s="188">
        <v>6499</v>
      </c>
      <c r="M653" s="189">
        <f t="shared" ref="M653:W653" si="650">(B653/B654)-1</f>
        <v>-1.0752688172042113E-3</v>
      </c>
      <c r="N653" s="105">
        <f t="shared" si="650"/>
        <v>0</v>
      </c>
      <c r="O653" s="105">
        <f t="shared" si="650"/>
        <v>1.4655172413793105E-2</v>
      </c>
      <c r="P653" s="105">
        <f t="shared" si="650"/>
        <v>-8.1967213114754189E-3</v>
      </c>
      <c r="Q653" s="105">
        <f t="shared" si="650"/>
        <v>2.4271844660194164E-2</v>
      </c>
      <c r="R653" s="105">
        <f t="shared" si="650"/>
        <v>3.7924151696606678E-2</v>
      </c>
      <c r="S653" s="105">
        <f t="shared" si="650"/>
        <v>-4.7934261584113846E-3</v>
      </c>
      <c r="T653" s="105">
        <f t="shared" si="650"/>
        <v>1.9142419601837712E-2</v>
      </c>
      <c r="U653" s="105">
        <f t="shared" si="650"/>
        <v>-2.2222222222222254E-2</v>
      </c>
      <c r="V653" s="105">
        <f t="shared" si="650"/>
        <v>1.5091342335186608E-2</v>
      </c>
      <c r="W653" s="105">
        <f t="shared" si="650"/>
        <v>0</v>
      </c>
    </row>
    <row r="654" spans="1:23" ht="14.25" customHeight="1">
      <c r="A654" s="112" t="s">
        <v>841</v>
      </c>
      <c r="B654" s="183">
        <v>93</v>
      </c>
      <c r="C654" s="184">
        <v>1415</v>
      </c>
      <c r="D654" s="183">
        <v>116</v>
      </c>
      <c r="E654" s="185">
        <v>610</v>
      </c>
      <c r="F654" s="183">
        <v>412</v>
      </c>
      <c r="G654" s="184">
        <v>1002</v>
      </c>
      <c r="H654" s="93">
        <v>219.05</v>
      </c>
      <c r="I654" s="93">
        <v>1306</v>
      </c>
      <c r="J654" s="187">
        <v>4500</v>
      </c>
      <c r="K654" s="93">
        <v>125.9</v>
      </c>
      <c r="L654" s="188">
        <v>6499</v>
      </c>
      <c r="M654" s="189">
        <f t="shared" ref="M654:W654" si="651">(B654/B655)-1</f>
        <v>1.0869565217391353E-2</v>
      </c>
      <c r="N654" s="105">
        <f t="shared" si="651"/>
        <v>0</v>
      </c>
      <c r="O654" s="105">
        <f t="shared" si="651"/>
        <v>-1.4861995753715496E-2</v>
      </c>
      <c r="P654" s="105">
        <f t="shared" si="651"/>
        <v>1.6420361247948545E-3</v>
      </c>
      <c r="Q654" s="105">
        <f t="shared" si="651"/>
        <v>7.3349633251833524E-3</v>
      </c>
      <c r="R654" s="105">
        <f t="shared" si="651"/>
        <v>-2.7184466019417486E-2</v>
      </c>
      <c r="S654" s="105">
        <f t="shared" si="651"/>
        <v>-1.3288288288288208E-2</v>
      </c>
      <c r="T654" s="105">
        <f t="shared" si="651"/>
        <v>-1.4339622641509453E-2</v>
      </c>
      <c r="U654" s="105">
        <f t="shared" si="651"/>
        <v>0</v>
      </c>
      <c r="V654" s="105">
        <f t="shared" si="651"/>
        <v>7.2000000000000952E-3</v>
      </c>
      <c r="W654" s="105">
        <f t="shared" si="651"/>
        <v>0</v>
      </c>
    </row>
    <row r="655" spans="1:23" ht="14.25" customHeight="1">
      <c r="A655" s="112" t="s">
        <v>842</v>
      </c>
      <c r="B655" s="183">
        <v>92</v>
      </c>
      <c r="C655" s="184">
        <v>1415</v>
      </c>
      <c r="D655" s="183">
        <v>117.75</v>
      </c>
      <c r="E655" s="185">
        <v>609</v>
      </c>
      <c r="F655" s="183">
        <v>409</v>
      </c>
      <c r="G655" s="184">
        <v>1030</v>
      </c>
      <c r="H655" s="93">
        <v>222</v>
      </c>
      <c r="I655" s="93">
        <v>1325</v>
      </c>
      <c r="J655" s="187">
        <v>4500</v>
      </c>
      <c r="K655" s="93">
        <v>125</v>
      </c>
      <c r="L655" s="188">
        <v>6499</v>
      </c>
      <c r="M655" s="189">
        <f t="shared" ref="M655:W655" si="652">(B655/B656)-1</f>
        <v>1.098901098901095E-2</v>
      </c>
      <c r="N655" s="105">
        <f t="shared" si="652"/>
        <v>1.0714285714285676E-2</v>
      </c>
      <c r="O655" s="105">
        <f t="shared" si="652"/>
        <v>-2.1186440677966045E-3</v>
      </c>
      <c r="P655" s="105">
        <f t="shared" si="652"/>
        <v>1.8394648829431537E-2</v>
      </c>
      <c r="Q655" s="105">
        <f t="shared" si="652"/>
        <v>1.7286407163288109E-2</v>
      </c>
      <c r="R655" s="105">
        <f t="shared" si="652"/>
        <v>1.1787819253438192E-2</v>
      </c>
      <c r="S655" s="105">
        <f t="shared" si="652"/>
        <v>1.8348623853210899E-2</v>
      </c>
      <c r="T655" s="105">
        <f t="shared" si="652"/>
        <v>1.9230769230769162E-2</v>
      </c>
      <c r="U655" s="105">
        <f t="shared" si="652"/>
        <v>0</v>
      </c>
      <c r="V655" s="105">
        <f t="shared" si="652"/>
        <v>-3.1897926634769647E-3</v>
      </c>
      <c r="W655" s="105">
        <f t="shared" si="652"/>
        <v>0</v>
      </c>
    </row>
    <row r="656" spans="1:23" ht="14.25" customHeight="1">
      <c r="A656" s="112" t="s">
        <v>843</v>
      </c>
      <c r="B656" s="183">
        <v>91</v>
      </c>
      <c r="C656" s="184">
        <v>1400</v>
      </c>
      <c r="D656" s="183">
        <v>118</v>
      </c>
      <c r="E656" s="185">
        <v>598</v>
      </c>
      <c r="F656" s="183">
        <v>402.05</v>
      </c>
      <c r="G656" s="184">
        <v>1018</v>
      </c>
      <c r="H656" s="93">
        <v>218</v>
      </c>
      <c r="I656" s="93">
        <v>1300</v>
      </c>
      <c r="J656" s="187">
        <v>4500</v>
      </c>
      <c r="K656" s="93">
        <v>125.4</v>
      </c>
      <c r="L656" s="188">
        <v>6499</v>
      </c>
      <c r="M656" s="189">
        <f t="shared" ref="M656:W656" si="653">(B656/B657)-1</f>
        <v>1.1111111111111072E-2</v>
      </c>
      <c r="N656" s="105">
        <f t="shared" si="653"/>
        <v>0</v>
      </c>
      <c r="O656" s="105">
        <f t="shared" si="653"/>
        <v>9.4097519247220429E-3</v>
      </c>
      <c r="P656" s="105">
        <f t="shared" si="653"/>
        <v>0</v>
      </c>
      <c r="Q656" s="105">
        <f t="shared" si="653"/>
        <v>1.2437810945287175E-4</v>
      </c>
      <c r="R656" s="105">
        <f t="shared" si="653"/>
        <v>1.8000000000000016E-2</v>
      </c>
      <c r="S656" s="105">
        <f t="shared" si="653"/>
        <v>9.2592592592593004E-3</v>
      </c>
      <c r="T656" s="105">
        <f t="shared" si="653"/>
        <v>0</v>
      </c>
      <c r="U656" s="105">
        <f t="shared" si="653"/>
        <v>5.8823529411764719E-2</v>
      </c>
      <c r="V656" s="105">
        <f t="shared" si="653"/>
        <v>1.0882708585247869E-2</v>
      </c>
      <c r="W656" s="105">
        <f t="shared" si="653"/>
        <v>0</v>
      </c>
    </row>
    <row r="657" spans="1:23" ht="14.25" customHeight="1">
      <c r="A657" s="112" t="s">
        <v>844</v>
      </c>
      <c r="B657" s="183">
        <v>90</v>
      </c>
      <c r="C657" s="184">
        <v>1400</v>
      </c>
      <c r="D657" s="183">
        <v>116.9</v>
      </c>
      <c r="E657" s="185">
        <v>598</v>
      </c>
      <c r="F657" s="183">
        <v>402</v>
      </c>
      <c r="G657" s="184">
        <v>1000</v>
      </c>
      <c r="H657" s="93">
        <v>216</v>
      </c>
      <c r="I657" s="93">
        <v>1300</v>
      </c>
      <c r="J657" s="187">
        <v>4250</v>
      </c>
      <c r="K657" s="93">
        <v>124.05</v>
      </c>
      <c r="L657" s="188">
        <v>6499</v>
      </c>
      <c r="M657" s="189">
        <f t="shared" ref="M657:W657" si="654">(B657/B658)-1</f>
        <v>-1.8110408029674896E-2</v>
      </c>
      <c r="N657" s="105">
        <f t="shared" si="654"/>
        <v>0</v>
      </c>
      <c r="O657" s="105">
        <f t="shared" si="654"/>
        <v>0</v>
      </c>
      <c r="P657" s="105">
        <f t="shared" si="654"/>
        <v>3.5240812216814632E-3</v>
      </c>
      <c r="Q657" s="105">
        <f t="shared" si="654"/>
        <v>2.2900763358778553E-2</v>
      </c>
      <c r="R657" s="105">
        <f t="shared" si="654"/>
        <v>0</v>
      </c>
      <c r="S657" s="105">
        <f t="shared" si="654"/>
        <v>1.4560826679192118E-2</v>
      </c>
      <c r="T657" s="105">
        <f t="shared" si="654"/>
        <v>1.1673151750972721E-2</v>
      </c>
      <c r="U657" s="105">
        <f t="shared" si="654"/>
        <v>3.633260180443787E-2</v>
      </c>
      <c r="V657" s="105">
        <f t="shared" si="654"/>
        <v>-2.011263073209979E-3</v>
      </c>
      <c r="W657" s="105">
        <f t="shared" si="654"/>
        <v>0</v>
      </c>
    </row>
    <row r="658" spans="1:23" ht="14.25" customHeight="1">
      <c r="A658" s="112" t="s">
        <v>845</v>
      </c>
      <c r="B658" s="183">
        <v>91.66</v>
      </c>
      <c r="C658" s="184">
        <v>1400</v>
      </c>
      <c r="D658" s="183">
        <v>116.9</v>
      </c>
      <c r="E658" s="185">
        <v>595.9</v>
      </c>
      <c r="F658" s="183">
        <v>393</v>
      </c>
      <c r="G658" s="184">
        <v>1000</v>
      </c>
      <c r="H658" s="93">
        <v>212.9</v>
      </c>
      <c r="I658" s="93">
        <v>1285</v>
      </c>
      <c r="J658" s="187">
        <v>4101</v>
      </c>
      <c r="K658" s="93">
        <v>124.3</v>
      </c>
      <c r="L658" s="188">
        <v>6499</v>
      </c>
      <c r="M658" s="189">
        <f t="shared" ref="M658:W658" si="655">(B658/B659)-1</f>
        <v>-5.9897435897435902E-2</v>
      </c>
      <c r="N658" s="105">
        <f t="shared" si="655"/>
        <v>0</v>
      </c>
      <c r="O658" s="105">
        <f t="shared" si="655"/>
        <v>-8.5470085470085166E-4</v>
      </c>
      <c r="P658" s="105">
        <f t="shared" si="655"/>
        <v>-5.0091835030889875E-3</v>
      </c>
      <c r="Q658" s="105">
        <f t="shared" si="655"/>
        <v>-8.9522128357080177E-3</v>
      </c>
      <c r="R658" s="105">
        <f t="shared" si="655"/>
        <v>0</v>
      </c>
      <c r="S658" s="105">
        <f t="shared" si="655"/>
        <v>-1.412363973141928E-2</v>
      </c>
      <c r="T658" s="105">
        <f t="shared" si="655"/>
        <v>-2.6515151515151492E-2</v>
      </c>
      <c r="U658" s="105">
        <f t="shared" si="655"/>
        <v>-2.3571428571428577E-2</v>
      </c>
      <c r="V658" s="105">
        <f t="shared" si="655"/>
        <v>-7.9808459696727452E-3</v>
      </c>
      <c r="W658" s="105">
        <f t="shared" si="655"/>
        <v>-1.5384615384617106E-4</v>
      </c>
    </row>
    <row r="659" spans="1:23" ht="14.25" customHeight="1">
      <c r="A659" s="112" t="s">
        <v>846</v>
      </c>
      <c r="B659" s="183">
        <v>97.5</v>
      </c>
      <c r="C659" s="184">
        <v>1400</v>
      </c>
      <c r="D659" s="183">
        <v>117</v>
      </c>
      <c r="E659" s="185">
        <v>598.9</v>
      </c>
      <c r="F659" s="183">
        <v>396.55</v>
      </c>
      <c r="G659" s="184">
        <v>1000</v>
      </c>
      <c r="H659" s="93">
        <v>215.95</v>
      </c>
      <c r="I659" s="93">
        <v>1320</v>
      </c>
      <c r="J659" s="187">
        <v>4200</v>
      </c>
      <c r="K659" s="93">
        <v>125.3</v>
      </c>
      <c r="L659" s="188">
        <v>6500</v>
      </c>
      <c r="M659" s="189">
        <f t="shared" ref="M659:W659" si="656">(B659/B660)-1</f>
        <v>0</v>
      </c>
      <c r="N659" s="105">
        <f t="shared" si="656"/>
        <v>0</v>
      </c>
      <c r="O659" s="105">
        <f t="shared" si="656"/>
        <v>0</v>
      </c>
      <c r="P659" s="105">
        <f t="shared" si="656"/>
        <v>3.1825795644890853E-3</v>
      </c>
      <c r="Q659" s="105">
        <f t="shared" si="656"/>
        <v>6.4720812182741394E-3</v>
      </c>
      <c r="R659" s="105">
        <f t="shared" si="656"/>
        <v>0</v>
      </c>
      <c r="S659" s="105">
        <f t="shared" si="656"/>
        <v>4.4186046511627275E-3</v>
      </c>
      <c r="T659" s="105">
        <f t="shared" si="656"/>
        <v>-7.5187969924812581E-3</v>
      </c>
      <c r="U659" s="105">
        <f t="shared" si="656"/>
        <v>-1.1764705882352899E-2</v>
      </c>
      <c r="V659" s="105">
        <f t="shared" si="656"/>
        <v>-1.3385826771653564E-2</v>
      </c>
      <c r="W659" s="105">
        <f t="shared" si="656"/>
        <v>0</v>
      </c>
    </row>
    <row r="660" spans="1:23" ht="14.25" customHeight="1">
      <c r="A660" s="112" t="s">
        <v>847</v>
      </c>
      <c r="B660" s="183">
        <v>97.5</v>
      </c>
      <c r="C660" s="184">
        <v>1400</v>
      </c>
      <c r="D660" s="183">
        <v>117</v>
      </c>
      <c r="E660" s="185">
        <v>597</v>
      </c>
      <c r="F660" s="183">
        <v>394</v>
      </c>
      <c r="G660" s="184">
        <v>1000</v>
      </c>
      <c r="H660" s="93">
        <v>215</v>
      </c>
      <c r="I660" s="93">
        <v>1330</v>
      </c>
      <c r="J660" s="187">
        <v>4250</v>
      </c>
      <c r="K660" s="93">
        <v>127</v>
      </c>
      <c r="L660" s="188">
        <v>6500</v>
      </c>
      <c r="M660" s="189">
        <f t="shared" ref="M660:W660" si="657">(B660/B661)-1</f>
        <v>5.1546391752577136E-3</v>
      </c>
      <c r="N660" s="105">
        <f t="shared" si="657"/>
        <v>0</v>
      </c>
      <c r="O660" s="105">
        <f t="shared" si="657"/>
        <v>1.7391304347825987E-2</v>
      </c>
      <c r="P660" s="105">
        <f t="shared" si="657"/>
        <v>2.051282051282044E-2</v>
      </c>
      <c r="Q660" s="105">
        <f t="shared" si="657"/>
        <v>2.3376623376623273E-2</v>
      </c>
      <c r="R660" s="105">
        <f t="shared" si="657"/>
        <v>0</v>
      </c>
      <c r="S660" s="105">
        <f t="shared" si="657"/>
        <v>7.0257611241217877E-3</v>
      </c>
      <c r="T660" s="105">
        <f t="shared" si="657"/>
        <v>7.575757575757569E-3</v>
      </c>
      <c r="U660" s="105">
        <f t="shared" si="657"/>
        <v>0</v>
      </c>
      <c r="V660" s="105">
        <f t="shared" si="657"/>
        <v>3.2520325203251987E-2</v>
      </c>
      <c r="W660" s="105">
        <f t="shared" si="657"/>
        <v>3.1746031746031855E-2</v>
      </c>
    </row>
    <row r="661" spans="1:23" ht="14.25" customHeight="1">
      <c r="A661" s="112" t="s">
        <v>848</v>
      </c>
      <c r="B661" s="183">
        <v>97</v>
      </c>
      <c r="C661" s="184">
        <v>1400</v>
      </c>
      <c r="D661" s="183">
        <v>115</v>
      </c>
      <c r="E661" s="185">
        <v>585</v>
      </c>
      <c r="F661" s="183">
        <v>385</v>
      </c>
      <c r="G661" s="184">
        <v>1000</v>
      </c>
      <c r="H661" s="93">
        <v>213.5</v>
      </c>
      <c r="I661" s="93">
        <v>1320</v>
      </c>
      <c r="J661" s="187">
        <v>4250</v>
      </c>
      <c r="K661" s="93">
        <v>123</v>
      </c>
      <c r="L661" s="188">
        <v>6300</v>
      </c>
      <c r="M661" s="189">
        <f t="shared" ref="M661:W661" si="658">(B661/B662)-1</f>
        <v>0</v>
      </c>
      <c r="N661" s="105">
        <f t="shared" si="658"/>
        <v>0</v>
      </c>
      <c r="O661" s="105">
        <f t="shared" si="658"/>
        <v>-8.6206896551723755E-3</v>
      </c>
      <c r="P661" s="105">
        <f t="shared" si="658"/>
        <v>5.1546391752577136E-3</v>
      </c>
      <c r="Q661" s="105">
        <f t="shared" si="658"/>
        <v>7.8534031413612926E-3</v>
      </c>
      <c r="R661" s="105">
        <f t="shared" si="658"/>
        <v>0</v>
      </c>
      <c r="S661" s="105">
        <f t="shared" si="658"/>
        <v>-6.2834535722596785E-3</v>
      </c>
      <c r="T661" s="105">
        <f t="shared" si="658"/>
        <v>1.538461538461533E-2</v>
      </c>
      <c r="U661" s="105">
        <f t="shared" si="658"/>
        <v>0</v>
      </c>
      <c r="V661" s="105">
        <f t="shared" si="658"/>
        <v>1.2345679012345734E-2</v>
      </c>
      <c r="W661" s="105">
        <f t="shared" si="658"/>
        <v>0</v>
      </c>
    </row>
    <row r="662" spans="1:23" ht="14.25" customHeight="1">
      <c r="A662" s="112" t="s">
        <v>849</v>
      </c>
      <c r="B662" s="183">
        <v>97</v>
      </c>
      <c r="C662" s="184">
        <v>1400</v>
      </c>
      <c r="D662" s="183">
        <v>116</v>
      </c>
      <c r="E662" s="185">
        <v>582</v>
      </c>
      <c r="F662" s="183">
        <v>382</v>
      </c>
      <c r="G662" s="184">
        <v>1000</v>
      </c>
      <c r="H662" s="93">
        <v>214.85</v>
      </c>
      <c r="I662" s="93">
        <v>1300</v>
      </c>
      <c r="J662" s="187">
        <v>4250</v>
      </c>
      <c r="K662" s="93">
        <v>121.5</v>
      </c>
      <c r="L662" s="188">
        <v>6300</v>
      </c>
      <c r="M662" s="189">
        <f t="shared" ref="M662:W662" si="659">(B662/B663)-1</f>
        <v>5.0771940731528797E-3</v>
      </c>
      <c r="N662" s="105">
        <f t="shared" si="659"/>
        <v>0</v>
      </c>
      <c r="O662" s="105">
        <f t="shared" si="659"/>
        <v>0</v>
      </c>
      <c r="P662" s="105">
        <f t="shared" si="659"/>
        <v>-5.12820512820511E-3</v>
      </c>
      <c r="Q662" s="105">
        <f t="shared" si="659"/>
        <v>1.0181145048261397E-2</v>
      </c>
      <c r="R662" s="105">
        <f t="shared" si="659"/>
        <v>0</v>
      </c>
      <c r="S662" s="105">
        <f t="shared" si="659"/>
        <v>1.5599149137319746E-2</v>
      </c>
      <c r="T662" s="105">
        <f t="shared" si="659"/>
        <v>-2.9126213592232997E-2</v>
      </c>
      <c r="U662" s="105">
        <f t="shared" si="659"/>
        <v>0</v>
      </c>
      <c r="V662" s="105">
        <f t="shared" si="659"/>
        <v>-4.098360655737654E-3</v>
      </c>
      <c r="W662" s="105">
        <f t="shared" si="659"/>
        <v>-7.8740157480314821E-3</v>
      </c>
    </row>
    <row r="663" spans="1:23" ht="14.25" customHeight="1">
      <c r="A663" s="112" t="s">
        <v>850</v>
      </c>
      <c r="B663" s="183">
        <v>96.51</v>
      </c>
      <c r="C663" s="184">
        <v>1400</v>
      </c>
      <c r="D663" s="183">
        <v>116</v>
      </c>
      <c r="E663" s="185">
        <v>585</v>
      </c>
      <c r="F663" s="183">
        <v>378.15</v>
      </c>
      <c r="G663" s="184">
        <v>1000</v>
      </c>
      <c r="H663" s="93">
        <v>211.55</v>
      </c>
      <c r="I663" s="93">
        <v>1339</v>
      </c>
      <c r="J663" s="187">
        <v>4250</v>
      </c>
      <c r="K663" s="93">
        <v>122</v>
      </c>
      <c r="L663" s="188">
        <v>6350</v>
      </c>
      <c r="M663" s="189">
        <f t="shared" ref="M663:W663" si="660">(B663/B664)-1</f>
        <v>-3.3450175262894288E-2</v>
      </c>
      <c r="N663" s="105">
        <f t="shared" si="660"/>
        <v>0</v>
      </c>
      <c r="O663" s="105">
        <f t="shared" si="660"/>
        <v>2.4734982332155431E-2</v>
      </c>
      <c r="P663" s="105">
        <f t="shared" si="660"/>
        <v>-1.6806722689075682E-2</v>
      </c>
      <c r="Q663" s="105">
        <f t="shared" si="660"/>
        <v>-3.0508909114216221E-2</v>
      </c>
      <c r="R663" s="105">
        <f t="shared" si="660"/>
        <v>0</v>
      </c>
      <c r="S663" s="105">
        <f t="shared" si="660"/>
        <v>-6.8075117370891558E-3</v>
      </c>
      <c r="T663" s="105">
        <f t="shared" si="660"/>
        <v>1.8250950570342095E-2</v>
      </c>
      <c r="U663" s="105">
        <f t="shared" si="660"/>
        <v>-2.9680365296803624E-2</v>
      </c>
      <c r="V663" s="105">
        <f t="shared" si="660"/>
        <v>-7.7267181781212058E-3</v>
      </c>
      <c r="W663" s="105">
        <f t="shared" si="660"/>
        <v>0</v>
      </c>
    </row>
    <row r="664" spans="1:23" ht="14.25" customHeight="1">
      <c r="A664" s="112" t="s">
        <v>851</v>
      </c>
      <c r="B664" s="183">
        <v>99.85</v>
      </c>
      <c r="C664" s="184">
        <v>1400</v>
      </c>
      <c r="D664" s="183">
        <v>113.2</v>
      </c>
      <c r="E664" s="185">
        <v>595</v>
      </c>
      <c r="F664" s="183">
        <v>390.05</v>
      </c>
      <c r="G664" s="184">
        <v>1000</v>
      </c>
      <c r="H664" s="93">
        <v>213</v>
      </c>
      <c r="I664" s="93">
        <v>1315</v>
      </c>
      <c r="J664" s="187">
        <v>4380</v>
      </c>
      <c r="K664" s="93">
        <v>122.95</v>
      </c>
      <c r="L664" s="188">
        <v>6350</v>
      </c>
      <c r="M664" s="189">
        <f t="shared" ref="M664:W664" si="661">(B664/B665)-1</f>
        <v>0</v>
      </c>
      <c r="N664" s="105">
        <f t="shared" si="661"/>
        <v>0</v>
      </c>
      <c r="O664" s="105">
        <f t="shared" si="661"/>
        <v>1.0714285714285676E-2</v>
      </c>
      <c r="P664" s="105">
        <f t="shared" si="661"/>
        <v>-8.3333333333333037E-3</v>
      </c>
      <c r="Q664" s="105">
        <f t="shared" si="661"/>
        <v>-1.2531645569620276E-2</v>
      </c>
      <c r="R664" s="105">
        <f t="shared" si="661"/>
        <v>0</v>
      </c>
      <c r="S664" s="105">
        <f t="shared" si="661"/>
        <v>-1.7980636237897696E-2</v>
      </c>
      <c r="T664" s="105">
        <f t="shared" si="661"/>
        <v>0</v>
      </c>
      <c r="U664" s="105">
        <f t="shared" si="661"/>
        <v>0</v>
      </c>
      <c r="V664" s="105">
        <f t="shared" si="661"/>
        <v>2.0374898125510299E-3</v>
      </c>
      <c r="W664" s="105">
        <f t="shared" si="661"/>
        <v>0</v>
      </c>
    </row>
    <row r="665" spans="1:23" ht="14.25" customHeight="1">
      <c r="A665" s="112" t="s">
        <v>852</v>
      </c>
      <c r="B665" s="183">
        <v>99.85</v>
      </c>
      <c r="C665" s="184">
        <v>1400</v>
      </c>
      <c r="D665" s="183">
        <v>112</v>
      </c>
      <c r="E665" s="185">
        <v>600</v>
      </c>
      <c r="F665" s="183">
        <v>395</v>
      </c>
      <c r="G665" s="184">
        <v>1000</v>
      </c>
      <c r="H665" s="93">
        <v>216.9</v>
      </c>
      <c r="I665" s="93">
        <v>1315</v>
      </c>
      <c r="J665" s="187">
        <v>4380</v>
      </c>
      <c r="K665" s="93">
        <v>122.7</v>
      </c>
      <c r="L665" s="188">
        <v>6350</v>
      </c>
      <c r="M665" s="189">
        <f t="shared" ref="M665:W665" si="662">(B665/B666)-1</f>
        <v>3.5175879396984744E-3</v>
      </c>
      <c r="N665" s="105">
        <f t="shared" si="662"/>
        <v>0</v>
      </c>
      <c r="O665" s="105">
        <f t="shared" si="662"/>
        <v>-3.7387193811774799E-2</v>
      </c>
      <c r="P665" s="105">
        <f t="shared" si="662"/>
        <v>-3.3222591362126463E-3</v>
      </c>
      <c r="Q665" s="105">
        <f t="shared" si="662"/>
        <v>-2.525252525252486E-3</v>
      </c>
      <c r="R665" s="105">
        <f t="shared" si="662"/>
        <v>-3.8461538461538436E-2</v>
      </c>
      <c r="S665" s="105">
        <f t="shared" si="662"/>
        <v>6.4965197215778314E-3</v>
      </c>
      <c r="T665" s="105">
        <f t="shared" si="662"/>
        <v>-1.0534236267870534E-2</v>
      </c>
      <c r="U665" s="105">
        <f t="shared" si="662"/>
        <v>-4.5454545454545192E-3</v>
      </c>
      <c r="V665" s="105">
        <f t="shared" si="662"/>
        <v>2.3779724655819789E-2</v>
      </c>
      <c r="W665" s="105">
        <f t="shared" si="662"/>
        <v>-6.2597809076682109E-3</v>
      </c>
    </row>
    <row r="666" spans="1:23" ht="14.25" customHeight="1">
      <c r="A666" s="112" t="s">
        <v>853</v>
      </c>
      <c r="B666" s="183">
        <v>99.5</v>
      </c>
      <c r="C666" s="184">
        <v>1400</v>
      </c>
      <c r="D666" s="183">
        <v>116.35</v>
      </c>
      <c r="E666" s="185">
        <v>602</v>
      </c>
      <c r="F666" s="183">
        <v>396</v>
      </c>
      <c r="G666" s="184">
        <v>1040</v>
      </c>
      <c r="H666" s="93">
        <v>215.5</v>
      </c>
      <c r="I666" s="93">
        <v>1329</v>
      </c>
      <c r="J666" s="187">
        <v>4400</v>
      </c>
      <c r="K666" s="93">
        <v>119.85</v>
      </c>
      <c r="L666" s="188">
        <v>6390</v>
      </c>
      <c r="M666" s="189">
        <f t="shared" ref="M666:W666" si="663">(B666/B667)-1</f>
        <v>7.5949367088608E-3</v>
      </c>
      <c r="N666" s="105">
        <f t="shared" si="663"/>
        <v>1.6702977487291104E-2</v>
      </c>
      <c r="O666" s="105">
        <f t="shared" si="663"/>
        <v>1.6601135867190919E-2</v>
      </c>
      <c r="P666" s="105">
        <f t="shared" si="663"/>
        <v>2.2071307300509435E-2</v>
      </c>
      <c r="Q666" s="105">
        <f t="shared" si="663"/>
        <v>5.0761421319795996E-3</v>
      </c>
      <c r="R666" s="105">
        <f t="shared" si="663"/>
        <v>9.7087378640776656E-3</v>
      </c>
      <c r="S666" s="105">
        <f t="shared" si="663"/>
        <v>3.0253665347916847E-3</v>
      </c>
      <c r="T666" s="105">
        <f t="shared" si="663"/>
        <v>-7.5187969924817022E-4</v>
      </c>
      <c r="U666" s="105">
        <f t="shared" si="663"/>
        <v>0</v>
      </c>
      <c r="V666" s="105">
        <f t="shared" si="663"/>
        <v>7.5662042875157542E-3</v>
      </c>
      <c r="W666" s="105">
        <f t="shared" si="663"/>
        <v>6.2992125984251413E-3</v>
      </c>
    </row>
    <row r="667" spans="1:23" ht="14.25" customHeight="1">
      <c r="A667" s="112" t="s">
        <v>854</v>
      </c>
      <c r="B667" s="183">
        <v>98.75</v>
      </c>
      <c r="C667" s="184">
        <v>1377</v>
      </c>
      <c r="D667" s="183">
        <v>114.45</v>
      </c>
      <c r="E667" s="185">
        <v>589</v>
      </c>
      <c r="F667" s="183">
        <v>394</v>
      </c>
      <c r="G667" s="184">
        <v>1030</v>
      </c>
      <c r="H667" s="93">
        <v>214.85</v>
      </c>
      <c r="I667" s="93">
        <v>1330</v>
      </c>
      <c r="J667" s="187">
        <v>4400</v>
      </c>
      <c r="K667" s="93">
        <v>118.95</v>
      </c>
      <c r="L667" s="188">
        <v>6350</v>
      </c>
      <c r="M667" s="189">
        <f t="shared" ref="M667:W667" si="664">(B667/B668)-1</f>
        <v>2.3316062176165886E-2</v>
      </c>
      <c r="N667" s="105">
        <f t="shared" si="664"/>
        <v>5.9230769230769198E-2</v>
      </c>
      <c r="O667" s="105">
        <f t="shared" si="664"/>
        <v>1.2831858407079677E-2</v>
      </c>
      <c r="P667" s="105">
        <f t="shared" si="664"/>
        <v>-1.6949152542372614E-3</v>
      </c>
      <c r="Q667" s="105">
        <f t="shared" si="664"/>
        <v>-8.6803371493269221E-3</v>
      </c>
      <c r="R667" s="105">
        <f t="shared" si="664"/>
        <v>9.8039215686274161E-3</v>
      </c>
      <c r="S667" s="105">
        <f t="shared" si="664"/>
        <v>3.7171132029929943E-2</v>
      </c>
      <c r="T667" s="105">
        <f t="shared" si="664"/>
        <v>3.6632891660171474E-2</v>
      </c>
      <c r="U667" s="105">
        <f t="shared" si="664"/>
        <v>5.4397316079558999E-2</v>
      </c>
      <c r="V667" s="105">
        <f t="shared" si="664"/>
        <v>-6.6805845511481721E-3</v>
      </c>
      <c r="W667" s="105">
        <f t="shared" si="664"/>
        <v>2.4193548387096753E-2</v>
      </c>
    </row>
    <row r="668" spans="1:23" ht="14.25" customHeight="1">
      <c r="A668" s="112" t="s">
        <v>855</v>
      </c>
      <c r="B668" s="183">
        <v>96.5</v>
      </c>
      <c r="C668" s="184">
        <v>1300</v>
      </c>
      <c r="D668" s="183">
        <v>113</v>
      </c>
      <c r="E668" s="185">
        <v>590</v>
      </c>
      <c r="F668" s="183">
        <v>397.45</v>
      </c>
      <c r="G668" s="184">
        <v>1020</v>
      </c>
      <c r="H668" s="93">
        <v>207.15</v>
      </c>
      <c r="I668" s="93">
        <v>1283</v>
      </c>
      <c r="J668" s="187">
        <v>4173</v>
      </c>
      <c r="K668" s="93">
        <v>119.75</v>
      </c>
      <c r="L668" s="188">
        <v>6200</v>
      </c>
      <c r="M668" s="189">
        <f t="shared" ref="M668:W668" si="665">(B668/B669)-1</f>
        <v>0</v>
      </c>
      <c r="N668" s="105">
        <f t="shared" si="665"/>
        <v>7.7519379844961378E-3</v>
      </c>
      <c r="O668" s="105">
        <f t="shared" si="665"/>
        <v>-7.9016681299386438E-3</v>
      </c>
      <c r="P668" s="105">
        <f t="shared" si="665"/>
        <v>1.6977928692698541E-3</v>
      </c>
      <c r="Q668" s="105">
        <f t="shared" si="665"/>
        <v>5.9866666666666735E-2</v>
      </c>
      <c r="R668" s="105">
        <f t="shared" si="665"/>
        <v>2.5125628140703515E-2</v>
      </c>
      <c r="S668" s="105">
        <f t="shared" si="665"/>
        <v>-1.2866333095067906E-2</v>
      </c>
      <c r="T668" s="105">
        <f t="shared" si="665"/>
        <v>5.4858934169279561E-3</v>
      </c>
      <c r="U668" s="105">
        <f t="shared" si="665"/>
        <v>0</v>
      </c>
      <c r="V668" s="105">
        <f t="shared" si="665"/>
        <v>5.4575986565912338E-3</v>
      </c>
      <c r="W668" s="105">
        <f t="shared" si="665"/>
        <v>0</v>
      </c>
    </row>
    <row r="669" spans="1:23" ht="14.25" customHeight="1">
      <c r="A669" s="112" t="s">
        <v>856</v>
      </c>
      <c r="B669" s="183">
        <v>96.5</v>
      </c>
      <c r="C669" s="184">
        <v>1290</v>
      </c>
      <c r="D669" s="183">
        <v>113.9</v>
      </c>
      <c r="E669" s="185">
        <v>589</v>
      </c>
      <c r="F669" s="183">
        <v>375</v>
      </c>
      <c r="G669" s="184">
        <v>995</v>
      </c>
      <c r="H669" s="93">
        <v>209.85</v>
      </c>
      <c r="I669" s="93">
        <v>1276</v>
      </c>
      <c r="J669" s="187">
        <v>4173</v>
      </c>
      <c r="K669" s="93">
        <v>119.1</v>
      </c>
      <c r="L669" s="188">
        <v>6200</v>
      </c>
      <c r="M669" s="189">
        <f t="shared" ref="M669:W669" si="666">(B669/B670)-1</f>
        <v>5.1840331778119086E-4</v>
      </c>
      <c r="N669" s="105">
        <f t="shared" si="666"/>
        <v>0</v>
      </c>
      <c r="O669" s="105">
        <f t="shared" si="666"/>
        <v>3.3106575963718798E-2</v>
      </c>
      <c r="P669" s="105">
        <f t="shared" si="666"/>
        <v>-1.0084033613445342E-2</v>
      </c>
      <c r="Q669" s="105">
        <f t="shared" si="666"/>
        <v>5.3619302949061698E-3</v>
      </c>
      <c r="R669" s="105">
        <f t="shared" si="666"/>
        <v>0</v>
      </c>
      <c r="S669" s="105">
        <f t="shared" si="666"/>
        <v>8.8942307692307931E-3</v>
      </c>
      <c r="T669" s="105">
        <f t="shared" si="666"/>
        <v>7.8431372549014888E-4</v>
      </c>
      <c r="U669" s="105">
        <f t="shared" si="666"/>
        <v>-2.9534883720930272E-2</v>
      </c>
      <c r="V669" s="105">
        <f t="shared" si="666"/>
        <v>-7.0862859524802868E-3</v>
      </c>
      <c r="W669" s="105">
        <f t="shared" si="666"/>
        <v>0</v>
      </c>
    </row>
    <row r="670" spans="1:23" ht="14.25" customHeight="1">
      <c r="A670" s="112" t="s">
        <v>857</v>
      </c>
      <c r="B670" s="183">
        <v>96.45</v>
      </c>
      <c r="C670" s="184">
        <v>1290</v>
      </c>
      <c r="D670" s="183">
        <v>110.25</v>
      </c>
      <c r="E670" s="185">
        <v>595</v>
      </c>
      <c r="F670" s="183">
        <v>373</v>
      </c>
      <c r="G670" s="184">
        <v>995</v>
      </c>
      <c r="H670" s="93">
        <v>208</v>
      </c>
      <c r="I670" s="93">
        <v>1275</v>
      </c>
      <c r="J670" s="187">
        <v>4300</v>
      </c>
      <c r="K670" s="93">
        <v>119.95</v>
      </c>
      <c r="L670" s="188">
        <v>6200</v>
      </c>
      <c r="M670" s="189">
        <f t="shared" ref="M670:W670" si="667">(B670/B671)-1</f>
        <v>-5.670103092783485E-3</v>
      </c>
      <c r="N670" s="105">
        <f t="shared" si="667"/>
        <v>1.1764705882352899E-2</v>
      </c>
      <c r="O670" s="105">
        <f t="shared" si="667"/>
        <v>9.0785292782569194E-4</v>
      </c>
      <c r="P670" s="105">
        <f t="shared" si="667"/>
        <v>0</v>
      </c>
      <c r="Q670" s="105">
        <f t="shared" si="667"/>
        <v>2.6816840976140455E-4</v>
      </c>
      <c r="R670" s="105">
        <f t="shared" si="667"/>
        <v>-5.0000000000000044E-3</v>
      </c>
      <c r="S670" s="105">
        <f t="shared" si="667"/>
        <v>0</v>
      </c>
      <c r="T670" s="105">
        <f t="shared" si="667"/>
        <v>-3.90625E-3</v>
      </c>
      <c r="U670" s="105">
        <f t="shared" si="667"/>
        <v>0</v>
      </c>
      <c r="V670" s="105">
        <f t="shared" si="667"/>
        <v>3.0498281786941472E-2</v>
      </c>
      <c r="W670" s="105">
        <f t="shared" si="667"/>
        <v>4.8410521219954816E-4</v>
      </c>
    </row>
    <row r="671" spans="1:23" ht="14.25" customHeight="1">
      <c r="A671" s="112" t="s">
        <v>858</v>
      </c>
      <c r="B671" s="183">
        <v>97</v>
      </c>
      <c r="C671" s="184">
        <v>1275</v>
      </c>
      <c r="D671" s="183">
        <v>110.15</v>
      </c>
      <c r="E671" s="185">
        <v>595</v>
      </c>
      <c r="F671" s="183">
        <v>372.9</v>
      </c>
      <c r="G671" s="184">
        <v>1000</v>
      </c>
      <c r="H671" s="93">
        <v>208</v>
      </c>
      <c r="I671" s="93">
        <v>1280</v>
      </c>
      <c r="J671" s="187">
        <v>4300</v>
      </c>
      <c r="K671" s="93">
        <v>116.4</v>
      </c>
      <c r="L671" s="188">
        <v>6197</v>
      </c>
      <c r="M671" s="189">
        <f t="shared" ref="M671:W671" si="668">(B671/B672)-1</f>
        <v>2.1052631578947434E-2</v>
      </c>
      <c r="N671" s="105">
        <f t="shared" si="668"/>
        <v>4.508196721311486E-2</v>
      </c>
      <c r="O671" s="105">
        <f t="shared" si="668"/>
        <v>-3.3771929824561342E-2</v>
      </c>
      <c r="P671" s="105">
        <f t="shared" si="668"/>
        <v>8.4745762711864181E-3</v>
      </c>
      <c r="Q671" s="105">
        <f t="shared" si="668"/>
        <v>2.1643835616438345E-2</v>
      </c>
      <c r="R671" s="105">
        <f t="shared" si="668"/>
        <v>3.0927835051546282E-2</v>
      </c>
      <c r="S671" s="105">
        <f t="shared" si="668"/>
        <v>1.4634146341463428E-2</v>
      </c>
      <c r="T671" s="105">
        <f t="shared" si="668"/>
        <v>1.5067406819984086E-2</v>
      </c>
      <c r="U671" s="105">
        <f t="shared" si="668"/>
        <v>3.6144578313253017E-2</v>
      </c>
      <c r="V671" s="105">
        <f t="shared" si="668"/>
        <v>3.4482758620690834E-3</v>
      </c>
      <c r="W671" s="105">
        <f t="shared" si="668"/>
        <v>-4.8387096774193949E-4</v>
      </c>
    </row>
    <row r="672" spans="1:23" ht="14.25" customHeight="1">
      <c r="A672" s="112" t="s">
        <v>859</v>
      </c>
      <c r="B672" s="183">
        <v>95</v>
      </c>
      <c r="C672" s="184">
        <v>1220</v>
      </c>
      <c r="D672" s="183">
        <v>114</v>
      </c>
      <c r="E672" s="185">
        <v>590</v>
      </c>
      <c r="F672" s="183">
        <v>365</v>
      </c>
      <c r="G672" s="184">
        <v>970</v>
      </c>
      <c r="H672" s="93">
        <v>205</v>
      </c>
      <c r="I672" s="93">
        <v>1261</v>
      </c>
      <c r="J672" s="187">
        <v>4150</v>
      </c>
      <c r="K672" s="93">
        <v>116</v>
      </c>
      <c r="L672" s="188">
        <v>6200</v>
      </c>
      <c r="M672" s="189">
        <f t="shared" ref="M672:W672" si="669">(B672/B673)-1</f>
        <v>-2.0113460546673623E-2</v>
      </c>
      <c r="N672" s="105">
        <f t="shared" si="669"/>
        <v>-2.4000000000000021E-2</v>
      </c>
      <c r="O672" s="105">
        <f t="shared" si="669"/>
        <v>8.8495575221239076E-3</v>
      </c>
      <c r="P672" s="105">
        <f t="shared" si="669"/>
        <v>4.4247787610619538E-2</v>
      </c>
      <c r="Q672" s="105">
        <f t="shared" si="669"/>
        <v>1.388888888888884E-2</v>
      </c>
      <c r="R672" s="105">
        <f t="shared" si="669"/>
        <v>2.1052631578947434E-2</v>
      </c>
      <c r="S672" s="105">
        <f t="shared" si="669"/>
        <v>4.8804294777937685E-4</v>
      </c>
      <c r="T672" s="105">
        <f t="shared" si="669"/>
        <v>-9.4265514532599903E-3</v>
      </c>
      <c r="U672" s="105">
        <f t="shared" si="669"/>
        <v>0</v>
      </c>
      <c r="V672" s="105">
        <f t="shared" si="669"/>
        <v>2.6548672566371723E-2</v>
      </c>
      <c r="W672" s="105">
        <f t="shared" si="669"/>
        <v>0</v>
      </c>
    </row>
    <row r="673" spans="1:23" ht="14.25" customHeight="1">
      <c r="A673" s="112" t="s">
        <v>860</v>
      </c>
      <c r="B673" s="183">
        <v>96.95</v>
      </c>
      <c r="C673" s="184">
        <v>1250</v>
      </c>
      <c r="D673" s="183">
        <v>113</v>
      </c>
      <c r="E673" s="185">
        <v>565</v>
      </c>
      <c r="F673" s="183">
        <v>360</v>
      </c>
      <c r="G673" s="184">
        <v>950</v>
      </c>
      <c r="H673" s="93">
        <v>204.9</v>
      </c>
      <c r="I673" s="93">
        <v>1273</v>
      </c>
      <c r="J673" s="187">
        <v>4150</v>
      </c>
      <c r="K673" s="93">
        <v>113</v>
      </c>
      <c r="L673" s="188">
        <v>6200</v>
      </c>
      <c r="M673" s="189">
        <f t="shared" ref="M673:W673" si="670">(B673/B674)-1</f>
        <v>3.1382978723404342E-2</v>
      </c>
      <c r="N673" s="105">
        <f t="shared" si="670"/>
        <v>-3.7721324095458031E-2</v>
      </c>
      <c r="O673" s="105">
        <f t="shared" si="670"/>
        <v>9.8302055406611633E-3</v>
      </c>
      <c r="P673" s="105">
        <f t="shared" si="670"/>
        <v>2.7272727272727337E-2</v>
      </c>
      <c r="Q673" s="105">
        <f t="shared" si="670"/>
        <v>1.39416983523446E-2</v>
      </c>
      <c r="R673" s="105">
        <f t="shared" si="670"/>
        <v>0</v>
      </c>
      <c r="S673" s="105">
        <f t="shared" si="670"/>
        <v>0</v>
      </c>
      <c r="T673" s="105">
        <f t="shared" si="670"/>
        <v>2.3622047244094002E-3</v>
      </c>
      <c r="U673" s="105">
        <f t="shared" si="670"/>
        <v>-1.1904761904761862E-2</v>
      </c>
      <c r="V673" s="105">
        <f t="shared" si="670"/>
        <v>-4.1154009333899011E-2</v>
      </c>
      <c r="W673" s="105">
        <f t="shared" si="670"/>
        <v>0</v>
      </c>
    </row>
    <row r="674" spans="1:23" ht="14.25" customHeight="1">
      <c r="A674" s="112" t="s">
        <v>861</v>
      </c>
      <c r="B674" s="183">
        <v>94</v>
      </c>
      <c r="C674" s="184">
        <v>1299</v>
      </c>
      <c r="D674" s="183">
        <v>111.9</v>
      </c>
      <c r="E674" s="185">
        <v>550</v>
      </c>
      <c r="F674" s="183">
        <v>355.05</v>
      </c>
      <c r="G674" s="184">
        <v>950</v>
      </c>
      <c r="H674" s="93">
        <v>204.9</v>
      </c>
      <c r="I674" s="93">
        <v>1270</v>
      </c>
      <c r="J674" s="187">
        <v>4200</v>
      </c>
      <c r="K674" s="93">
        <v>117.85</v>
      </c>
      <c r="L674" s="188">
        <v>6200</v>
      </c>
      <c r="M674" s="189">
        <f t="shared" ref="M674:W674" si="671">(B674/B675)-1</f>
        <v>1.0752688172043001E-2</v>
      </c>
      <c r="N674" s="105">
        <f t="shared" si="671"/>
        <v>0</v>
      </c>
      <c r="O674" s="105">
        <f t="shared" si="671"/>
        <v>0</v>
      </c>
      <c r="P674" s="105">
        <f t="shared" si="671"/>
        <v>1.2891344383057168E-2</v>
      </c>
      <c r="Q674" s="105">
        <f t="shared" si="671"/>
        <v>-8.2402234636871352E-3</v>
      </c>
      <c r="R674" s="105">
        <f t="shared" si="671"/>
        <v>0</v>
      </c>
      <c r="S674" s="105">
        <f t="shared" si="671"/>
        <v>3.4848484848484906E-2</v>
      </c>
      <c r="T674" s="105">
        <f t="shared" si="671"/>
        <v>1.437699680511173E-2</v>
      </c>
      <c r="U674" s="105">
        <f t="shared" si="671"/>
        <v>0</v>
      </c>
      <c r="V674" s="105">
        <f t="shared" si="671"/>
        <v>4.2444821731746352E-4</v>
      </c>
      <c r="W674" s="105">
        <f t="shared" si="671"/>
        <v>0</v>
      </c>
    </row>
    <row r="675" spans="1:23" ht="14.25" customHeight="1">
      <c r="A675" s="112" t="s">
        <v>862</v>
      </c>
      <c r="B675" s="183">
        <v>93</v>
      </c>
      <c r="C675" s="184">
        <v>1299</v>
      </c>
      <c r="D675" s="183">
        <v>111.9</v>
      </c>
      <c r="E675" s="185">
        <v>543</v>
      </c>
      <c r="F675" s="183">
        <v>358</v>
      </c>
      <c r="G675" s="184">
        <v>950</v>
      </c>
      <c r="H675" s="93">
        <v>198</v>
      </c>
      <c r="I675" s="93">
        <v>1252</v>
      </c>
      <c r="J675" s="187">
        <v>4200</v>
      </c>
      <c r="K675" s="93">
        <v>117.8</v>
      </c>
      <c r="L675" s="188">
        <v>6200</v>
      </c>
      <c r="M675" s="189">
        <f t="shared" ref="M675:W675" si="672">(B675/B676)-1</f>
        <v>-5.3475935828877219E-3</v>
      </c>
      <c r="N675" s="105">
        <f t="shared" si="672"/>
        <v>2.6877470355731292E-2</v>
      </c>
      <c r="O675" s="105">
        <f t="shared" si="672"/>
        <v>4.5305931807566591E-2</v>
      </c>
      <c r="P675" s="105">
        <f t="shared" si="672"/>
        <v>2.2021456804065531E-2</v>
      </c>
      <c r="Q675" s="105">
        <f t="shared" si="672"/>
        <v>-5.5555555555555358E-3</v>
      </c>
      <c r="R675" s="105">
        <f t="shared" si="672"/>
        <v>5.4384017758046577E-2</v>
      </c>
      <c r="S675" s="105">
        <f t="shared" si="672"/>
        <v>-1.0000000000000009E-2</v>
      </c>
      <c r="T675" s="105">
        <f t="shared" si="672"/>
        <v>-2.4922118380062308E-2</v>
      </c>
      <c r="U675" s="105">
        <f t="shared" si="672"/>
        <v>0</v>
      </c>
      <c r="V675" s="105">
        <f t="shared" si="672"/>
        <v>6.8376068376068133E-3</v>
      </c>
      <c r="W675" s="105">
        <f t="shared" si="672"/>
        <v>-2.8213166144200663E-2</v>
      </c>
    </row>
    <row r="676" spans="1:23" ht="14.25" customHeight="1">
      <c r="A676" s="112" t="s">
        <v>863</v>
      </c>
      <c r="B676" s="183">
        <v>93.5</v>
      </c>
      <c r="C676" s="184">
        <v>1265</v>
      </c>
      <c r="D676" s="183">
        <v>107.05</v>
      </c>
      <c r="E676" s="185">
        <v>531.29999999999995</v>
      </c>
      <c r="F676" s="183">
        <v>360</v>
      </c>
      <c r="G676" s="184">
        <v>901</v>
      </c>
      <c r="H676" s="93">
        <v>200</v>
      </c>
      <c r="I676" s="93">
        <v>1284</v>
      </c>
      <c r="J676" s="187">
        <v>4200</v>
      </c>
      <c r="K676" s="93">
        <v>117</v>
      </c>
      <c r="L676" s="188">
        <v>6380</v>
      </c>
      <c r="M676" s="189">
        <f t="shared" ref="M676:W676" si="673">(B676/B677)-1</f>
        <v>-2.604166666666663E-2</v>
      </c>
      <c r="N676" s="105">
        <f t="shared" si="673"/>
        <v>1.8518518518518601E-2</v>
      </c>
      <c r="O676" s="105">
        <f t="shared" si="673"/>
        <v>-4.4196428571428581E-2</v>
      </c>
      <c r="P676" s="105">
        <f t="shared" si="673"/>
        <v>-2.3166023166023231E-2</v>
      </c>
      <c r="Q676" s="105">
        <f t="shared" si="673"/>
        <v>-1.2345679012345734E-2</v>
      </c>
      <c r="R676" s="105">
        <f t="shared" si="673"/>
        <v>-5.1578947368421058E-2</v>
      </c>
      <c r="S676" s="105">
        <f t="shared" si="673"/>
        <v>0</v>
      </c>
      <c r="T676" s="105">
        <f t="shared" si="673"/>
        <v>-5.9340659340659352E-2</v>
      </c>
      <c r="U676" s="105">
        <f t="shared" si="673"/>
        <v>1.2048192771084265E-2</v>
      </c>
      <c r="V676" s="105">
        <f t="shared" si="673"/>
        <v>-8.4745762711864181E-3</v>
      </c>
      <c r="W676" s="105">
        <f t="shared" si="673"/>
        <v>2.9032258064516148E-2</v>
      </c>
    </row>
    <row r="677" spans="1:23" ht="14.25" customHeight="1">
      <c r="A677" s="112" t="s">
        <v>864</v>
      </c>
      <c r="B677" s="183">
        <v>96</v>
      </c>
      <c r="C677" s="184">
        <v>1242</v>
      </c>
      <c r="D677" s="183">
        <v>112</v>
      </c>
      <c r="E677" s="185">
        <v>543.9</v>
      </c>
      <c r="F677" s="183">
        <v>364.5</v>
      </c>
      <c r="G677" s="184">
        <v>950</v>
      </c>
      <c r="H677" s="93">
        <v>200</v>
      </c>
      <c r="I677" s="93">
        <v>1365</v>
      </c>
      <c r="J677" s="187">
        <v>4150</v>
      </c>
      <c r="K677" s="93">
        <v>118</v>
      </c>
      <c r="L677" s="188">
        <v>6200</v>
      </c>
      <c r="M677" s="189">
        <f t="shared" ref="M677:W677" si="674">(B677/B678)-1</f>
        <v>0</v>
      </c>
      <c r="N677" s="105">
        <f t="shared" si="674"/>
        <v>-5.9090909090909083E-2</v>
      </c>
      <c r="O677" s="105">
        <f t="shared" si="674"/>
        <v>-1.3215859030836996E-2</v>
      </c>
      <c r="P677" s="105">
        <f t="shared" si="674"/>
        <v>7.222222222222241E-3</v>
      </c>
      <c r="Q677" s="105">
        <f t="shared" si="674"/>
        <v>-1.36986301369868E-3</v>
      </c>
      <c r="R677" s="105">
        <f t="shared" si="674"/>
        <v>0</v>
      </c>
      <c r="S677" s="105">
        <f t="shared" si="674"/>
        <v>0</v>
      </c>
      <c r="T677" s="105">
        <f t="shared" si="674"/>
        <v>0</v>
      </c>
      <c r="U677" s="105">
        <f t="shared" si="674"/>
        <v>0</v>
      </c>
      <c r="V677" s="105">
        <f t="shared" si="674"/>
        <v>-3.7990713381174102E-3</v>
      </c>
      <c r="W677" s="105">
        <f t="shared" si="674"/>
        <v>0</v>
      </c>
    </row>
    <row r="678" spans="1:23" ht="14.25" customHeight="1">
      <c r="A678" s="112" t="s">
        <v>865</v>
      </c>
      <c r="B678" s="183">
        <v>96</v>
      </c>
      <c r="C678" s="184">
        <v>1320</v>
      </c>
      <c r="D678" s="183">
        <v>113.5</v>
      </c>
      <c r="E678" s="185">
        <v>540</v>
      </c>
      <c r="F678" s="183">
        <v>365</v>
      </c>
      <c r="G678" s="184">
        <v>950</v>
      </c>
      <c r="H678" s="93">
        <v>200</v>
      </c>
      <c r="I678" s="93">
        <v>1365</v>
      </c>
      <c r="J678" s="187">
        <v>4150</v>
      </c>
      <c r="K678" s="93">
        <v>118.45</v>
      </c>
      <c r="L678" s="188">
        <v>6200</v>
      </c>
      <c r="M678" s="189">
        <f t="shared" ref="M678:W678" si="675">(B678/B679)-1</f>
        <v>-5.1813471502590858E-3</v>
      </c>
      <c r="N678" s="105">
        <f t="shared" si="675"/>
        <v>0</v>
      </c>
      <c r="O678" s="105">
        <f t="shared" si="675"/>
        <v>-4.5817570407734376E-2</v>
      </c>
      <c r="P678" s="105">
        <f t="shared" si="675"/>
        <v>2.8963414634146423E-2</v>
      </c>
      <c r="Q678" s="105">
        <f t="shared" si="675"/>
        <v>-9.22909880564593E-3</v>
      </c>
      <c r="R678" s="105">
        <f t="shared" si="675"/>
        <v>0</v>
      </c>
      <c r="S678" s="105">
        <f t="shared" si="675"/>
        <v>-1.9367492032360767E-2</v>
      </c>
      <c r="T678" s="105">
        <f t="shared" si="675"/>
        <v>2.9411764705882248E-2</v>
      </c>
      <c r="U678" s="105">
        <f t="shared" si="675"/>
        <v>0</v>
      </c>
      <c r="V678" s="105">
        <f t="shared" si="675"/>
        <v>3.3883947479882437E-3</v>
      </c>
      <c r="W678" s="105">
        <f t="shared" si="675"/>
        <v>0</v>
      </c>
    </row>
    <row r="679" spans="1:23" ht="14.25" customHeight="1">
      <c r="A679" s="112" t="s">
        <v>866</v>
      </c>
      <c r="B679" s="183">
        <v>96.5</v>
      </c>
      <c r="C679" s="184">
        <v>1320</v>
      </c>
      <c r="D679" s="183">
        <v>118.95</v>
      </c>
      <c r="E679" s="185">
        <v>524.79999999999995</v>
      </c>
      <c r="F679" s="183">
        <v>368.4</v>
      </c>
      <c r="G679" s="184">
        <v>950</v>
      </c>
      <c r="H679" s="93">
        <v>203.95</v>
      </c>
      <c r="I679" s="93">
        <v>1326</v>
      </c>
      <c r="J679" s="187">
        <v>4150</v>
      </c>
      <c r="K679" s="93">
        <v>118.05</v>
      </c>
      <c r="L679" s="188">
        <v>6200</v>
      </c>
      <c r="M679" s="189">
        <f t="shared" ref="M679:W679" si="676">(B679/B680)-1</f>
        <v>-5.0520672234249941E-3</v>
      </c>
      <c r="N679" s="105">
        <f t="shared" si="676"/>
        <v>0</v>
      </c>
      <c r="O679" s="105">
        <f t="shared" si="676"/>
        <v>0</v>
      </c>
      <c r="P679" s="105">
        <f t="shared" si="676"/>
        <v>3.4416826003822454E-3</v>
      </c>
      <c r="Q679" s="105">
        <f t="shared" si="676"/>
        <v>1.0869565217390686E-3</v>
      </c>
      <c r="R679" s="105">
        <f t="shared" si="676"/>
        <v>0</v>
      </c>
      <c r="S679" s="105">
        <f t="shared" si="676"/>
        <v>1.9749999999999934E-2</v>
      </c>
      <c r="T679" s="105">
        <f t="shared" si="676"/>
        <v>5.9952038369304628E-2</v>
      </c>
      <c r="U679" s="105">
        <f t="shared" si="676"/>
        <v>0</v>
      </c>
      <c r="V679" s="105">
        <f t="shared" si="676"/>
        <v>-7.983193277310896E-3</v>
      </c>
      <c r="W679" s="105">
        <f t="shared" si="676"/>
        <v>0</v>
      </c>
    </row>
    <row r="680" spans="1:23" ht="14.25" customHeight="1">
      <c r="A680" s="112" t="s">
        <v>867</v>
      </c>
      <c r="B680" s="183">
        <v>96.99</v>
      </c>
      <c r="C680" s="184">
        <v>1320</v>
      </c>
      <c r="D680" s="183">
        <v>118.95</v>
      </c>
      <c r="E680" s="185">
        <v>523</v>
      </c>
      <c r="F680" s="183">
        <v>368</v>
      </c>
      <c r="G680" s="184">
        <v>950</v>
      </c>
      <c r="H680" s="93">
        <v>200</v>
      </c>
      <c r="I680" s="93">
        <v>1251</v>
      </c>
      <c r="J680" s="187">
        <v>4150</v>
      </c>
      <c r="K680" s="93">
        <v>119</v>
      </c>
      <c r="L680" s="188">
        <v>6200</v>
      </c>
      <c r="M680" s="189">
        <f t="shared" ref="M680:W680" si="677">(B680/B681)-1</f>
        <v>-3.1860226104830636E-3</v>
      </c>
      <c r="N680" s="105">
        <f t="shared" si="677"/>
        <v>0</v>
      </c>
      <c r="O680" s="105">
        <f t="shared" si="677"/>
        <v>0</v>
      </c>
      <c r="P680" s="105">
        <f t="shared" si="677"/>
        <v>-3.8095238095238182E-3</v>
      </c>
      <c r="Q680" s="105">
        <f t="shared" si="677"/>
        <v>0</v>
      </c>
      <c r="R680" s="105">
        <f t="shared" si="677"/>
        <v>0</v>
      </c>
      <c r="S680" s="105">
        <f t="shared" si="677"/>
        <v>-9.6558554097548877E-3</v>
      </c>
      <c r="T680" s="105">
        <f t="shared" si="677"/>
        <v>0</v>
      </c>
      <c r="U680" s="105">
        <f t="shared" si="677"/>
        <v>-2.352941176470591E-2</v>
      </c>
      <c r="V680" s="105">
        <f t="shared" si="677"/>
        <v>8.41042893187538E-4</v>
      </c>
      <c r="W680" s="105">
        <f t="shared" si="677"/>
        <v>0</v>
      </c>
    </row>
    <row r="681" spans="1:23" ht="14.25" customHeight="1">
      <c r="A681" s="112" t="s">
        <v>868</v>
      </c>
      <c r="B681" s="183">
        <v>97.3</v>
      </c>
      <c r="C681" s="184">
        <v>1320</v>
      </c>
      <c r="D681" s="183">
        <v>118.95</v>
      </c>
      <c r="E681" s="185">
        <v>525</v>
      </c>
      <c r="F681" s="183">
        <v>368</v>
      </c>
      <c r="G681" s="184">
        <v>950</v>
      </c>
      <c r="H681" s="93">
        <v>201.95</v>
      </c>
      <c r="I681" s="93">
        <v>1251</v>
      </c>
      <c r="J681" s="187">
        <v>4250</v>
      </c>
      <c r="K681" s="93">
        <v>118.9</v>
      </c>
      <c r="L681" s="188">
        <v>6200</v>
      </c>
      <c r="M681" s="189">
        <f t="shared" ref="M681:W681" si="678">(B681/B682)-1</f>
        <v>0</v>
      </c>
      <c r="N681" s="105">
        <f t="shared" si="678"/>
        <v>3.529411764705892E-2</v>
      </c>
      <c r="O681" s="105">
        <f t="shared" si="678"/>
        <v>0</v>
      </c>
      <c r="P681" s="105">
        <f t="shared" si="678"/>
        <v>-3.1365313653136551E-2</v>
      </c>
      <c r="Q681" s="105">
        <f t="shared" si="678"/>
        <v>-1.0752688172043001E-2</v>
      </c>
      <c r="R681" s="105">
        <f t="shared" si="678"/>
        <v>-9.3847758081334609E-3</v>
      </c>
      <c r="S681" s="105">
        <f t="shared" si="678"/>
        <v>-5.1724137931035141E-3</v>
      </c>
      <c r="T681" s="105">
        <f t="shared" si="678"/>
        <v>-5.9398496240601451E-2</v>
      </c>
      <c r="U681" s="105">
        <f t="shared" si="678"/>
        <v>2.9055690072639306E-2</v>
      </c>
      <c r="V681" s="105">
        <f t="shared" si="678"/>
        <v>0</v>
      </c>
      <c r="W681" s="105">
        <f t="shared" si="678"/>
        <v>3.2268473701191347E-4</v>
      </c>
    </row>
    <row r="682" spans="1:23" ht="14.25" customHeight="1">
      <c r="A682" s="112" t="s">
        <v>869</v>
      </c>
      <c r="B682" s="183">
        <v>97.3</v>
      </c>
      <c r="C682" s="184">
        <v>1275</v>
      </c>
      <c r="D682" s="183">
        <v>118.95</v>
      </c>
      <c r="E682" s="185">
        <v>542</v>
      </c>
      <c r="F682" s="183">
        <v>372</v>
      </c>
      <c r="G682" s="184">
        <v>959</v>
      </c>
      <c r="H682" s="93">
        <v>203</v>
      </c>
      <c r="I682" s="93">
        <v>1330</v>
      </c>
      <c r="J682" s="187">
        <v>4130</v>
      </c>
      <c r="K682" s="93">
        <v>118.9</v>
      </c>
      <c r="L682" s="188">
        <v>6198</v>
      </c>
      <c r="M682" s="189">
        <f t="shared" ref="M682:W682" si="679">(B682/B683)-1</f>
        <v>-1.2182741116751328E-2</v>
      </c>
      <c r="N682" s="105">
        <f t="shared" si="679"/>
        <v>-1.9230769230769273E-2</v>
      </c>
      <c r="O682" s="105">
        <f t="shared" si="679"/>
        <v>0</v>
      </c>
      <c r="P682" s="105">
        <f t="shared" si="679"/>
        <v>-1.8416206261510082E-3</v>
      </c>
      <c r="Q682" s="105">
        <f t="shared" si="679"/>
        <v>-5.3475935828877219E-3</v>
      </c>
      <c r="R682" s="105">
        <f t="shared" si="679"/>
        <v>2.896995708154515E-2</v>
      </c>
      <c r="S682" s="105">
        <f t="shared" si="679"/>
        <v>-1.9323671497584516E-2</v>
      </c>
      <c r="T682" s="105">
        <f t="shared" si="679"/>
        <v>0</v>
      </c>
      <c r="U682" s="105">
        <f t="shared" si="679"/>
        <v>2.9925187032418865E-2</v>
      </c>
      <c r="V682" s="105">
        <f t="shared" si="679"/>
        <v>2.0163020163020295E-2</v>
      </c>
      <c r="W682" s="105">
        <f t="shared" si="679"/>
        <v>-3.2258064516133E-4</v>
      </c>
    </row>
    <row r="683" spans="1:23" ht="14.25" customHeight="1">
      <c r="A683" s="112" t="s">
        <v>870</v>
      </c>
      <c r="B683" s="183">
        <v>98.5</v>
      </c>
      <c r="C683" s="184">
        <v>1300</v>
      </c>
      <c r="D683" s="183">
        <v>118.95</v>
      </c>
      <c r="E683" s="185">
        <v>543</v>
      </c>
      <c r="F683" s="183">
        <v>374</v>
      </c>
      <c r="G683" s="184">
        <v>932</v>
      </c>
      <c r="H683" s="93">
        <v>207</v>
      </c>
      <c r="I683" s="93">
        <v>1330</v>
      </c>
      <c r="J683" s="187">
        <v>4010</v>
      </c>
      <c r="K683" s="93">
        <v>116.55</v>
      </c>
      <c r="L683" s="188">
        <v>6200</v>
      </c>
      <c r="M683" s="189">
        <f t="shared" ref="M683:W683" si="680">(B683/B684)-1</f>
        <v>0</v>
      </c>
      <c r="N683" s="105">
        <f t="shared" si="680"/>
        <v>0</v>
      </c>
      <c r="O683" s="105">
        <f t="shared" si="680"/>
        <v>0</v>
      </c>
      <c r="P683" s="105">
        <f t="shared" si="680"/>
        <v>-1.8382352941176405E-3</v>
      </c>
      <c r="Q683" s="105">
        <f t="shared" si="680"/>
        <v>0</v>
      </c>
      <c r="R683" s="105">
        <f t="shared" si="680"/>
        <v>2.9834254143646488E-2</v>
      </c>
      <c r="S683" s="105">
        <f t="shared" si="680"/>
        <v>2.7295285359801413E-2</v>
      </c>
      <c r="T683" s="105">
        <f t="shared" si="680"/>
        <v>-3.7453183520599342E-3</v>
      </c>
      <c r="U683" s="105">
        <f t="shared" si="680"/>
        <v>0</v>
      </c>
      <c r="V683" s="105">
        <f t="shared" si="680"/>
        <v>-1.2288135593220395E-2</v>
      </c>
      <c r="W683" s="105">
        <f t="shared" si="680"/>
        <v>0</v>
      </c>
    </row>
    <row r="684" spans="1:23" ht="14.25" customHeight="1">
      <c r="A684" s="112" t="s">
        <v>871</v>
      </c>
      <c r="B684" s="183">
        <v>98.5</v>
      </c>
      <c r="C684" s="184">
        <v>1300</v>
      </c>
      <c r="D684" s="183">
        <v>118.95</v>
      </c>
      <c r="E684" s="185">
        <v>544</v>
      </c>
      <c r="F684" s="183">
        <v>374</v>
      </c>
      <c r="G684" s="184">
        <v>905</v>
      </c>
      <c r="H684" s="93">
        <v>201.5</v>
      </c>
      <c r="I684" s="93">
        <v>1335</v>
      </c>
      <c r="J684" s="187">
        <v>4010</v>
      </c>
      <c r="K684" s="93">
        <v>118</v>
      </c>
      <c r="L684" s="188">
        <v>6200</v>
      </c>
      <c r="M684" s="189">
        <f t="shared" ref="M684:W684" si="681">(B684/B685)-1</f>
        <v>8.6012697112431979E-3</v>
      </c>
      <c r="N684" s="105">
        <f t="shared" si="681"/>
        <v>7.7519379844961378E-3</v>
      </c>
      <c r="O684" s="105">
        <f t="shared" si="681"/>
        <v>8.050847457627075E-3</v>
      </c>
      <c r="P684" s="105">
        <f t="shared" si="681"/>
        <v>5.3855094924447844E-2</v>
      </c>
      <c r="Q684" s="105">
        <f t="shared" si="681"/>
        <v>0</v>
      </c>
      <c r="R684" s="105">
        <f t="shared" si="681"/>
        <v>0</v>
      </c>
      <c r="S684" s="105">
        <f t="shared" si="681"/>
        <v>7.5000000000000622E-3</v>
      </c>
      <c r="T684" s="105">
        <f t="shared" si="681"/>
        <v>4.296875E-2</v>
      </c>
      <c r="U684" s="105">
        <f t="shared" si="681"/>
        <v>-4.250238777459403E-2</v>
      </c>
      <c r="V684" s="105">
        <f t="shared" si="681"/>
        <v>-1.2138970280452077E-2</v>
      </c>
      <c r="W684" s="105">
        <f t="shared" si="681"/>
        <v>0</v>
      </c>
    </row>
    <row r="685" spans="1:23" ht="14.25" customHeight="1">
      <c r="A685" s="112" t="s">
        <v>872</v>
      </c>
      <c r="B685" s="183">
        <v>97.66</v>
      </c>
      <c r="C685" s="184">
        <v>1290</v>
      </c>
      <c r="D685" s="183">
        <v>118</v>
      </c>
      <c r="E685" s="185">
        <v>516.20000000000005</v>
      </c>
      <c r="F685" s="183">
        <v>374</v>
      </c>
      <c r="G685" s="184">
        <v>905</v>
      </c>
      <c r="H685" s="93">
        <v>200</v>
      </c>
      <c r="I685" s="93">
        <v>1280</v>
      </c>
      <c r="J685" s="187">
        <v>4188</v>
      </c>
      <c r="K685" s="93">
        <v>119.45</v>
      </c>
      <c r="L685" s="188">
        <v>6200</v>
      </c>
      <c r="M685" s="189">
        <f t="shared" ref="M685:W685" si="682">(B685/B686)-1</f>
        <v>1.2020725388601106E-2</v>
      </c>
      <c r="N685" s="105">
        <f t="shared" si="682"/>
        <v>7.7579519006976128E-4</v>
      </c>
      <c r="O685" s="105">
        <f t="shared" si="682"/>
        <v>2.6979982593559493E-2</v>
      </c>
      <c r="P685" s="105">
        <f t="shared" si="682"/>
        <v>5.9958932238193041E-2</v>
      </c>
      <c r="Q685" s="105">
        <f t="shared" si="682"/>
        <v>1.2178619756427533E-2</v>
      </c>
      <c r="R685" s="105">
        <f t="shared" si="682"/>
        <v>-1.0928961748633892E-2</v>
      </c>
      <c r="S685" s="105">
        <f t="shared" si="682"/>
        <v>5.2631578947368363E-2</v>
      </c>
      <c r="T685" s="105">
        <f t="shared" si="682"/>
        <v>1.5067406819984086E-2</v>
      </c>
      <c r="U685" s="105">
        <f t="shared" si="682"/>
        <v>-2.8571428571428914E-3</v>
      </c>
      <c r="V685" s="105">
        <f t="shared" si="682"/>
        <v>-2.9215358931552471E-3</v>
      </c>
      <c r="W685" s="105">
        <f t="shared" si="682"/>
        <v>1.6131634134541883E-4</v>
      </c>
    </row>
    <row r="686" spans="1:23" ht="14.25" customHeight="1">
      <c r="A686" s="112" t="s">
        <v>873</v>
      </c>
      <c r="B686" s="183">
        <v>96.5</v>
      </c>
      <c r="C686" s="184">
        <v>1289</v>
      </c>
      <c r="D686" s="183">
        <v>114.9</v>
      </c>
      <c r="E686" s="185">
        <v>487</v>
      </c>
      <c r="F686" s="183">
        <v>369.5</v>
      </c>
      <c r="G686" s="184">
        <v>915</v>
      </c>
      <c r="H686" s="93">
        <v>190</v>
      </c>
      <c r="I686" s="93">
        <v>1261</v>
      </c>
      <c r="J686" s="187">
        <v>4200</v>
      </c>
      <c r="K686" s="93">
        <v>119.8</v>
      </c>
      <c r="L686" s="188">
        <v>6199</v>
      </c>
      <c r="M686" s="189">
        <f t="shared" ref="M686:W686" si="683">(B686/B687)-1</f>
        <v>1.0471204188481575E-2</v>
      </c>
      <c r="N686" s="105">
        <f t="shared" si="683"/>
        <v>0</v>
      </c>
      <c r="O686" s="105">
        <f t="shared" si="683"/>
        <v>0</v>
      </c>
      <c r="P686" s="105">
        <f t="shared" si="683"/>
        <v>1.4583333333333393E-2</v>
      </c>
      <c r="Q686" s="105">
        <f t="shared" si="683"/>
        <v>2.6388888888888795E-2</v>
      </c>
      <c r="R686" s="105">
        <f t="shared" si="683"/>
        <v>2.924634420697414E-2</v>
      </c>
      <c r="S686" s="105">
        <f t="shared" si="683"/>
        <v>2.7027027027026973E-2</v>
      </c>
      <c r="T686" s="105">
        <f t="shared" si="683"/>
        <v>3.7006578947368363E-2</v>
      </c>
      <c r="U686" s="105">
        <f t="shared" si="683"/>
        <v>0</v>
      </c>
      <c r="V686" s="105">
        <f t="shared" si="683"/>
        <v>-1.6666666666667052E-3</v>
      </c>
      <c r="W686" s="105">
        <f t="shared" si="683"/>
        <v>1.80653637707342E-2</v>
      </c>
    </row>
    <row r="687" spans="1:23" ht="14.25" customHeight="1">
      <c r="A687" s="112" t="s">
        <v>874</v>
      </c>
      <c r="B687" s="183">
        <v>95.5</v>
      </c>
      <c r="C687" s="184">
        <v>1289</v>
      </c>
      <c r="D687" s="183">
        <v>114.9</v>
      </c>
      <c r="E687" s="185">
        <v>480</v>
      </c>
      <c r="F687" s="183">
        <v>360</v>
      </c>
      <c r="G687" s="184">
        <v>889</v>
      </c>
      <c r="H687" s="93">
        <v>185</v>
      </c>
      <c r="I687" s="93">
        <v>1216</v>
      </c>
      <c r="J687" s="187">
        <v>4200</v>
      </c>
      <c r="K687" s="93">
        <v>120</v>
      </c>
      <c r="L687" s="188">
        <v>6089</v>
      </c>
      <c r="M687" s="189">
        <f t="shared" ref="M687:W687" si="684">(B687/B688)-1</f>
        <v>2.522812667740193E-2</v>
      </c>
      <c r="N687" s="105">
        <f t="shared" si="684"/>
        <v>-7.7519379844959158E-4</v>
      </c>
      <c r="O687" s="105">
        <f t="shared" si="684"/>
        <v>-4.3497172683770735E-4</v>
      </c>
      <c r="P687" s="105">
        <f t="shared" si="684"/>
        <v>2.5421918393505605E-2</v>
      </c>
      <c r="Q687" s="105">
        <f t="shared" si="684"/>
        <v>0</v>
      </c>
      <c r="R687" s="105">
        <f t="shared" si="684"/>
        <v>0</v>
      </c>
      <c r="S687" s="105">
        <f t="shared" si="684"/>
        <v>2.9818378964490133E-3</v>
      </c>
      <c r="T687" s="105">
        <f t="shared" si="684"/>
        <v>8.2918739635158278E-3</v>
      </c>
      <c r="U687" s="105">
        <f t="shared" si="684"/>
        <v>-5.2108005684510239E-3</v>
      </c>
      <c r="V687" s="105">
        <f t="shared" si="684"/>
        <v>5.355575065847229E-2</v>
      </c>
      <c r="W687" s="105">
        <f t="shared" si="684"/>
        <v>5.9878154917319515E-2</v>
      </c>
    </row>
    <row r="688" spans="1:23" ht="14.25" customHeight="1">
      <c r="A688" s="112" t="s">
        <v>875</v>
      </c>
      <c r="B688" s="183">
        <v>93.15</v>
      </c>
      <c r="C688" s="184">
        <v>1290</v>
      </c>
      <c r="D688" s="183">
        <v>114.95</v>
      </c>
      <c r="E688" s="185">
        <v>468.1</v>
      </c>
      <c r="F688" s="183">
        <v>360</v>
      </c>
      <c r="G688" s="184">
        <v>889</v>
      </c>
      <c r="H688" s="93">
        <v>184.45</v>
      </c>
      <c r="I688" s="93">
        <v>1206</v>
      </c>
      <c r="J688" s="187">
        <v>4222</v>
      </c>
      <c r="K688" s="93">
        <v>113.9</v>
      </c>
      <c r="L688" s="188">
        <v>5745</v>
      </c>
      <c r="M688" s="189">
        <f t="shared" ref="M688:W688" si="685">(B688/B689)-1</f>
        <v>3.3277870216306127E-2</v>
      </c>
      <c r="N688" s="105">
        <f t="shared" si="685"/>
        <v>0</v>
      </c>
      <c r="O688" s="105">
        <f t="shared" si="685"/>
        <v>-3.3221194280908306E-2</v>
      </c>
      <c r="P688" s="105">
        <f t="shared" si="685"/>
        <v>-2.4994792751510064E-2</v>
      </c>
      <c r="Q688" s="105">
        <f t="shared" si="685"/>
        <v>2.7855153203342198E-3</v>
      </c>
      <c r="R688" s="105">
        <f t="shared" si="685"/>
        <v>5.7074910820451796E-2</v>
      </c>
      <c r="S688" s="105">
        <f t="shared" si="685"/>
        <v>1.9060773480662929E-2</v>
      </c>
      <c r="T688" s="105">
        <f t="shared" si="685"/>
        <v>2.9888983774551736E-2</v>
      </c>
      <c r="U688" s="105">
        <f t="shared" si="685"/>
        <v>-7.1005917159761012E-4</v>
      </c>
      <c r="V688" s="105">
        <f t="shared" si="685"/>
        <v>3.5454545454545405E-2</v>
      </c>
      <c r="W688" s="105">
        <f t="shared" si="685"/>
        <v>0</v>
      </c>
    </row>
    <row r="689" spans="1:23" ht="14.25" customHeight="1">
      <c r="A689" s="112" t="s">
        <v>876</v>
      </c>
      <c r="B689" s="183">
        <v>90.15</v>
      </c>
      <c r="C689" s="184">
        <v>1290</v>
      </c>
      <c r="D689" s="183">
        <v>118.9</v>
      </c>
      <c r="E689" s="185">
        <v>480.1</v>
      </c>
      <c r="F689" s="183">
        <v>359</v>
      </c>
      <c r="G689" s="184">
        <v>841</v>
      </c>
      <c r="H689" s="93">
        <v>181</v>
      </c>
      <c r="I689" s="93">
        <v>1171</v>
      </c>
      <c r="J689" s="187">
        <v>4225</v>
      </c>
      <c r="K689" s="93">
        <v>110</v>
      </c>
      <c r="L689" s="188">
        <v>5745</v>
      </c>
      <c r="M689" s="189">
        <f t="shared" ref="M689:W689" si="686">(B689/B690)-1</f>
        <v>-5.9958289885297167E-2</v>
      </c>
      <c r="N689" s="105">
        <f t="shared" si="686"/>
        <v>0</v>
      </c>
      <c r="O689" s="105">
        <f t="shared" si="686"/>
        <v>2.6327147173068832E-2</v>
      </c>
      <c r="P689" s="105">
        <f t="shared" si="686"/>
        <v>-1.8200408997954942E-2</v>
      </c>
      <c r="Q689" s="105">
        <f t="shared" si="686"/>
        <v>-1.6168813373526936E-2</v>
      </c>
      <c r="R689" s="105">
        <f t="shared" si="686"/>
        <v>-5.833613257194048E-2</v>
      </c>
      <c r="S689" s="105">
        <f t="shared" si="686"/>
        <v>-4.2328042328042326E-2</v>
      </c>
      <c r="T689" s="105">
        <f t="shared" si="686"/>
        <v>-5.9437751004016048E-2</v>
      </c>
      <c r="U689" s="105">
        <f t="shared" si="686"/>
        <v>0</v>
      </c>
      <c r="V689" s="105">
        <f t="shared" si="686"/>
        <v>-9.009009009009028E-3</v>
      </c>
      <c r="W689" s="105">
        <f t="shared" si="686"/>
        <v>-5.9891998036327943E-2</v>
      </c>
    </row>
    <row r="690" spans="1:23" ht="14.25" customHeight="1">
      <c r="A690" s="112" t="s">
        <v>877</v>
      </c>
      <c r="B690" s="183">
        <v>95.9</v>
      </c>
      <c r="C690" s="184">
        <v>1290</v>
      </c>
      <c r="D690" s="183">
        <v>115.85</v>
      </c>
      <c r="E690" s="185">
        <v>489</v>
      </c>
      <c r="F690" s="183">
        <v>364.9</v>
      </c>
      <c r="G690" s="184">
        <v>893.1</v>
      </c>
      <c r="H690" s="93">
        <v>189</v>
      </c>
      <c r="I690" s="93">
        <v>1245</v>
      </c>
      <c r="J690" s="187">
        <v>4225</v>
      </c>
      <c r="K690" s="93">
        <v>111</v>
      </c>
      <c r="L690" s="188">
        <v>6111</v>
      </c>
      <c r="M690" s="189">
        <f t="shared" ref="M690:W690" si="687">(B690/B691)-1</f>
        <v>-4.090409040904075E-2</v>
      </c>
      <c r="N690" s="105">
        <f t="shared" si="687"/>
        <v>0</v>
      </c>
      <c r="O690" s="105">
        <f t="shared" si="687"/>
        <v>-2.6470588235294135E-2</v>
      </c>
      <c r="P690" s="105">
        <f t="shared" si="687"/>
        <v>-2.2195560887822485E-2</v>
      </c>
      <c r="Q690" s="105">
        <f t="shared" si="687"/>
        <v>-3.8471673254282024E-2</v>
      </c>
      <c r="R690" s="105">
        <f t="shared" si="687"/>
        <v>-5.9894736842105223E-2</v>
      </c>
      <c r="S690" s="105">
        <f t="shared" si="687"/>
        <v>-5.9935339467794169E-2</v>
      </c>
      <c r="T690" s="105">
        <f t="shared" si="687"/>
        <v>5.7774001699235411E-2</v>
      </c>
      <c r="U690" s="105">
        <f t="shared" si="687"/>
        <v>-1.4181044670290577E-3</v>
      </c>
      <c r="V690" s="105">
        <f t="shared" si="687"/>
        <v>-5.5319148936170182E-2</v>
      </c>
      <c r="W690" s="105">
        <f t="shared" si="687"/>
        <v>-5.9846153846153882E-2</v>
      </c>
    </row>
    <row r="691" spans="1:23" ht="14.25" customHeight="1">
      <c r="A691" s="112" t="s">
        <v>878</v>
      </c>
      <c r="B691" s="183">
        <v>99.99</v>
      </c>
      <c r="C691" s="184">
        <v>1290</v>
      </c>
      <c r="D691" s="183">
        <v>119</v>
      </c>
      <c r="E691" s="185">
        <v>500.1</v>
      </c>
      <c r="F691" s="183">
        <v>379.5</v>
      </c>
      <c r="G691" s="184">
        <v>950</v>
      </c>
      <c r="H691" s="93">
        <v>201.05</v>
      </c>
      <c r="I691" s="93">
        <v>1177</v>
      </c>
      <c r="J691" s="187">
        <v>4231</v>
      </c>
      <c r="K691" s="93">
        <v>117.5</v>
      </c>
      <c r="L691" s="188">
        <v>6500</v>
      </c>
      <c r="M691" s="189">
        <f t="shared" ref="M691:W691" si="688">(B691/B692)-1</f>
        <v>-1.3905325443787087E-2</v>
      </c>
      <c r="N691" s="105">
        <f t="shared" si="688"/>
        <v>-7.692307692307665E-3</v>
      </c>
      <c r="O691" s="105">
        <f t="shared" si="688"/>
        <v>4.2034468263985048E-4</v>
      </c>
      <c r="P691" s="105">
        <f t="shared" si="688"/>
        <v>-3.7343599615014433E-2</v>
      </c>
      <c r="Q691" s="105">
        <f t="shared" si="688"/>
        <v>-1.171875E-2</v>
      </c>
      <c r="R691" s="105">
        <f t="shared" si="688"/>
        <v>0</v>
      </c>
      <c r="S691" s="105">
        <f t="shared" si="688"/>
        <v>-2.8743961352656999E-2</v>
      </c>
      <c r="T691" s="105">
        <f t="shared" si="688"/>
        <v>-5.9904153354632617E-2</v>
      </c>
      <c r="U691" s="105">
        <f t="shared" si="688"/>
        <v>-5.9777777777777819E-2</v>
      </c>
      <c r="V691" s="105">
        <f t="shared" si="688"/>
        <v>-2.8925619834710758E-2</v>
      </c>
      <c r="W691" s="105">
        <f t="shared" si="688"/>
        <v>0</v>
      </c>
    </row>
    <row r="692" spans="1:23" ht="14.25" customHeight="1">
      <c r="A692" s="112" t="s">
        <v>879</v>
      </c>
      <c r="B692" s="183">
        <v>101.4</v>
      </c>
      <c r="C692" s="184">
        <v>1300</v>
      </c>
      <c r="D692" s="183">
        <v>118.95</v>
      </c>
      <c r="E692" s="185">
        <v>519.5</v>
      </c>
      <c r="F692" s="183">
        <v>384</v>
      </c>
      <c r="G692" s="184">
        <v>950</v>
      </c>
      <c r="H692" s="93">
        <v>207</v>
      </c>
      <c r="I692" s="93">
        <v>1252</v>
      </c>
      <c r="J692" s="187">
        <v>4500</v>
      </c>
      <c r="K692" s="93">
        <v>121</v>
      </c>
      <c r="L692" s="188">
        <v>6500</v>
      </c>
      <c r="M692" s="189">
        <f t="shared" ref="M692:W692" si="689">(B692/B693)-1</f>
        <v>4.0000000000000036E-2</v>
      </c>
      <c r="N692" s="105">
        <f t="shared" si="689"/>
        <v>-1.5151515151515138E-2</v>
      </c>
      <c r="O692" s="105">
        <f t="shared" si="689"/>
        <v>4.3421052631579027E-2</v>
      </c>
      <c r="P692" s="105">
        <f t="shared" si="689"/>
        <v>2.8712871287128738E-2</v>
      </c>
      <c r="Q692" s="105">
        <f t="shared" si="689"/>
        <v>-2.5974025974025983E-3</v>
      </c>
      <c r="R692" s="105">
        <f t="shared" si="689"/>
        <v>0</v>
      </c>
      <c r="S692" s="105">
        <f t="shared" si="689"/>
        <v>-3.7209302325581395E-2</v>
      </c>
      <c r="T692" s="105">
        <f t="shared" si="689"/>
        <v>-2.1874999999999978E-2</v>
      </c>
      <c r="U692" s="105">
        <f t="shared" si="689"/>
        <v>-3.2258064516129004E-2</v>
      </c>
      <c r="V692" s="105">
        <f t="shared" si="689"/>
        <v>-2.3799919322307406E-2</v>
      </c>
      <c r="W692" s="105">
        <f t="shared" si="689"/>
        <v>3.1746031746031855E-2</v>
      </c>
    </row>
    <row r="693" spans="1:23" ht="14.25" customHeight="1">
      <c r="A693" s="112" t="s">
        <v>880</v>
      </c>
      <c r="B693" s="183">
        <v>97.5</v>
      </c>
      <c r="C693" s="190">
        <v>1320</v>
      </c>
      <c r="D693" s="191">
        <v>114</v>
      </c>
      <c r="E693" s="192">
        <v>505</v>
      </c>
      <c r="F693" s="191">
        <v>385</v>
      </c>
      <c r="G693" s="190">
        <v>950</v>
      </c>
      <c r="H693" s="193">
        <v>215</v>
      </c>
      <c r="I693" s="193">
        <v>1280</v>
      </c>
      <c r="J693" s="194">
        <v>4650</v>
      </c>
      <c r="K693" s="193">
        <v>123.95</v>
      </c>
      <c r="L693" s="195">
        <v>6300</v>
      </c>
      <c r="M693" s="196" t="s">
        <v>25</v>
      </c>
      <c r="N693" s="93"/>
      <c r="O693" s="93"/>
      <c r="P693" s="93"/>
      <c r="Q693" s="93"/>
      <c r="R693" s="93"/>
      <c r="S693" s="93"/>
      <c r="T693" s="93"/>
      <c r="U693" s="93"/>
      <c r="V693" s="93"/>
      <c r="W693" s="93"/>
    </row>
    <row r="694" spans="1:23" ht="14.25" customHeight="1">
      <c r="C694" s="197"/>
      <c r="L694" s="198" t="s">
        <v>170</v>
      </c>
      <c r="M694" s="199">
        <f t="shared" ref="M694:W694" si="690">AVERAGE(M3:M692)</f>
        <v>3.7524955448937008E-4</v>
      </c>
      <c r="N694" s="199">
        <f t="shared" si="690"/>
        <v>6.282279607306789E-4</v>
      </c>
      <c r="O694" s="199">
        <f t="shared" si="690"/>
        <v>2.1214682794587648E-3</v>
      </c>
      <c r="P694" s="199">
        <f t="shared" si="690"/>
        <v>2.5114592693811517E-3</v>
      </c>
      <c r="Q694" s="199">
        <f t="shared" si="690"/>
        <v>9.8563203832500263E-4</v>
      </c>
      <c r="R694" s="199">
        <f t="shared" si="690"/>
        <v>1.413429394161747E-3</v>
      </c>
      <c r="S694" s="199">
        <f t="shared" si="690"/>
        <v>2.2302729874305745E-3</v>
      </c>
      <c r="T694" s="199">
        <f t="shared" si="690"/>
        <v>7.6560200815860714E-4</v>
      </c>
      <c r="U694" s="199">
        <f t="shared" si="690"/>
        <v>2.0024108957094781E-4</v>
      </c>
      <c r="V694" s="199">
        <f t="shared" si="690"/>
        <v>3.0485553131924248E-3</v>
      </c>
      <c r="W694" s="199">
        <f t="shared" si="690"/>
        <v>-1.7179513959106579E-4</v>
      </c>
    </row>
    <row r="695" spans="1:23" ht="14.25" customHeight="1">
      <c r="C695" s="197"/>
      <c r="L695" s="200" t="s">
        <v>881</v>
      </c>
      <c r="M695" s="201">
        <f t="shared" ref="M695:W695" si="691">_xlfn.STDEV.S(M3:M692)</f>
        <v>1.6079668071094042E-2</v>
      </c>
      <c r="N695" s="201">
        <f t="shared" si="691"/>
        <v>2.251119270674461E-2</v>
      </c>
      <c r="O695" s="201">
        <f t="shared" si="691"/>
        <v>2.1507550213445897E-2</v>
      </c>
      <c r="P695" s="201">
        <f t="shared" si="691"/>
        <v>2.2104798064996663E-2</v>
      </c>
      <c r="Q695" s="201">
        <f t="shared" si="691"/>
        <v>1.1167903236330113E-2</v>
      </c>
      <c r="R695" s="201">
        <f t="shared" si="691"/>
        <v>2.5140798756777851E-2</v>
      </c>
      <c r="S695" s="201">
        <f t="shared" si="691"/>
        <v>1.5646624689518152E-2</v>
      </c>
      <c r="T695" s="201">
        <f t="shared" si="691"/>
        <v>1.8874634689231267E-2</v>
      </c>
      <c r="U695" s="201">
        <f t="shared" si="691"/>
        <v>1.9390999097788773E-2</v>
      </c>
      <c r="V695" s="201">
        <f t="shared" si="691"/>
        <v>1.8604561760761879E-2</v>
      </c>
      <c r="W695" s="201">
        <f t="shared" si="691"/>
        <v>1.6329342422158166E-2</v>
      </c>
    </row>
    <row r="696" spans="1:23" ht="14.25" customHeight="1">
      <c r="C696" s="197"/>
      <c r="L696" s="200" t="s">
        <v>188</v>
      </c>
      <c r="M696" s="201">
        <f t="shared" ref="M696:W696" si="692">_xlfn.VAR.S(M3:M692)</f>
        <v>2.5855572527656124E-4</v>
      </c>
      <c r="N696" s="201">
        <f t="shared" si="692"/>
        <v>5.0675379708019176E-4</v>
      </c>
      <c r="O696" s="201">
        <f t="shared" si="692"/>
        <v>4.6257471618389663E-4</v>
      </c>
      <c r="P696" s="201">
        <f t="shared" si="692"/>
        <v>4.886220974942802E-4</v>
      </c>
      <c r="Q696" s="201">
        <f t="shared" si="692"/>
        <v>1.2472206269603263E-4</v>
      </c>
      <c r="R696" s="201">
        <f t="shared" si="692"/>
        <v>6.3205976212880269E-4</v>
      </c>
      <c r="S696" s="201">
        <f t="shared" si="692"/>
        <v>2.4481686417463904E-4</v>
      </c>
      <c r="T696" s="201">
        <f t="shared" si="692"/>
        <v>3.5625183465193229E-4</v>
      </c>
      <c r="U696" s="201">
        <f t="shared" si="692"/>
        <v>3.7601084601044499E-4</v>
      </c>
      <c r="V696" s="201">
        <f t="shared" si="692"/>
        <v>3.4612971831000315E-4</v>
      </c>
      <c r="W696" s="201">
        <f t="shared" si="692"/>
        <v>2.6664742394009436E-4</v>
      </c>
    </row>
    <row r="697" spans="1:23" ht="14.25" customHeight="1">
      <c r="C697" s="197"/>
    </row>
    <row r="698" spans="1:23" ht="14.25" customHeight="1">
      <c r="C698" s="197"/>
    </row>
    <row r="699" spans="1:23" ht="14.25" customHeight="1">
      <c r="C699" s="197"/>
    </row>
    <row r="700" spans="1:23" ht="14.25" customHeight="1">
      <c r="C700" s="197"/>
    </row>
    <row r="701" spans="1:23" ht="14.25" customHeight="1">
      <c r="C701" s="197"/>
    </row>
    <row r="702" spans="1:23" ht="14.25" customHeight="1">
      <c r="C702" s="197"/>
    </row>
    <row r="703" spans="1:23" ht="14.25" customHeight="1">
      <c r="C703" s="197"/>
    </row>
    <row r="704" spans="1:23" ht="14.25" customHeight="1">
      <c r="C704" s="197"/>
    </row>
    <row r="705" spans="3:3" ht="14.25" customHeight="1">
      <c r="C705" s="197"/>
    </row>
    <row r="706" spans="3:3" ht="14.25" customHeight="1">
      <c r="C706" s="197"/>
    </row>
    <row r="707" spans="3:3" ht="14.25" customHeight="1">
      <c r="C707" s="197"/>
    </row>
    <row r="708" spans="3:3" ht="14.25" customHeight="1">
      <c r="C708" s="197"/>
    </row>
    <row r="709" spans="3:3" ht="14.25" customHeight="1">
      <c r="C709" s="197"/>
    </row>
    <row r="710" spans="3:3" ht="14.25" customHeight="1">
      <c r="C710" s="197"/>
    </row>
    <row r="711" spans="3:3" ht="14.25" customHeight="1">
      <c r="C711" s="197"/>
    </row>
    <row r="712" spans="3:3" ht="14.25" customHeight="1">
      <c r="C712" s="197"/>
    </row>
    <row r="713" spans="3:3" ht="14.25" customHeight="1">
      <c r="C713" s="197"/>
    </row>
    <row r="714" spans="3:3" ht="14.25" customHeight="1">
      <c r="C714" s="197"/>
    </row>
    <row r="715" spans="3:3" ht="14.25" customHeight="1">
      <c r="C715" s="197"/>
    </row>
    <row r="716" spans="3:3" ht="14.25" customHeight="1">
      <c r="C716" s="197"/>
    </row>
    <row r="717" spans="3:3" ht="14.25" customHeight="1">
      <c r="C717" s="197"/>
    </row>
    <row r="718" spans="3:3" ht="14.25" customHeight="1">
      <c r="C718" s="197"/>
    </row>
    <row r="719" spans="3:3" ht="14.25" customHeight="1">
      <c r="C719" s="197"/>
    </row>
    <row r="720" spans="3:3" ht="14.25" customHeight="1">
      <c r="C720" s="197"/>
    </row>
    <row r="721" spans="3:3" ht="14.25" customHeight="1">
      <c r="C721" s="197"/>
    </row>
    <row r="722" spans="3:3" ht="14.25" customHeight="1">
      <c r="C722" s="197"/>
    </row>
    <row r="723" spans="3:3" ht="14.25" customHeight="1">
      <c r="C723" s="197"/>
    </row>
    <row r="724" spans="3:3" ht="14.25" customHeight="1">
      <c r="C724" s="197"/>
    </row>
    <row r="725" spans="3:3" ht="14.25" customHeight="1">
      <c r="C725" s="197"/>
    </row>
    <row r="726" spans="3:3" ht="14.25" customHeight="1">
      <c r="C726" s="197"/>
    </row>
    <row r="727" spans="3:3" ht="14.25" customHeight="1">
      <c r="C727" s="197"/>
    </row>
    <row r="728" spans="3:3" ht="14.25" customHeight="1">
      <c r="C728" s="197"/>
    </row>
    <row r="729" spans="3:3" ht="14.25" customHeight="1">
      <c r="C729" s="197"/>
    </row>
    <row r="730" spans="3:3" ht="14.25" customHeight="1">
      <c r="C730" s="197"/>
    </row>
    <row r="731" spans="3:3" ht="14.25" customHeight="1">
      <c r="C731" s="197"/>
    </row>
    <row r="732" spans="3:3" ht="14.25" customHeight="1">
      <c r="C732" s="197"/>
    </row>
    <row r="733" spans="3:3" ht="14.25" customHeight="1">
      <c r="C733" s="197"/>
    </row>
    <row r="734" spans="3:3" ht="14.25" customHeight="1">
      <c r="C734" s="197"/>
    </row>
    <row r="735" spans="3:3" ht="14.25" customHeight="1">
      <c r="C735" s="197"/>
    </row>
    <row r="736" spans="3:3" ht="14.25" customHeight="1">
      <c r="C736" s="197"/>
    </row>
    <row r="737" spans="3:3" ht="14.25" customHeight="1">
      <c r="C737" s="197"/>
    </row>
    <row r="738" spans="3:3" ht="14.25" customHeight="1">
      <c r="C738" s="197"/>
    </row>
    <row r="739" spans="3:3" ht="14.25" customHeight="1">
      <c r="C739" s="197"/>
    </row>
    <row r="740" spans="3:3" ht="14.25" customHeight="1">
      <c r="C740" s="197"/>
    </row>
    <row r="741" spans="3:3" ht="14.25" customHeight="1">
      <c r="C741" s="197"/>
    </row>
    <row r="742" spans="3:3" ht="14.25" customHeight="1">
      <c r="C742" s="197"/>
    </row>
    <row r="743" spans="3:3" ht="14.25" customHeight="1">
      <c r="C743" s="197"/>
    </row>
    <row r="744" spans="3:3" ht="14.25" customHeight="1">
      <c r="C744" s="197"/>
    </row>
    <row r="745" spans="3:3" ht="14.25" customHeight="1">
      <c r="C745" s="197"/>
    </row>
    <row r="746" spans="3:3" ht="14.25" customHeight="1">
      <c r="C746" s="197"/>
    </row>
    <row r="747" spans="3:3" ht="14.25" customHeight="1">
      <c r="C747" s="197"/>
    </row>
    <row r="748" spans="3:3" ht="14.25" customHeight="1">
      <c r="C748" s="197"/>
    </row>
    <row r="749" spans="3:3" ht="14.25" customHeight="1">
      <c r="C749" s="197"/>
    </row>
    <row r="750" spans="3:3" ht="14.25" customHeight="1">
      <c r="C750" s="197"/>
    </row>
    <row r="751" spans="3:3" ht="14.25" customHeight="1">
      <c r="C751" s="197"/>
    </row>
    <row r="752" spans="3:3" ht="14.25" customHeight="1">
      <c r="C752" s="197"/>
    </row>
    <row r="753" spans="3:3" ht="14.25" customHeight="1">
      <c r="C753" s="197"/>
    </row>
    <row r="754" spans="3:3" ht="14.25" customHeight="1">
      <c r="C754" s="197"/>
    </row>
    <row r="755" spans="3:3" ht="14.25" customHeight="1">
      <c r="C755" s="197"/>
    </row>
    <row r="756" spans="3:3" ht="14.25" customHeight="1">
      <c r="C756" s="197"/>
    </row>
    <row r="757" spans="3:3" ht="14.25" customHeight="1">
      <c r="C757" s="197"/>
    </row>
    <row r="758" spans="3:3" ht="14.25" customHeight="1">
      <c r="C758" s="197"/>
    </row>
    <row r="759" spans="3:3" ht="14.25" customHeight="1">
      <c r="C759" s="197"/>
    </row>
    <row r="760" spans="3:3" ht="14.25" customHeight="1">
      <c r="C760" s="197"/>
    </row>
    <row r="761" spans="3:3" ht="14.25" customHeight="1">
      <c r="C761" s="197"/>
    </row>
    <row r="762" spans="3:3" ht="14.25" customHeight="1">
      <c r="C762" s="197"/>
    </row>
    <row r="763" spans="3:3" ht="14.25" customHeight="1">
      <c r="C763" s="197"/>
    </row>
    <row r="764" spans="3:3" ht="14.25" customHeight="1">
      <c r="C764" s="197"/>
    </row>
    <row r="765" spans="3:3" ht="14.25" customHeight="1">
      <c r="C765" s="197"/>
    </row>
    <row r="766" spans="3:3" ht="14.25" customHeight="1">
      <c r="C766" s="197"/>
    </row>
    <row r="767" spans="3:3" ht="14.25" customHeight="1">
      <c r="C767" s="197"/>
    </row>
    <row r="768" spans="3:3" ht="14.25" customHeight="1">
      <c r="C768" s="197"/>
    </row>
    <row r="769" spans="3:3" ht="14.25" customHeight="1">
      <c r="C769" s="197"/>
    </row>
    <row r="770" spans="3:3" ht="14.25" customHeight="1">
      <c r="C770" s="197"/>
    </row>
    <row r="771" spans="3:3" ht="14.25" customHeight="1">
      <c r="C771" s="197"/>
    </row>
    <row r="772" spans="3:3" ht="14.25" customHeight="1">
      <c r="C772" s="197"/>
    </row>
    <row r="773" spans="3:3" ht="14.25" customHeight="1">
      <c r="C773" s="197"/>
    </row>
    <row r="774" spans="3:3" ht="14.25" customHeight="1">
      <c r="C774" s="197"/>
    </row>
    <row r="775" spans="3:3" ht="14.25" customHeight="1">
      <c r="C775" s="197"/>
    </row>
    <row r="776" spans="3:3" ht="14.25" customHeight="1">
      <c r="C776" s="197"/>
    </row>
    <row r="777" spans="3:3" ht="14.25" customHeight="1">
      <c r="C777" s="197"/>
    </row>
    <row r="778" spans="3:3" ht="14.25" customHeight="1">
      <c r="C778" s="197"/>
    </row>
    <row r="779" spans="3:3" ht="14.25" customHeight="1">
      <c r="C779" s="197"/>
    </row>
    <row r="780" spans="3:3" ht="14.25" customHeight="1">
      <c r="C780" s="197"/>
    </row>
    <row r="781" spans="3:3" ht="14.25" customHeight="1">
      <c r="C781" s="197"/>
    </row>
    <row r="782" spans="3:3" ht="14.25" customHeight="1">
      <c r="C782" s="197"/>
    </row>
    <row r="783" spans="3:3" ht="14.25" customHeight="1">
      <c r="C783" s="197"/>
    </row>
    <row r="784" spans="3:3" ht="14.25" customHeight="1">
      <c r="C784" s="197"/>
    </row>
    <row r="785" spans="3:3" ht="14.25" customHeight="1">
      <c r="C785" s="197"/>
    </row>
    <row r="786" spans="3:3" ht="14.25" customHeight="1">
      <c r="C786" s="197"/>
    </row>
    <row r="787" spans="3:3" ht="14.25" customHeight="1">
      <c r="C787" s="197"/>
    </row>
    <row r="788" spans="3:3" ht="14.25" customHeight="1">
      <c r="C788" s="197"/>
    </row>
    <row r="789" spans="3:3" ht="14.25" customHeight="1">
      <c r="C789" s="197"/>
    </row>
    <row r="790" spans="3:3" ht="14.25" customHeight="1">
      <c r="C790" s="197"/>
    </row>
    <row r="791" spans="3:3" ht="14.25" customHeight="1">
      <c r="C791" s="197"/>
    </row>
    <row r="792" spans="3:3" ht="14.25" customHeight="1">
      <c r="C792" s="197"/>
    </row>
    <row r="793" spans="3:3" ht="14.25" customHeight="1">
      <c r="C793" s="197"/>
    </row>
    <row r="794" spans="3:3" ht="14.25" customHeight="1">
      <c r="C794" s="197"/>
    </row>
    <row r="795" spans="3:3" ht="14.25" customHeight="1">
      <c r="C795" s="197"/>
    </row>
    <row r="796" spans="3:3" ht="14.25" customHeight="1">
      <c r="C796" s="197"/>
    </row>
    <row r="797" spans="3:3" ht="14.25" customHeight="1">
      <c r="C797" s="197"/>
    </row>
    <row r="798" spans="3:3" ht="14.25" customHeight="1">
      <c r="C798" s="197"/>
    </row>
    <row r="799" spans="3:3" ht="14.25" customHeight="1">
      <c r="C799" s="197"/>
    </row>
    <row r="800" spans="3:3" ht="14.25" customHeight="1">
      <c r="C800" s="197"/>
    </row>
    <row r="801" spans="3:3" ht="14.25" customHeight="1">
      <c r="C801" s="197"/>
    </row>
    <row r="802" spans="3:3" ht="14.25" customHeight="1">
      <c r="C802" s="197"/>
    </row>
    <row r="803" spans="3:3" ht="14.25" customHeight="1">
      <c r="C803" s="197"/>
    </row>
    <row r="804" spans="3:3" ht="14.25" customHeight="1">
      <c r="C804" s="197"/>
    </row>
    <row r="805" spans="3:3" ht="14.25" customHeight="1">
      <c r="C805" s="197"/>
    </row>
    <row r="806" spans="3:3" ht="14.25" customHeight="1">
      <c r="C806" s="197"/>
    </row>
    <row r="807" spans="3:3" ht="14.25" customHeight="1">
      <c r="C807" s="197"/>
    </row>
    <row r="808" spans="3:3" ht="14.25" customHeight="1">
      <c r="C808" s="197"/>
    </row>
    <row r="809" spans="3:3" ht="14.25" customHeight="1">
      <c r="C809" s="197"/>
    </row>
    <row r="810" spans="3:3" ht="14.25" customHeight="1">
      <c r="C810" s="197"/>
    </row>
    <row r="811" spans="3:3" ht="14.25" customHeight="1">
      <c r="C811" s="197"/>
    </row>
    <row r="812" spans="3:3" ht="14.25" customHeight="1">
      <c r="C812" s="197"/>
    </row>
    <row r="813" spans="3:3" ht="14.25" customHeight="1">
      <c r="C813" s="197"/>
    </row>
    <row r="814" spans="3:3" ht="14.25" customHeight="1">
      <c r="C814" s="197"/>
    </row>
    <row r="815" spans="3:3" ht="14.25" customHeight="1">
      <c r="C815" s="197"/>
    </row>
    <row r="816" spans="3:3" ht="14.25" customHeight="1">
      <c r="C816" s="197"/>
    </row>
    <row r="817" spans="3:3" ht="14.25" customHeight="1">
      <c r="C817" s="197"/>
    </row>
    <row r="818" spans="3:3" ht="14.25" customHeight="1">
      <c r="C818" s="197"/>
    </row>
    <row r="819" spans="3:3" ht="14.25" customHeight="1">
      <c r="C819" s="197"/>
    </row>
    <row r="820" spans="3:3" ht="14.25" customHeight="1">
      <c r="C820" s="197"/>
    </row>
    <row r="821" spans="3:3" ht="14.25" customHeight="1">
      <c r="C821" s="197"/>
    </row>
    <row r="822" spans="3:3" ht="14.25" customHeight="1">
      <c r="C822" s="197"/>
    </row>
    <row r="823" spans="3:3" ht="14.25" customHeight="1">
      <c r="C823" s="197"/>
    </row>
    <row r="824" spans="3:3" ht="14.25" customHeight="1">
      <c r="C824" s="197"/>
    </row>
    <row r="825" spans="3:3" ht="14.25" customHeight="1">
      <c r="C825" s="197"/>
    </row>
    <row r="826" spans="3:3" ht="14.25" customHeight="1">
      <c r="C826" s="197"/>
    </row>
    <row r="827" spans="3:3" ht="14.25" customHeight="1">
      <c r="C827" s="197"/>
    </row>
    <row r="828" spans="3:3" ht="14.25" customHeight="1">
      <c r="C828" s="197"/>
    </row>
    <row r="829" spans="3:3" ht="14.25" customHeight="1">
      <c r="C829" s="197"/>
    </row>
    <row r="830" spans="3:3" ht="14.25" customHeight="1">
      <c r="C830" s="197"/>
    </row>
    <row r="831" spans="3:3" ht="14.25" customHeight="1">
      <c r="C831" s="197"/>
    </row>
    <row r="832" spans="3:3" ht="14.25" customHeight="1">
      <c r="C832" s="197"/>
    </row>
    <row r="833" spans="3:3" ht="14.25" customHeight="1">
      <c r="C833" s="197"/>
    </row>
    <row r="834" spans="3:3" ht="14.25" customHeight="1">
      <c r="C834" s="197"/>
    </row>
    <row r="835" spans="3:3" ht="14.25" customHeight="1">
      <c r="C835" s="197"/>
    </row>
    <row r="836" spans="3:3" ht="14.25" customHeight="1">
      <c r="C836" s="197"/>
    </row>
    <row r="837" spans="3:3" ht="14.25" customHeight="1">
      <c r="C837" s="197"/>
    </row>
    <row r="838" spans="3:3" ht="14.25" customHeight="1">
      <c r="C838" s="197"/>
    </row>
    <row r="839" spans="3:3" ht="14.25" customHeight="1">
      <c r="C839" s="197"/>
    </row>
    <row r="840" spans="3:3" ht="14.25" customHeight="1">
      <c r="C840" s="197"/>
    </row>
    <row r="841" spans="3:3" ht="14.25" customHeight="1">
      <c r="C841" s="197"/>
    </row>
    <row r="842" spans="3:3" ht="14.25" customHeight="1">
      <c r="C842" s="197"/>
    </row>
    <row r="843" spans="3:3" ht="14.25" customHeight="1">
      <c r="C843" s="197"/>
    </row>
    <row r="844" spans="3:3" ht="14.25" customHeight="1">
      <c r="C844" s="197"/>
    </row>
    <row r="845" spans="3:3" ht="14.25" customHeight="1">
      <c r="C845" s="197"/>
    </row>
    <row r="846" spans="3:3" ht="14.25" customHeight="1">
      <c r="C846" s="197"/>
    </row>
    <row r="847" spans="3:3" ht="14.25" customHeight="1">
      <c r="C847" s="197"/>
    </row>
    <row r="848" spans="3:3" ht="14.25" customHeight="1">
      <c r="C848" s="197"/>
    </row>
    <row r="849" spans="3:3" ht="14.25" customHeight="1">
      <c r="C849" s="197"/>
    </row>
    <row r="850" spans="3:3" ht="14.25" customHeight="1">
      <c r="C850" s="197"/>
    </row>
    <row r="851" spans="3:3" ht="14.25" customHeight="1">
      <c r="C851" s="197"/>
    </row>
    <row r="852" spans="3:3" ht="14.25" customHeight="1">
      <c r="C852" s="197"/>
    </row>
    <row r="853" spans="3:3" ht="14.25" customHeight="1">
      <c r="C853" s="197"/>
    </row>
    <row r="854" spans="3:3" ht="14.25" customHeight="1">
      <c r="C854" s="197"/>
    </row>
    <row r="855" spans="3:3" ht="14.25" customHeight="1">
      <c r="C855" s="197"/>
    </row>
    <row r="856" spans="3:3" ht="14.25" customHeight="1">
      <c r="C856" s="197"/>
    </row>
    <row r="857" spans="3:3" ht="14.25" customHeight="1">
      <c r="C857" s="197"/>
    </row>
    <row r="858" spans="3:3" ht="14.25" customHeight="1">
      <c r="C858" s="197"/>
    </row>
    <row r="859" spans="3:3" ht="14.25" customHeight="1">
      <c r="C859" s="197"/>
    </row>
    <row r="860" spans="3:3" ht="14.25" customHeight="1">
      <c r="C860" s="197"/>
    </row>
    <row r="861" spans="3:3" ht="14.25" customHeight="1">
      <c r="C861" s="197"/>
    </row>
    <row r="862" spans="3:3" ht="14.25" customHeight="1">
      <c r="C862" s="197"/>
    </row>
    <row r="863" spans="3:3" ht="14.25" customHeight="1">
      <c r="C863" s="197"/>
    </row>
    <row r="864" spans="3:3" ht="14.25" customHeight="1">
      <c r="C864" s="197"/>
    </row>
    <row r="865" spans="3:3" ht="14.25" customHeight="1">
      <c r="C865" s="197"/>
    </row>
    <row r="866" spans="3:3" ht="14.25" customHeight="1">
      <c r="C866" s="197"/>
    </row>
    <row r="867" spans="3:3" ht="14.25" customHeight="1">
      <c r="C867" s="197"/>
    </row>
    <row r="868" spans="3:3" ht="14.25" customHeight="1">
      <c r="C868" s="197"/>
    </row>
    <row r="869" spans="3:3" ht="14.25" customHeight="1">
      <c r="C869" s="197"/>
    </row>
    <row r="870" spans="3:3" ht="14.25" customHeight="1">
      <c r="C870" s="197"/>
    </row>
    <row r="871" spans="3:3" ht="14.25" customHeight="1">
      <c r="C871" s="197"/>
    </row>
    <row r="872" spans="3:3" ht="14.25" customHeight="1">
      <c r="C872" s="197"/>
    </row>
    <row r="873" spans="3:3" ht="14.25" customHeight="1">
      <c r="C873" s="197"/>
    </row>
    <row r="874" spans="3:3" ht="14.25" customHeight="1">
      <c r="C874" s="197"/>
    </row>
    <row r="875" spans="3:3" ht="14.25" customHeight="1">
      <c r="C875" s="197"/>
    </row>
    <row r="876" spans="3:3" ht="14.25" customHeight="1">
      <c r="C876" s="197"/>
    </row>
    <row r="877" spans="3:3" ht="14.25" customHeight="1">
      <c r="C877" s="197"/>
    </row>
    <row r="878" spans="3:3" ht="14.25" customHeight="1">
      <c r="C878" s="197"/>
    </row>
    <row r="879" spans="3:3" ht="14.25" customHeight="1">
      <c r="C879" s="197"/>
    </row>
    <row r="880" spans="3:3" ht="14.25" customHeight="1">
      <c r="C880" s="197"/>
    </row>
    <row r="881" spans="3:3" ht="14.25" customHeight="1">
      <c r="C881" s="197"/>
    </row>
    <row r="882" spans="3:3" ht="14.25" customHeight="1">
      <c r="C882" s="197"/>
    </row>
    <row r="883" spans="3:3" ht="14.25" customHeight="1">
      <c r="C883" s="197"/>
    </row>
    <row r="884" spans="3:3" ht="14.25" customHeight="1">
      <c r="C884" s="197"/>
    </row>
    <row r="885" spans="3:3" ht="14.25" customHeight="1">
      <c r="C885" s="197"/>
    </row>
    <row r="886" spans="3:3" ht="14.25" customHeight="1">
      <c r="C886" s="197"/>
    </row>
    <row r="887" spans="3:3" ht="14.25" customHeight="1">
      <c r="C887" s="197"/>
    </row>
    <row r="888" spans="3:3" ht="14.25" customHeight="1">
      <c r="C888" s="197"/>
    </row>
    <row r="889" spans="3:3" ht="14.25" customHeight="1">
      <c r="C889" s="197"/>
    </row>
    <row r="890" spans="3:3" ht="14.25" customHeight="1">
      <c r="C890" s="197"/>
    </row>
    <row r="891" spans="3:3" ht="14.25" customHeight="1">
      <c r="C891" s="197"/>
    </row>
    <row r="892" spans="3:3" ht="14.25" customHeight="1">
      <c r="C892" s="197"/>
    </row>
    <row r="893" spans="3:3" ht="14.25" customHeight="1">
      <c r="C893" s="197"/>
    </row>
    <row r="894" spans="3:3" ht="14.25" customHeight="1">
      <c r="C894" s="197"/>
    </row>
    <row r="895" spans="3:3" ht="14.25" customHeight="1">
      <c r="C895" s="197"/>
    </row>
    <row r="896" spans="3:3" ht="14.25" customHeight="1">
      <c r="C896" s="197"/>
    </row>
    <row r="897" spans="3:3" ht="14.25" customHeight="1">
      <c r="C897" s="197"/>
    </row>
    <row r="898" spans="3:3" ht="14.25" customHeight="1">
      <c r="C898" s="197"/>
    </row>
    <row r="899" spans="3:3" ht="14.25" customHeight="1">
      <c r="C899" s="197"/>
    </row>
    <row r="900" spans="3:3" ht="14.25" customHeight="1">
      <c r="C900" s="197"/>
    </row>
    <row r="901" spans="3:3" ht="14.25" customHeight="1">
      <c r="C901" s="197"/>
    </row>
    <row r="902" spans="3:3" ht="14.25" customHeight="1">
      <c r="C902" s="197"/>
    </row>
    <row r="903" spans="3:3" ht="14.25" customHeight="1">
      <c r="C903" s="197"/>
    </row>
    <row r="904" spans="3:3" ht="14.25" customHeight="1">
      <c r="C904" s="197"/>
    </row>
    <row r="905" spans="3:3" ht="14.25" customHeight="1">
      <c r="C905" s="197"/>
    </row>
    <row r="906" spans="3:3" ht="14.25" customHeight="1">
      <c r="C906" s="197"/>
    </row>
    <row r="907" spans="3:3" ht="14.25" customHeight="1">
      <c r="C907" s="197"/>
    </row>
    <row r="908" spans="3:3" ht="14.25" customHeight="1">
      <c r="C908" s="197"/>
    </row>
    <row r="909" spans="3:3" ht="14.25" customHeight="1">
      <c r="C909" s="197"/>
    </row>
    <row r="910" spans="3:3" ht="14.25" customHeight="1">
      <c r="C910" s="197"/>
    </row>
    <row r="911" spans="3:3" ht="14.25" customHeight="1">
      <c r="C911" s="197"/>
    </row>
    <row r="912" spans="3:3" ht="14.25" customHeight="1">
      <c r="C912" s="197"/>
    </row>
    <row r="913" spans="3:3" ht="14.25" customHeight="1">
      <c r="C913" s="197"/>
    </row>
    <row r="914" spans="3:3" ht="14.25" customHeight="1">
      <c r="C914" s="197"/>
    </row>
    <row r="915" spans="3:3" ht="14.25" customHeight="1">
      <c r="C915" s="197"/>
    </row>
    <row r="916" spans="3:3" ht="14.25" customHeight="1">
      <c r="C916" s="197"/>
    </row>
    <row r="917" spans="3:3" ht="14.25" customHeight="1">
      <c r="C917" s="197"/>
    </row>
    <row r="918" spans="3:3" ht="14.25" customHeight="1">
      <c r="C918" s="197"/>
    </row>
    <row r="919" spans="3:3" ht="14.25" customHeight="1">
      <c r="C919" s="197"/>
    </row>
    <row r="920" spans="3:3" ht="14.25" customHeight="1">
      <c r="C920" s="197"/>
    </row>
    <row r="921" spans="3:3" ht="14.25" customHeight="1">
      <c r="C921" s="197"/>
    </row>
    <row r="922" spans="3:3" ht="14.25" customHeight="1">
      <c r="C922" s="197"/>
    </row>
    <row r="923" spans="3:3" ht="14.25" customHeight="1">
      <c r="C923" s="197"/>
    </row>
    <row r="924" spans="3:3" ht="14.25" customHeight="1">
      <c r="C924" s="197"/>
    </row>
    <row r="925" spans="3:3" ht="14.25" customHeight="1">
      <c r="C925" s="197"/>
    </row>
    <row r="926" spans="3:3" ht="14.25" customHeight="1">
      <c r="C926" s="197"/>
    </row>
    <row r="927" spans="3:3" ht="14.25" customHeight="1">
      <c r="C927" s="197"/>
    </row>
    <row r="928" spans="3:3" ht="14.25" customHeight="1">
      <c r="C928" s="197"/>
    </row>
    <row r="929" spans="3:3" ht="14.25" customHeight="1">
      <c r="C929" s="197"/>
    </row>
    <row r="930" spans="3:3" ht="14.25" customHeight="1">
      <c r="C930" s="197"/>
    </row>
    <row r="931" spans="3:3" ht="14.25" customHeight="1">
      <c r="C931" s="197"/>
    </row>
    <row r="932" spans="3:3" ht="14.25" customHeight="1">
      <c r="C932" s="197"/>
    </row>
    <row r="933" spans="3:3" ht="14.25" customHeight="1">
      <c r="C933" s="197"/>
    </row>
    <row r="934" spans="3:3" ht="14.25" customHeight="1">
      <c r="C934" s="197"/>
    </row>
    <row r="935" spans="3:3" ht="14.25" customHeight="1">
      <c r="C935" s="197"/>
    </row>
    <row r="936" spans="3:3" ht="14.25" customHeight="1">
      <c r="C936" s="197"/>
    </row>
    <row r="937" spans="3:3" ht="14.25" customHeight="1">
      <c r="C937" s="197"/>
    </row>
    <row r="938" spans="3:3" ht="14.25" customHeight="1">
      <c r="C938" s="197"/>
    </row>
    <row r="939" spans="3:3" ht="14.25" customHeight="1">
      <c r="C939" s="197"/>
    </row>
    <row r="940" spans="3:3" ht="14.25" customHeight="1">
      <c r="C940" s="197"/>
    </row>
    <row r="941" spans="3:3" ht="14.25" customHeight="1">
      <c r="C941" s="197"/>
    </row>
    <row r="942" spans="3:3" ht="14.25" customHeight="1">
      <c r="C942" s="197"/>
    </row>
    <row r="943" spans="3:3" ht="14.25" customHeight="1">
      <c r="C943" s="197"/>
    </row>
    <row r="944" spans="3:3" ht="14.25" customHeight="1">
      <c r="C944" s="197"/>
    </row>
    <row r="945" spans="3:3" ht="14.25" customHeight="1">
      <c r="C945" s="197"/>
    </row>
    <row r="946" spans="3:3" ht="14.25" customHeight="1">
      <c r="C946" s="197"/>
    </row>
    <row r="947" spans="3:3" ht="14.25" customHeight="1">
      <c r="C947" s="197"/>
    </row>
    <row r="948" spans="3:3" ht="14.25" customHeight="1">
      <c r="C948" s="197"/>
    </row>
    <row r="949" spans="3:3" ht="14.25" customHeight="1">
      <c r="C949" s="197"/>
    </row>
    <row r="950" spans="3:3" ht="14.25" customHeight="1">
      <c r="C950" s="197"/>
    </row>
    <row r="951" spans="3:3" ht="14.25" customHeight="1">
      <c r="C951" s="197"/>
    </row>
    <row r="952" spans="3:3" ht="14.25" customHeight="1">
      <c r="C952" s="197"/>
    </row>
    <row r="953" spans="3:3" ht="14.25" customHeight="1">
      <c r="C953" s="197"/>
    </row>
    <row r="954" spans="3:3" ht="14.25" customHeight="1">
      <c r="C954" s="197"/>
    </row>
    <row r="955" spans="3:3" ht="14.25" customHeight="1">
      <c r="C955" s="197"/>
    </row>
    <row r="956" spans="3:3" ht="14.25" customHeight="1">
      <c r="C956" s="197"/>
    </row>
    <row r="957" spans="3:3" ht="14.25" customHeight="1">
      <c r="C957" s="197"/>
    </row>
    <row r="958" spans="3:3" ht="14.25" customHeight="1">
      <c r="C958" s="197"/>
    </row>
    <row r="959" spans="3:3" ht="14.25" customHeight="1">
      <c r="C959" s="197"/>
    </row>
    <row r="960" spans="3:3" ht="14.25" customHeight="1">
      <c r="C960" s="197"/>
    </row>
    <row r="961" spans="3:3" ht="14.25" customHeight="1">
      <c r="C961" s="197"/>
    </row>
    <row r="962" spans="3:3" ht="14.25" customHeight="1">
      <c r="C962" s="197"/>
    </row>
    <row r="963" spans="3:3" ht="14.25" customHeight="1">
      <c r="C963" s="197"/>
    </row>
    <row r="964" spans="3:3" ht="14.25" customHeight="1">
      <c r="C964" s="197"/>
    </row>
    <row r="965" spans="3:3" ht="14.25" customHeight="1">
      <c r="C965" s="197"/>
    </row>
    <row r="966" spans="3:3" ht="14.25" customHeight="1">
      <c r="C966" s="197"/>
    </row>
    <row r="967" spans="3:3" ht="14.25" customHeight="1">
      <c r="C967" s="197"/>
    </row>
    <row r="968" spans="3:3" ht="14.25" customHeight="1">
      <c r="C968" s="197"/>
    </row>
    <row r="969" spans="3:3" ht="14.25" customHeight="1">
      <c r="C969" s="197"/>
    </row>
    <row r="970" spans="3:3" ht="14.25" customHeight="1">
      <c r="C970" s="197"/>
    </row>
    <row r="971" spans="3:3" ht="14.25" customHeight="1">
      <c r="C971" s="197"/>
    </row>
    <row r="972" spans="3:3" ht="14.25" customHeight="1">
      <c r="C972" s="197"/>
    </row>
    <row r="973" spans="3:3" ht="14.25" customHeight="1">
      <c r="C973" s="197"/>
    </row>
    <row r="974" spans="3:3" ht="14.25" customHeight="1">
      <c r="C974" s="197"/>
    </row>
    <row r="975" spans="3:3" ht="14.25" customHeight="1">
      <c r="C975" s="197"/>
    </row>
    <row r="976" spans="3:3" ht="14.25" customHeight="1">
      <c r="C976" s="197"/>
    </row>
    <row r="977" spans="3:3" ht="14.25" customHeight="1">
      <c r="C977" s="197"/>
    </row>
    <row r="978" spans="3:3" ht="14.25" customHeight="1">
      <c r="C978" s="197"/>
    </row>
    <row r="979" spans="3:3" ht="14.25" customHeight="1">
      <c r="C979" s="197"/>
    </row>
    <row r="980" spans="3:3" ht="14.25" customHeight="1">
      <c r="C980" s="197"/>
    </row>
    <row r="981" spans="3:3" ht="14.25" customHeight="1">
      <c r="C981" s="197"/>
    </row>
    <row r="982" spans="3:3" ht="14.25" customHeight="1">
      <c r="C982" s="197"/>
    </row>
    <row r="983" spans="3:3" ht="14.25" customHeight="1">
      <c r="C983" s="197"/>
    </row>
    <row r="984" spans="3:3" ht="14.25" customHeight="1">
      <c r="C984" s="197"/>
    </row>
    <row r="985" spans="3:3" ht="14.25" customHeight="1">
      <c r="C985" s="197"/>
    </row>
    <row r="986" spans="3:3" ht="14.25" customHeight="1">
      <c r="C986" s="197"/>
    </row>
    <row r="987" spans="3:3" ht="14.25" customHeight="1">
      <c r="C987" s="197"/>
    </row>
    <row r="988" spans="3:3" ht="14.25" customHeight="1">
      <c r="C988" s="197"/>
    </row>
    <row r="989" spans="3:3" ht="14.25" customHeight="1">
      <c r="C989" s="197"/>
    </row>
    <row r="990" spans="3:3" ht="14.25" customHeight="1">
      <c r="C990" s="197"/>
    </row>
    <row r="991" spans="3:3" ht="14.25" customHeight="1">
      <c r="C991" s="197"/>
    </row>
    <row r="992" spans="3:3" ht="14.25" customHeight="1">
      <c r="C992" s="197"/>
    </row>
    <row r="993" spans="3:3" ht="14.25" customHeight="1">
      <c r="C993" s="197"/>
    </row>
    <row r="994" spans="3:3" ht="14.25" customHeight="1">
      <c r="C994" s="197"/>
    </row>
    <row r="995" spans="3:3" ht="14.25" customHeight="1">
      <c r="C995" s="197"/>
    </row>
    <row r="996" spans="3:3" ht="14.25" customHeight="1">
      <c r="C996" s="197"/>
    </row>
    <row r="997" spans="3:3" ht="14.25" customHeight="1">
      <c r="C997" s="197"/>
    </row>
    <row r="998" spans="3:3" ht="14.25" customHeight="1">
      <c r="C998" s="197"/>
    </row>
    <row r="999" spans="3:3" ht="14.25" customHeight="1">
      <c r="C999" s="197"/>
    </row>
    <row r="1000" spans="3:3" ht="14.25" customHeight="1">
      <c r="C1000" s="197"/>
    </row>
  </sheetData>
  <mergeCells count="2">
    <mergeCell ref="B1:L1"/>
    <mergeCell ref="M1:W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78" workbookViewId="0">
      <selection activeCell="S10" sqref="S10"/>
    </sheetView>
  </sheetViews>
  <sheetFormatPr defaultColWidth="14.42578125" defaultRowHeight="15" customHeight="1"/>
  <cols>
    <col min="1" max="5" width="10.85546875" customWidth="1"/>
    <col min="6" max="11" width="11" customWidth="1"/>
    <col min="12" max="12" width="16.140625" customWidth="1"/>
    <col min="13" max="15" width="10.85546875" customWidth="1"/>
    <col min="16" max="17" width="12.42578125" customWidth="1"/>
    <col min="18" max="19" width="11" customWidth="1"/>
    <col min="20" max="20" width="13.42578125" customWidth="1"/>
    <col min="21" max="26" width="10.7109375" customWidth="1"/>
  </cols>
  <sheetData>
    <row r="1" spans="1:26" ht="18" customHeight="1">
      <c r="A1" s="426" t="s">
        <v>142</v>
      </c>
      <c r="B1" s="427"/>
      <c r="C1" s="427"/>
      <c r="D1" s="427"/>
      <c r="E1" s="427"/>
      <c r="F1" s="427"/>
      <c r="G1" s="427"/>
      <c r="H1" s="427"/>
      <c r="I1" s="427"/>
      <c r="J1" s="427"/>
      <c r="K1" s="428"/>
      <c r="L1" s="439" t="s">
        <v>143</v>
      </c>
      <c r="M1" s="39"/>
      <c r="N1" s="39"/>
      <c r="O1" s="39"/>
      <c r="P1" s="39"/>
      <c r="Q1" s="39"/>
      <c r="R1" s="39"/>
      <c r="S1" s="39"/>
      <c r="T1" s="39"/>
      <c r="U1" s="39"/>
      <c r="V1" s="39"/>
      <c r="W1" s="39"/>
      <c r="X1" s="39"/>
      <c r="Y1" s="39"/>
      <c r="Z1" s="39"/>
    </row>
    <row r="2" spans="1:26" ht="14.25" customHeight="1">
      <c r="A2" s="101" t="s">
        <v>14</v>
      </c>
      <c r="B2" s="102" t="s">
        <v>15</v>
      </c>
      <c r="C2" s="103" t="s">
        <v>16</v>
      </c>
      <c r="D2" s="103" t="s">
        <v>17</v>
      </c>
      <c r="E2" s="103" t="s">
        <v>18</v>
      </c>
      <c r="F2" s="103" t="s">
        <v>19</v>
      </c>
      <c r="G2" s="103" t="s">
        <v>20</v>
      </c>
      <c r="H2" s="103" t="s">
        <v>21</v>
      </c>
      <c r="I2" s="103" t="s">
        <v>22</v>
      </c>
      <c r="J2" s="103" t="s">
        <v>23</v>
      </c>
      <c r="K2" s="104" t="s">
        <v>24</v>
      </c>
      <c r="L2" s="440"/>
      <c r="M2" s="39"/>
      <c r="N2" s="39"/>
      <c r="O2" s="39"/>
      <c r="P2" s="39"/>
      <c r="Q2" s="39"/>
      <c r="R2" s="39"/>
      <c r="S2" s="39"/>
      <c r="T2" s="39"/>
      <c r="U2" s="39"/>
      <c r="V2" s="39"/>
      <c r="W2" s="39"/>
      <c r="X2" s="39"/>
      <c r="Y2" s="39"/>
      <c r="Z2" s="39"/>
    </row>
    <row r="3" spans="1:26" ht="14.25" customHeight="1">
      <c r="A3" s="105">
        <v>5.2173913043478404E-3</v>
      </c>
      <c r="B3" s="105">
        <v>-5.9373282023089557E-2</v>
      </c>
      <c r="C3" s="105">
        <v>3.7037037037036979E-2</v>
      </c>
      <c r="D3" s="105">
        <v>1.4705882352941124E-2</v>
      </c>
      <c r="E3" s="105">
        <v>-2.739726027397249E-3</v>
      </c>
      <c r="F3" s="105">
        <v>6.1780104712041872E-2</v>
      </c>
      <c r="G3" s="105">
        <v>1.098901098901095E-2</v>
      </c>
      <c r="H3" s="105">
        <v>-3.4690799396681737E-2</v>
      </c>
      <c r="I3" s="105">
        <v>-1.2631578947368438E-2</v>
      </c>
      <c r="J3" s="105">
        <v>0</v>
      </c>
      <c r="K3" s="106">
        <v>2.3575638506876384E-3</v>
      </c>
      <c r="L3" s="93">
        <v>6.6958157847163413E-4</v>
      </c>
      <c r="M3" s="39"/>
      <c r="N3" s="39"/>
      <c r="O3" s="39"/>
      <c r="P3" s="39"/>
      <c r="Q3" s="39"/>
      <c r="R3" s="39"/>
      <c r="S3" s="39"/>
      <c r="T3" s="39"/>
      <c r="U3" s="39"/>
      <c r="V3" s="39"/>
      <c r="W3" s="39"/>
      <c r="X3" s="39"/>
      <c r="Y3" s="39"/>
      <c r="Z3" s="39"/>
    </row>
    <row r="4" spans="1:26" ht="14.25" customHeight="1">
      <c r="A4" s="105">
        <v>1.814962372731288E-2</v>
      </c>
      <c r="B4" s="105">
        <v>1.2242626599888728E-2</v>
      </c>
      <c r="C4" s="105">
        <v>7.4626865671640896E-3</v>
      </c>
      <c r="D4" s="105" t="e">
        <f>_xlfn.VAR.S([1]Feuil2!A3:A692)</f>
        <v>#REF!</v>
      </c>
      <c r="E4" s="105">
        <v>2.0979020979021046E-2</v>
      </c>
      <c r="F4" s="105">
        <v>5.2631578947368585E-3</v>
      </c>
      <c r="G4" s="105">
        <v>6.8599247621154991E-3</v>
      </c>
      <c r="H4" s="105">
        <v>4.6842105263157796E-2</v>
      </c>
      <c r="I4" s="105">
        <v>4.6255506607929542E-2</v>
      </c>
      <c r="J4" s="105">
        <v>3.4482758620689724E-2</v>
      </c>
      <c r="K4" s="106">
        <v>3.9447731755424265E-3</v>
      </c>
      <c r="L4" s="93">
        <v>1.6865254987403766E-2</v>
      </c>
      <c r="M4" s="39"/>
      <c r="N4" s="39"/>
      <c r="O4" s="39"/>
      <c r="P4" s="39"/>
      <c r="Q4" s="39"/>
      <c r="R4" s="39"/>
      <c r="S4" s="39"/>
      <c r="T4" s="39"/>
      <c r="U4" s="39"/>
      <c r="V4" s="39"/>
      <c r="W4" s="39"/>
      <c r="X4" s="39"/>
      <c r="Y4" s="39"/>
      <c r="Z4" s="39"/>
    </row>
    <row r="5" spans="1:26" ht="14.25" customHeight="1">
      <c r="A5" s="105">
        <v>-4.4247787610618428E-4</v>
      </c>
      <c r="B5" s="105">
        <v>-1.2094557449147891E-2</v>
      </c>
      <c r="C5" s="105">
        <v>-1.687454145267786E-2</v>
      </c>
      <c r="D5" s="105">
        <v>-1.2605042016806678E-2</v>
      </c>
      <c r="E5" s="105">
        <v>-2.0547945205479423E-2</v>
      </c>
      <c r="F5" s="105">
        <v>-7.3170731707317027E-2</v>
      </c>
      <c r="G5" s="105">
        <v>-1.6539717083786765E-2</v>
      </c>
      <c r="H5" s="105">
        <v>0</v>
      </c>
      <c r="I5" s="105">
        <v>-2.19780219780219E-3</v>
      </c>
      <c r="J5" s="105">
        <v>-5.7142857142856718E-3</v>
      </c>
      <c r="K5" s="106">
        <v>0</v>
      </c>
      <c r="L5" s="93">
        <v>-4.3521882965452674E-3</v>
      </c>
      <c r="M5" s="39"/>
      <c r="N5" s="39"/>
      <c r="O5" s="39"/>
      <c r="P5" s="39"/>
      <c r="Q5" s="39"/>
      <c r="R5" s="39"/>
      <c r="S5" s="39"/>
      <c r="T5" s="39"/>
      <c r="U5" s="39"/>
      <c r="V5" s="39"/>
      <c r="W5" s="39"/>
      <c r="X5" s="39"/>
      <c r="Y5" s="39"/>
      <c r="Z5" s="39"/>
    </row>
    <row r="6" spans="1:26" ht="14.25" customHeight="1">
      <c r="A6" s="105">
        <v>-1.3100436681222738E-2</v>
      </c>
      <c r="B6" s="105">
        <v>-2.8830752802989856E-2</v>
      </c>
      <c r="C6" s="105">
        <v>4.5448962043974639E-3</v>
      </c>
      <c r="D6" s="105">
        <v>-1.855670103092788E-2</v>
      </c>
      <c r="E6" s="105">
        <v>-1.3246823465801527E-2</v>
      </c>
      <c r="F6" s="105">
        <v>8.1794195250659563E-2</v>
      </c>
      <c r="G6" s="105">
        <v>-1.2995381806465534E-2</v>
      </c>
      <c r="H6" s="105">
        <v>-2.5641025641025661E-2</v>
      </c>
      <c r="I6" s="105">
        <v>-1.0869565217391353E-2</v>
      </c>
      <c r="J6" s="105">
        <v>-2.7669741082342436E-2</v>
      </c>
      <c r="K6" s="106">
        <v>-1.5533980582524309E-2</v>
      </c>
      <c r="L6" s="93">
        <v>-2.4133368616035988E-2</v>
      </c>
      <c r="M6" s="39"/>
      <c r="N6" s="39"/>
      <c r="O6" s="39"/>
      <c r="P6" s="39"/>
      <c r="Q6" s="39"/>
      <c r="R6" s="39"/>
      <c r="S6" s="39"/>
      <c r="T6" s="39"/>
      <c r="U6" s="39"/>
      <c r="V6" s="39"/>
      <c r="W6" s="39"/>
      <c r="X6" s="39"/>
      <c r="Y6" s="39"/>
      <c r="Z6" s="39"/>
    </row>
    <row r="7" spans="1:26" ht="14.25" customHeight="1">
      <c r="A7" s="105">
        <v>0</v>
      </c>
      <c r="B7" s="105">
        <v>4.0555555555555456E-2</v>
      </c>
      <c r="C7" s="105">
        <v>-1.9156626506024121E-2</v>
      </c>
      <c r="D7" s="105">
        <v>0</v>
      </c>
      <c r="E7" s="105">
        <v>1.3424657534246487E-2</v>
      </c>
      <c r="F7" s="105">
        <v>0</v>
      </c>
      <c r="G7" s="105">
        <v>-4.1711229946523876E-3</v>
      </c>
      <c r="H7" s="105">
        <v>5.1546391752577136E-3</v>
      </c>
      <c r="I7" s="105">
        <v>0</v>
      </c>
      <c r="J7" s="105">
        <v>1.8908514492753437E-2</v>
      </c>
      <c r="K7" s="106">
        <v>9.8039215686274161E-3</v>
      </c>
      <c r="L7" s="93">
        <v>6.3445778159472166E-3</v>
      </c>
      <c r="M7" s="39"/>
      <c r="N7" s="39"/>
      <c r="O7" s="39"/>
      <c r="P7" s="39"/>
      <c r="Q7" s="39"/>
      <c r="R7" s="39"/>
      <c r="S7" s="39"/>
      <c r="T7" s="39"/>
      <c r="U7" s="39"/>
      <c r="V7" s="39"/>
      <c r="W7" s="39"/>
      <c r="X7" s="39"/>
      <c r="Y7" s="39"/>
      <c r="Z7" s="39"/>
    </row>
    <row r="8" spans="1:26" ht="14.25" customHeight="1">
      <c r="A8" s="105">
        <v>-1.250539025441999E-2</v>
      </c>
      <c r="B8" s="105">
        <v>0</v>
      </c>
      <c r="C8" s="105">
        <v>2.6576467745833554E-3</v>
      </c>
      <c r="D8" s="105">
        <v>1.4644351464435212E-2</v>
      </c>
      <c r="E8" s="105">
        <v>0</v>
      </c>
      <c r="F8" s="105">
        <v>1.4997321906802252E-2</v>
      </c>
      <c r="G8" s="105">
        <v>1.4099783080260275E-2</v>
      </c>
      <c r="H8" s="105">
        <v>-4.6177526936890256E-3</v>
      </c>
      <c r="I8" s="105">
        <v>0</v>
      </c>
      <c r="J8" s="105">
        <v>-1.8666666666666609E-2</v>
      </c>
      <c r="K8" s="106">
        <v>2.0000000000000018E-2</v>
      </c>
      <c r="L8" s="93">
        <v>-2.4505897354160089E-3</v>
      </c>
      <c r="M8" s="39"/>
      <c r="N8" s="39"/>
      <c r="O8" s="39"/>
      <c r="P8" s="39"/>
      <c r="Q8" s="39"/>
      <c r="R8" s="39"/>
      <c r="S8" s="39"/>
      <c r="T8" s="39"/>
      <c r="U8" s="39"/>
      <c r="V8" s="39"/>
      <c r="W8" s="39"/>
      <c r="X8" s="39"/>
      <c r="Y8" s="39"/>
      <c r="Z8" s="39"/>
    </row>
    <row r="9" spans="1:26" ht="14.25" customHeight="1">
      <c r="A9" s="105">
        <v>-4.3103448275860767E-4</v>
      </c>
      <c r="B9" s="105">
        <v>-4.2043640234167068E-2</v>
      </c>
      <c r="C9" s="105">
        <v>2.1470878578479846E-2</v>
      </c>
      <c r="D9" s="105">
        <v>-4.1666666666666519E-3</v>
      </c>
      <c r="E9" s="105">
        <v>-2.1447721179624679E-2</v>
      </c>
      <c r="F9" s="105">
        <v>0</v>
      </c>
      <c r="G9" s="105">
        <v>-1.4430785676109004E-2</v>
      </c>
      <c r="H9" s="105">
        <v>3.6045314109165449E-3</v>
      </c>
      <c r="I9" s="105">
        <v>-3.157894736842104E-2</v>
      </c>
      <c r="J9" s="105">
        <v>-1.098901098901095E-2</v>
      </c>
      <c r="K9" s="106">
        <v>-1.9607843137254943E-2</v>
      </c>
      <c r="L9" s="93">
        <v>-1.6466684520271446E-2</v>
      </c>
      <c r="M9" s="39"/>
      <c r="N9" s="39"/>
      <c r="O9" s="39"/>
      <c r="P9" s="107" t="s">
        <v>144</v>
      </c>
      <c r="Q9" s="107" t="s">
        <v>145</v>
      </c>
      <c r="R9" s="107" t="s">
        <v>146</v>
      </c>
      <c r="S9" s="107" t="s">
        <v>147</v>
      </c>
      <c r="T9" s="107" t="s">
        <v>148</v>
      </c>
      <c r="U9" s="39"/>
      <c r="V9" s="39"/>
      <c r="W9" s="39"/>
      <c r="X9" s="39"/>
      <c r="Y9" s="39"/>
      <c r="Z9" s="39"/>
    </row>
    <row r="10" spans="1:26" ht="14.25" customHeight="1">
      <c r="A10" s="105">
        <v>-8.9705254164886838E-3</v>
      </c>
      <c r="B10" s="105">
        <v>2.6775956284152969E-2</v>
      </c>
      <c r="C10" s="105">
        <v>-1.1707317073170742E-2</v>
      </c>
      <c r="D10" s="105">
        <v>-4.5624222314392116E-3</v>
      </c>
      <c r="E10" s="105">
        <v>-6.6577896138482195E-3</v>
      </c>
      <c r="F10" s="105">
        <v>9.1891891891890953E-3</v>
      </c>
      <c r="G10" s="105">
        <v>-1.5263157894736867E-2</v>
      </c>
      <c r="H10" s="105">
        <v>-4.1025641025641546E-3</v>
      </c>
      <c r="I10" s="105">
        <v>1.0638297872340496E-2</v>
      </c>
      <c r="J10" s="105">
        <v>-1.1943539630836053E-2</v>
      </c>
      <c r="K10" s="106">
        <v>0</v>
      </c>
      <c r="L10" s="93">
        <v>-7.0113764609736062E-3</v>
      </c>
      <c r="M10" s="39"/>
      <c r="N10" s="39"/>
      <c r="O10" s="56" t="s">
        <v>14</v>
      </c>
      <c r="P10" s="108">
        <f>_xlfn.COVARIANCE.P(A3:A692,$L$3:$L$692)</f>
        <v>8.6378848285850165E-5</v>
      </c>
      <c r="Q10" s="108" t="e">
        <f>_xlfn.VAR.S([1]Feuil2!$L$3:$L$692)</f>
        <v>#DIV/0!</v>
      </c>
      <c r="R10" s="109" t="e">
        <f t="shared" ref="R10:R20" si="0">P10/Q10</f>
        <v>#DIV/0!</v>
      </c>
      <c r="S10" s="110">
        <v>6.5513666911374058E-2</v>
      </c>
      <c r="T10" s="108" t="e">
        <f t="shared" ref="T10:T20" si="1">R10*S10</f>
        <v>#DIV/0!</v>
      </c>
      <c r="U10" s="39"/>
      <c r="V10" s="39"/>
      <c r="W10" s="39"/>
      <c r="X10" s="39"/>
      <c r="Y10" s="39"/>
      <c r="Z10" s="39"/>
    </row>
    <row r="11" spans="1:26" ht="14.25" customHeight="1">
      <c r="A11" s="105">
        <v>-2.1312872975277619E-3</v>
      </c>
      <c r="B11" s="105">
        <v>-3.1746031746031744E-2</v>
      </c>
      <c r="C11" s="105">
        <v>0</v>
      </c>
      <c r="D11" s="105">
        <v>1.2174643157010889E-2</v>
      </c>
      <c r="E11" s="105">
        <v>-6.6137566137566273E-3</v>
      </c>
      <c r="F11" s="105">
        <v>0</v>
      </c>
      <c r="G11" s="105">
        <v>0</v>
      </c>
      <c r="H11" s="105">
        <v>-2.5000000000000022E-2</v>
      </c>
      <c r="I11" s="105">
        <v>0</v>
      </c>
      <c r="J11" s="105">
        <v>-1.4973262032085599E-2</v>
      </c>
      <c r="K11" s="106">
        <v>4.0179481949826679E-2</v>
      </c>
      <c r="L11" s="93">
        <v>-6.943370948626737E-3</v>
      </c>
      <c r="M11" s="39"/>
      <c r="N11" s="39"/>
      <c r="O11" s="56" t="s">
        <v>15</v>
      </c>
      <c r="P11" s="108">
        <f>_xlfn.COVARIANCE.P(B3:B692,$L$3:$L$692)</f>
        <v>4.2683841449692744E-5</v>
      </c>
      <c r="Q11" s="108" t="e">
        <f>_xlfn.VAR.S([1]Feuil2!$L$3:$L$692)</f>
        <v>#DIV/0!</v>
      </c>
      <c r="R11" s="109" t="e">
        <f t="shared" si="0"/>
        <v>#DIV/0!</v>
      </c>
      <c r="S11" s="110">
        <v>0.10278822428623555</v>
      </c>
      <c r="T11" s="108" t="e">
        <f t="shared" si="1"/>
        <v>#DIV/0!</v>
      </c>
      <c r="U11" s="39"/>
      <c r="V11" s="39"/>
      <c r="W11" s="39"/>
      <c r="X11" s="39"/>
      <c r="Y11" s="39"/>
      <c r="Z11" s="39"/>
    </row>
    <row r="12" spans="1:26" ht="14.25" customHeight="1">
      <c r="A12" s="105">
        <v>7.7319587628865705E-3</v>
      </c>
      <c r="B12" s="105">
        <v>2.1621621621621623E-2</v>
      </c>
      <c r="C12" s="105">
        <v>0</v>
      </c>
      <c r="D12" s="105">
        <v>-7.4999999999999512E-3</v>
      </c>
      <c r="E12" s="105">
        <v>2.1621621621621623E-2</v>
      </c>
      <c r="F12" s="105">
        <v>0</v>
      </c>
      <c r="G12" s="105">
        <v>1.4957264957264904E-2</v>
      </c>
      <c r="H12" s="105">
        <v>1.0101010101010166E-2</v>
      </c>
      <c r="I12" s="105">
        <v>2.1961295933898617E-2</v>
      </c>
      <c r="J12" s="105">
        <v>2.174625723964585E-2</v>
      </c>
      <c r="K12" s="106">
        <v>6.1224489795907999E-4</v>
      </c>
      <c r="L12" s="93">
        <v>1.411541853097753E-2</v>
      </c>
      <c r="M12" s="39"/>
      <c r="N12" s="39"/>
      <c r="O12" s="56" t="s">
        <v>16</v>
      </c>
      <c r="P12" s="108">
        <f>_xlfn.COVARIANCE.P(C3:C692,$L$3:$L$692)</f>
        <v>3.6730222508625663E-5</v>
      </c>
      <c r="Q12" s="108" t="e">
        <f>_xlfn.VAR.S([1]Feuil2!$L$3:$L$692)</f>
        <v>#DIV/0!</v>
      </c>
      <c r="R12" s="109" t="e">
        <f t="shared" si="0"/>
        <v>#DIV/0!</v>
      </c>
      <c r="S12" s="110">
        <v>0.10282435054026813</v>
      </c>
      <c r="T12" s="108" t="e">
        <f t="shared" si="1"/>
        <v>#DIV/0!</v>
      </c>
      <c r="U12" s="39"/>
      <c r="V12" s="39"/>
      <c r="W12" s="39"/>
      <c r="X12" s="39"/>
      <c r="Y12" s="39"/>
      <c r="Z12" s="39"/>
    </row>
    <row r="13" spans="1:26" ht="14.25" customHeight="1">
      <c r="A13" s="105">
        <v>2.0157756354075573E-2</v>
      </c>
      <c r="B13" s="105">
        <v>4.5788581119276417E-2</v>
      </c>
      <c r="C13" s="105">
        <v>5.1282051282051322E-2</v>
      </c>
      <c r="D13" s="105">
        <v>3.4482758620689724E-2</v>
      </c>
      <c r="E13" s="105">
        <v>2.0830459373706756E-2</v>
      </c>
      <c r="F13" s="105">
        <v>1.4254385964912242E-2</v>
      </c>
      <c r="G13" s="105">
        <v>2.2950819672131084E-2</v>
      </c>
      <c r="H13" s="105">
        <v>5.0530570995444002E-4</v>
      </c>
      <c r="I13" s="105">
        <v>-2.1739130434783593E-4</v>
      </c>
      <c r="J13" s="105">
        <v>2.8202247191011276E-2</v>
      </c>
      <c r="K13" s="106">
        <v>-2.9702970297029729E-2</v>
      </c>
      <c r="L13" s="93">
        <v>2.0225243236039026E-2</v>
      </c>
      <c r="M13" s="39"/>
      <c r="N13" s="39"/>
      <c r="O13" s="56" t="s">
        <v>17</v>
      </c>
      <c r="P13" s="108" t="e">
        <f>_xlfn.COVARIANCE.P(D3:D692,$L$3:$L$692)</f>
        <v>#REF!</v>
      </c>
      <c r="Q13" s="108" t="e">
        <f>_xlfn.VAR.S([1]Feuil2!$L$3:$L$692)</f>
        <v>#DIV/0!</v>
      </c>
      <c r="R13" s="109" t="e">
        <f t="shared" si="0"/>
        <v>#REF!</v>
      </c>
      <c r="S13" s="110">
        <v>9.9732545299312039E-2</v>
      </c>
      <c r="T13" s="108" t="e">
        <f t="shared" si="1"/>
        <v>#REF!</v>
      </c>
      <c r="U13" s="39"/>
      <c r="V13" s="39"/>
      <c r="W13" s="39"/>
      <c r="X13" s="39"/>
      <c r="Y13" s="39"/>
      <c r="Z13" s="39"/>
    </row>
    <row r="14" spans="1:26" ht="14.25" customHeight="1">
      <c r="A14" s="105">
        <v>5.2863436123347096E-3</v>
      </c>
      <c r="B14" s="105">
        <v>-1.722222222222225E-2</v>
      </c>
      <c r="C14" s="105">
        <v>1.298701298701288E-2</v>
      </c>
      <c r="D14" s="105">
        <v>0</v>
      </c>
      <c r="E14" s="105">
        <v>-1.3793103448278554E-4</v>
      </c>
      <c r="F14" s="105">
        <v>0</v>
      </c>
      <c r="G14" s="105">
        <v>5.494505494505475E-3</v>
      </c>
      <c r="H14" s="105">
        <v>4.157894736842116E-2</v>
      </c>
      <c r="I14" s="105">
        <v>6.7848544539286237E-3</v>
      </c>
      <c r="J14" s="105">
        <v>1.1363636363636465E-2</v>
      </c>
      <c r="K14" s="106">
        <v>3.0612244897959107E-2</v>
      </c>
      <c r="L14" s="93">
        <v>6.4521321546902044E-3</v>
      </c>
      <c r="M14" s="39"/>
      <c r="N14" s="39"/>
      <c r="O14" s="56" t="s">
        <v>18</v>
      </c>
      <c r="P14" s="108" t="e">
        <f>_xlfn.COVARIANCE.P([1]Feuil2!E3:E692,[1]Feuil2!$L$3:$L$692)</f>
        <v>#DIV/0!</v>
      </c>
      <c r="Q14" s="108" t="e">
        <f>_xlfn.VAR.S([1]Feuil2!$L$3:$L$692)</f>
        <v>#DIV/0!</v>
      </c>
      <c r="R14" s="109" t="e">
        <f t="shared" si="0"/>
        <v>#DIV/0!</v>
      </c>
      <c r="S14" s="110">
        <v>0.19857999737482554</v>
      </c>
      <c r="T14" s="108" t="e">
        <f t="shared" si="1"/>
        <v>#DIV/0!</v>
      </c>
      <c r="U14" s="39"/>
      <c r="V14" s="39"/>
      <c r="W14" s="39"/>
      <c r="X14" s="39"/>
      <c r="Y14" s="39"/>
      <c r="Z14" s="39"/>
    </row>
    <row r="15" spans="1:26" ht="14.25" customHeight="1">
      <c r="A15" s="105">
        <v>-3.2395566922421071E-2</v>
      </c>
      <c r="B15" s="105">
        <v>-4.4585987261146487E-2</v>
      </c>
      <c r="C15" s="105">
        <v>-6.0861080619587726E-2</v>
      </c>
      <c r="D15" s="105">
        <v>-8.5470085470085166E-3</v>
      </c>
      <c r="E15" s="105">
        <v>-2.6845637583892579E-2</v>
      </c>
      <c r="F15" s="105">
        <v>-6.461538461538463E-2</v>
      </c>
      <c r="G15" s="105">
        <v>-4.2105263157894757E-2</v>
      </c>
      <c r="H15" s="105">
        <v>-7.3170731707317027E-2</v>
      </c>
      <c r="I15" s="105">
        <v>-1.80528691166989E-2</v>
      </c>
      <c r="J15" s="105">
        <v>-3.2967032967032961E-2</v>
      </c>
      <c r="K15" s="106">
        <v>-2.0000000000000018E-2</v>
      </c>
      <c r="L15" s="93">
        <v>-3.691550451189507E-2</v>
      </c>
      <c r="M15" s="39"/>
      <c r="N15" s="39"/>
      <c r="O15" s="56" t="s">
        <v>19</v>
      </c>
      <c r="P15" s="108" t="e">
        <f>_xlfn.COVARIANCE.P([1]Feuil2!F3:F692,[1]Feuil2!$L$3:$L$692)</f>
        <v>#DIV/0!</v>
      </c>
      <c r="Q15" s="108" t="e">
        <f>_xlfn.VAR.S([1]Feuil2!$L$3:$L$692)</f>
        <v>#DIV/0!</v>
      </c>
      <c r="R15" s="109" t="e">
        <f t="shared" si="0"/>
        <v>#DIV/0!</v>
      </c>
      <c r="S15" s="110">
        <v>9.9121409501927341E-2</v>
      </c>
      <c r="T15" s="108" t="e">
        <f t="shared" si="1"/>
        <v>#DIV/0!</v>
      </c>
      <c r="U15" s="39"/>
      <c r="V15" s="39"/>
      <c r="W15" s="39"/>
      <c r="X15" s="39"/>
      <c r="Y15" s="39"/>
      <c r="Z15" s="39"/>
    </row>
    <row r="16" spans="1:26" ht="14.25" customHeight="1">
      <c r="A16" s="105">
        <v>6.8669527896996208E-3</v>
      </c>
      <c r="B16" s="105">
        <v>-6.3291139240506666E-3</v>
      </c>
      <c r="C16" s="105">
        <v>2.487499999999998E-2</v>
      </c>
      <c r="D16" s="105">
        <v>1.7391304347825987E-2</v>
      </c>
      <c r="E16" s="105">
        <v>-7.9893475366178413E-3</v>
      </c>
      <c r="F16" s="105">
        <v>-2.5000000000000022E-2</v>
      </c>
      <c r="G16" s="105">
        <v>-5.2356020942407877E-3</v>
      </c>
      <c r="H16" s="105">
        <v>3.5353535353535248E-2</v>
      </c>
      <c r="I16" s="105">
        <v>-2.4528301886792447E-2</v>
      </c>
      <c r="J16" s="105">
        <v>2.8248587570621542E-2</v>
      </c>
      <c r="K16" s="106">
        <v>0</v>
      </c>
      <c r="L16" s="93">
        <v>3.9493138958783813E-3</v>
      </c>
      <c r="M16" s="39"/>
      <c r="N16" s="39"/>
      <c r="O16" s="56" t="s">
        <v>20</v>
      </c>
      <c r="P16" s="108" t="e">
        <f>_xlfn.COVARIANCE.P([1]Feuil2!G3:G692,[1]Feuil2!$L$3:$L$692)</f>
        <v>#DIV/0!</v>
      </c>
      <c r="Q16" s="108" t="e">
        <f>_xlfn.VAR.S([1]Feuil2!$L$3:$L$692)</f>
        <v>#DIV/0!</v>
      </c>
      <c r="R16" s="109" t="e">
        <f t="shared" si="0"/>
        <v>#DIV/0!</v>
      </c>
      <c r="S16" s="110">
        <v>9.9023065810394162E-2</v>
      </c>
      <c r="T16" s="108" t="e">
        <f t="shared" si="1"/>
        <v>#DIV/0!</v>
      </c>
      <c r="U16" s="39"/>
      <c r="V16" s="39"/>
      <c r="W16" s="39"/>
      <c r="X16" s="39"/>
      <c r="Y16" s="39"/>
      <c r="Z16" s="39"/>
    </row>
    <row r="17" spans="1:26" ht="14.25" customHeight="1">
      <c r="A17" s="105">
        <v>-1.6877637130801704E-2</v>
      </c>
      <c r="B17" s="105">
        <v>-2.1052631578947212E-3</v>
      </c>
      <c r="C17" s="105">
        <v>2.564102564102555E-2</v>
      </c>
      <c r="D17" s="105">
        <v>-4.3659043659043606E-2</v>
      </c>
      <c r="E17" s="105">
        <v>-1.4823560278105719E-2</v>
      </c>
      <c r="F17" s="105">
        <v>-9.9009900990099098E-3</v>
      </c>
      <c r="G17" s="105">
        <v>-5.2083333333333703E-3</v>
      </c>
      <c r="H17" s="105">
        <v>-3.367496339677889E-2</v>
      </c>
      <c r="I17" s="105">
        <v>-2.6530612244897944E-2</v>
      </c>
      <c r="J17" s="105">
        <v>-2.960526315789469E-2</v>
      </c>
      <c r="K17" s="106">
        <v>-2.9126213592232997E-2</v>
      </c>
      <c r="L17" s="93">
        <v>-2.1163147938910054E-2</v>
      </c>
      <c r="M17" s="39"/>
      <c r="N17" s="39"/>
      <c r="O17" s="56" t="s">
        <v>21</v>
      </c>
      <c r="P17" s="108" t="e">
        <f>_xlfn.COVARIANCE.P([1]Feuil2!H3:H692,[1]Feuil2!$L$3:$L$692)</f>
        <v>#DIV/0!</v>
      </c>
      <c r="Q17" s="108" t="e">
        <f>_xlfn.VAR.S([1]Feuil2!$L$3:$L$692)</f>
        <v>#DIV/0!</v>
      </c>
      <c r="R17" s="109" t="e">
        <f t="shared" si="0"/>
        <v>#DIV/0!</v>
      </c>
      <c r="S17" s="110">
        <v>9.8417449301820004E-2</v>
      </c>
      <c r="T17" s="108" t="e">
        <f t="shared" si="1"/>
        <v>#DIV/0!</v>
      </c>
      <c r="U17" s="39"/>
      <c r="V17" s="39"/>
      <c r="W17" s="39"/>
      <c r="X17" s="39"/>
      <c r="Y17" s="39"/>
      <c r="Z17" s="39"/>
    </row>
    <row r="18" spans="1:26" ht="14.25" customHeight="1">
      <c r="A18" s="105">
        <v>-4.619907601847939E-3</v>
      </c>
      <c r="B18" s="105">
        <v>5.2910052910053462E-3</v>
      </c>
      <c r="C18" s="105">
        <v>-6.0693641618497107E-2</v>
      </c>
      <c r="D18" s="105">
        <v>-1.8367346938775508E-2</v>
      </c>
      <c r="E18" s="105">
        <v>-3.529411764705892E-3</v>
      </c>
      <c r="F18" s="105">
        <v>-3.8095238095238071E-2</v>
      </c>
      <c r="G18" s="105">
        <v>-1.0405827263267886E-3</v>
      </c>
      <c r="H18" s="105">
        <v>-4.8780487804878092E-4</v>
      </c>
      <c r="I18" s="105">
        <v>2.0833333333333259E-2</v>
      </c>
      <c r="J18" s="105">
        <v>-1.0845986984815648E-2</v>
      </c>
      <c r="K18" s="106">
        <v>-2.8301886792452824E-2</v>
      </c>
      <c r="L18" s="93">
        <v>-4.2538129460023555E-3</v>
      </c>
      <c r="M18" s="39"/>
      <c r="N18" s="39"/>
      <c r="O18" s="56" t="s">
        <v>22</v>
      </c>
      <c r="P18" s="108" t="e">
        <f>_xlfn.COVARIANCE.P([1]Feuil2!I3:I692,[1]Feuil2!$L$3:$L$692)</f>
        <v>#DIV/0!</v>
      </c>
      <c r="Q18" s="108" t="e">
        <f>_xlfn.VAR.S([1]Feuil2!$L$3:$L$692)</f>
        <v>#DIV/0!</v>
      </c>
      <c r="R18" s="109" t="e">
        <f t="shared" si="0"/>
        <v>#DIV/0!</v>
      </c>
      <c r="S18" s="110">
        <v>3.3001333058773806E-2</v>
      </c>
      <c r="T18" s="108" t="e">
        <f t="shared" si="1"/>
        <v>#DIV/0!</v>
      </c>
      <c r="U18" s="39"/>
      <c r="V18" s="39"/>
      <c r="W18" s="39"/>
      <c r="X18" s="39"/>
      <c r="Y18" s="39"/>
      <c r="Z18" s="39"/>
    </row>
    <row r="19" spans="1:26" ht="14.25" customHeight="1">
      <c r="A19" s="105">
        <v>-1.6115702479338911E-2</v>
      </c>
      <c r="B19" s="105">
        <v>-1.0471204188481686E-2</v>
      </c>
      <c r="C19" s="105">
        <v>-2.9906542056074792E-2</v>
      </c>
      <c r="D19" s="105">
        <v>-2.777777777777779E-2</v>
      </c>
      <c r="E19" s="105">
        <v>-6.6225165562914245E-3</v>
      </c>
      <c r="F19" s="105">
        <v>0</v>
      </c>
      <c r="G19" s="105">
        <v>-1.1621927388665965E-2</v>
      </c>
      <c r="H19" s="105">
        <v>1.9550342130987275E-3</v>
      </c>
      <c r="I19" s="105">
        <v>4.3942247332078299E-3</v>
      </c>
      <c r="J19" s="105">
        <v>-2.5369978858350906E-2</v>
      </c>
      <c r="K19" s="106">
        <v>4.1871436996264944E-2</v>
      </c>
      <c r="L19" s="93">
        <v>-1.0643287287462666E-2</v>
      </c>
      <c r="M19" s="39"/>
      <c r="N19" s="39"/>
      <c r="O19" s="56" t="s">
        <v>23</v>
      </c>
      <c r="P19" s="108" t="e">
        <f>_xlfn.COVARIANCE.P([1]Feuil2!J3:J692,[1]Feuil2!$L$3:$L$692)</f>
        <v>#DIV/0!</v>
      </c>
      <c r="Q19" s="108" t="e">
        <f>_xlfn.VAR.S([1]Feuil2!$L$3:$L$692)</f>
        <v>#DIV/0!</v>
      </c>
      <c r="R19" s="109" t="e">
        <f t="shared" si="0"/>
        <v>#DIV/0!</v>
      </c>
      <c r="S19" s="110">
        <v>9.8097832304337204E-2</v>
      </c>
      <c r="T19" s="108" t="e">
        <f t="shared" si="1"/>
        <v>#DIV/0!</v>
      </c>
      <c r="U19" s="39"/>
      <c r="V19" s="39"/>
      <c r="W19" s="39"/>
      <c r="X19" s="39"/>
      <c r="Y19" s="39"/>
      <c r="Z19" s="39"/>
    </row>
    <row r="20" spans="1:26" ht="14.25" customHeight="1">
      <c r="A20" s="105">
        <v>-9.8199672667758087E-3</v>
      </c>
      <c r="B20" s="105">
        <v>-2.6109660574412663E-3</v>
      </c>
      <c r="C20" s="105">
        <v>-4.5354110943132131E-3</v>
      </c>
      <c r="D20" s="105">
        <v>-8.2644628099173278E-3</v>
      </c>
      <c r="E20" s="105">
        <v>-6.4507805444459221E-3</v>
      </c>
      <c r="F20" s="105">
        <v>0</v>
      </c>
      <c r="G20" s="105">
        <v>-1.6885743174924195E-2</v>
      </c>
      <c r="H20" s="105">
        <v>4.9230769230769189E-2</v>
      </c>
      <c r="I20" s="105">
        <v>-1.4435966178593551E-2</v>
      </c>
      <c r="J20" s="105">
        <v>-2.4742268041237137E-2</v>
      </c>
      <c r="K20" s="106">
        <v>-9.9964614295824483E-2</v>
      </c>
      <c r="L20" s="93">
        <v>-8.6541978438895439E-3</v>
      </c>
      <c r="M20" s="39"/>
      <c r="N20" s="39"/>
      <c r="O20" s="56" t="s">
        <v>24</v>
      </c>
      <c r="P20" s="108" t="e">
        <f>_xlfn.COVARIANCE.P([1]Feuil2!K3:K692,[1]Feuil2!$L$3:$L$692)</f>
        <v>#DIV/0!</v>
      </c>
      <c r="Q20" s="108" t="e">
        <f>_xlfn.VAR.S([1]Feuil2!$L$3:$L$692)</f>
        <v>#DIV/0!</v>
      </c>
      <c r="R20" s="109" t="e">
        <f t="shared" si="0"/>
        <v>#DIV/0!</v>
      </c>
      <c r="S20" s="110">
        <v>0</v>
      </c>
      <c r="T20" s="108" t="e">
        <f t="shared" si="1"/>
        <v>#DIV/0!</v>
      </c>
      <c r="U20" s="39"/>
      <c r="V20" s="39"/>
      <c r="W20" s="39"/>
      <c r="X20" s="39"/>
      <c r="Y20" s="39"/>
      <c r="Z20" s="39"/>
    </row>
    <row r="21" spans="1:26" ht="14.25" customHeight="1">
      <c r="A21" s="105">
        <v>-1.3720742534301889E-2</v>
      </c>
      <c r="B21" s="105">
        <v>0</v>
      </c>
      <c r="C21" s="105">
        <v>2.2144522144522671E-3</v>
      </c>
      <c r="D21" s="105">
        <v>-1.1284046692606964E-2</v>
      </c>
      <c r="E21" s="105">
        <v>-1.574603174603173E-2</v>
      </c>
      <c r="F21" s="105">
        <v>-9.4339622641509413E-3</v>
      </c>
      <c r="G21" s="105">
        <v>-1.0101010101010166E-3</v>
      </c>
      <c r="H21" s="105">
        <v>-5.7059961315280461E-2</v>
      </c>
      <c r="I21" s="105">
        <v>-2.0206102242877333E-2</v>
      </c>
      <c r="J21" s="105">
        <v>7.2689511941848028E-3</v>
      </c>
      <c r="K21" s="106">
        <v>-2.0450606585788567E-2</v>
      </c>
      <c r="L21" s="93">
        <v>-1.0082723746870248E-2</v>
      </c>
      <c r="M21" s="39"/>
      <c r="N21" s="39"/>
      <c r="O21" s="441" t="s">
        <v>149</v>
      </c>
      <c r="P21" s="433"/>
      <c r="Q21" s="433"/>
      <c r="R21" s="434"/>
      <c r="S21" s="442" t="e">
        <f>SUM(T10:T20)</f>
        <v>#DIV/0!</v>
      </c>
      <c r="T21" s="434"/>
      <c r="U21" s="39"/>
      <c r="V21" s="39"/>
      <c r="W21" s="39"/>
      <c r="X21" s="39"/>
      <c r="Y21" s="39"/>
      <c r="Z21" s="39"/>
    </row>
    <row r="22" spans="1:26" ht="14.25" customHeight="1">
      <c r="A22" s="105">
        <v>7.3170731707317138E-3</v>
      </c>
      <c r="B22" s="105">
        <v>0</v>
      </c>
      <c r="C22" s="105">
        <v>-1.1520737327188946E-2</v>
      </c>
      <c r="D22" s="105">
        <v>-1.1538461538461497E-2</v>
      </c>
      <c r="E22" s="105">
        <v>1.2210796915167021E-2</v>
      </c>
      <c r="F22" s="105">
        <v>4.7192071731938512E-4</v>
      </c>
      <c r="G22" s="105">
        <v>-7.0210631895687436E-3</v>
      </c>
      <c r="H22" s="105">
        <v>-3.8139534883720905E-2</v>
      </c>
      <c r="I22" s="105">
        <v>1.0000000000000009E-2</v>
      </c>
      <c r="J22" s="105">
        <v>-7.2164948453607991E-3</v>
      </c>
      <c r="K22" s="106">
        <v>2.1238938053097289E-2</v>
      </c>
      <c r="L22" s="93">
        <v>1.4134536202847769E-3</v>
      </c>
      <c r="M22" s="39"/>
      <c r="N22" s="39"/>
      <c r="O22" s="39"/>
      <c r="P22" s="39"/>
      <c r="Q22" s="39"/>
      <c r="R22" s="39"/>
      <c r="S22" s="39"/>
      <c r="T22" s="39"/>
      <c r="U22" s="39"/>
      <c r="V22" s="39"/>
      <c r="W22" s="39"/>
      <c r="X22" s="39"/>
      <c r="Y22" s="39"/>
      <c r="Z22" s="39"/>
    </row>
    <row r="23" spans="1:26" ht="14.25" customHeight="1">
      <c r="A23" s="105">
        <v>4.9019607843137081E-3</v>
      </c>
      <c r="B23" s="105">
        <v>-6.7427385892115943E-3</v>
      </c>
      <c r="C23" s="105">
        <v>2.3584905660377409E-2</v>
      </c>
      <c r="D23" s="105">
        <v>-1.3282732447817858E-2</v>
      </c>
      <c r="E23" s="105">
        <v>1.2870012870012104E-3</v>
      </c>
      <c r="F23" s="105">
        <v>0</v>
      </c>
      <c r="G23" s="105">
        <v>2.0100502512563345E-3</v>
      </c>
      <c r="H23" s="105">
        <v>9.1924834941594646E-2</v>
      </c>
      <c r="I23" s="105">
        <v>2.2110972048393851E-2</v>
      </c>
      <c r="J23" s="105">
        <v>-1.0204081632653073E-2</v>
      </c>
      <c r="K23" s="106">
        <v>8.9285714285713969E-3</v>
      </c>
      <c r="L23" s="93">
        <v>7.1923743500867943E-3</v>
      </c>
      <c r="M23" s="39"/>
      <c r="N23" s="39"/>
      <c r="O23" s="39"/>
      <c r="P23" s="39"/>
      <c r="Q23" s="39"/>
      <c r="R23" s="39"/>
      <c r="S23" s="39"/>
      <c r="T23" s="39"/>
      <c r="U23" s="39"/>
      <c r="V23" s="39"/>
      <c r="W23" s="39"/>
      <c r="X23" s="39"/>
      <c r="Y23" s="39"/>
      <c r="Z23" s="39"/>
    </row>
    <row r="24" spans="1:26" ht="14.25" customHeight="1">
      <c r="A24" s="105">
        <v>1.9150707743547102E-2</v>
      </c>
      <c r="B24" s="105">
        <v>-1.0362694300518616E-3</v>
      </c>
      <c r="C24" s="105">
        <v>-2.3529411764705577E-3</v>
      </c>
      <c r="D24" s="105">
        <v>3.3333333333333437E-2</v>
      </c>
      <c r="E24" s="105">
        <v>2.3219814241486336E-3</v>
      </c>
      <c r="F24" s="105">
        <v>2.8640776699029091E-2</v>
      </c>
      <c r="G24" s="105">
        <v>2.5667456963199609E-2</v>
      </c>
      <c r="H24" s="105">
        <v>2.5520833333333437E-2</v>
      </c>
      <c r="I24" s="105">
        <v>1.5677966101694807E-2</v>
      </c>
      <c r="J24" s="105">
        <v>2.0833333333333259E-2</v>
      </c>
      <c r="K24" s="106">
        <v>-1.2519837771116205E-2</v>
      </c>
      <c r="L24" s="93">
        <v>1.2344131837834338E-2</v>
      </c>
      <c r="M24" s="39"/>
      <c r="N24" s="39"/>
      <c r="O24" s="39"/>
      <c r="P24" s="39"/>
      <c r="Q24" s="39"/>
      <c r="R24" s="39"/>
      <c r="S24" s="39"/>
      <c r="T24" s="39"/>
      <c r="U24" s="39"/>
      <c r="V24" s="39"/>
      <c r="W24" s="39"/>
      <c r="X24" s="39"/>
      <c r="Y24" s="39"/>
      <c r="Z24" s="39"/>
    </row>
    <row r="25" spans="1:26" ht="14.25" customHeight="1">
      <c r="A25" s="105">
        <v>8.3333333333324155E-4</v>
      </c>
      <c r="B25" s="105">
        <v>-9.7485890200103009E-3</v>
      </c>
      <c r="C25" s="105">
        <v>2.4096385542168752E-2</v>
      </c>
      <c r="D25" s="105">
        <v>1.1102299762093537E-2</v>
      </c>
      <c r="E25" s="105">
        <v>4.1450777202072242E-3</v>
      </c>
      <c r="F25" s="105">
        <v>-1.9047619047619091E-2</v>
      </c>
      <c r="G25" s="105">
        <v>-2.0574015019031444E-3</v>
      </c>
      <c r="H25" s="105">
        <v>-2.5380710659898442E-2</v>
      </c>
      <c r="I25" s="105">
        <v>-1.6461762867263974E-2</v>
      </c>
      <c r="J25" s="105">
        <v>5.2356020942407877E-3</v>
      </c>
      <c r="K25" s="106">
        <v>-5.0877192982455854E-3</v>
      </c>
      <c r="L25" s="93">
        <v>-4.0812760540176463E-3</v>
      </c>
      <c r="M25" s="39"/>
      <c r="N25" s="39"/>
      <c r="O25" s="39"/>
      <c r="P25" s="39"/>
      <c r="Q25" s="39"/>
      <c r="R25" s="39">
        <v>0.85921100471990086</v>
      </c>
      <c r="S25" s="39"/>
      <c r="T25" s="39"/>
      <c r="U25" s="39"/>
      <c r="V25" s="39"/>
      <c r="W25" s="39"/>
      <c r="X25" s="39"/>
      <c r="Y25" s="39"/>
      <c r="Z25" s="39"/>
    </row>
    <row r="26" spans="1:26" ht="14.25" customHeight="1">
      <c r="A26" s="105">
        <v>-8.3263946711065184E-4</v>
      </c>
      <c r="B26" s="105">
        <v>2.6870389884088519E-2</v>
      </c>
      <c r="C26" s="105">
        <v>-2.352941176470591E-2</v>
      </c>
      <c r="D26" s="105">
        <v>-1.5835312747426444E-3</v>
      </c>
      <c r="E26" s="105">
        <v>2.7276269645408746E-3</v>
      </c>
      <c r="F26" s="105">
        <v>0</v>
      </c>
      <c r="G26" s="105">
        <v>-1.9507186858316317E-3</v>
      </c>
      <c r="H26" s="105">
        <v>1.025641025641022E-2</v>
      </c>
      <c r="I26" s="105">
        <v>1.6737288135593165E-2</v>
      </c>
      <c r="J26" s="105">
        <v>-1.6477857878475777E-2</v>
      </c>
      <c r="K26" s="106">
        <v>1.7857142857142794E-2</v>
      </c>
      <c r="L26" s="93">
        <v>1.0307410715959531E-3</v>
      </c>
      <c r="M26" s="39"/>
      <c r="N26" s="39"/>
      <c r="O26" s="39"/>
      <c r="P26" s="39"/>
      <c r="Q26" s="39"/>
      <c r="R26" s="39"/>
      <c r="S26" s="39"/>
      <c r="T26" s="39"/>
      <c r="U26" s="39"/>
      <c r="V26" s="39"/>
      <c r="W26" s="39"/>
      <c r="X26" s="39"/>
      <c r="Y26" s="39"/>
      <c r="Z26" s="39"/>
    </row>
    <row r="27" spans="1:26" ht="14.25" customHeight="1">
      <c r="A27" s="105">
        <v>-1.8790849673202659E-2</v>
      </c>
      <c r="B27" s="105">
        <v>-5.2659294365453579E-4</v>
      </c>
      <c r="C27" s="105">
        <v>-7.0093457943924964E-3</v>
      </c>
      <c r="D27" s="105">
        <v>-1.0963194988253711E-2</v>
      </c>
      <c r="E27" s="105">
        <v>-2.7202072538859978E-3</v>
      </c>
      <c r="F27" s="105">
        <v>-9.4339622641509413E-3</v>
      </c>
      <c r="G27" s="105">
        <v>-1.2671059300557563E-2</v>
      </c>
      <c r="H27" s="105">
        <v>-1.5151515151515138E-2</v>
      </c>
      <c r="I27" s="105">
        <v>-1.6666666666666718E-2</v>
      </c>
      <c r="J27" s="105">
        <v>-2.8028028028028062E-2</v>
      </c>
      <c r="K27" s="106">
        <v>-1.8404907975460127E-2</v>
      </c>
      <c r="L27" s="93">
        <v>-1.1577361473010805E-2</v>
      </c>
      <c r="M27" s="39"/>
      <c r="N27" s="39"/>
      <c r="O27" s="39"/>
      <c r="P27" s="39"/>
      <c r="Q27" s="39"/>
      <c r="R27" s="39"/>
      <c r="S27" s="39"/>
      <c r="T27" s="39"/>
      <c r="U27" s="39"/>
      <c r="V27" s="39"/>
      <c r="W27" s="39"/>
      <c r="X27" s="39"/>
      <c r="Y27" s="39"/>
      <c r="Z27" s="39"/>
    </row>
    <row r="28" spans="1:26" ht="14.25" customHeight="1">
      <c r="A28" s="105">
        <v>-4.8780487804878092E-3</v>
      </c>
      <c r="B28" s="105">
        <v>-5.2631578947370805E-4</v>
      </c>
      <c r="C28" s="105">
        <v>0</v>
      </c>
      <c r="D28" s="105">
        <v>-1.4660493827160503E-2</v>
      </c>
      <c r="E28" s="105">
        <v>-6.4350064350063851E-3</v>
      </c>
      <c r="F28" s="105">
        <v>9.52380952380949E-3</v>
      </c>
      <c r="G28" s="105">
        <v>6.6326530612244028E-3</v>
      </c>
      <c r="H28" s="105">
        <v>-1.0000000000000009E-2</v>
      </c>
      <c r="I28" s="105">
        <v>-1.8404907975460127E-2</v>
      </c>
      <c r="J28" s="105">
        <v>-1.0891089108910901E-2</v>
      </c>
      <c r="K28" s="106">
        <v>8.7719298245603206E-4</v>
      </c>
      <c r="L28" s="93">
        <v>-2.6050487445882231E-3</v>
      </c>
      <c r="M28" s="39"/>
      <c r="N28" s="39"/>
      <c r="O28" s="39"/>
      <c r="P28" s="39"/>
      <c r="Q28" s="39"/>
      <c r="R28" s="39"/>
      <c r="S28" s="39"/>
      <c r="T28" s="39"/>
      <c r="U28" s="39"/>
      <c r="V28" s="39"/>
      <c r="W28" s="39"/>
      <c r="X28" s="39"/>
      <c r="Y28" s="39"/>
      <c r="Z28" s="39"/>
    </row>
    <row r="29" spans="1:26" ht="14.25" customHeight="1">
      <c r="A29" s="105">
        <v>4.0816326530612734E-3</v>
      </c>
      <c r="B29" s="105">
        <v>8.4925690021231404E-3</v>
      </c>
      <c r="C29" s="105">
        <v>0</v>
      </c>
      <c r="D29" s="105">
        <v>1.6072128577028666E-2</v>
      </c>
      <c r="E29" s="105">
        <v>2.7100271002711285E-3</v>
      </c>
      <c r="F29" s="105">
        <v>9.6153846153845812E-3</v>
      </c>
      <c r="G29" s="105">
        <v>-5.0761421319797106E-3</v>
      </c>
      <c r="H29" s="105">
        <v>-1.4778325123152691E-2</v>
      </c>
      <c r="I29" s="105">
        <v>-2.0408163265306367E-3</v>
      </c>
      <c r="J29" s="105">
        <v>2.9791459781529639E-3</v>
      </c>
      <c r="K29" s="106">
        <v>5.2910052910053462E-3</v>
      </c>
      <c r="L29" s="93">
        <v>9.2463030198430829E-4</v>
      </c>
      <c r="M29" s="39"/>
      <c r="N29" s="39"/>
      <c r="O29" s="39"/>
      <c r="P29" s="39"/>
      <c r="Q29" s="39"/>
      <c r="R29" s="39"/>
      <c r="S29" s="39"/>
      <c r="T29" s="39"/>
      <c r="U29" s="39"/>
      <c r="V29" s="39"/>
      <c r="W29" s="39"/>
      <c r="X29" s="39"/>
      <c r="Y29" s="39"/>
      <c r="Z29" s="39"/>
    </row>
    <row r="30" spans="1:26" ht="14.25" customHeight="1">
      <c r="A30" s="105">
        <v>4.098360655737654E-3</v>
      </c>
      <c r="B30" s="105">
        <v>8.0256821829856051E-3</v>
      </c>
      <c r="C30" s="105">
        <v>2.1479713603818507E-2</v>
      </c>
      <c r="D30" s="105">
        <v>3.9215686274518546E-4</v>
      </c>
      <c r="E30" s="105">
        <v>2.2295514511873282E-2</v>
      </c>
      <c r="F30" s="105">
        <v>0</v>
      </c>
      <c r="G30" s="105">
        <v>1.5463917525773141E-2</v>
      </c>
      <c r="H30" s="105">
        <v>4.1025641025641102E-2</v>
      </c>
      <c r="I30" s="105">
        <v>1.0309278350515427E-2</v>
      </c>
      <c r="J30" s="105">
        <v>1.6145307769929396E-2</v>
      </c>
      <c r="K30" s="106">
        <v>1.7667844522968323E-3</v>
      </c>
      <c r="L30" s="93">
        <v>1.7473548209055334E-2</v>
      </c>
      <c r="M30" s="39"/>
      <c r="N30" s="39"/>
      <c r="O30" s="39"/>
      <c r="P30" s="39"/>
      <c r="Q30" s="39"/>
      <c r="R30" s="39"/>
      <c r="S30" s="39"/>
      <c r="T30" s="39"/>
      <c r="U30" s="39"/>
      <c r="V30" s="39"/>
      <c r="W30" s="39"/>
      <c r="X30" s="39"/>
      <c r="Y30" s="39"/>
      <c r="Z30" s="39"/>
    </row>
    <row r="31" spans="1:26" ht="14.25" customHeight="1">
      <c r="A31" s="105">
        <v>-2.4000000000000021E-2</v>
      </c>
      <c r="B31" s="105">
        <v>-1.6315789473684172E-2</v>
      </c>
      <c r="C31" s="105">
        <v>-1.4117647058823568E-2</v>
      </c>
      <c r="D31" s="105">
        <v>-1.9230769230769273E-2</v>
      </c>
      <c r="E31" s="105">
        <v>-2.8205128205128216E-2</v>
      </c>
      <c r="F31" s="105">
        <v>-4.784688995215336E-3</v>
      </c>
      <c r="G31" s="105">
        <v>-2.7081243731193583E-2</v>
      </c>
      <c r="H31" s="105">
        <v>-3.4653465346534684E-2</v>
      </c>
      <c r="I31" s="105">
        <v>-1.0204081632653073E-2</v>
      </c>
      <c r="J31" s="105">
        <v>-2.7477919528949957E-2</v>
      </c>
      <c r="K31" s="106">
        <v>-2.4137931034482807E-2</v>
      </c>
      <c r="L31" s="93">
        <v>-2.7193742449572289E-2</v>
      </c>
      <c r="M31" s="39"/>
      <c r="N31" s="39"/>
      <c r="O31" s="39"/>
      <c r="P31" s="39"/>
      <c r="Q31" s="39"/>
      <c r="R31" s="39"/>
      <c r="S31" s="39"/>
      <c r="T31" s="39"/>
      <c r="U31" s="39"/>
      <c r="V31" s="39"/>
      <c r="W31" s="39"/>
      <c r="X31" s="39"/>
      <c r="Y31" s="39"/>
      <c r="Z31" s="39"/>
    </row>
    <row r="32" spans="1:26" ht="14.25" customHeight="1">
      <c r="A32" s="105">
        <v>-1.1857707509881465E-2</v>
      </c>
      <c r="B32" s="105">
        <v>-1.041666666666663E-2</v>
      </c>
      <c r="C32" s="105">
        <v>-6.7772844122457876E-3</v>
      </c>
      <c r="D32" s="105">
        <v>8.1426909654904733E-3</v>
      </c>
      <c r="E32" s="105">
        <v>0</v>
      </c>
      <c r="F32" s="105">
        <v>2.9049729197439644E-2</v>
      </c>
      <c r="G32" s="105">
        <v>-3.9960039960039717E-3</v>
      </c>
      <c r="H32" s="105">
        <v>-2.1791767554479424E-2</v>
      </c>
      <c r="I32" s="105">
        <v>1.0517632501546803E-2</v>
      </c>
      <c r="J32" s="105">
        <v>-1.5458937198067679E-2</v>
      </c>
      <c r="K32" s="106">
        <v>8.6956521739129933E-3</v>
      </c>
      <c r="L32" s="93">
        <v>-3.1444819511602384E-3</v>
      </c>
      <c r="M32" s="39"/>
      <c r="N32" s="39"/>
      <c r="O32" s="39"/>
      <c r="P32" s="39"/>
      <c r="Q32" s="39"/>
      <c r="R32" s="39"/>
      <c r="S32" s="39"/>
      <c r="T32" s="39"/>
      <c r="U32" s="39"/>
      <c r="V32" s="39"/>
      <c r="W32" s="39"/>
      <c r="X32" s="39"/>
      <c r="Y32" s="39"/>
      <c r="Z32" s="39"/>
    </row>
    <row r="33" spans="1:26" ht="14.25" customHeight="1">
      <c r="A33" s="105">
        <v>0</v>
      </c>
      <c r="B33" s="105">
        <v>1.6410799364743323E-2</v>
      </c>
      <c r="C33" s="105">
        <v>1.8809523809523832E-2</v>
      </c>
      <c r="D33" s="105">
        <v>-1.5273004963726633E-2</v>
      </c>
      <c r="E33" s="105">
        <v>2.5706940874035134E-3</v>
      </c>
      <c r="F33" s="105">
        <v>5.9435364041604544E-3</v>
      </c>
      <c r="G33" s="105">
        <v>9.9999999999988987E-4</v>
      </c>
      <c r="H33" s="105">
        <v>-2.4154589371980784E-3</v>
      </c>
      <c r="I33" s="105">
        <v>-1.0408163265306136E-2</v>
      </c>
      <c r="J33" s="105">
        <v>-9.6525096525101883E-4</v>
      </c>
      <c r="K33" s="106">
        <v>-8.4497327125366839E-3</v>
      </c>
      <c r="L33" s="93">
        <v>-3.388412719580014E-3</v>
      </c>
      <c r="M33" s="39"/>
      <c r="N33" s="39"/>
      <c r="O33" s="39"/>
      <c r="P33" s="39"/>
      <c r="Q33" s="39"/>
      <c r="R33" s="39"/>
      <c r="S33" s="39"/>
      <c r="T33" s="39"/>
      <c r="U33" s="39"/>
      <c r="V33" s="39"/>
      <c r="W33" s="39"/>
      <c r="X33" s="39"/>
      <c r="Y33" s="39"/>
      <c r="Z33" s="39"/>
    </row>
    <row r="34" spans="1:26" ht="14.25" customHeight="1">
      <c r="A34" s="105">
        <v>-3.1520882584712417E-3</v>
      </c>
      <c r="B34" s="105">
        <v>4.7872340425532123E-3</v>
      </c>
      <c r="C34" s="105">
        <v>2.4265333495915087E-2</v>
      </c>
      <c r="D34" s="105">
        <v>3.8197097020620241E-4</v>
      </c>
      <c r="E34" s="105">
        <v>1.1581521039762954E-3</v>
      </c>
      <c r="F34" s="105">
        <v>-3.3045977011494254E-2</v>
      </c>
      <c r="G34" s="105">
        <v>0</v>
      </c>
      <c r="H34" s="105">
        <v>0</v>
      </c>
      <c r="I34" s="105">
        <v>0</v>
      </c>
      <c r="J34" s="105">
        <v>0</v>
      </c>
      <c r="K34" s="106">
        <v>-8.7179487179487314E-3</v>
      </c>
      <c r="L34" s="93">
        <v>3.2136598735155175E-4</v>
      </c>
      <c r="M34" s="39"/>
      <c r="N34" s="39"/>
      <c r="O34" s="39"/>
      <c r="P34" s="39"/>
      <c r="Q34" s="39"/>
      <c r="R34" s="39"/>
      <c r="S34" s="39"/>
      <c r="T34" s="39"/>
      <c r="U34" s="39"/>
      <c r="V34" s="39"/>
      <c r="W34" s="39"/>
      <c r="X34" s="39"/>
      <c r="Y34" s="39"/>
      <c r="Z34" s="39"/>
    </row>
    <row r="35" spans="1:26" ht="14.25" customHeight="1">
      <c r="A35" s="105">
        <v>2.6699029126213691E-2</v>
      </c>
      <c r="B35" s="105">
        <v>0</v>
      </c>
      <c r="C35" s="105">
        <v>3.0276381909547734E-2</v>
      </c>
      <c r="D35" s="105">
        <v>1.08108108108107E-2</v>
      </c>
      <c r="E35" s="105">
        <v>-3.8456608127163117E-3</v>
      </c>
      <c r="F35" s="105">
        <v>1.8536585365853675E-2</v>
      </c>
      <c r="G35" s="105">
        <v>2.3541453428863823E-2</v>
      </c>
      <c r="H35" s="105">
        <v>-1.3346043851286904E-2</v>
      </c>
      <c r="I35" s="105">
        <v>-1.0101010101010055E-2</v>
      </c>
      <c r="J35" s="105">
        <v>9.6618357487932016E-4</v>
      </c>
      <c r="K35" s="106">
        <v>0</v>
      </c>
      <c r="L35" s="93">
        <v>1.2810394025863925E-3</v>
      </c>
      <c r="M35" s="39"/>
      <c r="N35" s="39"/>
      <c r="O35" s="39"/>
      <c r="P35" s="39"/>
      <c r="Q35" s="39"/>
      <c r="R35" s="39"/>
      <c r="S35" s="39"/>
      <c r="T35" s="39"/>
      <c r="U35" s="39"/>
      <c r="V35" s="39"/>
      <c r="W35" s="39"/>
      <c r="X35" s="39"/>
      <c r="Y35" s="39"/>
      <c r="Z35" s="39"/>
    </row>
    <row r="36" spans="1:26" ht="14.25" customHeight="1">
      <c r="A36" s="105">
        <v>-2.4213075060534051E-3</v>
      </c>
      <c r="B36" s="105">
        <v>1.6216216216216273E-2</v>
      </c>
      <c r="C36" s="105">
        <v>-1.7283950617283939E-2</v>
      </c>
      <c r="D36" s="105">
        <v>-3.8461538461538325E-3</v>
      </c>
      <c r="E36" s="105">
        <v>-1.1523687580025088E-3</v>
      </c>
      <c r="F36" s="105">
        <v>-9.6618357487923134E-3</v>
      </c>
      <c r="G36" s="105">
        <v>5.1440329218106484E-3</v>
      </c>
      <c r="H36" s="105">
        <v>-9.5238095238092679E-4</v>
      </c>
      <c r="I36" s="105">
        <v>9.5859677748317829E-3</v>
      </c>
      <c r="J36" s="105">
        <v>-1.4285714285714235E-2</v>
      </c>
      <c r="K36" s="106">
        <v>0</v>
      </c>
      <c r="L36" s="93">
        <v>1.7211285251206299E-3</v>
      </c>
      <c r="M36" s="39"/>
      <c r="N36" s="39"/>
      <c r="O36" s="39"/>
      <c r="P36" s="39"/>
      <c r="Q36" s="39"/>
      <c r="R36" s="39"/>
      <c r="S36" s="39"/>
      <c r="T36" s="39"/>
      <c r="U36" s="39"/>
      <c r="V36" s="39"/>
      <c r="W36" s="39"/>
      <c r="X36" s="39"/>
      <c r="Y36" s="39"/>
      <c r="Z36" s="39"/>
    </row>
    <row r="37" spans="1:26" ht="14.25" customHeight="1">
      <c r="A37" s="105">
        <v>1.2121212121212199E-3</v>
      </c>
      <c r="B37" s="105">
        <v>5.9815116911365873E-3</v>
      </c>
      <c r="C37" s="105">
        <v>0</v>
      </c>
      <c r="D37" s="105">
        <v>-1.849754624386557E-2</v>
      </c>
      <c r="E37" s="105">
        <v>0</v>
      </c>
      <c r="F37" s="105">
        <v>-1.0516252390057379E-2</v>
      </c>
      <c r="G37" s="105">
        <v>-1.5696202531645609E-2</v>
      </c>
      <c r="H37" s="105">
        <v>-4.7393364928910442E-3</v>
      </c>
      <c r="I37" s="105">
        <v>-1.9399999999999973E-2</v>
      </c>
      <c r="J37" s="105">
        <v>-1.5932521087160256E-2</v>
      </c>
      <c r="K37" s="106">
        <v>-1.3490725126475533E-2</v>
      </c>
      <c r="L37" s="93">
        <v>-4.5887943820563937E-3</v>
      </c>
      <c r="M37" s="39"/>
      <c r="N37" s="39"/>
      <c r="O37" s="39"/>
      <c r="P37" s="39"/>
      <c r="Q37" s="39"/>
      <c r="R37" s="39"/>
      <c r="S37" s="39"/>
      <c r="T37" s="39"/>
      <c r="U37" s="39"/>
      <c r="V37" s="39"/>
      <c r="W37" s="39"/>
      <c r="X37" s="39"/>
      <c r="Y37" s="39"/>
      <c r="Z37" s="39"/>
    </row>
    <row r="38" spans="1:26" ht="14.25" customHeight="1">
      <c r="A38" s="105">
        <v>-1.210653753026647E-3</v>
      </c>
      <c r="B38" s="105">
        <v>1.3223140495867813E-2</v>
      </c>
      <c r="C38" s="105">
        <v>-1.2195121951219523E-2</v>
      </c>
      <c r="D38" s="105">
        <v>-3.7735849056608206E-4</v>
      </c>
      <c r="E38" s="105">
        <v>-6.9930069930069783E-3</v>
      </c>
      <c r="F38" s="105">
        <v>0</v>
      </c>
      <c r="G38" s="105">
        <v>2.5380710659899108E-3</v>
      </c>
      <c r="H38" s="105">
        <v>-8.9243776420855347E-3</v>
      </c>
      <c r="I38" s="105">
        <v>0</v>
      </c>
      <c r="J38" s="105">
        <v>-1.3863216266173706E-2</v>
      </c>
      <c r="K38" s="106">
        <v>6.7911714770798604E-3</v>
      </c>
      <c r="L38" s="93">
        <v>-4.6458097327002346E-3</v>
      </c>
      <c r="M38" s="39"/>
      <c r="N38" s="39"/>
      <c r="O38" s="39"/>
      <c r="P38" s="39"/>
      <c r="Q38" s="39"/>
      <c r="R38" s="39"/>
      <c r="S38" s="39"/>
      <c r="T38" s="39"/>
      <c r="U38" s="39"/>
      <c r="V38" s="39"/>
      <c r="W38" s="39"/>
      <c r="X38" s="39"/>
      <c r="Y38" s="39"/>
      <c r="Z38" s="39"/>
    </row>
    <row r="39" spans="1:26" ht="14.25" customHeight="1">
      <c r="A39" s="105">
        <v>1.1428571428571566E-2</v>
      </c>
      <c r="B39" s="105">
        <v>0</v>
      </c>
      <c r="C39" s="105">
        <v>-1.2048192771084376E-2</v>
      </c>
      <c r="D39" s="105">
        <v>1.9230769230769162E-2</v>
      </c>
      <c r="E39" s="105">
        <v>8.3333333333333037E-3</v>
      </c>
      <c r="F39" s="105">
        <v>-1.737905119774541E-2</v>
      </c>
      <c r="G39" s="105">
        <v>3.5642939753969038E-2</v>
      </c>
      <c r="H39" s="105">
        <v>3.3495145631067924E-2</v>
      </c>
      <c r="I39" s="105">
        <v>2.000400080015563E-4</v>
      </c>
      <c r="J39" s="105">
        <v>0</v>
      </c>
      <c r="K39" s="106">
        <v>6.8376068376068133E-3</v>
      </c>
      <c r="L39" s="93">
        <v>1.01529022204907E-2</v>
      </c>
      <c r="M39" s="39"/>
      <c r="N39" s="39"/>
      <c r="O39" s="39"/>
      <c r="P39" s="39"/>
      <c r="Q39" s="39"/>
      <c r="R39" s="39"/>
      <c r="S39" s="39"/>
      <c r="T39" s="39"/>
      <c r="U39" s="39"/>
      <c r="V39" s="39"/>
      <c r="W39" s="39"/>
      <c r="X39" s="39"/>
      <c r="Y39" s="39"/>
      <c r="Z39" s="39"/>
    </row>
    <row r="40" spans="1:26" ht="14.25" customHeight="1">
      <c r="A40" s="105">
        <v>8.2304526748970819E-3</v>
      </c>
      <c r="B40" s="105">
        <v>0</v>
      </c>
      <c r="C40" s="105">
        <v>0</v>
      </c>
      <c r="D40" s="105">
        <v>5.476673427991896E-2</v>
      </c>
      <c r="E40" s="105">
        <v>-3.8314176245211051E-3</v>
      </c>
      <c r="F40" s="105">
        <v>-5.6048575432040559E-3</v>
      </c>
      <c r="G40" s="105">
        <v>1.3965884861407263E-2</v>
      </c>
      <c r="H40" s="105">
        <v>9.8039215686274161E-3</v>
      </c>
      <c r="I40" s="105">
        <v>-1.9999999999997797E-4</v>
      </c>
      <c r="J40" s="105">
        <v>2.780352177942591E-3</v>
      </c>
      <c r="K40" s="106">
        <v>-1.0152284263959421E-2</v>
      </c>
      <c r="L40" s="93">
        <v>3.3835367119841031E-3</v>
      </c>
      <c r="M40" s="39"/>
      <c r="N40" s="39"/>
      <c r="O40" s="39"/>
      <c r="P40" s="39"/>
      <c r="Q40" s="39"/>
      <c r="R40" s="39"/>
      <c r="S40" s="39"/>
      <c r="T40" s="39"/>
      <c r="U40" s="39"/>
      <c r="V40" s="39"/>
      <c r="W40" s="39"/>
      <c r="X40" s="39"/>
      <c r="Y40" s="39"/>
      <c r="Z40" s="39"/>
    </row>
    <row r="41" spans="1:26" ht="14.25" customHeight="1">
      <c r="A41" s="105">
        <v>8.2987551867219622E-3</v>
      </c>
      <c r="B41" s="105">
        <v>-5.479452054794498E-3</v>
      </c>
      <c r="C41" s="105">
        <v>5.0234088320890935E-2</v>
      </c>
      <c r="D41" s="105">
        <v>-1.3605442176870763E-2</v>
      </c>
      <c r="E41" s="105">
        <v>-8.7352829472084892E-3</v>
      </c>
      <c r="F41" s="105">
        <v>-1.3992537313433084E-3</v>
      </c>
      <c r="G41" s="105">
        <v>1.0672358591248265E-3</v>
      </c>
      <c r="H41" s="105">
        <v>0</v>
      </c>
      <c r="I41" s="105">
        <v>2.0040080160319551E-3</v>
      </c>
      <c r="J41" s="105">
        <v>-2.7726432532347856E-3</v>
      </c>
      <c r="K41" s="106">
        <v>1.5251652262329163E-3</v>
      </c>
      <c r="L41" s="93">
        <v>1.7191486237633224E-3</v>
      </c>
      <c r="M41" s="39"/>
      <c r="N41" s="39"/>
      <c r="O41" s="39"/>
      <c r="P41" s="39"/>
      <c r="Q41" s="39"/>
      <c r="R41" s="39"/>
      <c r="S41" s="39"/>
      <c r="T41" s="39"/>
      <c r="U41" s="39"/>
      <c r="V41" s="39"/>
      <c r="W41" s="39"/>
      <c r="X41" s="39"/>
      <c r="Y41" s="39"/>
      <c r="Z41" s="39"/>
    </row>
    <row r="42" spans="1:26" ht="14.25" customHeight="1">
      <c r="A42" s="105">
        <v>8.3682008368199945E-3</v>
      </c>
      <c r="B42" s="105">
        <v>1.388888888888884E-2</v>
      </c>
      <c r="C42" s="105">
        <v>2.6363636363636367E-2</v>
      </c>
      <c r="D42" s="105">
        <v>2.3341523341523285E-2</v>
      </c>
      <c r="E42" s="105">
        <v>4.6225165562913784E-2</v>
      </c>
      <c r="F42" s="105">
        <v>6.5727699530515604E-3</v>
      </c>
      <c r="G42" s="105">
        <v>7.5268817204301453E-3</v>
      </c>
      <c r="H42" s="105">
        <v>2.7707808564231717E-2</v>
      </c>
      <c r="I42" s="105">
        <v>8.0224628961089728E-4</v>
      </c>
      <c r="J42" s="105">
        <v>2.2684310018903586E-2</v>
      </c>
      <c r="K42" s="106">
        <v>1.3575428474461582E-3</v>
      </c>
      <c r="L42" s="93">
        <v>1.9256072085554798E-2</v>
      </c>
      <c r="M42" s="39"/>
      <c r="N42" s="39"/>
      <c r="O42" s="39"/>
      <c r="P42" s="39"/>
      <c r="Q42" s="39"/>
      <c r="R42" s="39"/>
      <c r="S42" s="39"/>
      <c r="T42" s="39"/>
      <c r="U42" s="39"/>
      <c r="V42" s="39"/>
      <c r="W42" s="39"/>
      <c r="X42" s="39"/>
      <c r="Y42" s="39"/>
      <c r="Z42" s="39"/>
    </row>
    <row r="43" spans="1:26" ht="14.25" customHeight="1">
      <c r="A43" s="105">
        <v>-4.1666666666666519E-3</v>
      </c>
      <c r="B43" s="105">
        <v>-2.2172949002217113E-3</v>
      </c>
      <c r="C43" s="105">
        <v>-7.8598118799123595E-3</v>
      </c>
      <c r="D43" s="105">
        <v>-1.2269938650306678E-3</v>
      </c>
      <c r="E43" s="105">
        <v>0</v>
      </c>
      <c r="F43" s="105">
        <v>9.3984962406024053E-4</v>
      </c>
      <c r="G43" s="105">
        <v>-1.3576580398812044E-2</v>
      </c>
      <c r="H43" s="105">
        <v>-1.2437810945273631E-2</v>
      </c>
      <c r="I43" s="105">
        <v>8.2912032355915155E-3</v>
      </c>
      <c r="J43" s="105">
        <v>-4.7036688617121403E-3</v>
      </c>
      <c r="K43" s="106">
        <v>-1.1864406779661385E-3</v>
      </c>
      <c r="L43" s="93">
        <v>-6.6772792874264519E-3</v>
      </c>
      <c r="M43" s="39"/>
      <c r="N43" s="39"/>
      <c r="O43" s="39"/>
      <c r="P43" s="39"/>
      <c r="Q43" s="39"/>
      <c r="R43" s="39"/>
      <c r="S43" s="39"/>
      <c r="T43" s="39"/>
      <c r="U43" s="39"/>
      <c r="V43" s="39"/>
      <c r="W43" s="39"/>
      <c r="X43" s="39"/>
      <c r="Y43" s="39"/>
      <c r="Z43" s="39"/>
    </row>
    <row r="44" spans="1:26" ht="14.25" customHeight="1">
      <c r="A44" s="105">
        <v>0</v>
      </c>
      <c r="B44" s="105">
        <v>-8.79120879120876E-3</v>
      </c>
      <c r="C44" s="105">
        <v>-9.9502487562188602E-3</v>
      </c>
      <c r="D44" s="105">
        <v>-2.8548123980424167E-3</v>
      </c>
      <c r="E44" s="105">
        <v>-6.5789473684210176E-3</v>
      </c>
      <c r="F44" s="105">
        <v>-9.389671361502705E-4</v>
      </c>
      <c r="G44" s="105">
        <v>-1.2711864406780293E-3</v>
      </c>
      <c r="H44" s="105">
        <v>3.494757863205189E-3</v>
      </c>
      <c r="I44" s="105">
        <v>0</v>
      </c>
      <c r="J44" s="105">
        <v>-4.6816479400748623E-3</v>
      </c>
      <c r="K44" s="106">
        <v>1.6952025767080769E-4</v>
      </c>
      <c r="L44" s="93">
        <v>-4.4092798381824005E-3</v>
      </c>
      <c r="M44" s="39"/>
      <c r="N44" s="39"/>
      <c r="O44" s="39"/>
      <c r="P44" s="39"/>
      <c r="Q44" s="39"/>
      <c r="R44" s="39"/>
      <c r="S44" s="39"/>
      <c r="T44" s="39"/>
      <c r="U44" s="39"/>
      <c r="V44" s="39"/>
      <c r="W44" s="39"/>
      <c r="X44" s="39"/>
      <c r="Y44" s="39"/>
      <c r="Z44" s="39"/>
    </row>
    <row r="45" spans="1:26" ht="14.25" customHeight="1">
      <c r="A45" s="105">
        <v>0</v>
      </c>
      <c r="B45" s="105">
        <v>-5.464480874316946E-3</v>
      </c>
      <c r="C45" s="105">
        <v>-1.2755102040817867E-4</v>
      </c>
      <c r="D45" s="105">
        <v>-7.6891946580331938E-3</v>
      </c>
      <c r="E45" s="105">
        <v>-6.5359477124182774E-3</v>
      </c>
      <c r="F45" s="105">
        <v>2.2563610177628313E-2</v>
      </c>
      <c r="G45" s="105">
        <v>2.8683735259746879E-3</v>
      </c>
      <c r="H45" s="105">
        <v>-1.0864197530864206E-2</v>
      </c>
      <c r="I45" s="105">
        <v>-8.0824408971513773E-4</v>
      </c>
      <c r="J45" s="105">
        <v>-3.7313432835820448E-3</v>
      </c>
      <c r="K45" s="106">
        <v>-5.0830227041676057E-4</v>
      </c>
      <c r="L45" s="93">
        <v>-2.5895103303624767E-3</v>
      </c>
      <c r="M45" s="39"/>
      <c r="N45" s="39"/>
      <c r="O45" s="39"/>
      <c r="P45" s="39"/>
      <c r="Q45" s="39"/>
      <c r="R45" s="39"/>
      <c r="S45" s="39"/>
      <c r="T45" s="39"/>
      <c r="U45" s="39"/>
      <c r="V45" s="39"/>
      <c r="W45" s="39"/>
      <c r="X45" s="39"/>
      <c r="Y45" s="39"/>
      <c r="Z45" s="39"/>
    </row>
    <row r="46" spans="1:26" ht="14.25" customHeight="1">
      <c r="A46" s="105">
        <v>-1.6393442622950838E-2</v>
      </c>
      <c r="B46" s="105">
        <v>-2.7247956403270157E-3</v>
      </c>
      <c r="C46" s="105">
        <v>-7.5949367088608E-3</v>
      </c>
      <c r="D46" s="105">
        <v>6.5173116089614069E-3</v>
      </c>
      <c r="E46" s="105">
        <v>-3.90625E-3</v>
      </c>
      <c r="F46" s="105">
        <v>1.0184287099902933E-2</v>
      </c>
      <c r="G46" s="105">
        <v>-2.860169491525455E-3</v>
      </c>
      <c r="H46" s="105">
        <v>4.9407114624511195E-4</v>
      </c>
      <c r="I46" s="105">
        <v>2.2520661157024779E-2</v>
      </c>
      <c r="J46" s="105">
        <v>1.8691588785046953E-3</v>
      </c>
      <c r="K46" s="106">
        <v>2.0373514431240025E-3</v>
      </c>
      <c r="L46" s="93">
        <v>-1.2102521256205367E-3</v>
      </c>
      <c r="M46" s="39"/>
      <c r="N46" s="39"/>
      <c r="O46" s="39"/>
      <c r="P46" s="39"/>
      <c r="Q46" s="39"/>
      <c r="R46" s="39"/>
      <c r="S46" s="39"/>
      <c r="T46" s="39"/>
      <c r="U46" s="39"/>
      <c r="V46" s="39"/>
      <c r="W46" s="39"/>
      <c r="X46" s="39"/>
      <c r="Y46" s="39"/>
      <c r="Z46" s="39"/>
    </row>
    <row r="47" spans="1:26" ht="14.25" customHeight="1">
      <c r="A47" s="105">
        <v>4.1000410004099486E-4</v>
      </c>
      <c r="B47" s="105">
        <v>0</v>
      </c>
      <c r="C47" s="105">
        <v>5.8981233243967868E-2</v>
      </c>
      <c r="D47" s="105">
        <v>0</v>
      </c>
      <c r="E47" s="105">
        <v>-1.1705033164259859E-3</v>
      </c>
      <c r="F47" s="105">
        <v>-1.575178997613369E-2</v>
      </c>
      <c r="G47" s="105">
        <v>1.9438444924406051E-2</v>
      </c>
      <c r="H47" s="105">
        <v>0</v>
      </c>
      <c r="I47" s="105">
        <v>8.5434465513649638E-3</v>
      </c>
      <c r="J47" s="105">
        <v>0</v>
      </c>
      <c r="K47" s="106">
        <v>1.3600816048962017E-3</v>
      </c>
      <c r="L47" s="93">
        <v>3.3800185593735321E-4</v>
      </c>
      <c r="M47" s="39"/>
      <c r="N47" s="39"/>
      <c r="O47" s="39"/>
      <c r="P47" s="39"/>
      <c r="Q47" s="39"/>
      <c r="R47" s="39"/>
      <c r="S47" s="39"/>
      <c r="T47" s="39"/>
      <c r="U47" s="39"/>
      <c r="V47" s="39"/>
      <c r="W47" s="39"/>
      <c r="X47" s="39"/>
      <c r="Y47" s="39"/>
      <c r="Z47" s="39"/>
    </row>
    <row r="48" spans="1:26" ht="14.25" customHeight="1">
      <c r="A48" s="105">
        <v>-8.5365853658536661E-3</v>
      </c>
      <c r="B48" s="105">
        <v>-8.1081081081081363E-3</v>
      </c>
      <c r="C48" s="105">
        <v>8.1081081081080253E-3</v>
      </c>
      <c r="D48" s="105">
        <v>2.0408163265306367E-3</v>
      </c>
      <c r="E48" s="105">
        <v>1.3022528975126235E-3</v>
      </c>
      <c r="F48" s="105">
        <v>2.6960784313725394E-2</v>
      </c>
      <c r="G48" s="105">
        <v>1.4238773274917849E-2</v>
      </c>
      <c r="H48" s="105">
        <v>2.4764735017335227E-3</v>
      </c>
      <c r="I48" s="105">
        <v>1.0741364785172625E-2</v>
      </c>
      <c r="J48" s="105">
        <v>1.4218009478673022E-2</v>
      </c>
      <c r="K48" s="106">
        <v>-3.0508474576270705E-3</v>
      </c>
      <c r="L48" s="93">
        <v>1.8778938035661774E-3</v>
      </c>
      <c r="M48" s="39"/>
      <c r="N48" s="39"/>
      <c r="O48" s="39"/>
      <c r="P48" s="39"/>
      <c r="Q48" s="39"/>
      <c r="R48" s="39"/>
      <c r="S48" s="39"/>
      <c r="T48" s="39"/>
      <c r="U48" s="39"/>
      <c r="V48" s="39"/>
      <c r="W48" s="39"/>
      <c r="X48" s="39"/>
      <c r="Y48" s="39"/>
      <c r="Z48" s="39"/>
    </row>
    <row r="49" spans="1:26" ht="14.25" customHeight="1">
      <c r="A49" s="105">
        <v>-1.2180267965895553E-3</v>
      </c>
      <c r="B49" s="105">
        <v>2.8349082823790894E-2</v>
      </c>
      <c r="C49" s="105">
        <v>1.3698630136986356E-2</v>
      </c>
      <c r="D49" s="105">
        <v>1.6353229762877675E-3</v>
      </c>
      <c r="E49" s="105">
        <v>-2.3385734701832916E-3</v>
      </c>
      <c r="F49" s="105">
        <v>1.7456359102244301E-2</v>
      </c>
      <c r="G49" s="105">
        <v>1.2062726176116367E-3</v>
      </c>
      <c r="H49" s="105">
        <v>3.4791252485089075E-3</v>
      </c>
      <c r="I49" s="105">
        <v>1.4529914529914478E-2</v>
      </c>
      <c r="J49" s="105">
        <v>1.5399422521655382E-2</v>
      </c>
      <c r="K49" s="106">
        <v>-6.7750677506772661E-4</v>
      </c>
      <c r="L49" s="93">
        <v>1.1280072488335513E-3</v>
      </c>
      <c r="M49" s="39"/>
      <c r="N49" s="39"/>
      <c r="O49" s="39"/>
      <c r="P49" s="39"/>
      <c r="Q49" s="39"/>
      <c r="R49" s="39"/>
      <c r="S49" s="39"/>
      <c r="T49" s="39"/>
      <c r="U49" s="39"/>
      <c r="V49" s="39"/>
      <c r="W49" s="39"/>
      <c r="X49" s="39"/>
      <c r="Y49" s="39"/>
      <c r="Z49" s="39"/>
    </row>
    <row r="50" spans="1:26" ht="14.25" customHeight="1">
      <c r="A50" s="105">
        <v>6.1274509803921351E-3</v>
      </c>
      <c r="B50" s="105">
        <v>1.6958733747880261E-2</v>
      </c>
      <c r="C50" s="105">
        <v>-1.8817204301075252E-2</v>
      </c>
      <c r="D50" s="105">
        <v>1.9166666666666776E-2</v>
      </c>
      <c r="E50" s="105">
        <v>2.3440552155229444E-3</v>
      </c>
      <c r="F50" s="105">
        <v>-1.7156862745098089E-2</v>
      </c>
      <c r="G50" s="105">
        <v>2.0879120879120361E-3</v>
      </c>
      <c r="H50" s="105">
        <v>-8.3785115820601552E-3</v>
      </c>
      <c r="I50" s="105">
        <v>-4.2553191489361764E-3</v>
      </c>
      <c r="J50" s="105">
        <v>3.8647342995168366E-3</v>
      </c>
      <c r="K50" s="106">
        <v>8.4760128835403847E-4</v>
      </c>
      <c r="L50" s="93">
        <v>4.1469891002270387E-3</v>
      </c>
      <c r="M50" s="39"/>
      <c r="N50" s="39"/>
      <c r="O50" s="39"/>
      <c r="P50" s="39"/>
      <c r="Q50" s="39"/>
      <c r="R50" s="39"/>
      <c r="S50" s="39"/>
      <c r="T50" s="39"/>
      <c r="U50" s="39"/>
      <c r="V50" s="39"/>
      <c r="W50" s="39"/>
      <c r="X50" s="39"/>
      <c r="Y50" s="39"/>
      <c r="Z50" s="39"/>
    </row>
    <row r="51" spans="1:26" ht="14.25" customHeight="1">
      <c r="A51" s="105">
        <v>3.2786885245901232E-3</v>
      </c>
      <c r="B51" s="105">
        <v>-5.6211354693648241E-3</v>
      </c>
      <c r="C51" s="105">
        <v>-2.6809651474530849E-3</v>
      </c>
      <c r="D51" s="105">
        <v>-1.4373716632443578E-2</v>
      </c>
      <c r="E51" s="105">
        <v>1.9787516600265675E-2</v>
      </c>
      <c r="F51" s="105">
        <v>-9.7943192948091173E-4</v>
      </c>
      <c r="G51" s="105">
        <v>4.4150110375276164E-3</v>
      </c>
      <c r="H51" s="105">
        <v>-4.9261083743845635E-4</v>
      </c>
      <c r="I51" s="105">
        <v>8.5836909871244149E-3</v>
      </c>
      <c r="J51" s="105">
        <v>2.9069767441860517E-3</v>
      </c>
      <c r="K51" s="106">
        <v>-1.2719665271966552E-2</v>
      </c>
      <c r="L51" s="93">
        <v>5.3139525477727823E-3</v>
      </c>
      <c r="M51" s="39"/>
      <c r="N51" s="39"/>
      <c r="O51" s="39"/>
      <c r="P51" s="39"/>
      <c r="Q51" s="39"/>
      <c r="R51" s="39"/>
      <c r="S51" s="39"/>
      <c r="T51" s="39"/>
      <c r="U51" s="39"/>
      <c r="V51" s="39"/>
      <c r="W51" s="39"/>
      <c r="X51" s="39"/>
      <c r="Y51" s="39"/>
      <c r="Z51" s="39"/>
    </row>
    <row r="52" spans="1:26" ht="14.25" customHeight="1">
      <c r="A52" s="105">
        <v>-4.0816326530612734E-3</v>
      </c>
      <c r="B52" s="105">
        <v>-5.5897149245388578E-3</v>
      </c>
      <c r="C52" s="105">
        <v>-4.0053404539386328E-3</v>
      </c>
      <c r="D52" s="105">
        <v>1.0373443983402453E-2</v>
      </c>
      <c r="E52" s="105">
        <v>4.0000000000000036E-3</v>
      </c>
      <c r="F52" s="105">
        <v>3.2878098128477529E-2</v>
      </c>
      <c r="G52" s="105">
        <v>-1.1025358324145973E-3</v>
      </c>
      <c r="H52" s="105">
        <v>2.4691358024691024E-3</v>
      </c>
      <c r="I52" s="105">
        <v>-2.6123301985370939E-2</v>
      </c>
      <c r="J52" s="105">
        <v>-2.8985507246376274E-3</v>
      </c>
      <c r="K52" s="106">
        <v>-3.3361134278565574E-3</v>
      </c>
      <c r="L52" s="93">
        <v>3.298974205756533E-4</v>
      </c>
      <c r="M52" s="39"/>
      <c r="N52" s="39"/>
      <c r="O52" s="39"/>
      <c r="P52" s="39"/>
      <c r="Q52" s="39"/>
      <c r="R52" s="39"/>
      <c r="S52" s="39"/>
      <c r="T52" s="39"/>
      <c r="U52" s="39"/>
      <c r="V52" s="39"/>
      <c r="W52" s="39"/>
      <c r="X52" s="39"/>
      <c r="Y52" s="39"/>
      <c r="Z52" s="39"/>
    </row>
    <row r="53" spans="1:26" ht="14.25" customHeight="1">
      <c r="A53" s="105">
        <v>0</v>
      </c>
      <c r="B53" s="105">
        <v>-6.1111111111110672E-3</v>
      </c>
      <c r="C53" s="105">
        <v>-1.3333333333332975E-3</v>
      </c>
      <c r="D53" s="105">
        <v>-2.8225806451612878E-2</v>
      </c>
      <c r="E53" s="105">
        <v>0</v>
      </c>
      <c r="F53" s="105">
        <v>-1.1499999999999955E-2</v>
      </c>
      <c r="G53" s="105">
        <v>1.6565433462174539E-3</v>
      </c>
      <c r="H53" s="105">
        <v>6.4612326043738122E-3</v>
      </c>
      <c r="I53" s="105">
        <v>-2.0894274968663584E-4</v>
      </c>
      <c r="J53" s="105">
        <v>9.6711798839455021E-4</v>
      </c>
      <c r="K53" s="106">
        <v>1.610169491525415E-2</v>
      </c>
      <c r="L53" s="93">
        <v>-1.5847269608665338E-3</v>
      </c>
      <c r="M53" s="39"/>
      <c r="N53" s="39"/>
      <c r="O53" s="39"/>
      <c r="P53" s="39"/>
      <c r="Q53" s="39"/>
      <c r="R53" s="39"/>
      <c r="S53" s="39"/>
      <c r="T53" s="39"/>
      <c r="U53" s="39"/>
      <c r="V53" s="39"/>
      <c r="W53" s="39"/>
      <c r="X53" s="39"/>
      <c r="Y53" s="39"/>
      <c r="Z53" s="39"/>
    </row>
    <row r="54" spans="1:26" ht="14.25" customHeight="1">
      <c r="A54" s="105">
        <v>0</v>
      </c>
      <c r="B54" s="105">
        <v>-1.098901098901095E-2</v>
      </c>
      <c r="C54" s="105">
        <v>2.673796791443861E-3</v>
      </c>
      <c r="D54" s="105">
        <v>1.2244897959183598E-2</v>
      </c>
      <c r="E54" s="105">
        <v>0</v>
      </c>
      <c r="F54" s="105">
        <v>5.002501250626068E-4</v>
      </c>
      <c r="G54" s="105">
        <v>-3.8503850385038785E-3</v>
      </c>
      <c r="H54" s="105">
        <v>-2.3300970873786353E-2</v>
      </c>
      <c r="I54" s="105">
        <v>-4.1771094402676123E-4</v>
      </c>
      <c r="J54" s="105">
        <v>-9.6618357487920914E-4</v>
      </c>
      <c r="K54" s="106">
        <v>3.2307430709062057E-3</v>
      </c>
      <c r="L54" s="93">
        <v>-3.6470588235294477E-3</v>
      </c>
      <c r="M54" s="39"/>
      <c r="N54" s="39"/>
      <c r="O54" s="39"/>
      <c r="P54" s="39"/>
      <c r="Q54" s="39"/>
      <c r="R54" s="39"/>
      <c r="S54" s="39"/>
      <c r="T54" s="39"/>
      <c r="U54" s="39"/>
      <c r="V54" s="39"/>
      <c r="W54" s="39"/>
      <c r="X54" s="39"/>
      <c r="Y54" s="39"/>
      <c r="Z54" s="39"/>
    </row>
    <row r="55" spans="1:26" ht="14.25" customHeight="1">
      <c r="A55" s="105">
        <v>3.2760032760033031E-3</v>
      </c>
      <c r="B55" s="105">
        <v>-8.7145969498910736E-3</v>
      </c>
      <c r="C55" s="105">
        <v>0</v>
      </c>
      <c r="D55" s="105">
        <v>0</v>
      </c>
      <c r="E55" s="105">
        <v>1.3513513513513598E-2</v>
      </c>
      <c r="F55" s="105">
        <v>1.4720812182741128E-2</v>
      </c>
      <c r="G55" s="105">
        <v>2.9445073612684114E-2</v>
      </c>
      <c r="H55" s="105">
        <v>9.8039215686274161E-3</v>
      </c>
      <c r="I55" s="105">
        <v>-2.2921441967076461E-3</v>
      </c>
      <c r="J55" s="105">
        <v>4.2296072507552962E-2</v>
      </c>
      <c r="K55" s="106">
        <v>1.7006802721097891E-4</v>
      </c>
      <c r="L55" s="93">
        <v>1.0606676887456645E-2</v>
      </c>
      <c r="M55" s="39"/>
      <c r="N55" s="39"/>
      <c r="O55" s="39"/>
      <c r="P55" s="39"/>
      <c r="Q55" s="39"/>
      <c r="R55" s="39"/>
      <c r="S55" s="39"/>
      <c r="T55" s="39"/>
      <c r="U55" s="39"/>
      <c r="V55" s="39"/>
      <c r="W55" s="39"/>
      <c r="X55" s="39"/>
      <c r="Y55" s="39"/>
      <c r="Z55" s="39"/>
    </row>
    <row r="56" spans="1:26" ht="14.25" customHeight="1">
      <c r="A56" s="105">
        <v>3.2867707477401975E-3</v>
      </c>
      <c r="B56" s="105">
        <v>1.6611295681063121E-2</v>
      </c>
      <c r="C56" s="105">
        <v>-7.9575596816976457E-3</v>
      </c>
      <c r="D56" s="105">
        <v>2.0833333333333259E-2</v>
      </c>
      <c r="E56" s="105">
        <v>1.9283746556473913E-2</v>
      </c>
      <c r="F56" s="105">
        <v>1.5251652262329163E-3</v>
      </c>
      <c r="G56" s="105">
        <v>6.8415051311288E-3</v>
      </c>
      <c r="H56" s="105">
        <v>-4.8780487804878092E-3</v>
      </c>
      <c r="I56" s="105">
        <v>4.1692724619557531E-4</v>
      </c>
      <c r="J56" s="105">
        <v>1.6792955150522149E-2</v>
      </c>
      <c r="K56" s="106">
        <v>-1.3422818791946289E-2</v>
      </c>
      <c r="L56" s="93">
        <v>7.7248076680540567E-3</v>
      </c>
      <c r="M56" s="39"/>
      <c r="N56" s="39"/>
      <c r="O56" s="39"/>
      <c r="P56" s="39"/>
      <c r="Q56" s="39"/>
      <c r="R56" s="39"/>
      <c r="S56" s="39"/>
      <c r="T56" s="39"/>
      <c r="U56" s="39"/>
      <c r="V56" s="39"/>
      <c r="W56" s="39"/>
      <c r="X56" s="39"/>
      <c r="Y56" s="39"/>
      <c r="Z56" s="39"/>
    </row>
    <row r="57" spans="1:26" ht="14.25" customHeight="1">
      <c r="A57" s="105">
        <v>-1.0569105691056846E-2</v>
      </c>
      <c r="B57" s="105">
        <v>-1.1061946902655162E-3</v>
      </c>
      <c r="C57" s="105">
        <v>5.6014937316617441E-3</v>
      </c>
      <c r="D57" s="105">
        <v>-4.0000000000000036E-2</v>
      </c>
      <c r="E57" s="105">
        <v>-1.2244897959183709E-2</v>
      </c>
      <c r="F57" s="105">
        <v>4.5965270684371617E-3</v>
      </c>
      <c r="G57" s="105">
        <v>-3.4090909090909172E-3</v>
      </c>
      <c r="H57" s="105">
        <v>-6.7829457364341206E-3</v>
      </c>
      <c r="I57" s="105">
        <v>0</v>
      </c>
      <c r="J57" s="105">
        <v>1.8352450469238724E-2</v>
      </c>
      <c r="K57" s="106">
        <v>-4.8422107196527397E-3</v>
      </c>
      <c r="L57" s="93">
        <v>-5.4001166575724513E-3</v>
      </c>
      <c r="M57" s="39"/>
      <c r="N57" s="39"/>
      <c r="O57" s="39"/>
      <c r="P57" s="39"/>
      <c r="Q57" s="39"/>
      <c r="R57" s="39"/>
      <c r="S57" s="39"/>
      <c r="T57" s="39"/>
      <c r="U57" s="39"/>
      <c r="V57" s="39"/>
      <c r="W57" s="39"/>
      <c r="X57" s="39"/>
      <c r="Y57" s="39"/>
      <c r="Z57" s="39"/>
    </row>
    <row r="58" spans="1:26" ht="14.25" customHeight="1">
      <c r="A58" s="105">
        <v>0</v>
      </c>
      <c r="B58" s="105">
        <v>1.0055865921787754E-2</v>
      </c>
      <c r="C58" s="105">
        <v>2.7123287671232843E-2</v>
      </c>
      <c r="D58" s="105">
        <v>2.0408163265306145E-2</v>
      </c>
      <c r="E58" s="105">
        <v>6.8493150684931781E-3</v>
      </c>
      <c r="F58" s="105">
        <v>-2.1000000000000019E-2</v>
      </c>
      <c r="G58" s="105">
        <v>2.277904328018332E-3</v>
      </c>
      <c r="H58" s="105">
        <v>-9.5969289827255722E-3</v>
      </c>
      <c r="I58" s="105">
        <v>-6.2499999999998668E-4</v>
      </c>
      <c r="J58" s="105">
        <v>-6.52646845540239E-3</v>
      </c>
      <c r="K58" s="106">
        <v>1.5050167224079924E-3</v>
      </c>
      <c r="L58" s="93">
        <v>6.8898010735711779E-3</v>
      </c>
      <c r="M58" s="39"/>
      <c r="N58" s="39"/>
      <c r="O58" s="39"/>
      <c r="P58" s="39"/>
      <c r="Q58" s="39"/>
      <c r="R58" s="39"/>
      <c r="S58" s="39"/>
      <c r="T58" s="39"/>
      <c r="U58" s="39"/>
      <c r="V58" s="39"/>
      <c r="W58" s="39"/>
      <c r="X58" s="39"/>
      <c r="Y58" s="39"/>
      <c r="Z58" s="39"/>
    </row>
    <row r="59" spans="1:26" ht="14.25" customHeight="1">
      <c r="A59" s="105">
        <v>3.4917963819941056E-2</v>
      </c>
      <c r="B59" s="105">
        <v>1.8782014797951163E-2</v>
      </c>
      <c r="C59" s="105">
        <v>-2.6536871582877652E-2</v>
      </c>
      <c r="D59" s="105">
        <v>0</v>
      </c>
      <c r="E59" s="105">
        <v>2.8169014084507005E-2</v>
      </c>
      <c r="F59" s="105">
        <v>4.7120418848167533E-2</v>
      </c>
      <c r="G59" s="105">
        <v>9.1954022988505191E-3</v>
      </c>
      <c r="H59" s="105">
        <v>-7.1462601238685419E-3</v>
      </c>
      <c r="I59" s="105">
        <v>-1.0309278350515427E-2</v>
      </c>
      <c r="J59" s="105">
        <v>-1.510049994898488E-2</v>
      </c>
      <c r="K59" s="106">
        <v>1.8739352640545048E-2</v>
      </c>
      <c r="L59" s="93">
        <v>9.6727091874797555E-3</v>
      </c>
      <c r="M59" s="39"/>
      <c r="N59" s="39"/>
      <c r="O59" s="39"/>
      <c r="P59" s="39"/>
      <c r="Q59" s="39"/>
      <c r="R59" s="39"/>
      <c r="S59" s="39"/>
      <c r="T59" s="39"/>
      <c r="U59" s="39"/>
      <c r="V59" s="39"/>
      <c r="W59" s="39"/>
      <c r="X59" s="39"/>
      <c r="Y59" s="39"/>
      <c r="Z59" s="39"/>
    </row>
    <row r="60" spans="1:26" ht="14.25" customHeight="1">
      <c r="A60" s="105">
        <v>-2.4620434961017623E-2</v>
      </c>
      <c r="B60" s="105">
        <v>2.0918070889017981E-2</v>
      </c>
      <c r="C60" s="105">
        <v>-2.6103896103896185E-2</v>
      </c>
      <c r="D60" s="105">
        <v>-2.0000000000000018E-2</v>
      </c>
      <c r="E60" s="105">
        <v>-1.2660008440005255E-3</v>
      </c>
      <c r="F60" s="105">
        <v>2.624671916010568E-3</v>
      </c>
      <c r="G60" s="105">
        <v>-1.0238907849829393E-2</v>
      </c>
      <c r="H60" s="105">
        <v>0</v>
      </c>
      <c r="I60" s="105">
        <v>8.3160083160083165E-3</v>
      </c>
      <c r="J60" s="105">
        <v>-1.9900000000000029E-2</v>
      </c>
      <c r="K60" s="106">
        <v>-5.0847457627118953E-3</v>
      </c>
      <c r="L60" s="93">
        <v>-6.6316189511020918E-3</v>
      </c>
      <c r="M60" s="39"/>
      <c r="N60" s="39"/>
      <c r="O60" s="39"/>
      <c r="P60" s="39"/>
      <c r="Q60" s="39"/>
      <c r="R60" s="39"/>
      <c r="S60" s="39"/>
      <c r="T60" s="39"/>
      <c r="U60" s="39"/>
      <c r="V60" s="39"/>
      <c r="W60" s="39"/>
      <c r="X60" s="39"/>
      <c r="Y60" s="39"/>
      <c r="Z60" s="39"/>
    </row>
    <row r="61" spans="1:26" ht="14.25" customHeight="1">
      <c r="A61" s="105">
        <v>1.5416666666666634E-2</v>
      </c>
      <c r="B61" s="105">
        <v>-9.4210526315789522E-2</v>
      </c>
      <c r="C61" s="105">
        <v>7.8534031413612926E-3</v>
      </c>
      <c r="D61" s="105">
        <v>3.3057851239669311E-2</v>
      </c>
      <c r="E61" s="105">
        <v>-9.8885793871866801E-3</v>
      </c>
      <c r="F61" s="105">
        <v>7.9365079365079083E-3</v>
      </c>
      <c r="G61" s="105">
        <v>8.0275229357797961E-3</v>
      </c>
      <c r="H61" s="105">
        <v>0</v>
      </c>
      <c r="I61" s="105">
        <v>1.2631578947368327E-2</v>
      </c>
      <c r="J61" s="105">
        <v>0</v>
      </c>
      <c r="K61" s="106">
        <v>-1.6920473773265332E-3</v>
      </c>
      <c r="L61" s="93">
        <v>1.8371755642987431E-4</v>
      </c>
      <c r="M61" s="39"/>
      <c r="N61" s="39"/>
      <c r="O61" s="39"/>
      <c r="P61" s="39"/>
      <c r="Q61" s="39"/>
      <c r="R61" s="39"/>
      <c r="S61" s="39"/>
      <c r="T61" s="39"/>
      <c r="U61" s="39"/>
      <c r="V61" s="39"/>
      <c r="W61" s="39"/>
      <c r="X61" s="39"/>
      <c r="Y61" s="39"/>
      <c r="Z61" s="39"/>
    </row>
    <row r="62" spans="1:26" ht="14.25" customHeight="1">
      <c r="A62" s="105">
        <v>-8.2644628099173278E-3</v>
      </c>
      <c r="B62" s="105">
        <v>4.9723756906077332E-2</v>
      </c>
      <c r="C62" s="105">
        <v>4.0871934604904681E-2</v>
      </c>
      <c r="D62" s="105">
        <v>8.3333333333333037E-3</v>
      </c>
      <c r="E62" s="105">
        <v>-9.6551724137931005E-3</v>
      </c>
      <c r="F62" s="105">
        <v>1.3404825737265424E-2</v>
      </c>
      <c r="G62" s="105">
        <v>2.1836570509137232E-3</v>
      </c>
      <c r="H62" s="105">
        <v>1.8932038834951426E-2</v>
      </c>
      <c r="I62" s="105">
        <v>-6.2761506276151069E-3</v>
      </c>
      <c r="J62" s="105">
        <v>2.6799466064277633E-2</v>
      </c>
      <c r="K62" s="106">
        <v>0</v>
      </c>
      <c r="L62" s="93">
        <v>1.8375131477221807E-4</v>
      </c>
      <c r="M62" s="39"/>
      <c r="N62" s="39"/>
      <c r="O62" s="39"/>
      <c r="P62" s="39"/>
      <c r="Q62" s="39"/>
      <c r="R62" s="39"/>
      <c r="S62" s="39"/>
      <c r="T62" s="39"/>
      <c r="U62" s="39"/>
      <c r="V62" s="39"/>
      <c r="W62" s="39"/>
      <c r="X62" s="39"/>
      <c r="Y62" s="39"/>
      <c r="Z62" s="39"/>
    </row>
    <row r="63" spans="1:26" ht="14.25" customHeight="1">
      <c r="A63" s="105">
        <v>2.5423728813559254E-2</v>
      </c>
      <c r="B63" s="105">
        <v>9.5641646489104115E-2</v>
      </c>
      <c r="C63" s="105">
        <v>4.8571428571428488E-2</v>
      </c>
      <c r="D63" s="105">
        <v>-8.2644628099173278E-3</v>
      </c>
      <c r="E63" s="105">
        <v>3.5714285714285809E-2</v>
      </c>
      <c r="F63" s="105">
        <v>-6.7500000000000004E-2</v>
      </c>
      <c r="G63" s="105">
        <v>1.2658227848101333E-3</v>
      </c>
      <c r="H63" s="105">
        <v>-4.1860465116279055E-2</v>
      </c>
      <c r="I63" s="105">
        <v>-3.6095987094172166E-2</v>
      </c>
      <c r="J63" s="105">
        <v>1.237006237006244E-2</v>
      </c>
      <c r="K63" s="106">
        <v>1.6949152542373724E-3</v>
      </c>
      <c r="L63" s="93">
        <v>1.2757164675231358E-2</v>
      </c>
      <c r="M63" s="39"/>
      <c r="N63" s="39"/>
      <c r="O63" s="39"/>
      <c r="P63" s="39"/>
      <c r="Q63" s="39"/>
      <c r="R63" s="39"/>
      <c r="S63" s="39"/>
      <c r="T63" s="39"/>
      <c r="U63" s="39"/>
      <c r="V63" s="39"/>
      <c r="W63" s="39"/>
      <c r="X63" s="39"/>
      <c r="Y63" s="39"/>
      <c r="Z63" s="39"/>
    </row>
    <row r="64" spans="1:26" ht="14.25" customHeight="1">
      <c r="A64" s="105">
        <v>1.4617368873602876E-2</v>
      </c>
      <c r="B64" s="105">
        <v>5.4777845404747616E-3</v>
      </c>
      <c r="C64" s="105">
        <v>0</v>
      </c>
      <c r="D64" s="105">
        <v>1.6806722689075571E-2</v>
      </c>
      <c r="E64" s="105">
        <v>0</v>
      </c>
      <c r="F64" s="105">
        <v>1.0101010101010166E-2</v>
      </c>
      <c r="G64" s="105">
        <v>-6.857142857142895E-3</v>
      </c>
      <c r="H64" s="105">
        <v>1.1764705882352899E-2</v>
      </c>
      <c r="I64" s="105">
        <v>-4.0168708576019396E-3</v>
      </c>
      <c r="J64" s="105">
        <v>2.1877278883217777E-3</v>
      </c>
      <c r="K64" s="106">
        <v>0</v>
      </c>
      <c r="L64" s="93">
        <v>6.7381178492289528E-3</v>
      </c>
      <c r="M64" s="39"/>
      <c r="N64" s="39"/>
      <c r="O64" s="39"/>
      <c r="P64" s="39"/>
      <c r="Q64" s="39"/>
      <c r="R64" s="39"/>
      <c r="S64" s="39"/>
      <c r="T64" s="39"/>
      <c r="U64" s="39"/>
      <c r="V64" s="39"/>
      <c r="W64" s="39"/>
      <c r="X64" s="39"/>
      <c r="Y64" s="39"/>
      <c r="Z64" s="39"/>
    </row>
    <row r="65" spans="1:26" ht="14.25" customHeight="1">
      <c r="A65" s="105">
        <v>-9.7914005959983674E-3</v>
      </c>
      <c r="B65" s="105">
        <v>8.5942295887047049E-3</v>
      </c>
      <c r="C65" s="105">
        <v>-1.4084507042253502E-2</v>
      </c>
      <c r="D65" s="105">
        <v>-2.2988505747126409E-2</v>
      </c>
      <c r="E65" s="105">
        <v>2.8579594169775291E-4</v>
      </c>
      <c r="F65" s="105">
        <v>6.7385444743935263E-2</v>
      </c>
      <c r="G65" s="105">
        <v>0</v>
      </c>
      <c r="H65" s="105">
        <v>1.2869399428026673E-2</v>
      </c>
      <c r="I65" s="105">
        <v>1.1991869918699161E-2</v>
      </c>
      <c r="J65" s="105">
        <v>3.8694833716794719E-3</v>
      </c>
      <c r="K65" s="106">
        <v>-3.3783783783783994E-3</v>
      </c>
      <c r="L65" s="93">
        <v>3.4251444376942608E-4</v>
      </c>
      <c r="M65" s="39"/>
      <c r="N65" s="39"/>
      <c r="O65" s="39"/>
      <c r="P65" s="39"/>
      <c r="Q65" s="39"/>
      <c r="R65" s="39"/>
      <c r="S65" s="39"/>
      <c r="T65" s="39"/>
      <c r="U65" s="39"/>
      <c r="V65" s="39"/>
      <c r="W65" s="39"/>
      <c r="X65" s="39"/>
      <c r="Y65" s="39"/>
      <c r="Z65" s="39"/>
    </row>
    <row r="66" spans="1:26" ht="14.25" customHeight="1">
      <c r="A66" s="105">
        <v>-4.6610169491525522E-3</v>
      </c>
      <c r="B66" s="105">
        <v>2.461538461538515E-3</v>
      </c>
      <c r="C66" s="105">
        <v>-1.0866536639732471E-2</v>
      </c>
      <c r="D66" s="105">
        <v>-1.6393442622950616E-3</v>
      </c>
      <c r="E66" s="105">
        <v>-2.8571428571433355E-4</v>
      </c>
      <c r="F66" s="105">
        <v>-5.7418699186991828E-2</v>
      </c>
      <c r="G66" s="105">
        <v>-5.1165434906196294E-3</v>
      </c>
      <c r="H66" s="105">
        <v>0</v>
      </c>
      <c r="I66" s="105">
        <v>4.6808510638297829E-2</v>
      </c>
      <c r="J66" s="105">
        <v>-8.0912863070539132E-3</v>
      </c>
      <c r="K66" s="106">
        <v>-1.6611295681063121E-2</v>
      </c>
      <c r="L66" s="93">
        <v>-5.6548728296211825E-3</v>
      </c>
      <c r="M66" s="39"/>
      <c r="N66" s="39"/>
      <c r="O66" s="39"/>
      <c r="P66" s="39"/>
      <c r="Q66" s="39"/>
      <c r="R66" s="39"/>
      <c r="S66" s="39"/>
      <c r="T66" s="39"/>
      <c r="U66" s="39"/>
      <c r="V66" s="39"/>
      <c r="W66" s="39"/>
      <c r="X66" s="39"/>
      <c r="Y66" s="39"/>
      <c r="Z66" s="39"/>
    </row>
    <row r="67" spans="1:26" ht="14.25" customHeight="1">
      <c r="A67" s="105">
        <v>0</v>
      </c>
      <c r="B67" s="105">
        <v>-9.1463414634146423E-3</v>
      </c>
      <c r="C67" s="105">
        <v>-2.7855153203348859E-4</v>
      </c>
      <c r="D67" s="105">
        <v>-1.2145748987854255E-2</v>
      </c>
      <c r="E67" s="105">
        <v>-1.2840633471250529E-3</v>
      </c>
      <c r="F67" s="105">
        <v>1.9689119170984481E-2</v>
      </c>
      <c r="G67" s="105">
        <v>-9.5720720720721131E-3</v>
      </c>
      <c r="H67" s="105">
        <v>1.5980629539951607E-2</v>
      </c>
      <c r="I67" s="105">
        <v>2.2183558068725517E-2</v>
      </c>
      <c r="J67" s="105">
        <v>-1.3205036339441034E-2</v>
      </c>
      <c r="K67" s="106">
        <v>-4.9586776859503745E-3</v>
      </c>
      <c r="L67" s="93">
        <v>-4.1850107504862732E-3</v>
      </c>
      <c r="M67" s="39"/>
      <c r="N67" s="39"/>
      <c r="O67" s="39"/>
      <c r="P67" s="39"/>
      <c r="Q67" s="39"/>
      <c r="R67" s="39"/>
      <c r="S67" s="39"/>
      <c r="T67" s="39"/>
      <c r="U67" s="39"/>
      <c r="V67" s="39"/>
      <c r="W67" s="39"/>
      <c r="X67" s="39"/>
      <c r="Y67" s="39"/>
      <c r="Z67" s="39"/>
    </row>
    <row r="68" spans="1:26" ht="14.25" customHeight="1">
      <c r="A68" s="105">
        <v>4.2553191489360653E-3</v>
      </c>
      <c r="B68" s="105">
        <v>-1.2048192771084376E-2</v>
      </c>
      <c r="C68" s="105">
        <v>9.8452883263009383E-3</v>
      </c>
      <c r="D68" s="105">
        <v>4.0502227622529752E-4</v>
      </c>
      <c r="E68" s="105">
        <v>1.2857142857143344E-3</v>
      </c>
      <c r="F68" s="105">
        <v>5.2344601962922566E-2</v>
      </c>
      <c r="G68" s="105">
        <v>2.0689655172413834E-2</v>
      </c>
      <c r="H68" s="105">
        <v>4.3774319066147704E-3</v>
      </c>
      <c r="I68" s="105">
        <v>-1.856990394877267E-2</v>
      </c>
      <c r="J68" s="105">
        <v>3.3866017567996565E-2</v>
      </c>
      <c r="K68" s="106">
        <v>2.0236087689713411E-2</v>
      </c>
      <c r="L68" s="93">
        <v>9.7242952308953523E-3</v>
      </c>
      <c r="M68" s="39"/>
      <c r="N68" s="39"/>
      <c r="O68" s="39"/>
      <c r="P68" s="39"/>
      <c r="Q68" s="39"/>
      <c r="R68" s="39"/>
      <c r="S68" s="39"/>
      <c r="T68" s="39"/>
      <c r="U68" s="39"/>
      <c r="V68" s="39"/>
      <c r="W68" s="39"/>
      <c r="X68" s="39"/>
      <c r="Y68" s="39"/>
      <c r="Z68" s="39"/>
    </row>
    <row r="69" spans="1:26" ht="14.25" customHeight="1">
      <c r="A69" s="105">
        <v>-4.237288135593209E-3</v>
      </c>
      <c r="B69" s="105">
        <v>4.4682190056639426E-2</v>
      </c>
      <c r="C69" s="105">
        <v>4.237288135593209E-3</v>
      </c>
      <c r="D69" s="105">
        <v>4.0518638573749932E-4</v>
      </c>
      <c r="E69" s="105">
        <v>2.8579594169775291E-4</v>
      </c>
      <c r="F69" s="105">
        <v>0</v>
      </c>
      <c r="G69" s="105">
        <v>-5.7142857142856718E-3</v>
      </c>
      <c r="H69" s="105">
        <v>-2.0952380952380945E-2</v>
      </c>
      <c r="I69" s="105">
        <v>-1.9173412867490303E-3</v>
      </c>
      <c r="J69" s="105">
        <v>4.9888888888888872E-2</v>
      </c>
      <c r="K69" s="106">
        <v>-2.4671052631578982E-2</v>
      </c>
      <c r="L69" s="93">
        <v>1.2922818466654107E-5</v>
      </c>
      <c r="M69" s="39"/>
      <c r="N69" s="39"/>
      <c r="O69" s="39"/>
      <c r="P69" s="39"/>
      <c r="Q69" s="39"/>
      <c r="R69" s="39"/>
      <c r="S69" s="39"/>
      <c r="T69" s="39"/>
      <c r="U69" s="39"/>
      <c r="V69" s="39"/>
      <c r="W69" s="39"/>
      <c r="X69" s="39"/>
      <c r="Y69" s="39"/>
      <c r="Z69" s="39"/>
    </row>
    <row r="70" spans="1:26" ht="14.25" customHeight="1">
      <c r="A70" s="105">
        <v>-4.2194092827003704E-3</v>
      </c>
      <c r="B70" s="105">
        <v>4.8844884488448814E-2</v>
      </c>
      <c r="C70" s="105">
        <v>-2.8169014084507005E-3</v>
      </c>
      <c r="D70" s="105">
        <v>-5.2398226521563895E-3</v>
      </c>
      <c r="E70" s="105">
        <v>-2.8571428571433355E-4</v>
      </c>
      <c r="F70" s="105">
        <v>-5.4495912806540314E-4</v>
      </c>
      <c r="G70" s="105">
        <v>0</v>
      </c>
      <c r="H70" s="105">
        <v>1.6949152542372836E-2</v>
      </c>
      <c r="I70" s="105">
        <v>2.043478260869569E-2</v>
      </c>
      <c r="J70" s="105">
        <v>2.3890784982935065E-2</v>
      </c>
      <c r="K70" s="106">
        <v>1.3333333333333419E-2</v>
      </c>
      <c r="L70" s="93">
        <v>-8.7153001936723928E-4</v>
      </c>
      <c r="M70" s="39"/>
      <c r="N70" s="39"/>
      <c r="O70" s="39"/>
      <c r="P70" s="39"/>
      <c r="Q70" s="39"/>
      <c r="R70" s="39"/>
      <c r="S70" s="39"/>
      <c r="T70" s="39"/>
      <c r="U70" s="39"/>
      <c r="V70" s="39"/>
      <c r="W70" s="39"/>
      <c r="X70" s="39"/>
      <c r="Y70" s="39"/>
      <c r="Z70" s="39"/>
    </row>
    <row r="71" spans="1:26" ht="14.25" customHeight="1">
      <c r="A71" s="105">
        <v>0</v>
      </c>
      <c r="B71" s="105">
        <v>1.0000000000000009E-2</v>
      </c>
      <c r="C71" s="105">
        <v>1.7191977077363862E-2</v>
      </c>
      <c r="D71" s="105">
        <v>-7.2028811524610381E-3</v>
      </c>
      <c r="E71" s="105">
        <v>0</v>
      </c>
      <c r="F71" s="105">
        <v>2.1845985800108547E-3</v>
      </c>
      <c r="G71" s="105">
        <v>-5.6818181818182323E-3</v>
      </c>
      <c r="H71" s="105">
        <v>-1.6666666666666718E-2</v>
      </c>
      <c r="I71" s="105">
        <v>2.2222222222222143E-2</v>
      </c>
      <c r="J71" s="105">
        <v>1.0344827586206806E-2</v>
      </c>
      <c r="K71" s="106">
        <v>-4.9751243781094301E-3</v>
      </c>
      <c r="L71" s="93">
        <v>1.4740871004448319E-3</v>
      </c>
      <c r="M71" s="39"/>
      <c r="N71" s="39"/>
      <c r="O71" s="39"/>
      <c r="P71" s="39"/>
      <c r="Q71" s="39"/>
      <c r="R71" s="39"/>
      <c r="S71" s="39"/>
      <c r="T71" s="39"/>
      <c r="U71" s="39"/>
      <c r="V71" s="39"/>
      <c r="W71" s="39"/>
      <c r="X71" s="39"/>
      <c r="Y71" s="39"/>
      <c r="Z71" s="39"/>
    </row>
    <row r="72" spans="1:26" ht="14.25" customHeight="1">
      <c r="A72" s="105">
        <v>3.0434782608695699E-2</v>
      </c>
      <c r="B72" s="105">
        <v>3.0219780219780112E-2</v>
      </c>
      <c r="C72" s="105">
        <v>-2.8571428571428914E-3</v>
      </c>
      <c r="D72" s="105">
        <v>-4.382470119521864E-3</v>
      </c>
      <c r="E72" s="105">
        <v>1.0101010101010166E-2</v>
      </c>
      <c r="F72" s="105">
        <v>6.0439560439560225E-3</v>
      </c>
      <c r="G72" s="105">
        <v>2.4447031431897637E-2</v>
      </c>
      <c r="H72" s="105">
        <v>1.6949152542372836E-2</v>
      </c>
      <c r="I72" s="105">
        <v>1.1690647482014427E-2</v>
      </c>
      <c r="J72" s="105">
        <v>-2.3897677549646557E-2</v>
      </c>
      <c r="K72" s="106">
        <v>4.9999999999998934E-3</v>
      </c>
      <c r="L72" s="93">
        <v>9.3711660445328082E-3</v>
      </c>
      <c r="M72" s="39"/>
      <c r="N72" s="39"/>
      <c r="O72" s="39"/>
      <c r="P72" s="39"/>
      <c r="Q72" s="39"/>
      <c r="R72" s="39"/>
      <c r="S72" s="39"/>
      <c r="T72" s="39"/>
      <c r="U72" s="39"/>
      <c r="V72" s="39"/>
      <c r="W72" s="39"/>
      <c r="X72" s="39"/>
      <c r="Y72" s="39"/>
      <c r="Z72" s="39"/>
    </row>
    <row r="73" spans="1:26" ht="14.25" customHeight="1">
      <c r="A73" s="105">
        <v>8.7719298245614308E-3</v>
      </c>
      <c r="B73" s="105">
        <v>-2.9333333333333322E-2</v>
      </c>
      <c r="C73" s="105">
        <v>3.5502958579881616E-2</v>
      </c>
      <c r="D73" s="105">
        <v>-9.8619329388560661E-3</v>
      </c>
      <c r="E73" s="105">
        <v>4.3478260869564966E-3</v>
      </c>
      <c r="F73" s="105">
        <v>0</v>
      </c>
      <c r="G73" s="105">
        <v>1.0588235294117565E-2</v>
      </c>
      <c r="H73" s="105">
        <v>0</v>
      </c>
      <c r="I73" s="105">
        <v>-4.921700223713632E-3</v>
      </c>
      <c r="J73" s="105">
        <v>5.8684121430989666E-3</v>
      </c>
      <c r="K73" s="106">
        <v>1.7811704834605591E-2</v>
      </c>
      <c r="L73" s="93">
        <v>5.4987598262443704E-3</v>
      </c>
      <c r="M73" s="39"/>
      <c r="N73" s="39"/>
      <c r="O73" s="39"/>
      <c r="P73" s="39"/>
      <c r="Q73" s="39"/>
      <c r="R73" s="39"/>
      <c r="S73" s="39"/>
      <c r="T73" s="39"/>
      <c r="U73" s="39"/>
      <c r="V73" s="39"/>
      <c r="W73" s="39"/>
      <c r="X73" s="39"/>
      <c r="Y73" s="39"/>
      <c r="Z73" s="39"/>
    </row>
    <row r="74" spans="1:26" ht="14.25" customHeight="1">
      <c r="A74" s="105">
        <v>8.8495575221239076E-3</v>
      </c>
      <c r="B74" s="105">
        <v>-3.2258064516129004E-2</v>
      </c>
      <c r="C74" s="105">
        <v>-2.3612750885478873E-3</v>
      </c>
      <c r="D74" s="105">
        <v>-9.765625E-3</v>
      </c>
      <c r="E74" s="105">
        <v>1.1730205278592365E-2</v>
      </c>
      <c r="F74" s="105">
        <v>0</v>
      </c>
      <c r="G74" s="105">
        <v>7.1090047393365108E-3</v>
      </c>
      <c r="H74" s="105">
        <v>-1.6666666666666718E-2</v>
      </c>
      <c r="I74" s="105">
        <v>-2.8049575994781528E-2</v>
      </c>
      <c r="J74" s="105">
        <v>-9.8335009498267123E-3</v>
      </c>
      <c r="K74" s="106">
        <v>9.590683336187622E-3</v>
      </c>
      <c r="L74" s="93">
        <v>4.3297460804923027E-3</v>
      </c>
      <c r="M74" s="39"/>
      <c r="N74" s="39"/>
      <c r="O74" s="39"/>
      <c r="P74" s="39"/>
      <c r="Q74" s="39"/>
      <c r="R74" s="39"/>
      <c r="S74" s="39"/>
      <c r="T74" s="39"/>
      <c r="U74" s="39"/>
      <c r="V74" s="39"/>
      <c r="W74" s="39"/>
      <c r="X74" s="39"/>
      <c r="Y74" s="39"/>
      <c r="Z74" s="39"/>
    </row>
    <row r="75" spans="1:26" ht="14.25" customHeight="1">
      <c r="A75" s="105">
        <v>1.3452914798206317E-2</v>
      </c>
      <c r="B75" s="105">
        <v>0</v>
      </c>
      <c r="C75" s="105">
        <v>-3.2362459546924072E-3</v>
      </c>
      <c r="D75" s="105">
        <v>0</v>
      </c>
      <c r="E75" s="105">
        <v>0</v>
      </c>
      <c r="F75" s="105">
        <v>0</v>
      </c>
      <c r="G75" s="105">
        <v>2.3752969121140222E-3</v>
      </c>
      <c r="H75" s="105">
        <v>4.7641734159120652E-4</v>
      </c>
      <c r="I75" s="105">
        <v>3.3483146067415648E-2</v>
      </c>
      <c r="J75" s="105">
        <v>1.6931818181818103E-2</v>
      </c>
      <c r="K75" s="106">
        <v>6.7241379310345462E-3</v>
      </c>
      <c r="L75" s="93">
        <v>5.6465348700036611E-3</v>
      </c>
      <c r="M75" s="39"/>
      <c r="N75" s="39"/>
      <c r="O75" s="39"/>
      <c r="P75" s="39"/>
      <c r="Q75" s="39"/>
      <c r="R75" s="39"/>
      <c r="S75" s="39"/>
      <c r="T75" s="39"/>
      <c r="U75" s="39"/>
      <c r="V75" s="39"/>
      <c r="W75" s="39"/>
      <c r="X75" s="39"/>
      <c r="Y75" s="39"/>
      <c r="Z75" s="39"/>
    </row>
    <row r="76" spans="1:26" ht="14.25" customHeight="1">
      <c r="A76" s="105">
        <v>3.1488978857399097E-3</v>
      </c>
      <c r="B76" s="105">
        <v>5.0847457627118731E-2</v>
      </c>
      <c r="C76" s="105">
        <v>-2.941176470588891E-4</v>
      </c>
      <c r="D76" s="105">
        <v>3.9215686274509665E-3</v>
      </c>
      <c r="E76" s="105">
        <v>2.9411764705882248E-3</v>
      </c>
      <c r="F76" s="105">
        <v>1.7897091722595126E-2</v>
      </c>
      <c r="G76" s="105">
        <v>3.9506172839506082E-2</v>
      </c>
      <c r="H76" s="105">
        <v>2.3902439024390265E-2</v>
      </c>
      <c r="I76" s="105">
        <v>1.1363636363636465E-2</v>
      </c>
      <c r="J76" s="105">
        <v>2.3255813953488413E-2</v>
      </c>
      <c r="K76" s="106">
        <v>0</v>
      </c>
      <c r="L76" s="93">
        <v>8.4208275133832444E-3</v>
      </c>
      <c r="M76" s="39"/>
      <c r="N76" s="39"/>
      <c r="O76" s="39"/>
      <c r="P76" s="39"/>
      <c r="Q76" s="39"/>
      <c r="R76" s="39"/>
      <c r="S76" s="39"/>
      <c r="T76" s="39"/>
      <c r="U76" s="39"/>
      <c r="V76" s="39"/>
      <c r="W76" s="39"/>
      <c r="X76" s="39"/>
      <c r="Y76" s="39"/>
      <c r="Z76" s="39"/>
    </row>
    <row r="77" spans="1:26" ht="14.25" customHeight="1">
      <c r="A77" s="105">
        <v>1.3513513513514486E-3</v>
      </c>
      <c r="B77" s="105">
        <v>-1.6666666666666718E-2</v>
      </c>
      <c r="C77" s="105">
        <v>2.2556390977443552E-2</v>
      </c>
      <c r="D77" s="105">
        <v>-1.1627906976744207E-2</v>
      </c>
      <c r="E77" s="105">
        <v>-1.8759018759018753E-2</v>
      </c>
      <c r="F77" s="105">
        <v>-2.2321428571429047E-3</v>
      </c>
      <c r="G77" s="105">
        <v>-4.3570669500531345E-2</v>
      </c>
      <c r="H77" s="105">
        <v>4.0609137055837463E-2</v>
      </c>
      <c r="I77" s="105">
        <v>-8.1419624217119013E-2</v>
      </c>
      <c r="J77" s="105">
        <v>-2.2727272727272707E-2</v>
      </c>
      <c r="K77" s="106">
        <v>-8.5470085470085166E-3</v>
      </c>
      <c r="L77" s="93">
        <v>-1.0187273845828293E-2</v>
      </c>
      <c r="M77" s="39"/>
      <c r="N77" s="39"/>
      <c r="O77" s="39"/>
      <c r="P77" s="39"/>
      <c r="Q77" s="39"/>
      <c r="R77" s="39"/>
      <c r="S77" s="39"/>
      <c r="T77" s="39"/>
      <c r="U77" s="39"/>
      <c r="V77" s="39"/>
      <c r="W77" s="39"/>
      <c r="X77" s="39"/>
      <c r="Y77" s="39"/>
      <c r="Z77" s="39"/>
    </row>
    <row r="78" spans="1:26" ht="14.25" customHeight="1">
      <c r="A78" s="105">
        <v>-6.7114093959731447E-3</v>
      </c>
      <c r="B78" s="105">
        <v>1.3351134846462109E-3</v>
      </c>
      <c r="C78" s="105">
        <v>2.3076923076922995E-2</v>
      </c>
      <c r="D78" s="105">
        <v>-3.8744672607515795E-4</v>
      </c>
      <c r="E78" s="105">
        <v>1.138353765323985E-2</v>
      </c>
      <c r="F78" s="105">
        <v>6.1763054463783718E-3</v>
      </c>
      <c r="G78" s="105">
        <v>2.3621117278849191E-4</v>
      </c>
      <c r="H78" s="105">
        <v>0</v>
      </c>
      <c r="I78" s="105">
        <v>7.7130649876321122E-2</v>
      </c>
      <c r="J78" s="105">
        <v>3.6513545347467646E-2</v>
      </c>
      <c r="K78" s="106">
        <v>0</v>
      </c>
      <c r="L78" s="93">
        <v>2.679667031472821E-3</v>
      </c>
      <c r="M78" s="39"/>
      <c r="N78" s="39"/>
      <c r="O78" s="39"/>
      <c r="P78" s="39"/>
      <c r="Q78" s="39"/>
      <c r="R78" s="39"/>
      <c r="S78" s="39"/>
      <c r="T78" s="39"/>
      <c r="U78" s="39"/>
      <c r="V78" s="39"/>
      <c r="W78" s="39"/>
      <c r="X78" s="39"/>
      <c r="Y78" s="39"/>
      <c r="Z78" s="39"/>
    </row>
    <row r="79" spans="1:26" ht="14.25" customHeight="1">
      <c r="A79" s="105">
        <v>2.5229357798165042E-2</v>
      </c>
      <c r="B79" s="105">
        <v>2.1828103683492417E-2</v>
      </c>
      <c r="C79" s="105">
        <v>0</v>
      </c>
      <c r="D79" s="105">
        <v>8.9913995308834593E-3</v>
      </c>
      <c r="E79" s="105">
        <v>7.6470588235295622E-3</v>
      </c>
      <c r="F79" s="105">
        <v>0</v>
      </c>
      <c r="G79" s="105">
        <v>9.7793679189028815E-3</v>
      </c>
      <c r="H79" s="105">
        <v>-1.1540391369794234E-2</v>
      </c>
      <c r="I79" s="105">
        <v>3.4426610839730198E-2</v>
      </c>
      <c r="J79" s="105">
        <v>2.9090909090909056E-2</v>
      </c>
      <c r="K79" s="106">
        <v>2.2727272727272707E-2</v>
      </c>
      <c r="L79" s="93">
        <v>9.5081857444172524E-3</v>
      </c>
      <c r="M79" s="39"/>
      <c r="N79" s="39"/>
      <c r="O79" s="39"/>
      <c r="P79" s="39"/>
      <c r="Q79" s="39"/>
      <c r="R79" s="39"/>
      <c r="S79" s="39"/>
      <c r="T79" s="39"/>
      <c r="U79" s="39"/>
      <c r="V79" s="39"/>
      <c r="W79" s="39"/>
      <c r="X79" s="39"/>
      <c r="Y79" s="39"/>
      <c r="Z79" s="39"/>
    </row>
    <row r="80" spans="1:26" ht="14.25" customHeight="1">
      <c r="A80" s="105">
        <v>2.3474178403755763E-2</v>
      </c>
      <c r="B80" s="105">
        <v>2.8771929824561449E-2</v>
      </c>
      <c r="C80" s="105">
        <v>-9.1463414634146423E-3</v>
      </c>
      <c r="D80" s="105">
        <v>4.4081632653061309E-2</v>
      </c>
      <c r="E80" s="105">
        <v>3.0303030303030276E-2</v>
      </c>
      <c r="F80" s="105">
        <v>5.6179775280895683E-4</v>
      </c>
      <c r="G80" s="105">
        <v>4.1614906832298182E-2</v>
      </c>
      <c r="H80" s="105">
        <v>5.44973544973546E-2</v>
      </c>
      <c r="I80" s="105">
        <v>1.1529411764705788E-2</v>
      </c>
      <c r="J80" s="105">
        <v>7.3260073260073E-3</v>
      </c>
      <c r="K80" s="106">
        <v>4.0000000000000036E-2</v>
      </c>
      <c r="L80" s="93">
        <v>2.9830573924796155E-2</v>
      </c>
      <c r="M80" s="39"/>
      <c r="N80" s="39"/>
      <c r="O80" s="39"/>
      <c r="P80" s="39"/>
      <c r="Q80" s="39"/>
      <c r="R80" s="39"/>
      <c r="S80" s="39"/>
      <c r="T80" s="39"/>
      <c r="U80" s="39"/>
      <c r="V80" s="39"/>
      <c r="W80" s="39"/>
      <c r="X80" s="39"/>
      <c r="Y80" s="39"/>
      <c r="Z80" s="39"/>
    </row>
    <row r="81" spans="1:26" ht="14.25" customHeight="1">
      <c r="A81" s="105">
        <v>-1.2059369202226278E-2</v>
      </c>
      <c r="B81" s="105">
        <v>1.7857142857142794E-2</v>
      </c>
      <c r="C81" s="105">
        <v>-3.0395136778115228E-3</v>
      </c>
      <c r="D81" s="105">
        <v>-3.1620553359683834E-2</v>
      </c>
      <c r="E81" s="105">
        <v>-7.5187969924812581E-3</v>
      </c>
      <c r="F81" s="105">
        <v>2.2522522522523403E-3</v>
      </c>
      <c r="G81" s="105">
        <v>-2.4360683553508733E-2</v>
      </c>
      <c r="H81" s="105">
        <v>-1.3054830287206221E-2</v>
      </c>
      <c r="I81" s="105">
        <v>0</v>
      </c>
      <c r="J81" s="105">
        <v>-1.3253012048192736E-2</v>
      </c>
      <c r="K81" s="106">
        <v>-5.6047730970891774E-3</v>
      </c>
      <c r="L81" s="93">
        <v>-1.2461780468372208E-2</v>
      </c>
      <c r="M81" s="39"/>
      <c r="N81" s="39"/>
      <c r="O81" s="39"/>
      <c r="P81" s="39"/>
      <c r="Q81" s="39"/>
      <c r="R81" s="39"/>
      <c r="S81" s="39"/>
      <c r="T81" s="39"/>
      <c r="U81" s="39"/>
      <c r="V81" s="39"/>
      <c r="W81" s="39"/>
      <c r="X81" s="39"/>
      <c r="Y81" s="39"/>
      <c r="Z81" s="39"/>
    </row>
    <row r="82" spans="1:26" ht="14.25" customHeight="1">
      <c r="A82" s="105">
        <v>2.6666666666666616E-2</v>
      </c>
      <c r="B82" s="105">
        <v>-4.2674253200568613E-3</v>
      </c>
      <c r="C82" s="105">
        <v>5.7877813504823239E-2</v>
      </c>
      <c r="D82" s="105">
        <v>7.5680272108843427E-2</v>
      </c>
      <c r="E82" s="105">
        <v>1.0638297872340496E-2</v>
      </c>
      <c r="F82" s="105">
        <v>0</v>
      </c>
      <c r="G82" s="105">
        <v>1.3636363636363669E-2</v>
      </c>
      <c r="H82" s="105">
        <v>7.8947368421051767E-3</v>
      </c>
      <c r="I82" s="105">
        <v>1.1904761904761862E-2</v>
      </c>
      <c r="J82" s="105">
        <v>2.5197628458498045E-2</v>
      </c>
      <c r="K82" s="106">
        <v>5.6363636363636616E-3</v>
      </c>
      <c r="L82" s="93">
        <v>1.9586469297636633E-2</v>
      </c>
      <c r="M82" s="39"/>
      <c r="N82" s="39"/>
      <c r="O82" s="39"/>
      <c r="P82" s="39"/>
      <c r="Q82" s="39"/>
      <c r="R82" s="39"/>
      <c r="S82" s="39"/>
      <c r="T82" s="39"/>
      <c r="U82" s="39"/>
      <c r="V82" s="39"/>
      <c r="W82" s="39"/>
      <c r="X82" s="39"/>
      <c r="Y82" s="39"/>
      <c r="Z82" s="39"/>
    </row>
    <row r="83" spans="1:26" ht="14.25" customHeight="1">
      <c r="A83" s="105">
        <v>-1.5932521087160256E-2</v>
      </c>
      <c r="B83" s="105">
        <v>-3.0344827586206935E-2</v>
      </c>
      <c r="C83" s="105">
        <v>-5.0671550671550714E-2</v>
      </c>
      <c r="D83" s="105">
        <v>-3.6460467021712462E-2</v>
      </c>
      <c r="E83" s="105">
        <v>-7.541478129713397E-3</v>
      </c>
      <c r="F83" s="105">
        <v>0</v>
      </c>
      <c r="G83" s="105">
        <v>-7.3170731707317138E-3</v>
      </c>
      <c r="H83" s="105">
        <v>0</v>
      </c>
      <c r="I83" s="105">
        <v>-8.2644628099173278E-3</v>
      </c>
      <c r="J83" s="105">
        <v>-1.4485696895922051E-2</v>
      </c>
      <c r="K83" s="106">
        <v>-1.7857142857142905E-2</v>
      </c>
      <c r="L83" s="93">
        <v>-1.2668293619238269E-2</v>
      </c>
      <c r="M83" s="39"/>
      <c r="N83" s="39"/>
      <c r="O83" s="39"/>
      <c r="P83" s="39"/>
      <c r="Q83" s="39"/>
      <c r="R83" s="39"/>
      <c r="S83" s="39"/>
      <c r="T83" s="39"/>
      <c r="U83" s="39"/>
      <c r="V83" s="39"/>
      <c r="W83" s="39"/>
      <c r="X83" s="39"/>
      <c r="Y83" s="39"/>
      <c r="Z83" s="39"/>
    </row>
    <row r="84" spans="1:26" ht="14.25" customHeight="1">
      <c r="A84" s="105">
        <v>-3.2695002335356715E-3</v>
      </c>
      <c r="B84" s="105">
        <v>-3.3333333333333326E-2</v>
      </c>
      <c r="C84" s="105">
        <v>-1.2195121951218413E-3</v>
      </c>
      <c r="D84" s="105">
        <v>-2.4770275669196984E-2</v>
      </c>
      <c r="E84" s="105">
        <v>-1.2658227848101222E-2</v>
      </c>
      <c r="F84" s="105">
        <v>-1.6611295681063121E-2</v>
      </c>
      <c r="G84" s="105">
        <v>-2.0310633213859064E-2</v>
      </c>
      <c r="H84" s="105">
        <v>-1.5544041450777257E-2</v>
      </c>
      <c r="I84" s="105">
        <v>-4.7672588261749471E-2</v>
      </c>
      <c r="J84" s="105">
        <v>-3.3415695964231107E-2</v>
      </c>
      <c r="K84" s="106">
        <v>-1.4084507042253502E-2</v>
      </c>
      <c r="L84" s="93">
        <v>-1.2924092945204468E-2</v>
      </c>
      <c r="M84" s="39"/>
      <c r="N84" s="39"/>
      <c r="O84" s="39"/>
      <c r="P84" s="39"/>
      <c r="Q84" s="39"/>
      <c r="R84" s="39"/>
      <c r="S84" s="39"/>
      <c r="T84" s="39"/>
      <c r="U84" s="39"/>
      <c r="V84" s="39"/>
      <c r="W84" s="39"/>
      <c r="X84" s="39"/>
      <c r="Y84" s="39"/>
      <c r="Z84" s="39"/>
    </row>
    <row r="85" spans="1:26" ht="14.25" customHeight="1">
      <c r="A85" s="105">
        <v>-8.3371931449746084E-3</v>
      </c>
      <c r="B85" s="105">
        <v>0</v>
      </c>
      <c r="C85" s="105">
        <v>9.2307692307691536E-3</v>
      </c>
      <c r="D85" s="105">
        <v>-1.534225019669555E-2</v>
      </c>
      <c r="E85" s="105">
        <v>-6.8037272592812448E-3</v>
      </c>
      <c r="F85" s="105">
        <v>-2.1138211382113803E-2</v>
      </c>
      <c r="G85" s="105">
        <v>0</v>
      </c>
      <c r="H85" s="105">
        <v>4.1623309053069324E-3</v>
      </c>
      <c r="I85" s="105">
        <v>-6.7415730337083701E-4</v>
      </c>
      <c r="J85" s="105">
        <v>-9.4405594405594373E-3</v>
      </c>
      <c r="K85" s="106">
        <v>1.4466869083765044E-2</v>
      </c>
      <c r="L85" s="93">
        <v>-5.2970593580260461E-3</v>
      </c>
      <c r="M85" s="39"/>
      <c r="N85" s="39"/>
      <c r="O85" s="39"/>
      <c r="P85" s="39"/>
      <c r="Q85" s="39"/>
      <c r="R85" s="39"/>
      <c r="S85" s="39"/>
      <c r="T85" s="39"/>
      <c r="U85" s="39"/>
      <c r="V85" s="39"/>
      <c r="W85" s="39"/>
      <c r="X85" s="39"/>
      <c r="Y85" s="39"/>
      <c r="Z85" s="39"/>
    </row>
    <row r="86" spans="1:26" ht="14.25" customHeight="1">
      <c r="A86" s="105">
        <v>-9.633027522935711E-3</v>
      </c>
      <c r="B86" s="105">
        <v>-1.3315579227696217E-3</v>
      </c>
      <c r="C86" s="105">
        <v>-1.5151515151515138E-2</v>
      </c>
      <c r="D86" s="105">
        <v>-7.4189769621241242E-3</v>
      </c>
      <c r="E86" s="105">
        <v>-1.4431486880466471E-2</v>
      </c>
      <c r="F86" s="105">
        <v>0</v>
      </c>
      <c r="G86" s="105">
        <v>-1.297169811320753E-2</v>
      </c>
      <c r="H86" s="105">
        <v>-4.1450777202072242E-3</v>
      </c>
      <c r="I86" s="105">
        <v>-1.1111111111111072E-2</v>
      </c>
      <c r="J86" s="105">
        <v>-1.3679733302678465E-2</v>
      </c>
      <c r="K86" s="106">
        <v>-9.0265486725663591E-3</v>
      </c>
      <c r="L86" s="93">
        <v>-1.6027233050538769E-2</v>
      </c>
      <c r="M86" s="39"/>
      <c r="N86" s="39"/>
      <c r="O86" s="39"/>
      <c r="P86" s="39"/>
      <c r="Q86" s="39"/>
      <c r="R86" s="39"/>
      <c r="S86" s="39"/>
      <c r="T86" s="39"/>
      <c r="U86" s="39"/>
      <c r="V86" s="39"/>
      <c r="W86" s="39"/>
      <c r="X86" s="39"/>
      <c r="Y86" s="39"/>
      <c r="Z86" s="39"/>
    </row>
    <row r="87" spans="1:26" ht="14.25" customHeight="1">
      <c r="A87" s="105">
        <v>-9.9909173478655022E-3</v>
      </c>
      <c r="B87" s="105">
        <v>-5.1767676767676796E-2</v>
      </c>
      <c r="C87" s="105">
        <v>-1.7857142857142905E-2</v>
      </c>
      <c r="D87" s="105">
        <v>-1.386214863303814E-2</v>
      </c>
      <c r="E87" s="105">
        <v>2.6308097047647028E-3</v>
      </c>
      <c r="F87" s="105">
        <v>-2.8947368421052611E-2</v>
      </c>
      <c r="G87" s="105">
        <v>-8.1871345029239651E-3</v>
      </c>
      <c r="H87" s="105">
        <v>-2.5252525252525304E-2</v>
      </c>
      <c r="I87" s="105">
        <v>-3.5429583702391021E-3</v>
      </c>
      <c r="J87" s="105">
        <v>-1.1477272727272725E-2</v>
      </c>
      <c r="K87" s="106">
        <v>-2.5862068965517238E-2</v>
      </c>
      <c r="L87" s="93">
        <v>-5.3620715777269456E-3</v>
      </c>
      <c r="M87" s="39"/>
      <c r="N87" s="39"/>
      <c r="O87" s="39"/>
      <c r="P87" s="39"/>
      <c r="Q87" s="39"/>
      <c r="R87" s="39"/>
      <c r="S87" s="39"/>
      <c r="T87" s="39"/>
      <c r="U87" s="39"/>
      <c r="V87" s="39"/>
      <c r="W87" s="39"/>
      <c r="X87" s="39"/>
      <c r="Y87" s="39"/>
      <c r="Z87" s="39"/>
    </row>
    <row r="88" spans="1:26" ht="14.25" customHeight="1">
      <c r="A88" s="105">
        <v>-4.5207956600361587E-3</v>
      </c>
      <c r="B88" s="105">
        <v>-6.309148264984632E-4</v>
      </c>
      <c r="C88" s="105">
        <v>-3.9862837548221175E-2</v>
      </c>
      <c r="D88" s="105">
        <v>-4.5994633959370868E-3</v>
      </c>
      <c r="E88" s="105">
        <v>2.4908424908425264E-3</v>
      </c>
      <c r="F88" s="105">
        <v>1.6042780748663166E-2</v>
      </c>
      <c r="G88" s="105">
        <v>-8.0055690915419309E-3</v>
      </c>
      <c r="H88" s="105">
        <v>-9.009009009009028E-3</v>
      </c>
      <c r="I88" s="105">
        <v>-1.3973799126637543E-2</v>
      </c>
      <c r="J88" s="105">
        <v>-1.6759776536312887E-2</v>
      </c>
      <c r="K88" s="106">
        <v>1.7244352474565794E-4</v>
      </c>
      <c r="L88" s="93">
        <v>-6.0628678805496605E-3</v>
      </c>
      <c r="M88" s="39"/>
      <c r="N88" s="39"/>
      <c r="O88" s="39"/>
      <c r="P88" s="39"/>
      <c r="Q88" s="39"/>
      <c r="R88" s="39"/>
      <c r="S88" s="39"/>
      <c r="T88" s="39"/>
      <c r="U88" s="39"/>
      <c r="V88" s="39"/>
      <c r="W88" s="39"/>
      <c r="X88" s="39"/>
      <c r="Y88" s="39"/>
      <c r="Z88" s="39"/>
    </row>
    <row r="89" spans="1:26" ht="14.25" customHeight="1">
      <c r="A89" s="105">
        <v>5.4545454545453786E-3</v>
      </c>
      <c r="B89" s="105">
        <v>-1.8891687657430767E-3</v>
      </c>
      <c r="C89" s="105">
        <v>2.7220630372493115E-3</v>
      </c>
      <c r="D89" s="105">
        <v>3.4615384615384048E-3</v>
      </c>
      <c r="E89" s="105">
        <v>3.6764705882352811E-3</v>
      </c>
      <c r="F89" s="105">
        <v>1.3550135501354976E-2</v>
      </c>
      <c r="G89" s="105">
        <v>-8.1703107019562848E-3</v>
      </c>
      <c r="H89" s="105">
        <v>0</v>
      </c>
      <c r="I89" s="105">
        <v>1.1037527593819041E-2</v>
      </c>
      <c r="J89" s="105">
        <v>1.1299435028248483E-2</v>
      </c>
      <c r="K89" s="106">
        <v>-1.7241379310339866E-4</v>
      </c>
      <c r="L89" s="93">
        <v>1.0749234772462479E-3</v>
      </c>
      <c r="M89" s="39"/>
      <c r="N89" s="39"/>
      <c r="O89" s="39"/>
      <c r="P89" s="39"/>
      <c r="Q89" s="39"/>
      <c r="R89" s="39"/>
      <c r="S89" s="39"/>
      <c r="T89" s="39"/>
      <c r="U89" s="39"/>
      <c r="V89" s="39"/>
      <c r="W89" s="39"/>
      <c r="X89" s="39"/>
      <c r="Y89" s="39"/>
      <c r="Z89" s="39"/>
    </row>
    <row r="90" spans="1:26" ht="14.25" customHeight="1">
      <c r="A90" s="105">
        <v>-4.5248868778280382E-3</v>
      </c>
      <c r="B90" s="105">
        <v>-6.8792995622264375E-3</v>
      </c>
      <c r="C90" s="105">
        <v>3.8690476190476275E-2</v>
      </c>
      <c r="D90" s="105">
        <v>-3.8446751249521238E-4</v>
      </c>
      <c r="E90" s="105">
        <v>1.2507444907683185E-2</v>
      </c>
      <c r="F90" s="105">
        <v>0</v>
      </c>
      <c r="G90" s="105">
        <v>1.6255408724125786E-2</v>
      </c>
      <c r="H90" s="105">
        <v>-1.5763546798029604E-2</v>
      </c>
      <c r="I90" s="105">
        <v>-4.39560439560438E-3</v>
      </c>
      <c r="J90" s="105">
        <v>-5.6179775280899014E-3</v>
      </c>
      <c r="K90" s="106">
        <v>1.5761821366024442E-2</v>
      </c>
      <c r="L90" s="93">
        <v>4.1464008582390299E-3</v>
      </c>
      <c r="M90" s="39"/>
      <c r="N90" s="39"/>
      <c r="O90" s="39"/>
      <c r="P90" s="39"/>
      <c r="Q90" s="39"/>
      <c r="R90" s="39"/>
      <c r="S90" s="39"/>
      <c r="T90" s="39"/>
      <c r="U90" s="39"/>
      <c r="V90" s="39"/>
      <c r="W90" s="39"/>
      <c r="X90" s="39"/>
      <c r="Y90" s="39"/>
      <c r="Z90" s="39"/>
    </row>
    <row r="91" spans="1:26" ht="14.25" customHeight="1">
      <c r="A91" s="105">
        <v>-1.3392857142857095E-2</v>
      </c>
      <c r="B91" s="105">
        <v>0</v>
      </c>
      <c r="C91" s="105">
        <v>-6.4066852367688054E-2</v>
      </c>
      <c r="D91" s="105">
        <v>6.1895551257253878E-3</v>
      </c>
      <c r="E91" s="105">
        <v>-1.7410387710314557E-2</v>
      </c>
      <c r="F91" s="105">
        <v>0</v>
      </c>
      <c r="G91" s="105">
        <v>-9.1541135573580679E-3</v>
      </c>
      <c r="H91" s="105">
        <v>2.5252525252525304E-2</v>
      </c>
      <c r="I91" s="105">
        <v>-8.4985835694051381E-3</v>
      </c>
      <c r="J91" s="105">
        <v>-1.1111111111111072E-2</v>
      </c>
      <c r="K91" s="106">
        <v>5.2816901408450079E-3</v>
      </c>
      <c r="L91" s="93">
        <v>-8.8068941672265755E-3</v>
      </c>
      <c r="M91" s="39"/>
      <c r="N91" s="39"/>
      <c r="O91" s="39"/>
      <c r="P91" s="39"/>
      <c r="Q91" s="39"/>
      <c r="R91" s="39"/>
      <c r="S91" s="39"/>
      <c r="T91" s="39"/>
      <c r="U91" s="39"/>
      <c r="V91" s="39"/>
      <c r="W91" s="39"/>
      <c r="X91" s="39"/>
      <c r="Y91" s="39"/>
      <c r="Z91" s="39"/>
    </row>
    <row r="92" spans="1:26" ht="14.25" customHeight="1">
      <c r="A92" s="105">
        <v>-1.7543859649122862E-2</v>
      </c>
      <c r="B92" s="105">
        <v>3.8986354775828458E-2</v>
      </c>
      <c r="C92" s="105">
        <v>-2.7777777777777679E-3</v>
      </c>
      <c r="D92" s="105">
        <v>1.9379844961240345E-3</v>
      </c>
      <c r="E92" s="105">
        <v>2.1994134897360684E-3</v>
      </c>
      <c r="F92" s="105">
        <v>0</v>
      </c>
      <c r="G92" s="105">
        <v>-1.931818181818179E-2</v>
      </c>
      <c r="H92" s="105">
        <v>-4.0697674418604612E-2</v>
      </c>
      <c r="I92" s="105">
        <v>1.9777777777777672E-2</v>
      </c>
      <c r="J92" s="105">
        <v>-5.5248618784530246E-3</v>
      </c>
      <c r="K92" s="106">
        <v>1.610017889087656E-2</v>
      </c>
      <c r="L92" s="93">
        <v>2.0264219271926009E-3</v>
      </c>
      <c r="M92" s="39"/>
      <c r="N92" s="39"/>
      <c r="O92" s="39"/>
      <c r="P92" s="39"/>
      <c r="Q92" s="39"/>
      <c r="R92" s="39"/>
      <c r="S92" s="39"/>
      <c r="T92" s="39"/>
      <c r="U92" s="39"/>
      <c r="V92" s="39"/>
      <c r="W92" s="39"/>
      <c r="X92" s="39"/>
      <c r="Y92" s="39"/>
      <c r="Z92" s="39"/>
    </row>
    <row r="93" spans="1:26" ht="14.25" customHeight="1">
      <c r="A93" s="105">
        <v>1.3333333333333419E-2</v>
      </c>
      <c r="B93" s="105">
        <v>2.6000000000000023E-2</v>
      </c>
      <c r="C93" s="105">
        <v>5.8823529411764719E-2</v>
      </c>
      <c r="D93" s="105">
        <v>4.6728971962617383E-3</v>
      </c>
      <c r="E93" s="105">
        <v>1.0370370370370363E-2</v>
      </c>
      <c r="F93" s="105">
        <v>2.7173913043478937E-3</v>
      </c>
      <c r="G93" s="105">
        <v>1.9698725376593229E-2</v>
      </c>
      <c r="H93" s="105">
        <v>3.9798488664987364E-2</v>
      </c>
      <c r="I93" s="105">
        <v>-2.2217285047765323E-4</v>
      </c>
      <c r="J93" s="105">
        <v>4.3280435023860253E-3</v>
      </c>
      <c r="K93" s="106">
        <v>1.6363636363636358E-2</v>
      </c>
      <c r="L93" s="93">
        <v>2.0840006406150025E-2</v>
      </c>
      <c r="M93" s="39"/>
      <c r="N93" s="39"/>
      <c r="O93" s="39"/>
      <c r="P93" s="39"/>
      <c r="Q93" s="39"/>
      <c r="R93" s="39"/>
      <c r="S93" s="39"/>
      <c r="T93" s="39"/>
      <c r="U93" s="39"/>
      <c r="V93" s="39"/>
      <c r="W93" s="39"/>
      <c r="X93" s="39"/>
      <c r="Y93" s="39"/>
      <c r="Z93" s="39"/>
    </row>
    <row r="94" spans="1:26" ht="14.25" customHeight="1">
      <c r="A94" s="105">
        <v>1.534296028880866E-2</v>
      </c>
      <c r="B94" s="105">
        <v>-2.4707412223667125E-2</v>
      </c>
      <c r="C94" s="105">
        <v>5.9171597633136397E-3</v>
      </c>
      <c r="D94" s="105">
        <v>2.9258517034068232E-2</v>
      </c>
      <c r="E94" s="105">
        <v>7.4626865671640896E-3</v>
      </c>
      <c r="F94" s="105">
        <v>-6.9296914516944863E-2</v>
      </c>
      <c r="G94" s="105">
        <v>2.7380952380952284E-2</v>
      </c>
      <c r="H94" s="105">
        <v>-1.5090543259557165E-3</v>
      </c>
      <c r="I94" s="105">
        <v>-2.1096128751631138E-2</v>
      </c>
      <c r="J94" s="105">
        <v>2.5142207053469923E-2</v>
      </c>
      <c r="K94" s="106">
        <v>-2.8268551236749095E-2</v>
      </c>
      <c r="L94" s="93">
        <v>7.9638398622470241E-3</v>
      </c>
      <c r="M94" s="39"/>
      <c r="N94" s="39"/>
      <c r="O94" s="39"/>
      <c r="P94" s="39"/>
      <c r="Q94" s="39"/>
      <c r="R94" s="39"/>
      <c r="S94" s="39"/>
      <c r="T94" s="39"/>
      <c r="U94" s="39"/>
      <c r="V94" s="39"/>
      <c r="W94" s="39"/>
      <c r="X94" s="39"/>
      <c r="Y94" s="39"/>
      <c r="Z94" s="39"/>
    </row>
    <row r="95" spans="1:26" ht="14.25" customHeight="1">
      <c r="A95" s="105">
        <v>1.7914561322921463E-2</v>
      </c>
      <c r="B95" s="105">
        <v>2.533333333333343E-2</v>
      </c>
      <c r="C95" s="105">
        <v>2.9673590504450953E-3</v>
      </c>
      <c r="D95" s="105">
        <v>0</v>
      </c>
      <c r="E95" s="105">
        <v>9.0361445783131433E-3</v>
      </c>
      <c r="F95" s="105">
        <v>9.5290858725761707E-2</v>
      </c>
      <c r="G95" s="105">
        <v>6.3291139240506222E-2</v>
      </c>
      <c r="H95" s="105">
        <v>2.2107969151671014E-2</v>
      </c>
      <c r="I95" s="105">
        <v>2.1777777777777674E-2</v>
      </c>
      <c r="J95" s="105">
        <v>-1.136363636363602E-3</v>
      </c>
      <c r="K95" s="106">
        <v>2.9090909090909056E-2</v>
      </c>
      <c r="L95" s="93">
        <v>1.4438166980540013E-2</v>
      </c>
      <c r="M95" s="39"/>
      <c r="N95" s="39"/>
      <c r="O95" s="39"/>
      <c r="P95" s="39"/>
      <c r="Q95" s="39"/>
      <c r="R95" s="39"/>
      <c r="S95" s="39"/>
      <c r="T95" s="39"/>
      <c r="U95" s="39"/>
      <c r="V95" s="39"/>
      <c r="W95" s="39"/>
      <c r="X95" s="39"/>
      <c r="Y95" s="39"/>
      <c r="Z95" s="39"/>
    </row>
    <row r="96" spans="1:26" ht="14.25" customHeight="1">
      <c r="A96" s="105">
        <v>-1.0454545454545494E-2</v>
      </c>
      <c r="B96" s="105">
        <v>6.7114093959732557E-3</v>
      </c>
      <c r="C96" s="105">
        <v>-2.4602026049204029E-2</v>
      </c>
      <c r="D96" s="105">
        <v>-9.9206349206348854E-3</v>
      </c>
      <c r="E96" s="105">
        <v>1.8105009052504784E-3</v>
      </c>
      <c r="F96" s="105">
        <v>2.7777777777777679E-3</v>
      </c>
      <c r="G96" s="105">
        <v>-1.274681329667593E-2</v>
      </c>
      <c r="H96" s="105">
        <v>7.7720207253886286E-3</v>
      </c>
      <c r="I96" s="105">
        <v>-1.1206328279498967E-2</v>
      </c>
      <c r="J96" s="105">
        <v>1.7341040462427681E-2</v>
      </c>
      <c r="K96" s="106">
        <v>0</v>
      </c>
      <c r="L96" s="93">
        <v>2.6819189403681776E-3</v>
      </c>
      <c r="M96" s="39"/>
      <c r="N96" s="39"/>
      <c r="O96" s="39"/>
      <c r="P96" s="39"/>
      <c r="Q96" s="39"/>
      <c r="R96" s="39"/>
      <c r="S96" s="39"/>
      <c r="T96" s="39"/>
      <c r="U96" s="39"/>
      <c r="V96" s="39"/>
      <c r="W96" s="39"/>
      <c r="X96" s="39"/>
      <c r="Y96" s="39"/>
      <c r="Z96" s="39"/>
    </row>
    <row r="97" spans="1:26" ht="14.25" customHeight="1">
      <c r="A97" s="105">
        <v>-6.3233965672990777E-3</v>
      </c>
      <c r="B97" s="105">
        <v>-2.0093770931011168E-3</v>
      </c>
      <c r="C97" s="105">
        <v>-4.0357451715190562E-3</v>
      </c>
      <c r="D97" s="105">
        <v>-7.8740157480314821E-3</v>
      </c>
      <c r="E97" s="105">
        <v>-1.515601783060927E-2</v>
      </c>
      <c r="F97" s="105">
        <v>-5.2631578947368474E-2</v>
      </c>
      <c r="G97" s="105">
        <v>-5.8392346875387746E-3</v>
      </c>
      <c r="H97" s="105">
        <v>-7.7120822622107621E-3</v>
      </c>
      <c r="I97" s="105">
        <v>-2.4646378054007712E-2</v>
      </c>
      <c r="J97" s="105">
        <v>-1.7045454545454586E-2</v>
      </c>
      <c r="K97" s="106">
        <v>-2.4822695035460973E-2</v>
      </c>
      <c r="L97" s="93">
        <v>-3.8710029168823601E-3</v>
      </c>
      <c r="M97" s="39"/>
      <c r="N97" s="39"/>
      <c r="O97" s="39"/>
      <c r="P97" s="39"/>
      <c r="Q97" s="39"/>
      <c r="R97" s="39"/>
      <c r="S97" s="39"/>
      <c r="T97" s="39"/>
      <c r="U97" s="39"/>
      <c r="V97" s="39"/>
      <c r="W97" s="39"/>
      <c r="X97" s="39"/>
      <c r="Y97" s="39"/>
      <c r="Z97" s="39"/>
    </row>
    <row r="98" spans="1:26" ht="14.25" customHeight="1">
      <c r="A98" s="105">
        <v>-4.5146726862299591E-4</v>
      </c>
      <c r="B98" s="105">
        <v>1.6337644656228667E-2</v>
      </c>
      <c r="C98" s="105">
        <v>2.0294117647058796E-2</v>
      </c>
      <c r="D98" s="105">
        <v>7.8802206461769941E-4</v>
      </c>
      <c r="E98" s="105">
        <v>-8.8365243004417948E-3</v>
      </c>
      <c r="F98" s="105">
        <v>0</v>
      </c>
      <c r="G98" s="105">
        <v>3.7411148522259463E-3</v>
      </c>
      <c r="H98" s="105">
        <v>-1.2690355329949221E-2</v>
      </c>
      <c r="I98" s="105">
        <v>3.656700365670007E-3</v>
      </c>
      <c r="J98" s="105">
        <v>-2.2675736961451642E-3</v>
      </c>
      <c r="K98" s="106">
        <v>2.732240437158473E-2</v>
      </c>
      <c r="L98" s="93">
        <v>-2.2643048991943804E-3</v>
      </c>
      <c r="M98" s="39"/>
      <c r="N98" s="39"/>
      <c r="O98" s="39"/>
      <c r="P98" s="39"/>
      <c r="Q98" s="39"/>
      <c r="R98" s="39"/>
      <c r="S98" s="39"/>
      <c r="T98" s="39"/>
      <c r="U98" s="39"/>
      <c r="V98" s="39"/>
      <c r="W98" s="39"/>
      <c r="X98" s="39"/>
      <c r="Y98" s="39"/>
      <c r="Z98" s="39"/>
    </row>
    <row r="99" spans="1:26" ht="14.25" customHeight="1">
      <c r="A99" s="105">
        <v>0</v>
      </c>
      <c r="B99" s="105">
        <v>1.3103448275862073E-2</v>
      </c>
      <c r="C99" s="105">
        <v>-1.4492753623188359E-2</v>
      </c>
      <c r="D99" s="105">
        <v>-1.2066952121448038E-2</v>
      </c>
      <c r="E99" s="105">
        <v>-1.6796988126267065E-2</v>
      </c>
      <c r="F99" s="105">
        <v>0</v>
      </c>
      <c r="G99" s="105">
        <v>3.4576183718229903E-2</v>
      </c>
      <c r="H99" s="105">
        <v>7.6726342710997653E-3</v>
      </c>
      <c r="I99" s="105">
        <v>-4.4967880085653444E-3</v>
      </c>
      <c r="J99" s="105">
        <v>1.8173557473875057E-3</v>
      </c>
      <c r="K99" s="106">
        <v>-9.0991810737028889E-4</v>
      </c>
      <c r="L99" s="93">
        <v>-4.2140463681028528E-4</v>
      </c>
      <c r="M99" s="39"/>
      <c r="N99" s="39"/>
      <c r="O99" s="39"/>
      <c r="P99" s="39"/>
      <c r="Q99" s="39"/>
      <c r="R99" s="39"/>
      <c r="S99" s="39"/>
      <c r="T99" s="39"/>
      <c r="U99" s="39"/>
      <c r="V99" s="39"/>
      <c r="W99" s="39"/>
      <c r="X99" s="39"/>
      <c r="Y99" s="39"/>
      <c r="Z99" s="39"/>
    </row>
    <row r="100" spans="1:26" ht="14.25" customHeight="1">
      <c r="A100" s="105">
        <v>-2.2522522522522292E-3</v>
      </c>
      <c r="B100" s="105">
        <v>0</v>
      </c>
      <c r="C100" s="105">
        <v>4.5771445892694773E-2</v>
      </c>
      <c r="D100" s="105">
        <v>-7.77907429015956E-4</v>
      </c>
      <c r="E100" s="105">
        <v>-6.1879407108935691E-3</v>
      </c>
      <c r="F100" s="105">
        <v>0</v>
      </c>
      <c r="G100" s="105">
        <v>1.2903225806448759E-4</v>
      </c>
      <c r="H100" s="105">
        <v>1.2953367875647714E-2</v>
      </c>
      <c r="I100" s="105">
        <v>2.1417862497319362E-4</v>
      </c>
      <c r="J100" s="105">
        <v>3.3333333333333215E-2</v>
      </c>
      <c r="K100" s="106">
        <v>-9.0909090909085943E-4</v>
      </c>
      <c r="L100" s="93">
        <v>-2.1973401333323928E-3</v>
      </c>
      <c r="M100" s="39"/>
      <c r="N100" s="39"/>
      <c r="O100" s="39"/>
      <c r="P100" s="39"/>
      <c r="Q100" s="39"/>
      <c r="R100" s="39"/>
      <c r="S100" s="39"/>
      <c r="T100" s="39"/>
      <c r="U100" s="39"/>
      <c r="V100" s="39"/>
      <c r="W100" s="39"/>
      <c r="X100" s="39"/>
      <c r="Y100" s="39"/>
      <c r="Z100" s="39"/>
    </row>
    <row r="101" spans="1:26" ht="14.25" customHeight="1">
      <c r="A101" s="105">
        <v>-1.3333333333333308E-2</v>
      </c>
      <c r="B101" s="105">
        <v>4.1551246537396835E-3</v>
      </c>
      <c r="C101" s="105">
        <v>4.3987341772151911E-2</v>
      </c>
      <c r="D101" s="105">
        <v>-1.4564967420467645E-2</v>
      </c>
      <c r="E101" s="105">
        <v>2.7417027417027118E-3</v>
      </c>
      <c r="F101" s="105">
        <v>-3.6706869428421163E-3</v>
      </c>
      <c r="G101" s="105">
        <v>2.1983706194232955E-3</v>
      </c>
      <c r="H101" s="105">
        <v>-1.3292433537832271E-2</v>
      </c>
      <c r="I101" s="105">
        <v>-1.2478849407783432E-2</v>
      </c>
      <c r="J101" s="105">
        <v>2.6506024096385472E-2</v>
      </c>
      <c r="K101" s="106">
        <v>0</v>
      </c>
      <c r="L101" s="93">
        <v>-2.6447153041760929E-3</v>
      </c>
      <c r="M101" s="39"/>
      <c r="N101" s="39"/>
      <c r="O101" s="39"/>
      <c r="P101" s="39"/>
      <c r="Q101" s="39"/>
      <c r="R101" s="39"/>
      <c r="S101" s="39"/>
      <c r="T101" s="39"/>
      <c r="U101" s="39"/>
      <c r="V101" s="39"/>
      <c r="W101" s="39"/>
      <c r="X101" s="39"/>
      <c r="Y101" s="39"/>
      <c r="Z101" s="39"/>
    </row>
    <row r="102" spans="1:26" ht="14.25" customHeight="1">
      <c r="A102" s="105">
        <v>7.6130765785937804E-3</v>
      </c>
      <c r="B102" s="105">
        <v>3.2904148783977183E-2</v>
      </c>
      <c r="C102" s="105">
        <v>0</v>
      </c>
      <c r="D102" s="105">
        <v>5.1168412570507638E-2</v>
      </c>
      <c r="E102" s="105">
        <v>1.1678832116788218E-2</v>
      </c>
      <c r="F102" s="105">
        <v>-2.205128205128204E-2</v>
      </c>
      <c r="G102" s="105">
        <v>1.5542028234682981E-3</v>
      </c>
      <c r="H102" s="105">
        <v>4.1067761806981018E-3</v>
      </c>
      <c r="I102" s="105">
        <v>1.0472323145971352E-2</v>
      </c>
      <c r="J102" s="105">
        <v>9.1185410334346795E-3</v>
      </c>
      <c r="K102" s="106">
        <v>1.8518518518518601E-2</v>
      </c>
      <c r="L102" s="93">
        <v>5.3790861673841395E-3</v>
      </c>
      <c r="M102" s="39"/>
      <c r="N102" s="39"/>
      <c r="O102" s="39"/>
      <c r="P102" s="39"/>
      <c r="Q102" s="39"/>
      <c r="R102" s="39"/>
      <c r="S102" s="39"/>
      <c r="T102" s="39"/>
      <c r="U102" s="39"/>
      <c r="V102" s="39"/>
      <c r="W102" s="39"/>
      <c r="X102" s="39"/>
      <c r="Y102" s="39"/>
      <c r="Z102" s="39"/>
    </row>
    <row r="103" spans="1:26" ht="14.25" customHeight="1">
      <c r="A103" s="105">
        <v>-3.1249999999999334E-3</v>
      </c>
      <c r="B103" s="105">
        <v>4.3103448275862988E-3</v>
      </c>
      <c r="C103" s="105">
        <v>3.1746031746031633E-3</v>
      </c>
      <c r="D103" s="105">
        <v>4.0306328093508981E-4</v>
      </c>
      <c r="E103" s="105">
        <v>7.3529411764705621E-3</v>
      </c>
      <c r="F103" s="105">
        <v>1.2461059190031154E-2</v>
      </c>
      <c r="G103" s="105">
        <v>-2.1419518377693292E-2</v>
      </c>
      <c r="H103" s="105">
        <v>-1.0256410256410664E-3</v>
      </c>
      <c r="I103" s="105">
        <v>-2.1367521367521292E-4</v>
      </c>
      <c r="J103" s="105">
        <v>-8.6111111111111138E-2</v>
      </c>
      <c r="K103" s="106">
        <v>-1.8181818181818188E-2</v>
      </c>
      <c r="L103" s="93">
        <v>-3.4426907203219947E-3</v>
      </c>
      <c r="M103" s="39"/>
      <c r="N103" s="39"/>
      <c r="O103" s="39"/>
      <c r="P103" s="39"/>
      <c r="Q103" s="39"/>
      <c r="R103" s="39"/>
      <c r="S103" s="39"/>
      <c r="T103" s="39"/>
      <c r="U103" s="39"/>
      <c r="V103" s="39"/>
      <c r="W103" s="39"/>
      <c r="X103" s="39"/>
      <c r="Y103" s="39"/>
      <c r="Z103" s="39"/>
    </row>
    <row r="104" spans="1:26" ht="14.25" customHeight="1">
      <c r="A104" s="105">
        <v>-4.0017785682525675E-3</v>
      </c>
      <c r="B104" s="105">
        <v>6.5075921908894774E-3</v>
      </c>
      <c r="C104" s="105">
        <v>-9.4339622641509413E-3</v>
      </c>
      <c r="D104" s="105">
        <v>2.6054590570719682E-2</v>
      </c>
      <c r="E104" s="105">
        <v>1.1904761904761862E-2</v>
      </c>
      <c r="F104" s="105">
        <v>-3.7000000000000033E-2</v>
      </c>
      <c r="G104" s="105">
        <v>2.8683181225554133E-2</v>
      </c>
      <c r="H104" s="105">
        <v>1.298701298701288E-2</v>
      </c>
      <c r="I104" s="105">
        <v>9.7087378640776656E-3</v>
      </c>
      <c r="J104" s="105">
        <v>6.0070671378091856E-2</v>
      </c>
      <c r="K104" s="106">
        <v>-1.0969250134867825E-2</v>
      </c>
      <c r="L104" s="93">
        <v>1.3225024548007669E-2</v>
      </c>
      <c r="M104" s="39"/>
      <c r="N104" s="39"/>
      <c r="O104" s="39"/>
      <c r="P104" s="39"/>
      <c r="Q104" s="39"/>
      <c r="R104" s="39"/>
      <c r="S104" s="39"/>
      <c r="T104" s="39"/>
      <c r="U104" s="39"/>
      <c r="V104" s="39"/>
      <c r="W104" s="39"/>
      <c r="X104" s="39"/>
      <c r="Y104" s="39"/>
      <c r="Z104" s="39"/>
    </row>
    <row r="105" spans="1:26" ht="14.25" customHeight="1">
      <c r="A105" s="105">
        <v>1.3063063063063041E-2</v>
      </c>
      <c r="B105" s="105">
        <v>1.5418502202643181E-2</v>
      </c>
      <c r="C105" s="105">
        <v>0</v>
      </c>
      <c r="D105" s="105">
        <v>3.3195020746887849E-3</v>
      </c>
      <c r="E105" s="105">
        <v>7.3452256033577079E-3</v>
      </c>
      <c r="F105" s="105">
        <v>0</v>
      </c>
      <c r="G105" s="105">
        <v>2.614379084967311E-3</v>
      </c>
      <c r="H105" s="105">
        <v>7.3260073260073E-3</v>
      </c>
      <c r="I105" s="105">
        <v>-9.6153846153845812E-3</v>
      </c>
      <c r="J105" s="105">
        <v>6.1250000000000027E-2</v>
      </c>
      <c r="K105" s="106">
        <v>-6.9642857142857562E-3</v>
      </c>
      <c r="L105" s="93">
        <v>6.3365488266673431E-3</v>
      </c>
      <c r="M105" s="39"/>
      <c r="N105" s="39"/>
      <c r="O105" s="39"/>
      <c r="P105" s="39"/>
      <c r="Q105" s="39"/>
      <c r="R105" s="39"/>
      <c r="S105" s="39"/>
      <c r="T105" s="39"/>
      <c r="U105" s="39"/>
      <c r="V105" s="39"/>
      <c r="W105" s="39"/>
      <c r="X105" s="39"/>
      <c r="Y105" s="39"/>
      <c r="Z105" s="39"/>
    </row>
    <row r="106" spans="1:26" ht="14.25" customHeight="1">
      <c r="A106" s="105">
        <v>-1.7264276228419639E-2</v>
      </c>
      <c r="B106" s="105">
        <v>-6.7123287671232879E-2</v>
      </c>
      <c r="C106" s="105">
        <v>3.154574132492094E-3</v>
      </c>
      <c r="D106" s="105">
        <v>4.1666666666666519E-3</v>
      </c>
      <c r="E106" s="105">
        <v>-1.1703703703703661E-2</v>
      </c>
      <c r="F106" s="105">
        <v>-1.3320177602368033E-2</v>
      </c>
      <c r="G106" s="105">
        <v>-1.2903225806451646E-2</v>
      </c>
      <c r="H106" s="105">
        <v>-2.5000000000000022E-2</v>
      </c>
      <c r="I106" s="105">
        <v>-4.2553191489361764E-3</v>
      </c>
      <c r="J106" s="105">
        <v>0</v>
      </c>
      <c r="K106" s="106">
        <v>-1.2345679012345734E-2</v>
      </c>
      <c r="L106" s="93">
        <v>-1.3134027086373568E-2</v>
      </c>
      <c r="M106" s="39"/>
      <c r="N106" s="39"/>
      <c r="O106" s="39"/>
      <c r="P106" s="39"/>
      <c r="Q106" s="39"/>
      <c r="R106" s="39"/>
      <c r="S106" s="39"/>
      <c r="T106" s="39"/>
      <c r="U106" s="39"/>
      <c r="V106" s="39"/>
      <c r="W106" s="39"/>
      <c r="X106" s="39"/>
      <c r="Y106" s="39"/>
      <c r="Z106" s="39"/>
    </row>
    <row r="107" spans="1:26" ht="14.25" customHeight="1">
      <c r="A107" s="105">
        <v>8.4821428571428825E-3</v>
      </c>
      <c r="B107" s="105">
        <v>6.8965517241379448E-3</v>
      </c>
      <c r="C107" s="105">
        <v>3.1645569620253333E-3</v>
      </c>
      <c r="D107" s="105">
        <v>-1.2345679012345734E-2</v>
      </c>
      <c r="E107" s="105">
        <v>-1.4792899408283544E-3</v>
      </c>
      <c r="F107" s="105">
        <v>1.1982026959560743E-2</v>
      </c>
      <c r="G107" s="105">
        <v>-3.856041131105381E-3</v>
      </c>
      <c r="H107" s="105">
        <v>-9.6008084891359147E-3</v>
      </c>
      <c r="I107" s="105">
        <v>2.1281123643324129E-4</v>
      </c>
      <c r="J107" s="105">
        <v>2.6319087604962377E-3</v>
      </c>
      <c r="K107" s="106">
        <v>-5.2631578947368585E-3</v>
      </c>
      <c r="L107" s="93">
        <v>-1.7291144755473553E-3</v>
      </c>
      <c r="M107" s="39"/>
      <c r="N107" s="39"/>
      <c r="O107" s="39"/>
      <c r="P107" s="39"/>
      <c r="Q107" s="39"/>
      <c r="R107" s="39"/>
      <c r="S107" s="39"/>
      <c r="T107" s="39"/>
      <c r="U107" s="39"/>
      <c r="V107" s="39"/>
      <c r="W107" s="39"/>
      <c r="X107" s="39"/>
      <c r="Y107" s="39"/>
      <c r="Z107" s="39"/>
    </row>
    <row r="108" spans="1:26" ht="14.25" customHeight="1">
      <c r="A108" s="105">
        <v>-1.5817223198594021E-2</v>
      </c>
      <c r="B108" s="105">
        <v>2.2566995768688258E-2</v>
      </c>
      <c r="C108" s="105">
        <v>1.9354838709677358E-2</v>
      </c>
      <c r="D108" s="105">
        <v>4.7413793103448176E-2</v>
      </c>
      <c r="E108" s="105">
        <v>1.6298710920137349E-3</v>
      </c>
      <c r="F108" s="105">
        <v>4.3229166666666652E-2</v>
      </c>
      <c r="G108" s="105">
        <v>5.1679586563306845E-3</v>
      </c>
      <c r="H108" s="105">
        <v>-2.52016129032262E-3</v>
      </c>
      <c r="I108" s="105">
        <v>-2.1041666666666625E-2</v>
      </c>
      <c r="J108" s="105">
        <v>-2.0981595092024574E-2</v>
      </c>
      <c r="K108" s="106">
        <v>8.7796312554866418E-4</v>
      </c>
      <c r="L108" s="93">
        <v>-4.3176780788026781E-3</v>
      </c>
      <c r="M108" s="39"/>
      <c r="N108" s="39"/>
      <c r="O108" s="39"/>
      <c r="P108" s="39"/>
      <c r="Q108" s="39"/>
      <c r="R108" s="39"/>
      <c r="S108" s="39"/>
      <c r="T108" s="39"/>
      <c r="U108" s="39"/>
      <c r="V108" s="39"/>
      <c r="W108" s="39"/>
      <c r="X108" s="39"/>
      <c r="Y108" s="39"/>
      <c r="Z108" s="39"/>
    </row>
    <row r="109" spans="1:26" ht="14.25" customHeight="1">
      <c r="A109" s="105">
        <v>-8.7108013937282625E-3</v>
      </c>
      <c r="B109" s="105">
        <v>-7.0472163495416407E-4</v>
      </c>
      <c r="C109" s="105">
        <v>2.6490066225165476E-2</v>
      </c>
      <c r="D109" s="105">
        <v>3.2028469750889688E-2</v>
      </c>
      <c r="E109" s="105">
        <v>-1.4814814814823052E-4</v>
      </c>
      <c r="F109" s="105">
        <v>-4.0000000000000036E-2</v>
      </c>
      <c r="G109" s="105">
        <v>-1.290322580645209E-3</v>
      </c>
      <c r="H109" s="105">
        <v>-7.5037518759379918E-3</v>
      </c>
      <c r="I109" s="105">
        <v>0</v>
      </c>
      <c r="J109" s="105">
        <v>4.9321824907522238E-3</v>
      </c>
      <c r="K109" s="106">
        <v>2.8173974291247905E-3</v>
      </c>
      <c r="L109" s="93">
        <v>5.8326042578005222E-4</v>
      </c>
      <c r="M109" s="39"/>
      <c r="N109" s="39"/>
      <c r="O109" s="39"/>
      <c r="P109" s="39"/>
      <c r="Q109" s="39"/>
      <c r="R109" s="39"/>
      <c r="S109" s="39"/>
      <c r="T109" s="39"/>
      <c r="U109" s="39"/>
      <c r="V109" s="39"/>
      <c r="W109" s="39"/>
      <c r="X109" s="39"/>
      <c r="Y109" s="39"/>
      <c r="Z109" s="39"/>
    </row>
    <row r="110" spans="1:26" ht="14.25" customHeight="1">
      <c r="A110" s="105">
        <v>8.7873462214411724E-3</v>
      </c>
      <c r="B110" s="105">
        <v>8.9861751152073843E-2</v>
      </c>
      <c r="C110" s="105">
        <v>5.6610056610055803E-3</v>
      </c>
      <c r="D110" s="105">
        <v>2.2747952684258443E-2</v>
      </c>
      <c r="E110" s="105">
        <v>1.3513513513513598E-2</v>
      </c>
      <c r="F110" s="105">
        <v>-5.4699154649427983E-3</v>
      </c>
      <c r="G110" s="105">
        <v>3.7483266398929072E-2</v>
      </c>
      <c r="H110" s="105">
        <v>1.989795918367343E-2</v>
      </c>
      <c r="I110" s="105">
        <v>1.5013744977796506E-2</v>
      </c>
      <c r="J110" s="105">
        <v>5.324675324675332E-2</v>
      </c>
      <c r="K110" s="106">
        <v>1.5873015873015817E-3</v>
      </c>
      <c r="L110" s="93">
        <v>1.7732160852579559E-2</v>
      </c>
      <c r="M110" s="39"/>
      <c r="N110" s="39"/>
      <c r="O110" s="39"/>
      <c r="P110" s="39"/>
      <c r="Q110" s="39"/>
      <c r="R110" s="39"/>
      <c r="S110" s="39"/>
      <c r="T110" s="39"/>
      <c r="U110" s="39"/>
      <c r="V110" s="39"/>
      <c r="W110" s="39"/>
      <c r="X110" s="39"/>
      <c r="Y110" s="39"/>
      <c r="Z110" s="39"/>
    </row>
    <row r="111" spans="1:26" ht="14.25" customHeight="1">
      <c r="A111" s="105">
        <v>7.0796460176991705E-3</v>
      </c>
      <c r="B111" s="105">
        <v>4.0767386091127067E-2</v>
      </c>
      <c r="C111" s="105">
        <v>-5.9582919563059278E-3</v>
      </c>
      <c r="D111" s="105">
        <v>1.7121702915317005E-2</v>
      </c>
      <c r="E111" s="105">
        <v>-5.9701492537312939E-3</v>
      </c>
      <c r="F111" s="105">
        <v>-4.4554455445544594E-3</v>
      </c>
      <c r="G111" s="105">
        <v>1.5635622025832685E-2</v>
      </c>
      <c r="H111" s="105">
        <v>1.5544041450777257E-2</v>
      </c>
      <c r="I111" s="105">
        <v>2.8043478260869614E-2</v>
      </c>
      <c r="J111" s="105">
        <v>4.6337817638266054E-2</v>
      </c>
      <c r="K111" s="106">
        <v>0</v>
      </c>
      <c r="L111" s="93">
        <v>9.8138983759670229E-3</v>
      </c>
      <c r="M111" s="39"/>
      <c r="N111" s="39"/>
      <c r="O111" s="39"/>
      <c r="P111" s="39"/>
      <c r="Q111" s="39"/>
      <c r="R111" s="39"/>
      <c r="S111" s="39"/>
      <c r="T111" s="39"/>
      <c r="U111" s="39"/>
      <c r="V111" s="39"/>
      <c r="W111" s="39"/>
      <c r="X111" s="39"/>
      <c r="Y111" s="39"/>
      <c r="Z111" s="39"/>
    </row>
    <row r="112" spans="1:26" ht="14.25" customHeight="1">
      <c r="A112" s="105">
        <v>0</v>
      </c>
      <c r="B112" s="105">
        <v>-3.9808917197452498E-3</v>
      </c>
      <c r="C112" s="105">
        <v>-4.6128500823722218E-3</v>
      </c>
      <c r="D112" s="105">
        <v>1.9339622641509457E-2</v>
      </c>
      <c r="E112" s="105">
        <v>7.3673131859870455E-3</v>
      </c>
      <c r="F112" s="105">
        <v>-7.7625570776255759E-2</v>
      </c>
      <c r="G112" s="105">
        <v>-2.7118644067796183E-3</v>
      </c>
      <c r="H112" s="105">
        <v>5.2083333333332593E-3</v>
      </c>
      <c r="I112" s="105">
        <v>0</v>
      </c>
      <c r="J112" s="105">
        <v>3.9563437926328771E-3</v>
      </c>
      <c r="K112" s="106">
        <v>-5.0886120371994581E-3</v>
      </c>
      <c r="L112" s="93">
        <v>-4.1106675306035179E-4</v>
      </c>
      <c r="M112" s="39"/>
      <c r="N112" s="39"/>
      <c r="O112" s="39"/>
      <c r="P112" s="39"/>
      <c r="Q112" s="39"/>
      <c r="R112" s="39"/>
      <c r="S112" s="39"/>
      <c r="T112" s="39"/>
      <c r="U112" s="39"/>
      <c r="V112" s="39"/>
      <c r="W112" s="39"/>
      <c r="X112" s="39"/>
      <c r="Y112" s="39"/>
      <c r="Z112" s="39"/>
    </row>
    <row r="113" spans="1:26" ht="14.25" customHeight="1">
      <c r="A113" s="105">
        <v>-7.0298769771528491E-3</v>
      </c>
      <c r="B113" s="105">
        <v>-1.1023622047244053E-2</v>
      </c>
      <c r="C113" s="105">
        <v>1.6501650165017256E-3</v>
      </c>
      <c r="D113" s="105">
        <v>4.7393364928909332E-3</v>
      </c>
      <c r="E113" s="105">
        <v>3.1674208144796268E-3</v>
      </c>
      <c r="F113" s="105">
        <v>1.8604651162790642E-2</v>
      </c>
      <c r="G113" s="105">
        <v>-3.3783783783783994E-3</v>
      </c>
      <c r="H113" s="105">
        <v>2.1276595744680771E-2</v>
      </c>
      <c r="I113" s="105">
        <v>4.8055919615552778E-3</v>
      </c>
      <c r="J113" s="105">
        <v>8.1922446750404276E-4</v>
      </c>
      <c r="K113" s="106">
        <v>-1.7543859649127302E-4</v>
      </c>
      <c r="L113" s="93">
        <v>2.8787635291405156E-3</v>
      </c>
      <c r="M113" s="39"/>
      <c r="N113" s="39"/>
      <c r="O113" s="39"/>
      <c r="P113" s="39"/>
      <c r="Q113" s="39"/>
      <c r="R113" s="39"/>
      <c r="S113" s="39"/>
      <c r="T113" s="39"/>
      <c r="U113" s="39"/>
      <c r="V113" s="39"/>
      <c r="W113" s="39"/>
      <c r="X113" s="39"/>
      <c r="Y113" s="39"/>
      <c r="Z113" s="39"/>
    </row>
    <row r="114" spans="1:26" ht="14.25" customHeight="1">
      <c r="A114" s="105">
        <v>0</v>
      </c>
      <c r="B114" s="105">
        <v>-7.8125E-3</v>
      </c>
      <c r="C114" s="105">
        <v>-6.5573770491803574E-3</v>
      </c>
      <c r="D114" s="105">
        <v>4.761904761904745E-3</v>
      </c>
      <c r="E114" s="105">
        <v>0</v>
      </c>
      <c r="F114" s="105">
        <v>0</v>
      </c>
      <c r="G114" s="105">
        <v>5.2981931802744686E-3</v>
      </c>
      <c r="H114" s="105">
        <v>2.666666666666595E-3</v>
      </c>
      <c r="I114" s="105">
        <v>6.4651162790697603E-2</v>
      </c>
      <c r="J114" s="105">
        <v>-8.1855388813101282E-4</v>
      </c>
      <c r="K114" s="106">
        <v>0</v>
      </c>
      <c r="L114" s="93">
        <v>8.1288786514794875E-3</v>
      </c>
      <c r="M114" s="39"/>
      <c r="N114" s="39"/>
      <c r="O114" s="39"/>
      <c r="P114" s="39"/>
      <c r="Q114" s="39"/>
      <c r="R114" s="39"/>
      <c r="S114" s="39"/>
      <c r="T114" s="39"/>
      <c r="U114" s="39"/>
      <c r="V114" s="39"/>
      <c r="W114" s="39"/>
      <c r="X114" s="39"/>
      <c r="Y114" s="39"/>
      <c r="Z114" s="39"/>
    </row>
    <row r="115" spans="1:26" ht="14.25" customHeight="1">
      <c r="A115" s="105">
        <v>-3.0661410424880353E-3</v>
      </c>
      <c r="B115" s="105">
        <v>-1.3107170393215073E-2</v>
      </c>
      <c r="C115" s="105">
        <v>3.2894736842106198E-3</v>
      </c>
      <c r="D115" s="105">
        <v>0</v>
      </c>
      <c r="E115" s="105">
        <v>0</v>
      </c>
      <c r="F115" s="105">
        <v>0</v>
      </c>
      <c r="G115" s="105">
        <v>-9.2866756393000793E-3</v>
      </c>
      <c r="H115" s="105">
        <v>-7.9365079365079083E-3</v>
      </c>
      <c r="I115" s="105">
        <v>0</v>
      </c>
      <c r="J115" s="105">
        <v>0</v>
      </c>
      <c r="K115" s="106">
        <v>0</v>
      </c>
      <c r="L115" s="93">
        <v>-3.9641333632688402E-3</v>
      </c>
      <c r="M115" s="39"/>
      <c r="N115" s="39"/>
      <c r="O115" s="39"/>
      <c r="P115" s="39"/>
      <c r="Q115" s="39"/>
      <c r="R115" s="39"/>
      <c r="S115" s="39"/>
      <c r="T115" s="39"/>
      <c r="U115" s="39"/>
      <c r="V115" s="39"/>
      <c r="W115" s="39"/>
      <c r="X115" s="39"/>
      <c r="Y115" s="39"/>
      <c r="Z115" s="39"/>
    </row>
    <row r="116" spans="1:26" ht="14.25" customHeight="1">
      <c r="A116" s="105">
        <v>-2.6212319790300809E-3</v>
      </c>
      <c r="B116" s="105">
        <v>8.0833333333333313E-2</v>
      </c>
      <c r="C116" s="105">
        <v>6.6225165562914245E-3</v>
      </c>
      <c r="D116" s="105">
        <v>0</v>
      </c>
      <c r="E116" s="105">
        <v>4.5454545454546302E-3</v>
      </c>
      <c r="F116" s="105">
        <v>7.4999999999999956E-2</v>
      </c>
      <c r="G116" s="105">
        <v>0</v>
      </c>
      <c r="H116" s="105">
        <v>1.3404825737265424E-2</v>
      </c>
      <c r="I116" s="105">
        <v>4.6533271288962119E-4</v>
      </c>
      <c r="J116" s="105">
        <v>1.366120218579292E-3</v>
      </c>
      <c r="K116" s="106">
        <v>1.7574692442883233E-3</v>
      </c>
      <c r="L116" s="93">
        <v>4.8080312451530549E-3</v>
      </c>
      <c r="M116" s="39"/>
      <c r="N116" s="39"/>
      <c r="O116" s="39"/>
      <c r="P116" s="39"/>
      <c r="Q116" s="39"/>
      <c r="R116" s="39"/>
      <c r="S116" s="39"/>
      <c r="T116" s="39"/>
      <c r="U116" s="39"/>
      <c r="V116" s="39"/>
      <c r="W116" s="39"/>
      <c r="X116" s="39"/>
      <c r="Y116" s="39"/>
      <c r="Z116" s="39"/>
    </row>
    <row r="117" spans="1:26" ht="14.25" customHeight="1">
      <c r="A117" s="105">
        <v>1.0150044130626812E-2</v>
      </c>
      <c r="B117" s="105">
        <v>-1.9607843137254943E-2</v>
      </c>
      <c r="C117" s="105">
        <v>-6.5789473684210176E-3</v>
      </c>
      <c r="D117" s="105">
        <v>-1.8691588785046731E-2</v>
      </c>
      <c r="E117" s="105">
        <v>1.5174506828528056E-3</v>
      </c>
      <c r="F117" s="105">
        <v>0</v>
      </c>
      <c r="G117" s="105">
        <v>1.8878101402373115E-3</v>
      </c>
      <c r="H117" s="105">
        <v>4.8491379310344751E-3</v>
      </c>
      <c r="I117" s="105">
        <v>1.1294117647058899E-2</v>
      </c>
      <c r="J117" s="105">
        <v>2.73972602739736E-3</v>
      </c>
      <c r="K117" s="106">
        <v>1.6071428571428514E-2</v>
      </c>
      <c r="L117" s="93">
        <v>2.1902554827042398E-3</v>
      </c>
      <c r="M117" s="39"/>
      <c r="N117" s="39"/>
      <c r="O117" s="39"/>
      <c r="P117" s="39"/>
      <c r="Q117" s="39"/>
      <c r="R117" s="39"/>
      <c r="S117" s="39"/>
      <c r="T117" s="39"/>
      <c r="U117" s="39"/>
      <c r="V117" s="39"/>
      <c r="W117" s="39"/>
      <c r="X117" s="39"/>
      <c r="Y117" s="39"/>
      <c r="Z117" s="39"/>
    </row>
    <row r="118" spans="1:26" ht="14.25" customHeight="1">
      <c r="A118" s="105">
        <v>-8.7489063867016714E-3</v>
      </c>
      <c r="B118" s="105">
        <v>2.0000000000000018E-2</v>
      </c>
      <c r="C118" s="105">
        <v>-6.5359477124182774E-3</v>
      </c>
      <c r="D118" s="105">
        <v>-8.8003705419175127E-3</v>
      </c>
      <c r="E118" s="105">
        <v>-9.0225563909774875E-3</v>
      </c>
      <c r="F118" s="105">
        <v>-3.8461538461538436E-2</v>
      </c>
      <c r="G118" s="105">
        <v>-1.0540360240160029E-2</v>
      </c>
      <c r="H118" s="105">
        <v>-1.0133333333333328E-2</v>
      </c>
      <c r="I118" s="105">
        <v>-1.0937863625785416E-2</v>
      </c>
      <c r="J118" s="105">
        <v>1.388888888888884E-2</v>
      </c>
      <c r="K118" s="106">
        <v>-3.4482758620689613E-2</v>
      </c>
      <c r="L118" s="93">
        <v>-3.7306603972803165E-3</v>
      </c>
      <c r="M118" s="39"/>
      <c r="N118" s="39"/>
      <c r="O118" s="39"/>
      <c r="P118" s="39"/>
      <c r="Q118" s="39"/>
      <c r="R118" s="39"/>
      <c r="S118" s="39"/>
      <c r="T118" s="39"/>
      <c r="U118" s="39"/>
      <c r="V118" s="39"/>
      <c r="W118" s="39"/>
      <c r="X118" s="39"/>
      <c r="Y118" s="39"/>
      <c r="Z118" s="39"/>
    </row>
    <row r="119" spans="1:26" ht="14.25" customHeight="1">
      <c r="A119" s="105">
        <v>-6.0869565217391841E-3</v>
      </c>
      <c r="B119" s="105">
        <v>-1.6638935108153063E-3</v>
      </c>
      <c r="C119" s="105">
        <v>3.2786885245901232E-3</v>
      </c>
      <c r="D119" s="105">
        <v>4.1860465116279055E-3</v>
      </c>
      <c r="E119" s="105">
        <v>3.0165912518853588E-3</v>
      </c>
      <c r="F119" s="105">
        <v>0</v>
      </c>
      <c r="G119" s="105">
        <v>8.8841028402208977E-3</v>
      </c>
      <c r="H119" s="105">
        <v>-2.6595744680850686E-3</v>
      </c>
      <c r="I119" s="105">
        <v>3.1197504199663939E-2</v>
      </c>
      <c r="J119" s="105">
        <v>1.1235955056179803E-2</v>
      </c>
      <c r="K119" s="106">
        <v>1.7543859649122862E-2</v>
      </c>
      <c r="L119" s="93">
        <v>8.3684087247228867E-3</v>
      </c>
      <c r="M119" s="39"/>
      <c r="N119" s="39"/>
      <c r="O119" s="39"/>
      <c r="P119" s="39"/>
      <c r="Q119" s="39"/>
      <c r="R119" s="39"/>
      <c r="S119" s="39"/>
      <c r="T119" s="39"/>
      <c r="U119" s="39"/>
      <c r="V119" s="39"/>
      <c r="W119" s="39"/>
      <c r="X119" s="39"/>
      <c r="Y119" s="39"/>
      <c r="Z119" s="39"/>
    </row>
    <row r="120" spans="1:26" ht="14.25" customHeight="1">
      <c r="A120" s="105">
        <v>-1.7094017094017144E-2</v>
      </c>
      <c r="B120" s="105">
        <v>-3.0645161290322576E-2</v>
      </c>
      <c r="C120" s="105">
        <v>1.6396130513207652E-4</v>
      </c>
      <c r="D120" s="105">
        <v>-4.6296296296296502E-3</v>
      </c>
      <c r="E120" s="105">
        <v>1.5085231558309431E-4</v>
      </c>
      <c r="F120" s="105">
        <v>9.5890410958904049E-2</v>
      </c>
      <c r="G120" s="105">
        <v>1.0748299319727872E-2</v>
      </c>
      <c r="H120" s="105">
        <v>8.0428954423592547E-3</v>
      </c>
      <c r="I120" s="105">
        <v>4.0963855421687345E-3</v>
      </c>
      <c r="J120" s="105">
        <v>9.7858459792936614E-3</v>
      </c>
      <c r="K120" s="106">
        <v>-7.8328981723237989E-3</v>
      </c>
      <c r="L120" s="93">
        <v>8.4536258240497375E-4</v>
      </c>
      <c r="M120" s="39"/>
      <c r="N120" s="39"/>
      <c r="O120" s="39"/>
      <c r="P120" s="39"/>
      <c r="Q120" s="39"/>
      <c r="R120" s="39"/>
      <c r="S120" s="39"/>
      <c r="T120" s="39"/>
      <c r="U120" s="39"/>
      <c r="V120" s="39"/>
      <c r="W120" s="39"/>
      <c r="X120" s="39"/>
      <c r="Y120" s="39"/>
      <c r="Z120" s="39"/>
    </row>
    <row r="121" spans="1:26" ht="14.25" customHeight="1">
      <c r="A121" s="105">
        <v>4.2918454935623185E-3</v>
      </c>
      <c r="B121" s="105">
        <v>2.9045643153526868E-2</v>
      </c>
      <c r="C121" s="105">
        <v>2.007024586051176E-2</v>
      </c>
      <c r="D121" s="105">
        <v>-4.6082949308755561E-3</v>
      </c>
      <c r="E121" s="105">
        <v>4.3939393939393945E-3</v>
      </c>
      <c r="F121" s="105">
        <v>-5.1000000000000045E-2</v>
      </c>
      <c r="G121" s="105">
        <v>2.8653295128939771E-3</v>
      </c>
      <c r="H121" s="105">
        <v>0</v>
      </c>
      <c r="I121" s="105">
        <v>2.4154589371980784E-3</v>
      </c>
      <c r="J121" s="105">
        <v>1.1621233859397506E-2</v>
      </c>
      <c r="K121" s="106">
        <v>1.6814159292035447E-2</v>
      </c>
      <c r="L121" s="93">
        <v>4.9975726075905946E-3</v>
      </c>
      <c r="M121" s="39"/>
      <c r="N121" s="39"/>
      <c r="O121" s="39"/>
      <c r="P121" s="39"/>
      <c r="Q121" s="39"/>
      <c r="R121" s="39"/>
      <c r="S121" s="39"/>
      <c r="T121" s="39"/>
      <c r="U121" s="39"/>
      <c r="V121" s="39"/>
      <c r="W121" s="39"/>
      <c r="X121" s="39"/>
      <c r="Y121" s="39"/>
      <c r="Z121" s="39"/>
    </row>
    <row r="122" spans="1:26" ht="14.25" customHeight="1">
      <c r="A122" s="105">
        <v>4.3103448275862988E-3</v>
      </c>
      <c r="B122" s="105">
        <v>-2.9008863819500408E-2</v>
      </c>
      <c r="C122" s="105">
        <v>0</v>
      </c>
      <c r="D122" s="105">
        <v>9.302325581395321E-3</v>
      </c>
      <c r="E122" s="105">
        <v>-7.5187969924812581E-3</v>
      </c>
      <c r="F122" s="105">
        <v>-6.5420560747663559E-2</v>
      </c>
      <c r="G122" s="105">
        <v>1.2295081967212962E-3</v>
      </c>
      <c r="H122" s="105">
        <v>0</v>
      </c>
      <c r="I122" s="105">
        <v>-1.1933174224343701E-2</v>
      </c>
      <c r="J122" s="105">
        <v>-1.4345144168703694E-4</v>
      </c>
      <c r="K122" s="106">
        <v>-8.597999649061272E-3</v>
      </c>
      <c r="L122" s="93">
        <v>1.6590863583054727E-3</v>
      </c>
      <c r="M122" s="39"/>
      <c r="N122" s="39"/>
      <c r="O122" s="39"/>
      <c r="P122" s="39"/>
      <c r="Q122" s="39"/>
      <c r="R122" s="39"/>
      <c r="S122" s="39"/>
      <c r="T122" s="39"/>
      <c r="U122" s="39"/>
      <c r="V122" s="39"/>
      <c r="W122" s="39"/>
      <c r="X122" s="39"/>
      <c r="Y122" s="39"/>
      <c r="Z122" s="39"/>
    </row>
    <row r="123" spans="1:26" ht="14.25" customHeight="1">
      <c r="A123" s="105">
        <v>0</v>
      </c>
      <c r="B123" s="105">
        <v>-7.9936051159072985E-3</v>
      </c>
      <c r="C123" s="105">
        <v>6.9046817110138825E-3</v>
      </c>
      <c r="D123" s="105">
        <v>-1.6018306636155555E-2</v>
      </c>
      <c r="E123" s="105">
        <v>-1.1887072808320909E-2</v>
      </c>
      <c r="F123" s="105">
        <v>9.7435897435897534E-2</v>
      </c>
      <c r="G123" s="105">
        <v>-2.7314941272882365E-4</v>
      </c>
      <c r="H123" s="105">
        <v>0</v>
      </c>
      <c r="I123" s="105">
        <v>-2.3809523809523725E-3</v>
      </c>
      <c r="J123" s="105">
        <v>8.8277858176555313E-3</v>
      </c>
      <c r="K123" s="106">
        <v>-4.2184873949579815E-2</v>
      </c>
      <c r="L123" s="93">
        <v>-4.3149485196737336E-3</v>
      </c>
      <c r="M123" s="39"/>
      <c r="N123" s="39"/>
      <c r="O123" s="39"/>
      <c r="P123" s="39"/>
      <c r="Q123" s="39"/>
      <c r="R123" s="39"/>
      <c r="S123" s="39"/>
      <c r="T123" s="39"/>
      <c r="U123" s="39"/>
      <c r="V123" s="39"/>
      <c r="W123" s="39"/>
      <c r="X123" s="39"/>
      <c r="Y123" s="39"/>
      <c r="Z123" s="39"/>
    </row>
    <row r="124" spans="1:26" ht="14.25" customHeight="1">
      <c r="A124" s="105">
        <v>8.6956521739129933E-3</v>
      </c>
      <c r="B124" s="105">
        <v>3.1327287716405694E-2</v>
      </c>
      <c r="C124" s="105">
        <v>2.3440193036883716E-2</v>
      </c>
      <c r="D124" s="105">
        <v>0</v>
      </c>
      <c r="E124" s="105">
        <v>4.4776119402984982E-3</v>
      </c>
      <c r="F124" s="105">
        <v>-7.1428571428571397E-2</v>
      </c>
      <c r="G124" s="105">
        <v>4.3895747599451695E-3</v>
      </c>
      <c r="H124" s="105">
        <v>0</v>
      </c>
      <c r="I124" s="105">
        <v>0</v>
      </c>
      <c r="J124" s="105">
        <v>2.9027576197386828E-3</v>
      </c>
      <c r="K124" s="106">
        <v>1.7094017094017033E-2</v>
      </c>
      <c r="L124" s="93">
        <v>2.4268033290031354E-3</v>
      </c>
      <c r="M124" s="39"/>
      <c r="N124" s="39"/>
      <c r="O124" s="39"/>
      <c r="P124" s="39"/>
      <c r="Q124" s="39"/>
      <c r="R124" s="39"/>
      <c r="S124" s="39"/>
      <c r="T124" s="39"/>
      <c r="U124" s="39"/>
      <c r="V124" s="39"/>
      <c r="W124" s="39"/>
      <c r="X124" s="39"/>
      <c r="Y124" s="39"/>
      <c r="Z124" s="39"/>
    </row>
    <row r="125" spans="1:26" ht="14.25" customHeight="1">
      <c r="A125" s="105">
        <v>0</v>
      </c>
      <c r="B125" s="105">
        <v>7.8222222222222193E-2</v>
      </c>
      <c r="C125" s="105">
        <v>-1.6610169491525384E-2</v>
      </c>
      <c r="D125" s="105">
        <v>6.9124423963133896E-3</v>
      </c>
      <c r="E125" s="105">
        <v>9.0361445783131433E-3</v>
      </c>
      <c r="F125" s="105">
        <v>-2.3255813953488413E-2</v>
      </c>
      <c r="G125" s="105">
        <v>1.5320334261838431E-2</v>
      </c>
      <c r="H125" s="105">
        <v>-1.3227513227513255E-2</v>
      </c>
      <c r="I125" s="105">
        <v>4.7846889952152249E-3</v>
      </c>
      <c r="J125" s="105">
        <v>2.9112081513829047E-3</v>
      </c>
      <c r="K125" s="106">
        <v>-6.7911714770797493E-3</v>
      </c>
      <c r="L125" s="93">
        <v>4.3442105866835501E-3</v>
      </c>
      <c r="M125" s="39"/>
      <c r="N125" s="39"/>
      <c r="O125" s="39"/>
      <c r="P125" s="39"/>
      <c r="Q125" s="39"/>
      <c r="R125" s="39"/>
      <c r="S125" s="39"/>
      <c r="T125" s="39"/>
      <c r="U125" s="39"/>
      <c r="V125" s="39"/>
      <c r="W125" s="39"/>
      <c r="X125" s="39"/>
      <c r="Y125" s="39"/>
      <c r="Z125" s="39"/>
    </row>
    <row r="126" spans="1:26" ht="14.25" customHeight="1">
      <c r="A126" s="105">
        <v>8.7032201914705176E-4</v>
      </c>
      <c r="B126" s="105">
        <v>1.8099547511312153E-2</v>
      </c>
      <c r="C126" s="105">
        <v>-1.0067114093959773E-2</v>
      </c>
      <c r="D126" s="105">
        <v>1.1655011655011593E-2</v>
      </c>
      <c r="E126" s="105">
        <v>-1.5037593984962294E-3</v>
      </c>
      <c r="F126" s="105">
        <v>9.9744245524296726E-2</v>
      </c>
      <c r="G126" s="105">
        <v>4.1958041958041203E-3</v>
      </c>
      <c r="H126" s="105">
        <v>1.0593220338983578E-3</v>
      </c>
      <c r="I126" s="105">
        <v>0</v>
      </c>
      <c r="J126" s="105">
        <v>-4.3478260869564966E-3</v>
      </c>
      <c r="K126" s="106">
        <v>-1.0084033613445342E-2</v>
      </c>
      <c r="L126" s="93">
        <v>2.3352566267398345E-3</v>
      </c>
      <c r="M126" s="39"/>
      <c r="N126" s="39"/>
      <c r="O126" s="39"/>
      <c r="P126" s="39"/>
      <c r="Q126" s="39"/>
      <c r="R126" s="39"/>
      <c r="S126" s="39"/>
      <c r="T126" s="39"/>
      <c r="U126" s="39"/>
      <c r="V126" s="39"/>
      <c r="W126" s="39"/>
      <c r="X126" s="39"/>
      <c r="Y126" s="39"/>
      <c r="Z126" s="39"/>
    </row>
    <row r="127" spans="1:26" ht="14.25" customHeight="1">
      <c r="A127" s="105">
        <v>7.8947368421053987E-3</v>
      </c>
      <c r="B127" s="105">
        <v>4.5454545454546302E-3</v>
      </c>
      <c r="C127" s="105">
        <v>1.6781339150861996E-4</v>
      </c>
      <c r="D127" s="105">
        <v>2.4844720496894457E-2</v>
      </c>
      <c r="E127" s="105">
        <v>1.5060240963855609E-3</v>
      </c>
      <c r="F127" s="105">
        <v>2.564102564102555E-3</v>
      </c>
      <c r="G127" s="105">
        <v>-6.9444444444444198E-3</v>
      </c>
      <c r="H127" s="105">
        <v>1.4508328855454167E-2</v>
      </c>
      <c r="I127" s="105">
        <v>2.5766871165644245E-2</v>
      </c>
      <c r="J127" s="105">
        <v>-7.194244604316502E-3</v>
      </c>
      <c r="K127" s="106">
        <v>1.3628620102214661E-2</v>
      </c>
      <c r="L127" s="93">
        <v>3.996623790732734E-3</v>
      </c>
      <c r="M127" s="39"/>
      <c r="N127" s="39"/>
      <c r="O127" s="39"/>
      <c r="P127" s="39"/>
      <c r="Q127" s="39"/>
      <c r="R127" s="39"/>
      <c r="S127" s="39"/>
      <c r="T127" s="39"/>
      <c r="U127" s="39"/>
      <c r="V127" s="39"/>
      <c r="W127" s="39"/>
      <c r="X127" s="39"/>
      <c r="Y127" s="39"/>
      <c r="Z127" s="39"/>
    </row>
    <row r="128" spans="1:26" ht="14.25" customHeight="1">
      <c r="A128" s="105">
        <v>1.9677996422182487E-2</v>
      </c>
      <c r="B128" s="105">
        <v>3.7735849056603765E-2</v>
      </c>
      <c r="C128" s="105">
        <v>6.4107142857142918E-2</v>
      </c>
      <c r="D128" s="105">
        <v>9.0104166666666652E-2</v>
      </c>
      <c r="E128" s="105">
        <v>2.4691358024691468E-2</v>
      </c>
      <c r="F128" s="105">
        <v>-2.5000000000000022E-2</v>
      </c>
      <c r="G128" s="105">
        <v>3.5971223021582732E-2</v>
      </c>
      <c r="H128" s="105">
        <v>6.489994591671211E-3</v>
      </c>
      <c r="I128" s="105">
        <v>1.2285012285011554E-3</v>
      </c>
      <c r="J128" s="105">
        <v>4.9848942598187396E-2</v>
      </c>
      <c r="K128" s="106">
        <v>1.7038677798608681E-4</v>
      </c>
      <c r="L128" s="93">
        <v>2.8193982910040383E-2</v>
      </c>
      <c r="M128" s="39"/>
      <c r="N128" s="39"/>
      <c r="O128" s="39"/>
      <c r="P128" s="39"/>
      <c r="Q128" s="39"/>
      <c r="R128" s="39"/>
      <c r="S128" s="39"/>
      <c r="T128" s="39"/>
      <c r="U128" s="39"/>
      <c r="V128" s="39"/>
      <c r="W128" s="39"/>
      <c r="X128" s="39"/>
      <c r="Y128" s="39"/>
      <c r="Z128" s="39"/>
    </row>
    <row r="129" spans="1:26" ht="14.25" customHeight="1">
      <c r="A129" s="105">
        <v>3.0414746543778737E-2</v>
      </c>
      <c r="B129" s="105">
        <v>3.8197845249755114E-2</v>
      </c>
      <c r="C129" s="105">
        <v>1.8181818181818077E-2</v>
      </c>
      <c r="D129" s="105">
        <v>6.6666666666666652E-2</v>
      </c>
      <c r="E129" s="105">
        <v>2.8408189176321264E-2</v>
      </c>
      <c r="F129" s="105">
        <v>-6.629318394024275E-2</v>
      </c>
      <c r="G129" s="105">
        <v>3.7313432835820892E-2</v>
      </c>
      <c r="H129" s="105">
        <v>6.8786127167629996E-2</v>
      </c>
      <c r="I129" s="105">
        <v>1.7500000000000071E-2</v>
      </c>
      <c r="J129" s="105">
        <v>4.2191435768261787E-2</v>
      </c>
      <c r="K129" s="106">
        <v>2.9649122807017481E-2</v>
      </c>
      <c r="L129" s="93">
        <v>3.3183636558711482E-2</v>
      </c>
      <c r="M129" s="39"/>
      <c r="N129" s="39"/>
      <c r="O129" s="39"/>
      <c r="P129" s="39"/>
      <c r="Q129" s="39"/>
      <c r="R129" s="39"/>
      <c r="S129" s="39"/>
      <c r="T129" s="39"/>
      <c r="U129" s="39"/>
      <c r="V129" s="39"/>
      <c r="W129" s="39"/>
      <c r="X129" s="39"/>
      <c r="Y129" s="39"/>
      <c r="Z129" s="39"/>
    </row>
    <row r="130" spans="1:26" ht="14.25" customHeight="1">
      <c r="A130" s="105">
        <v>-2.2522522522522515E-2</v>
      </c>
      <c r="B130" s="105">
        <v>-3.6792452830188727E-2</v>
      </c>
      <c r="C130" s="105">
        <v>0</v>
      </c>
      <c r="D130" s="105">
        <v>-2.0674646354733373E-2</v>
      </c>
      <c r="E130" s="105">
        <v>-1.546874999999992E-2</v>
      </c>
      <c r="F130" s="105">
        <v>9.958932238193019E-2</v>
      </c>
      <c r="G130" s="105">
        <v>-1.6152716593245242E-2</v>
      </c>
      <c r="H130" s="105">
        <v>-6.4864864864864868E-2</v>
      </c>
      <c r="I130" s="105">
        <v>-2.4390243902439046E-2</v>
      </c>
      <c r="J130" s="105">
        <v>-9.0483619344773336E-3</v>
      </c>
      <c r="K130" s="106">
        <v>1.7574692442883233E-3</v>
      </c>
      <c r="L130" s="93">
        <v>-1.8488987844506033E-2</v>
      </c>
      <c r="M130" s="39"/>
      <c r="N130" s="39"/>
      <c r="O130" s="39"/>
      <c r="P130" s="39"/>
      <c r="Q130" s="39"/>
      <c r="R130" s="39"/>
      <c r="S130" s="39"/>
      <c r="T130" s="39"/>
      <c r="U130" s="39"/>
      <c r="V130" s="39"/>
      <c r="W130" s="39"/>
      <c r="X130" s="39"/>
      <c r="Y130" s="39"/>
      <c r="Z130" s="39"/>
    </row>
    <row r="131" spans="1:26" ht="14.25" customHeight="1">
      <c r="A131" s="105">
        <v>3.8353601496725842E-2</v>
      </c>
      <c r="B131" s="105">
        <v>4.9504950495049549E-2</v>
      </c>
      <c r="C131" s="105">
        <v>1.4760147601476037E-2</v>
      </c>
      <c r="D131" s="105">
        <v>4.4318181818181923E-2</v>
      </c>
      <c r="E131" s="105">
        <v>5.1829747133658177E-3</v>
      </c>
      <c r="F131" s="105">
        <v>9.9943534726143479E-2</v>
      </c>
      <c r="G131" s="105">
        <v>5.5813953488372148E-2</v>
      </c>
      <c r="H131" s="105">
        <v>2.7777777777777679E-2</v>
      </c>
      <c r="I131" s="105">
        <v>2.4999999999999911E-2</v>
      </c>
      <c r="J131" s="105">
        <v>3.129890453834161E-3</v>
      </c>
      <c r="K131" s="106">
        <v>3.6618691929313218E-2</v>
      </c>
      <c r="L131" s="93">
        <v>1.9118436182445464E-2</v>
      </c>
      <c r="M131" s="39"/>
      <c r="N131" s="39"/>
      <c r="O131" s="39"/>
      <c r="P131" s="39"/>
      <c r="Q131" s="39"/>
      <c r="R131" s="39"/>
      <c r="S131" s="39"/>
      <c r="T131" s="39"/>
      <c r="U131" s="39"/>
      <c r="V131" s="39"/>
      <c r="W131" s="39"/>
      <c r="X131" s="39"/>
      <c r="Y131" s="39"/>
      <c r="Z131" s="39"/>
    </row>
    <row r="132" spans="1:26" ht="14.25" customHeight="1">
      <c r="A132" s="105">
        <v>-1.0185185185185186E-2</v>
      </c>
      <c r="B132" s="105">
        <v>4.9751243781095411E-3</v>
      </c>
      <c r="C132" s="105">
        <v>-3.2661074424415459E-2</v>
      </c>
      <c r="D132" s="105">
        <v>-2.6009961261759806E-2</v>
      </c>
      <c r="E132" s="105">
        <v>-3.3692517832751401E-2</v>
      </c>
      <c r="F132" s="105">
        <v>0</v>
      </c>
      <c r="G132" s="105">
        <v>-6.1135371179039333E-2</v>
      </c>
      <c r="H132" s="105">
        <v>-1.5317286652078765E-2</v>
      </c>
      <c r="I132" s="105">
        <v>-4.7619047619047672E-2</v>
      </c>
      <c r="J132" s="105">
        <v>-1.692307692307693E-2</v>
      </c>
      <c r="K132" s="106">
        <v>-2.8495575221238911E-2</v>
      </c>
      <c r="L132" s="93">
        <v>-2.6325414063607888E-2</v>
      </c>
      <c r="M132" s="39"/>
      <c r="N132" s="39"/>
      <c r="O132" s="39"/>
      <c r="P132" s="39"/>
      <c r="Q132" s="39"/>
      <c r="R132" s="39"/>
      <c r="S132" s="39"/>
      <c r="T132" s="39"/>
      <c r="U132" s="39"/>
      <c r="V132" s="39"/>
      <c r="W132" s="39"/>
      <c r="X132" s="39"/>
      <c r="Y132" s="39"/>
      <c r="Z132" s="39"/>
    </row>
    <row r="133" spans="1:26" ht="14.25" customHeight="1">
      <c r="A133" s="105">
        <v>9.3457943925232545E-3</v>
      </c>
      <c r="B133" s="105">
        <v>1.0050251256281451E-2</v>
      </c>
      <c r="C133" s="105">
        <v>1.5036231884057782E-2</v>
      </c>
      <c r="D133" s="105">
        <v>2.0903954802259817E-2</v>
      </c>
      <c r="E133" s="105">
        <v>1.9180201082753312E-2</v>
      </c>
      <c r="F133" s="105">
        <v>5.6497175141245748E-4</v>
      </c>
      <c r="G133" s="105">
        <v>-6.3638993346831763E-3</v>
      </c>
      <c r="H133" s="105">
        <v>6.9005847953216293E-2</v>
      </c>
      <c r="I133" s="105">
        <v>0</v>
      </c>
      <c r="J133" s="105">
        <v>-1.8126888217522619E-2</v>
      </c>
      <c r="K133" s="106">
        <v>7.1301247771835552E-3</v>
      </c>
      <c r="L133" s="93">
        <v>1.2660428413780567E-2</v>
      </c>
      <c r="M133" s="39"/>
      <c r="N133" s="39"/>
      <c r="O133" s="39"/>
      <c r="P133" s="39"/>
      <c r="Q133" s="39"/>
      <c r="R133" s="39"/>
      <c r="S133" s="39"/>
      <c r="T133" s="39"/>
      <c r="U133" s="39"/>
      <c r="V133" s="39"/>
      <c r="W133" s="39"/>
      <c r="X133" s="39"/>
      <c r="Y133" s="39"/>
      <c r="Z133" s="39"/>
    </row>
    <row r="134" spans="1:26" ht="14.25" customHeight="1">
      <c r="A134" s="105">
        <v>-7.3191857947163319E-2</v>
      </c>
      <c r="B134" s="105">
        <v>-7.441860465116279E-2</v>
      </c>
      <c r="C134" s="105">
        <v>-5.4956343091936311E-2</v>
      </c>
      <c r="D134" s="105">
        <v>-8.2901554404145039E-2</v>
      </c>
      <c r="E134" s="105">
        <v>-4.2222222222222272E-2</v>
      </c>
      <c r="F134" s="105">
        <v>0</v>
      </c>
      <c r="G134" s="105">
        <v>-5.9959211420802183E-2</v>
      </c>
      <c r="H134" s="105">
        <v>-9.5238095238095233E-2</v>
      </c>
      <c r="I134" s="105">
        <v>1.2048192771084265E-2</v>
      </c>
      <c r="J134" s="105">
        <v>-6.0992907801418417E-2</v>
      </c>
      <c r="K134" s="106">
        <v>-5.7142857142857162E-2</v>
      </c>
      <c r="L134" s="93">
        <v>-5.7181135356241919E-2</v>
      </c>
      <c r="M134" s="39"/>
      <c r="N134" s="39"/>
      <c r="O134" s="39"/>
      <c r="P134" s="39"/>
      <c r="Q134" s="39"/>
      <c r="R134" s="39"/>
      <c r="S134" s="39"/>
      <c r="T134" s="39"/>
      <c r="U134" s="39"/>
      <c r="V134" s="39"/>
      <c r="W134" s="39"/>
      <c r="X134" s="39"/>
      <c r="Y134" s="39"/>
      <c r="Z134" s="39"/>
    </row>
    <row r="135" spans="1:26" ht="14.25" customHeight="1">
      <c r="A135" s="105">
        <v>-7.7352814782981616E-3</v>
      </c>
      <c r="B135" s="105">
        <v>1.8957345971563955E-2</v>
      </c>
      <c r="C135" s="105">
        <v>-1.3677811550152019E-2</v>
      </c>
      <c r="D135" s="105">
        <v>1.2591815320041944E-2</v>
      </c>
      <c r="E135" s="105">
        <v>-7.3529411764705621E-3</v>
      </c>
      <c r="F135" s="105">
        <v>0</v>
      </c>
      <c r="G135" s="105">
        <v>6.8027210884347156E-4</v>
      </c>
      <c r="H135" s="105">
        <v>-5.2631578947368585E-3</v>
      </c>
      <c r="I135" s="105">
        <v>-1.1904761904761862E-2</v>
      </c>
      <c r="J135" s="105">
        <v>2.1739130434782705E-2</v>
      </c>
      <c r="K135" s="106">
        <v>-6.6777963272119933E-3</v>
      </c>
      <c r="L135" s="93">
        <v>-1.2597595780873272E-3</v>
      </c>
      <c r="M135" s="39"/>
      <c r="N135" s="39"/>
      <c r="O135" s="39"/>
      <c r="P135" s="39"/>
      <c r="Q135" s="39"/>
      <c r="R135" s="39"/>
      <c r="S135" s="39"/>
      <c r="T135" s="39"/>
      <c r="U135" s="39"/>
      <c r="V135" s="39"/>
      <c r="W135" s="39"/>
      <c r="X135" s="39"/>
      <c r="Y135" s="39"/>
      <c r="Z135" s="39"/>
    </row>
    <row r="136" spans="1:26" ht="14.25" customHeight="1">
      <c r="A136" s="105">
        <v>-3.0416666666666758E-2</v>
      </c>
      <c r="B136" s="105">
        <v>-6.6371681415929196E-2</v>
      </c>
      <c r="C136" s="105">
        <v>-1.6279069767441756E-2</v>
      </c>
      <c r="D136" s="105">
        <v>-7.8084331077563629E-3</v>
      </c>
      <c r="E136" s="105">
        <v>-1.4492753623188359E-2</v>
      </c>
      <c r="F136" s="105">
        <v>-1.6666666666666718E-2</v>
      </c>
      <c r="G136" s="105">
        <v>-2.0000000000000018E-2</v>
      </c>
      <c r="H136" s="105">
        <v>-1.6563146997929601E-2</v>
      </c>
      <c r="I136" s="105">
        <v>-7.4889867841409719E-2</v>
      </c>
      <c r="J136" s="105">
        <v>-2.2662889518413554E-2</v>
      </c>
      <c r="K136" s="106">
        <v>-2.6016260162601612E-2</v>
      </c>
      <c r="L136" s="93">
        <v>-2.3301240832782955E-2</v>
      </c>
      <c r="M136" s="39"/>
      <c r="N136" s="39"/>
      <c r="O136" s="39"/>
      <c r="P136" s="39"/>
      <c r="Q136" s="39"/>
      <c r="R136" s="39"/>
      <c r="S136" s="39"/>
      <c r="T136" s="39"/>
      <c r="U136" s="39"/>
      <c r="V136" s="39"/>
      <c r="W136" s="39"/>
      <c r="X136" s="39"/>
      <c r="Y136" s="39"/>
      <c r="Z136" s="39"/>
    </row>
    <row r="137" spans="1:26" ht="14.25" customHeight="1">
      <c r="A137" s="105">
        <v>-2.0408163265306145E-2</v>
      </c>
      <c r="B137" s="105">
        <v>-7.9016681299385327E-3</v>
      </c>
      <c r="C137" s="105">
        <v>3.3333333333334103E-3</v>
      </c>
      <c r="D137" s="105">
        <v>1.1052631578947425E-2</v>
      </c>
      <c r="E137" s="105">
        <v>-1.4004001143183675E-2</v>
      </c>
      <c r="F137" s="105">
        <v>0</v>
      </c>
      <c r="G137" s="105">
        <v>0</v>
      </c>
      <c r="H137" s="105">
        <v>-4.1237113402061709E-3</v>
      </c>
      <c r="I137" s="105">
        <v>2.5062090765409772E-2</v>
      </c>
      <c r="J137" s="105">
        <v>8.5714285714286742E-3</v>
      </c>
      <c r="K137" s="106">
        <v>-8.0645161290322509E-3</v>
      </c>
      <c r="L137" s="93">
        <v>-5.2071807922106084E-3</v>
      </c>
      <c r="M137" s="39"/>
      <c r="N137" s="39"/>
      <c r="O137" s="39"/>
      <c r="P137" s="39"/>
      <c r="Q137" s="39"/>
      <c r="R137" s="39"/>
      <c r="S137" s="39"/>
      <c r="T137" s="39"/>
      <c r="U137" s="39"/>
      <c r="V137" s="39"/>
      <c r="W137" s="39"/>
      <c r="X137" s="39"/>
      <c r="Y137" s="39"/>
      <c r="Z137" s="39"/>
    </row>
    <row r="138" spans="1:26" ht="14.25" customHeight="1">
      <c r="A138" s="105">
        <v>7.8819903126376101E-2</v>
      </c>
      <c r="B138" s="105">
        <v>0</v>
      </c>
      <c r="C138" s="105">
        <v>-3.8461538461538436E-2</v>
      </c>
      <c r="D138" s="105">
        <v>3.6978341257263292E-3</v>
      </c>
      <c r="E138" s="105">
        <v>1.4055933922619834E-2</v>
      </c>
      <c r="F138" s="105">
        <v>0</v>
      </c>
      <c r="G138" s="105">
        <v>1.3513513513513598E-2</v>
      </c>
      <c r="H138" s="105">
        <v>1.0416666666666741E-2</v>
      </c>
      <c r="I138" s="105">
        <v>-1.5777777777777779E-2</v>
      </c>
      <c r="J138" s="105">
        <v>-2.0979020979020935E-2</v>
      </c>
      <c r="K138" s="106">
        <v>-8.0000000000000071E-3</v>
      </c>
      <c r="L138" s="93">
        <v>1.2356223266103195E-2</v>
      </c>
      <c r="M138" s="39"/>
      <c r="N138" s="39"/>
      <c r="O138" s="39"/>
      <c r="P138" s="39"/>
      <c r="Q138" s="39"/>
      <c r="R138" s="39"/>
      <c r="S138" s="39"/>
      <c r="T138" s="39"/>
      <c r="U138" s="39"/>
      <c r="V138" s="39"/>
      <c r="W138" s="39"/>
      <c r="X138" s="39"/>
      <c r="Y138" s="39"/>
      <c r="Z138" s="39"/>
    </row>
    <row r="139" spans="1:26" ht="14.25" customHeight="1">
      <c r="A139" s="105">
        <v>0</v>
      </c>
      <c r="B139" s="105">
        <v>3.1702898550724612E-2</v>
      </c>
      <c r="C139" s="105">
        <v>-1.5772870662460581E-2</v>
      </c>
      <c r="D139" s="105">
        <v>-2.0186335403726718E-2</v>
      </c>
      <c r="E139" s="105">
        <v>-2.745664739884357E-3</v>
      </c>
      <c r="F139" s="105">
        <v>-1.3698630136986356E-2</v>
      </c>
      <c r="G139" s="105">
        <v>5.2981931802744686E-3</v>
      </c>
      <c r="H139" s="105">
        <v>5.7621791513882137E-3</v>
      </c>
      <c r="I139" s="105">
        <v>-6.4031795098256072E-3</v>
      </c>
      <c r="J139" s="105">
        <v>-1.3966480446927498E-3</v>
      </c>
      <c r="K139" s="106">
        <v>3.1182973106748113E-2</v>
      </c>
      <c r="L139" s="93">
        <v>1.535505945703397E-3</v>
      </c>
      <c r="M139" s="39"/>
      <c r="N139" s="39"/>
      <c r="O139" s="39"/>
      <c r="P139" s="39"/>
      <c r="Q139" s="39"/>
      <c r="R139" s="39"/>
      <c r="S139" s="39"/>
      <c r="T139" s="39"/>
      <c r="U139" s="39"/>
      <c r="V139" s="39"/>
      <c r="W139" s="39"/>
      <c r="X139" s="39"/>
      <c r="Y139" s="39"/>
      <c r="Z139" s="39"/>
    </row>
    <row r="140" spans="1:26" ht="14.25" customHeight="1">
      <c r="A140" s="105">
        <v>-2.1120689655172442E-2</v>
      </c>
      <c r="B140" s="105">
        <v>3.2740879326473404E-2</v>
      </c>
      <c r="C140" s="105">
        <v>-9.5297609748477008E-3</v>
      </c>
      <c r="D140" s="105">
        <v>-2.2761760242792084E-2</v>
      </c>
      <c r="E140" s="105">
        <v>-1.5870725725003476E-3</v>
      </c>
      <c r="F140" s="105">
        <v>-8.152173913043459E-3</v>
      </c>
      <c r="G140" s="105">
        <v>-6.6126855600538992E-3</v>
      </c>
      <c r="H140" s="105">
        <v>2.0997375328084544E-3</v>
      </c>
      <c r="I140" s="105">
        <v>-1.1135371179039288E-2</v>
      </c>
      <c r="J140" s="105">
        <v>8.4507042253521014E-3</v>
      </c>
      <c r="K140" s="106">
        <v>-1.766612641815235E-2</v>
      </c>
      <c r="L140" s="93">
        <v>-6.9073083778966593E-3</v>
      </c>
      <c r="M140" s="39"/>
      <c r="N140" s="39"/>
      <c r="O140" s="39"/>
      <c r="P140" s="39"/>
      <c r="Q140" s="39"/>
      <c r="R140" s="39"/>
      <c r="S140" s="39"/>
      <c r="T140" s="39"/>
      <c r="U140" s="39"/>
      <c r="V140" s="39"/>
      <c r="W140" s="39"/>
      <c r="X140" s="39"/>
      <c r="Y140" s="39"/>
      <c r="Z140" s="39"/>
    </row>
    <row r="141" spans="1:26" ht="14.25" customHeight="1">
      <c r="A141" s="105">
        <v>-1.6949152542372836E-2</v>
      </c>
      <c r="B141" s="105">
        <v>-4.6554934823090921E-3</v>
      </c>
      <c r="C141" s="105">
        <v>3.2419354838709724E-2</v>
      </c>
      <c r="D141" s="105">
        <v>8.6734693877550395E-3</v>
      </c>
      <c r="E141" s="105">
        <v>-1.68794326241134E-2</v>
      </c>
      <c r="F141" s="105">
        <v>1.6330974414806576E-3</v>
      </c>
      <c r="G141" s="105">
        <v>-2.5000000000000022E-2</v>
      </c>
      <c r="H141" s="105">
        <v>-2.6178010471203939E-3</v>
      </c>
      <c r="I141" s="105">
        <v>2.9213483146067309E-2</v>
      </c>
      <c r="J141" s="105">
        <v>-3.1377899045020419E-2</v>
      </c>
      <c r="K141" s="106">
        <v>0</v>
      </c>
      <c r="L141" s="93">
        <v>-9.6336190548433898E-3</v>
      </c>
      <c r="M141" s="39"/>
      <c r="N141" s="39"/>
      <c r="O141" s="39"/>
      <c r="P141" s="39"/>
      <c r="Q141" s="39"/>
      <c r="R141" s="39"/>
      <c r="S141" s="39"/>
      <c r="T141" s="39"/>
      <c r="U141" s="39"/>
      <c r="V141" s="39"/>
      <c r="W141" s="39"/>
      <c r="X141" s="39"/>
      <c r="Y141" s="39"/>
      <c r="Z141" s="39"/>
    </row>
    <row r="142" spans="1:26" ht="14.25" customHeight="1">
      <c r="A142" s="105">
        <v>4.4247787610619538E-2</v>
      </c>
      <c r="B142" s="105">
        <v>-9.3023255813950989E-4</v>
      </c>
      <c r="C142" s="105">
        <v>0</v>
      </c>
      <c r="D142" s="105">
        <v>-1.5570065293822211E-2</v>
      </c>
      <c r="E142" s="105">
        <v>2.6200873362445476E-2</v>
      </c>
      <c r="F142" s="105">
        <v>-3.2648762506582441E-2</v>
      </c>
      <c r="G142" s="105">
        <v>2.1505376344086002E-2</v>
      </c>
      <c r="H142" s="105">
        <v>-3.0456852791878153E-2</v>
      </c>
      <c r="I142" s="105">
        <v>0</v>
      </c>
      <c r="J142" s="105">
        <v>1.6502565524892487E-2</v>
      </c>
      <c r="K142" s="106">
        <v>3.2520325203251321E-3</v>
      </c>
      <c r="L142" s="93">
        <v>1.526968746499402E-2</v>
      </c>
      <c r="M142" s="39"/>
      <c r="N142" s="39"/>
      <c r="O142" s="39"/>
      <c r="P142" s="39"/>
      <c r="Q142" s="39"/>
      <c r="R142" s="39"/>
      <c r="S142" s="39"/>
      <c r="T142" s="39"/>
      <c r="U142" s="39"/>
      <c r="V142" s="39"/>
      <c r="W142" s="39"/>
      <c r="X142" s="39"/>
      <c r="Y142" s="39"/>
      <c r="Z142" s="39"/>
    </row>
    <row r="143" spans="1:26" ht="14.25" customHeight="1">
      <c r="A143" s="105">
        <v>7.1301247771835552E-3</v>
      </c>
      <c r="B143" s="105">
        <v>4.6728971962617383E-3</v>
      </c>
      <c r="C143" s="105">
        <v>0</v>
      </c>
      <c r="D143" s="105">
        <v>7.971800433839471E-2</v>
      </c>
      <c r="E143" s="105">
        <v>1.777777777777767E-2</v>
      </c>
      <c r="F143" s="105">
        <v>4.2261251372118558E-2</v>
      </c>
      <c r="G143" s="105">
        <v>-1.4763119044424178E-3</v>
      </c>
      <c r="H143" s="105">
        <v>5.0666666666666638E-2</v>
      </c>
      <c r="I143" s="105">
        <v>2.2476961114858973E-4</v>
      </c>
      <c r="J143" s="105">
        <v>-4.00552486187844E-3</v>
      </c>
      <c r="K143" s="106">
        <v>-1.7854244440838052E-3</v>
      </c>
      <c r="L143" s="93">
        <v>1.3985318964660376E-2</v>
      </c>
      <c r="M143" s="39"/>
      <c r="N143" s="39"/>
      <c r="O143" s="39"/>
      <c r="P143" s="39"/>
      <c r="Q143" s="39"/>
      <c r="R143" s="39"/>
      <c r="S143" s="39"/>
      <c r="T143" s="39"/>
      <c r="U143" s="39"/>
      <c r="V143" s="39"/>
      <c r="W143" s="39"/>
      <c r="X143" s="39"/>
      <c r="Y143" s="39"/>
      <c r="Z143" s="39"/>
    </row>
    <row r="144" spans="1:26" ht="14.25" customHeight="1">
      <c r="A144" s="105">
        <v>0</v>
      </c>
      <c r="B144" s="105">
        <v>-7.4211502782931538E-3</v>
      </c>
      <c r="C144" s="105">
        <v>0</v>
      </c>
      <c r="D144" s="105">
        <v>7.7732320280537781E-2</v>
      </c>
      <c r="E144" s="105">
        <v>7.3123414415758869E-3</v>
      </c>
      <c r="F144" s="105">
        <v>5.4914881933010307E-4</v>
      </c>
      <c r="G144" s="105">
        <v>-6.0032017075773991E-3</v>
      </c>
      <c r="H144" s="105">
        <v>-1.8324607329842979E-2</v>
      </c>
      <c r="I144" s="105">
        <v>1.1136363636363722E-2</v>
      </c>
      <c r="J144" s="105">
        <v>-8.2191780821917471E-3</v>
      </c>
      <c r="K144" s="106">
        <v>-1.3292761050608615E-2</v>
      </c>
      <c r="L144" s="93">
        <v>8.7366265163775214E-3</v>
      </c>
      <c r="M144" s="39"/>
      <c r="N144" s="39"/>
      <c r="O144" s="39"/>
      <c r="P144" s="39"/>
      <c r="Q144" s="39"/>
      <c r="R144" s="39"/>
      <c r="S144" s="39"/>
      <c r="T144" s="39"/>
      <c r="U144" s="39"/>
      <c r="V144" s="39"/>
      <c r="W144" s="39"/>
      <c r="X144" s="39"/>
      <c r="Y144" s="39"/>
      <c r="Z144" s="39"/>
    </row>
    <row r="145" spans="1:26" ht="14.25" customHeight="1">
      <c r="A145" s="105">
        <v>1.6304347826086918E-2</v>
      </c>
      <c r="B145" s="105">
        <v>2.7906976744185297E-3</v>
      </c>
      <c r="C145" s="105">
        <v>3.3333333333333437E-2</v>
      </c>
      <c r="D145" s="105">
        <v>3.6969696969696875E-2</v>
      </c>
      <c r="E145" s="105">
        <v>3.0764497769574017E-2</v>
      </c>
      <c r="F145" s="105">
        <v>-4.1578947368421049E-2</v>
      </c>
      <c r="G145" s="105">
        <v>2.6849315068493196E-2</v>
      </c>
      <c r="H145" s="105">
        <v>5.2631578947368585E-3</v>
      </c>
      <c r="I145" s="105">
        <v>4.7619047619047672E-2</v>
      </c>
      <c r="J145" s="105">
        <v>2.8169014084507005E-2</v>
      </c>
      <c r="K145" s="106">
        <v>1.859706362153335E-2</v>
      </c>
      <c r="L145" s="93">
        <v>2.1596312824639696E-2</v>
      </c>
      <c r="M145" s="39"/>
      <c r="N145" s="39"/>
      <c r="O145" s="39"/>
      <c r="P145" s="39"/>
      <c r="Q145" s="39"/>
      <c r="R145" s="39"/>
      <c r="S145" s="39"/>
      <c r="T145" s="39"/>
      <c r="U145" s="39"/>
      <c r="V145" s="39"/>
      <c r="W145" s="39"/>
      <c r="X145" s="39"/>
      <c r="Y145" s="39"/>
      <c r="Z145" s="39"/>
    </row>
    <row r="146" spans="1:26" ht="14.25" customHeight="1">
      <c r="A146" s="105">
        <v>1.3308857273979013E-2</v>
      </c>
      <c r="B146" s="105">
        <v>4.6728971962617383E-3</v>
      </c>
      <c r="C146" s="105">
        <v>6.7114093959732557E-3</v>
      </c>
      <c r="D146" s="105">
        <v>3.5131744040150625E-2</v>
      </c>
      <c r="E146" s="105">
        <v>9.3153237074987683E-3</v>
      </c>
      <c r="F146" s="105">
        <v>0</v>
      </c>
      <c r="G146" s="105">
        <v>1.8415178571428603E-2</v>
      </c>
      <c r="H146" s="105">
        <v>0</v>
      </c>
      <c r="I146" s="105">
        <v>2.4390243902439046E-2</v>
      </c>
      <c r="J146" s="105">
        <v>2.6011560693641522E-2</v>
      </c>
      <c r="K146" s="106">
        <v>-8.090614886731351E-3</v>
      </c>
      <c r="L146" s="93">
        <v>9.2738898651743007E-3</v>
      </c>
      <c r="M146" s="39"/>
      <c r="N146" s="39"/>
      <c r="O146" s="39"/>
      <c r="P146" s="39"/>
      <c r="Q146" s="39"/>
      <c r="R146" s="39"/>
      <c r="S146" s="39"/>
      <c r="T146" s="39"/>
      <c r="U146" s="39"/>
      <c r="V146" s="39"/>
      <c r="W146" s="39"/>
      <c r="X146" s="39"/>
      <c r="Y146" s="39"/>
      <c r="Z146" s="39"/>
    </row>
    <row r="147" spans="1:26" ht="14.25" customHeight="1">
      <c r="A147" s="105">
        <v>0</v>
      </c>
      <c r="B147" s="105">
        <v>0</v>
      </c>
      <c r="C147" s="105">
        <v>-6.6666666666667096E-3</v>
      </c>
      <c r="D147" s="105">
        <v>9.9310344827586272E-2</v>
      </c>
      <c r="E147" s="105">
        <v>-7.5500770416023766E-3</v>
      </c>
      <c r="F147" s="105">
        <v>4.9723756906077332E-2</v>
      </c>
      <c r="G147" s="105">
        <v>-1.6713091922005985E-3</v>
      </c>
      <c r="H147" s="105">
        <v>-7.8328981723237989E-3</v>
      </c>
      <c r="I147" s="105">
        <v>4.3256997455470847E-2</v>
      </c>
      <c r="J147" s="105">
        <v>3.2835820895522394E-2</v>
      </c>
      <c r="K147" s="106">
        <v>-1.1199999999999988E-2</v>
      </c>
      <c r="L147" s="93">
        <v>3.4675399730301759E-3</v>
      </c>
      <c r="M147" s="39"/>
      <c r="N147" s="39"/>
      <c r="O147" s="39"/>
      <c r="P147" s="39"/>
      <c r="Q147" s="39"/>
      <c r="R147" s="39"/>
      <c r="S147" s="39"/>
      <c r="T147" s="39"/>
      <c r="U147" s="39"/>
      <c r="V147" s="39"/>
      <c r="W147" s="39"/>
      <c r="X147" s="39"/>
      <c r="Y147" s="39"/>
      <c r="Z147" s="39"/>
    </row>
    <row r="148" spans="1:26" ht="14.25" customHeight="1">
      <c r="A148" s="105">
        <v>1.8224299065420668E-2</v>
      </c>
      <c r="B148" s="105">
        <v>-2.3722627737226332E-2</v>
      </c>
      <c r="C148" s="105">
        <v>1.3513513513513598E-2</v>
      </c>
      <c r="D148" s="105">
        <v>2.0408163265306145E-2</v>
      </c>
      <c r="E148" s="105">
        <v>6.2015503875969546E-3</v>
      </c>
      <c r="F148" s="105">
        <v>0</v>
      </c>
      <c r="G148" s="105">
        <v>9.8452883263009383E-3</v>
      </c>
      <c r="H148" s="105">
        <v>1.3763896241397511E-2</v>
      </c>
      <c r="I148" s="105">
        <v>-5.0632911392405333E-3</v>
      </c>
      <c r="J148" s="105">
        <v>1.2084592145015005E-2</v>
      </c>
      <c r="K148" s="106">
        <v>2.779148166419998E-2</v>
      </c>
      <c r="L148" s="93">
        <v>8.6843442647455138E-3</v>
      </c>
      <c r="M148" s="39"/>
      <c r="N148" s="39"/>
      <c r="O148" s="39"/>
      <c r="P148" s="39"/>
      <c r="Q148" s="39"/>
      <c r="R148" s="39"/>
      <c r="S148" s="39"/>
      <c r="T148" s="39"/>
      <c r="U148" s="39"/>
      <c r="V148" s="39"/>
      <c r="W148" s="39"/>
      <c r="X148" s="39"/>
      <c r="Y148" s="39"/>
      <c r="Z148" s="39"/>
    </row>
    <row r="149" spans="1:26" ht="14.25" customHeight="1">
      <c r="A149" s="105">
        <v>1.856258924321752E-2</v>
      </c>
      <c r="B149" s="105">
        <v>5.8937198067632757E-2</v>
      </c>
      <c r="C149" s="105">
        <v>0</v>
      </c>
      <c r="D149" s="105">
        <v>1.1387900355871894E-2</v>
      </c>
      <c r="E149" s="105">
        <v>1.8957345971563955E-2</v>
      </c>
      <c r="F149" s="105">
        <v>1.1061946902655162E-3</v>
      </c>
      <c r="G149" s="105">
        <v>2.5825999134323929E-2</v>
      </c>
      <c r="H149" s="105">
        <v>-5.26592943654558E-3</v>
      </c>
      <c r="I149" s="105">
        <v>0</v>
      </c>
      <c r="J149" s="105">
        <v>3.4213404155600591E-2</v>
      </c>
      <c r="K149" s="106">
        <v>-2.951303492375823E-3</v>
      </c>
      <c r="L149" s="93">
        <v>1.2991339107261801E-2</v>
      </c>
      <c r="M149" s="39"/>
      <c r="N149" s="39"/>
      <c r="O149" s="39"/>
      <c r="P149" s="39"/>
      <c r="Q149" s="39"/>
      <c r="R149" s="39"/>
      <c r="S149" s="39"/>
      <c r="T149" s="39"/>
      <c r="U149" s="39"/>
      <c r="V149" s="39"/>
      <c r="W149" s="39"/>
      <c r="X149" s="39"/>
      <c r="Y149" s="39"/>
      <c r="Z149" s="39"/>
    </row>
    <row r="150" spans="1:26" ht="14.25" customHeight="1">
      <c r="A150" s="105">
        <v>-1.959869342043874E-2</v>
      </c>
      <c r="B150" s="105">
        <v>1.1730205278592365E-2</v>
      </c>
      <c r="C150" s="105">
        <v>0</v>
      </c>
      <c r="D150" s="105">
        <v>-4.1609822646657579E-2</v>
      </c>
      <c r="E150" s="105">
        <v>-1.0937500000000044E-2</v>
      </c>
      <c r="F150" s="105">
        <v>0</v>
      </c>
      <c r="G150" s="105">
        <v>-1.8271954674220936E-2</v>
      </c>
      <c r="H150" s="105">
        <v>-3.1496062992125706E-3</v>
      </c>
      <c r="I150" s="105">
        <v>-1.4962593516209433E-2</v>
      </c>
      <c r="J150" s="105">
        <v>-3.903317820147123E-2</v>
      </c>
      <c r="K150" s="106">
        <v>6.1035961728801436E-3</v>
      </c>
      <c r="L150" s="93">
        <v>-1.1945992444926334E-2</v>
      </c>
      <c r="M150" s="39"/>
      <c r="N150" s="39"/>
      <c r="O150" s="39"/>
      <c r="P150" s="39"/>
      <c r="Q150" s="39"/>
      <c r="R150" s="39"/>
      <c r="S150" s="39"/>
      <c r="T150" s="39"/>
      <c r="U150" s="39"/>
      <c r="V150" s="39"/>
      <c r="W150" s="39"/>
      <c r="X150" s="39"/>
      <c r="Y150" s="39"/>
      <c r="Z150" s="39"/>
    </row>
    <row r="151" spans="1:26" ht="14.25" customHeight="1">
      <c r="A151" s="105">
        <v>-1.5617822691777583E-2</v>
      </c>
      <c r="B151" s="105">
        <v>-1.9512195121951237E-3</v>
      </c>
      <c r="C151" s="105">
        <v>-2.6315789473684181E-2</v>
      </c>
      <c r="D151" s="105">
        <v>-2.7210884353741083E-3</v>
      </c>
      <c r="E151" s="105">
        <v>4.5518756867053423E-3</v>
      </c>
      <c r="F151" s="105">
        <v>0</v>
      </c>
      <c r="G151" s="105">
        <v>-5.6338028169014009E-3</v>
      </c>
      <c r="H151" s="105">
        <v>-3.1397174254317317E-3</v>
      </c>
      <c r="I151" s="105">
        <v>2.4999999999999467E-3</v>
      </c>
      <c r="J151" s="105">
        <v>1.5015015015018562E-4</v>
      </c>
      <c r="K151" s="106">
        <v>-2.2100338764316829E-2</v>
      </c>
      <c r="L151" s="93">
        <v>-5.1422873132107583E-3</v>
      </c>
      <c r="M151" s="39"/>
      <c r="N151" s="39"/>
      <c r="O151" s="39"/>
      <c r="P151" s="39"/>
      <c r="Q151" s="39"/>
      <c r="R151" s="39"/>
      <c r="S151" s="39"/>
      <c r="T151" s="39"/>
      <c r="U151" s="39"/>
      <c r="V151" s="39"/>
      <c r="W151" s="39"/>
      <c r="X151" s="39"/>
      <c r="Y151" s="39"/>
      <c r="Z151" s="39"/>
    </row>
    <row r="152" spans="1:26" ht="14.25" customHeight="1">
      <c r="A152" s="105">
        <v>-1.1802088061734106E-2</v>
      </c>
      <c r="B152" s="105">
        <v>0</v>
      </c>
      <c r="C152" s="105">
        <v>-2.624671916010568E-3</v>
      </c>
      <c r="D152" s="105">
        <v>-1.8036072144288595E-2</v>
      </c>
      <c r="E152" s="105">
        <v>3.3070866141733379E-3</v>
      </c>
      <c r="F152" s="105">
        <v>-9.8576122672507926E-3</v>
      </c>
      <c r="G152" s="105">
        <v>1.2694337469690398E-2</v>
      </c>
      <c r="H152" s="105">
        <v>5.2603892688058984E-3</v>
      </c>
      <c r="I152" s="105">
        <v>0</v>
      </c>
      <c r="J152" s="105">
        <v>-3.4782608695652195E-2</v>
      </c>
      <c r="K152" s="106">
        <v>3.3166666666666567E-2</v>
      </c>
      <c r="L152" s="93">
        <v>-1.1447260834014372E-3</v>
      </c>
      <c r="M152" s="39"/>
      <c r="N152" s="39"/>
      <c r="O152" s="39"/>
      <c r="P152" s="39"/>
      <c r="Q152" s="39"/>
      <c r="R152" s="39"/>
      <c r="S152" s="39"/>
      <c r="T152" s="39"/>
      <c r="U152" s="39"/>
      <c r="V152" s="39"/>
      <c r="W152" s="39"/>
      <c r="X152" s="39"/>
      <c r="Y152" s="39"/>
      <c r="Z152" s="39"/>
    </row>
    <row r="153" spans="1:26" ht="14.25" customHeight="1">
      <c r="A153" s="105">
        <v>1.3636363636364557E-3</v>
      </c>
      <c r="B153" s="105">
        <v>3.9177277179236469E-3</v>
      </c>
      <c r="C153" s="105">
        <v>6.9473684210526354E-2</v>
      </c>
      <c r="D153" s="105">
        <v>3.9583333333333304E-2</v>
      </c>
      <c r="E153" s="105">
        <v>1.577287066246047E-3</v>
      </c>
      <c r="F153" s="105">
        <v>0</v>
      </c>
      <c r="G153" s="105">
        <v>-1.8067226890756238E-2</v>
      </c>
      <c r="H153" s="105">
        <v>-3.8928210313447953E-2</v>
      </c>
      <c r="I153" s="105">
        <v>-4.9751243781094301E-3</v>
      </c>
      <c r="J153" s="105">
        <v>0</v>
      </c>
      <c r="K153" s="106">
        <v>-4.0000000000000036E-2</v>
      </c>
      <c r="L153" s="93">
        <v>-8.3925640397208845E-4</v>
      </c>
      <c r="M153" s="39"/>
      <c r="N153" s="39"/>
      <c r="O153" s="39"/>
      <c r="P153" s="39"/>
      <c r="Q153" s="39"/>
      <c r="R153" s="39"/>
      <c r="S153" s="39"/>
      <c r="T153" s="39"/>
      <c r="U153" s="39"/>
      <c r="V153" s="39"/>
      <c r="W153" s="39"/>
      <c r="X153" s="39"/>
      <c r="Y153" s="39"/>
      <c r="Z153" s="39"/>
    </row>
    <row r="154" spans="1:26" ht="14.25" customHeight="1">
      <c r="A154" s="105">
        <v>-1.2567324955116699E-2</v>
      </c>
      <c r="B154" s="105">
        <v>-1.4478764478764505E-2</v>
      </c>
      <c r="C154" s="105">
        <v>-1.7241379310344862E-2</v>
      </c>
      <c r="D154" s="105">
        <v>2.4911032028469782E-2</v>
      </c>
      <c r="E154" s="105">
        <v>-1.5748031496063408E-3</v>
      </c>
      <c r="F154" s="105">
        <v>0</v>
      </c>
      <c r="G154" s="105">
        <v>-6.1247216035634766E-3</v>
      </c>
      <c r="H154" s="105">
        <v>7.641365257259336E-3</v>
      </c>
      <c r="I154" s="105">
        <v>0</v>
      </c>
      <c r="J154" s="105">
        <v>0</v>
      </c>
      <c r="K154" s="106">
        <v>8.0645161290322509E-3</v>
      </c>
      <c r="L154" s="93">
        <v>-3.9282702294819449E-3</v>
      </c>
      <c r="M154" s="39"/>
      <c r="N154" s="39"/>
      <c r="O154" s="39"/>
      <c r="P154" s="39"/>
      <c r="Q154" s="39"/>
      <c r="R154" s="39"/>
      <c r="S154" s="39"/>
      <c r="T154" s="39"/>
      <c r="U154" s="39"/>
      <c r="V154" s="39"/>
      <c r="W154" s="39"/>
      <c r="X154" s="39"/>
      <c r="Y154" s="39"/>
      <c r="Z154" s="39"/>
    </row>
    <row r="155" spans="1:26" ht="14.25" customHeight="1">
      <c r="A155" s="105">
        <v>-1.3286093888396855E-2</v>
      </c>
      <c r="B155" s="105">
        <v>-2.9053420805998154E-2</v>
      </c>
      <c r="C155" s="105">
        <v>1.7543859649122862E-2</v>
      </c>
      <c r="D155" s="105">
        <v>1.0791366906474753E-2</v>
      </c>
      <c r="E155" s="105">
        <v>-4.7021943573667402E-3</v>
      </c>
      <c r="F155" s="105">
        <v>0</v>
      </c>
      <c r="G155" s="105">
        <v>0</v>
      </c>
      <c r="H155" s="105">
        <v>-2.2410358565737032E-2</v>
      </c>
      <c r="I155" s="105">
        <v>0</v>
      </c>
      <c r="J155" s="105">
        <v>-4.4726590679555756E-3</v>
      </c>
      <c r="K155" s="106">
        <v>0</v>
      </c>
      <c r="L155" s="93">
        <v>-6.0662210751549761E-3</v>
      </c>
      <c r="M155" s="39"/>
      <c r="N155" s="39"/>
      <c r="O155" s="39"/>
      <c r="P155" s="39"/>
      <c r="Q155" s="39"/>
      <c r="R155" s="39"/>
      <c r="S155" s="39"/>
      <c r="T155" s="39"/>
      <c r="U155" s="39"/>
      <c r="V155" s="39"/>
      <c r="W155" s="39"/>
      <c r="X155" s="39"/>
      <c r="Y155" s="39"/>
      <c r="Z155" s="39"/>
    </row>
    <row r="156" spans="1:26" ht="14.25" customHeight="1">
      <c r="A156" s="105">
        <v>-8.8495575221236855E-4</v>
      </c>
      <c r="B156" s="105">
        <v>6.6037735849056034E-3</v>
      </c>
      <c r="C156" s="105">
        <v>-4.0404040404040442E-2</v>
      </c>
      <c r="D156" s="105">
        <v>-1.4184397163120588E-2</v>
      </c>
      <c r="E156" s="105">
        <v>-1.0852713178294615E-2</v>
      </c>
      <c r="F156" s="105">
        <v>0</v>
      </c>
      <c r="G156" s="105">
        <v>-2.2222222222222365E-3</v>
      </c>
      <c r="H156" s="105">
        <v>5.1308900523560297E-2</v>
      </c>
      <c r="I156" s="105">
        <v>-1.9512195121951237E-2</v>
      </c>
      <c r="J156" s="105">
        <v>1.1824817518248265E-2</v>
      </c>
      <c r="K156" s="106">
        <v>-6.4102564102563875E-3</v>
      </c>
      <c r="L156" s="93">
        <v>-5.5644925416787894E-3</v>
      </c>
      <c r="M156" s="39"/>
      <c r="N156" s="39"/>
      <c r="O156" s="39"/>
      <c r="P156" s="39"/>
      <c r="Q156" s="39"/>
      <c r="R156" s="39"/>
      <c r="S156" s="39"/>
      <c r="T156" s="39"/>
      <c r="U156" s="39"/>
      <c r="V156" s="39"/>
      <c r="W156" s="39"/>
      <c r="X156" s="39"/>
      <c r="Y156" s="39"/>
      <c r="Z156" s="39"/>
    </row>
    <row r="157" spans="1:26" ht="14.25" customHeight="1">
      <c r="A157" s="105">
        <v>-8.7719298245614308E-3</v>
      </c>
      <c r="B157" s="105">
        <v>9.442870632672129E-4</v>
      </c>
      <c r="C157" s="105">
        <v>6.0714285714285721E-2</v>
      </c>
      <c r="D157" s="105">
        <v>0</v>
      </c>
      <c r="E157" s="105">
        <v>7.65505389782839E-3</v>
      </c>
      <c r="F157" s="105">
        <v>0</v>
      </c>
      <c r="G157" s="105">
        <v>-1.2345679012345734E-2</v>
      </c>
      <c r="H157" s="105">
        <v>-2.6109660574412663E-3</v>
      </c>
      <c r="I157" s="105">
        <v>2.4396194193698761E-4</v>
      </c>
      <c r="J157" s="105">
        <v>3.9453717754172946E-2</v>
      </c>
      <c r="K157" s="106">
        <v>-1.7013232514177745E-2</v>
      </c>
      <c r="L157" s="93">
        <v>4.9896752669364997E-3</v>
      </c>
      <c r="M157" s="39"/>
      <c r="N157" s="39"/>
      <c r="O157" s="39"/>
      <c r="P157" s="39"/>
      <c r="Q157" s="39"/>
      <c r="R157" s="39"/>
      <c r="S157" s="39"/>
      <c r="T157" s="39"/>
      <c r="U157" s="39"/>
      <c r="V157" s="39"/>
      <c r="W157" s="39"/>
      <c r="X157" s="39"/>
      <c r="Y157" s="39"/>
      <c r="Z157" s="39"/>
    </row>
    <row r="158" spans="1:26" ht="14.25" customHeight="1">
      <c r="A158" s="105">
        <v>1.3333333333333419E-2</v>
      </c>
      <c r="B158" s="105">
        <v>2.3188405797101463E-2</v>
      </c>
      <c r="C158" s="105">
        <v>-5.084745762711862E-2</v>
      </c>
      <c r="D158" s="105">
        <v>-3.9509536784741117E-2</v>
      </c>
      <c r="E158" s="105">
        <v>-2.2748091603053355E-2</v>
      </c>
      <c r="F158" s="105">
        <v>-9.5143706640237857E-2</v>
      </c>
      <c r="G158" s="105">
        <v>-1.4731720502770607E-2</v>
      </c>
      <c r="H158" s="105">
        <v>7.8947368421051767E-3</v>
      </c>
      <c r="I158" s="105">
        <v>-2.4047619047619095E-2</v>
      </c>
      <c r="J158" s="105">
        <v>-5.179856115107917E-2</v>
      </c>
      <c r="K158" s="106">
        <v>1.5679999999999916E-2</v>
      </c>
      <c r="L158" s="93">
        <v>-1.1994220702373437E-2</v>
      </c>
      <c r="M158" s="39"/>
      <c r="N158" s="39"/>
      <c r="O158" s="39"/>
      <c r="P158" s="39"/>
      <c r="Q158" s="39"/>
      <c r="R158" s="39"/>
      <c r="S158" s="39"/>
      <c r="T158" s="39"/>
      <c r="U158" s="39"/>
      <c r="V158" s="39"/>
      <c r="W158" s="39"/>
      <c r="X158" s="39"/>
      <c r="Y158" s="39"/>
      <c r="Z158" s="39"/>
    </row>
    <row r="159" spans="1:26" ht="14.25" customHeight="1">
      <c r="A159" s="105">
        <v>-3.0172413793103425E-2</v>
      </c>
      <c r="B159" s="105">
        <v>0</v>
      </c>
      <c r="C159" s="105">
        <v>-4.8080025814778882E-2</v>
      </c>
      <c r="D159" s="105">
        <v>-3.9895356442119057E-2</v>
      </c>
      <c r="E159" s="105">
        <v>-7.575757575757569E-3</v>
      </c>
      <c r="F159" s="105">
        <v>6.2105263157894663E-2</v>
      </c>
      <c r="G159" s="105">
        <v>-3.5016835016835612E-3</v>
      </c>
      <c r="H159" s="105">
        <v>-5.2356020942407877E-3</v>
      </c>
      <c r="I159" s="105">
        <v>1.6210984756835245E-2</v>
      </c>
      <c r="J159" s="105">
        <v>-7.1428571428571175E-3</v>
      </c>
      <c r="K159" s="106">
        <v>-2.34375E-2</v>
      </c>
      <c r="L159" s="93">
        <v>-8.4588360641575377E-3</v>
      </c>
      <c r="M159" s="39"/>
      <c r="N159" s="39"/>
      <c r="O159" s="39"/>
      <c r="P159" s="39"/>
      <c r="Q159" s="39"/>
      <c r="R159" s="39"/>
      <c r="S159" s="39"/>
      <c r="T159" s="39"/>
      <c r="U159" s="39"/>
      <c r="V159" s="39"/>
      <c r="W159" s="39"/>
      <c r="X159" s="39"/>
      <c r="Y159" s="39"/>
      <c r="Z159" s="39"/>
    </row>
    <row r="160" spans="1:26" ht="14.25" customHeight="1">
      <c r="A160" s="105">
        <v>5.8877225011410239E-2</v>
      </c>
      <c r="B160" s="105">
        <v>-3.8104089219330839E-2</v>
      </c>
      <c r="C160" s="105">
        <v>-3.2258064516133E-4</v>
      </c>
      <c r="D160" s="105">
        <v>1.2582781456953684E-2</v>
      </c>
      <c r="E160" s="105">
        <v>-9.009009009009028E-3</v>
      </c>
      <c r="F160" s="105">
        <v>4.1095890410958846E-2</v>
      </c>
      <c r="G160" s="105">
        <v>5.8446186742694195E-2</v>
      </c>
      <c r="H160" s="105">
        <v>5.2631578947368585E-3</v>
      </c>
      <c r="I160" s="105">
        <v>-1.595238095238094E-2</v>
      </c>
      <c r="J160" s="105">
        <v>0</v>
      </c>
      <c r="K160" s="106">
        <v>-1.2345679012345734E-2</v>
      </c>
      <c r="L160" s="93">
        <v>1.1984292926717099E-2</v>
      </c>
      <c r="M160" s="39"/>
      <c r="N160" s="39"/>
      <c r="O160" s="39"/>
      <c r="P160" s="39"/>
      <c r="Q160" s="39"/>
      <c r="R160" s="39"/>
      <c r="S160" s="39"/>
      <c r="T160" s="39"/>
      <c r="U160" s="39"/>
      <c r="V160" s="39"/>
      <c r="W160" s="39"/>
      <c r="X160" s="39"/>
      <c r="Y160" s="39"/>
      <c r="Z160" s="39"/>
    </row>
    <row r="161" spans="1:26" ht="14.25" customHeight="1">
      <c r="A161" s="105">
        <v>2.4310425432445104E-2</v>
      </c>
      <c r="B161" s="105">
        <v>3.4615384615384714E-2</v>
      </c>
      <c r="C161" s="105">
        <v>3.3677892630876949E-2</v>
      </c>
      <c r="D161" s="105">
        <v>2.0270270270270174E-2</v>
      </c>
      <c r="E161" s="105">
        <v>0</v>
      </c>
      <c r="F161" s="105">
        <v>-8.152173913043459E-3</v>
      </c>
      <c r="G161" s="105">
        <v>-3.5511363636363535E-3</v>
      </c>
      <c r="H161" s="105">
        <v>0</v>
      </c>
      <c r="I161" s="105">
        <v>2.38151940938236E-4</v>
      </c>
      <c r="J161" s="105">
        <v>-3.4482758620689613E-2</v>
      </c>
      <c r="K161" s="106">
        <v>3.6799999999999944E-2</v>
      </c>
      <c r="L161" s="93">
        <v>2.0659950357717616E-3</v>
      </c>
      <c r="M161" s="39"/>
      <c r="N161" s="39"/>
      <c r="O161" s="39"/>
      <c r="P161" s="39"/>
      <c r="Q161" s="39"/>
      <c r="R161" s="39"/>
      <c r="S161" s="39"/>
      <c r="T161" s="39"/>
      <c r="U161" s="39"/>
      <c r="V161" s="39"/>
      <c r="W161" s="39"/>
      <c r="X161" s="39"/>
      <c r="Y161" s="39"/>
      <c r="Z161" s="39"/>
    </row>
    <row r="162" spans="1:26" ht="14.25" customHeight="1">
      <c r="A162" s="105">
        <v>4.8529411764705932E-2</v>
      </c>
      <c r="B162" s="105">
        <v>2.8929604628735728E-3</v>
      </c>
      <c r="C162" s="105">
        <v>-3.3333333333340764E-4</v>
      </c>
      <c r="D162" s="105">
        <v>-1.5302727877578137E-2</v>
      </c>
      <c r="E162" s="105">
        <v>0</v>
      </c>
      <c r="F162" s="105">
        <v>0</v>
      </c>
      <c r="G162" s="105">
        <v>-3.0169444827111147E-2</v>
      </c>
      <c r="H162" s="105">
        <v>5.2659294365464682E-4</v>
      </c>
      <c r="I162" s="105">
        <v>7.6666666666666661E-2</v>
      </c>
      <c r="J162" s="105">
        <v>-1.1022320198401658E-3</v>
      </c>
      <c r="K162" s="106">
        <v>3.9933444259567352E-2</v>
      </c>
      <c r="L162" s="93">
        <v>4.8268071184400796E-3</v>
      </c>
      <c r="M162" s="39"/>
      <c r="N162" s="39"/>
      <c r="O162" s="39"/>
      <c r="P162" s="39"/>
      <c r="Q162" s="39"/>
      <c r="R162" s="39"/>
      <c r="S162" s="39"/>
      <c r="T162" s="39"/>
      <c r="U162" s="39"/>
      <c r="V162" s="39"/>
      <c r="W162" s="39"/>
      <c r="X162" s="39"/>
      <c r="Y162" s="39"/>
      <c r="Z162" s="39"/>
    </row>
    <row r="163" spans="1:26" ht="14.25" customHeight="1">
      <c r="A163" s="105">
        <v>-1.9230769230769273E-2</v>
      </c>
      <c r="B163" s="105">
        <v>-3.084112149532714E-2</v>
      </c>
      <c r="C163" s="105">
        <v>5.0251256281406143E-3</v>
      </c>
      <c r="D163" s="105">
        <v>-4.6319796954314763E-2</v>
      </c>
      <c r="E163" s="105">
        <v>-2.2471910112359383E-3</v>
      </c>
      <c r="F163" s="105">
        <v>-8.3208769307424046E-2</v>
      </c>
      <c r="G163" s="105">
        <v>3.6999999999999922E-2</v>
      </c>
      <c r="H163" s="105">
        <v>4.761904761904745E-3</v>
      </c>
      <c r="I163" s="105">
        <v>-9.8057354301572586E-2</v>
      </c>
      <c r="J163" s="105">
        <v>9.9863615699348429E-2</v>
      </c>
      <c r="K163" s="106">
        <v>-6.8217054263565946E-2</v>
      </c>
      <c r="L163" s="93">
        <v>-5.9574592202072951E-3</v>
      </c>
      <c r="M163" s="39"/>
      <c r="N163" s="39"/>
      <c r="O163" s="39"/>
      <c r="P163" s="39"/>
      <c r="Q163" s="39"/>
      <c r="R163" s="39"/>
      <c r="S163" s="39"/>
      <c r="T163" s="39"/>
      <c r="U163" s="39"/>
      <c r="V163" s="39"/>
      <c r="W163" s="39"/>
      <c r="X163" s="39"/>
      <c r="Y163" s="39"/>
      <c r="Z163" s="39"/>
    </row>
    <row r="164" spans="1:26" ht="14.25" customHeight="1">
      <c r="A164" s="105">
        <v>-4.8053820278703974E-4</v>
      </c>
      <c r="B164" s="105">
        <v>6.5851364063969076E-3</v>
      </c>
      <c r="C164" s="105">
        <v>-1.1589403973509937E-2</v>
      </c>
      <c r="D164" s="105">
        <v>2.3376623376623273E-2</v>
      </c>
      <c r="E164" s="105">
        <v>-3.7313432835820448E-3</v>
      </c>
      <c r="F164" s="105">
        <v>2.9230769230769171E-2</v>
      </c>
      <c r="G164" s="105">
        <v>7.8416268679710299E-2</v>
      </c>
      <c r="H164" s="105">
        <v>-2.6385224274406704E-3</v>
      </c>
      <c r="I164" s="105">
        <v>2.9523809523809508E-2</v>
      </c>
      <c r="J164" s="105">
        <v>9.9833333333333218E-2</v>
      </c>
      <c r="K164" s="106">
        <v>-1.5116811726981205E-2</v>
      </c>
      <c r="L164" s="93">
        <v>6.9238450468442903E-3</v>
      </c>
      <c r="M164" s="39"/>
      <c r="N164" s="39"/>
      <c r="O164" s="39"/>
      <c r="P164" s="39"/>
      <c r="Q164" s="39"/>
      <c r="R164" s="39"/>
      <c r="S164" s="39"/>
      <c r="T164" s="39"/>
      <c r="U164" s="39"/>
      <c r="V164" s="39"/>
      <c r="W164" s="39"/>
      <c r="X164" s="39"/>
      <c r="Y164" s="39"/>
      <c r="Z164" s="39"/>
    </row>
    <row r="165" spans="1:26" ht="14.25" customHeight="1">
      <c r="A165" s="105">
        <v>4.8076923076911804E-4</v>
      </c>
      <c r="B165" s="105">
        <v>-2.9223744292237397E-2</v>
      </c>
      <c r="C165" s="105">
        <v>-4.9423393739703725E-3</v>
      </c>
      <c r="D165" s="105">
        <v>7.2423398328690824E-2</v>
      </c>
      <c r="E165" s="105">
        <v>1.9786910197869156E-2</v>
      </c>
      <c r="F165" s="105">
        <v>-2.5000000000000022E-2</v>
      </c>
      <c r="G165" s="105">
        <v>3.3598726114649757E-2</v>
      </c>
      <c r="H165" s="105">
        <v>5.2798310454060804E-4</v>
      </c>
      <c r="I165" s="105">
        <v>-1.1764705882352899E-2</v>
      </c>
      <c r="J165" s="105">
        <v>0</v>
      </c>
      <c r="K165" s="106">
        <v>9.8689282960677804E-3</v>
      </c>
      <c r="L165" s="93">
        <v>1.0048872375612694E-2</v>
      </c>
      <c r="M165" s="39"/>
      <c r="N165" s="39"/>
      <c r="O165" s="39"/>
      <c r="P165" s="39"/>
      <c r="Q165" s="39"/>
      <c r="R165" s="39"/>
      <c r="S165" s="39"/>
      <c r="T165" s="39"/>
      <c r="U165" s="39"/>
      <c r="V165" s="39"/>
      <c r="W165" s="39"/>
      <c r="X165" s="39"/>
      <c r="Y165" s="39"/>
      <c r="Z165" s="39"/>
    </row>
    <row r="166" spans="1:26" ht="14.25" customHeight="1">
      <c r="A166" s="105">
        <v>3.8610038610038533E-3</v>
      </c>
      <c r="B166" s="105">
        <v>-5.4495912806539204E-3</v>
      </c>
      <c r="C166" s="105">
        <v>2.0168067226890685E-2</v>
      </c>
      <c r="D166" s="105">
        <v>4.8940832724616579E-2</v>
      </c>
      <c r="E166" s="105">
        <v>1.3732448696188726E-2</v>
      </c>
      <c r="F166" s="105">
        <v>0</v>
      </c>
      <c r="G166" s="105">
        <v>1.2903225806451646E-2</v>
      </c>
      <c r="H166" s="105">
        <v>-5.2770448548811189E-4</v>
      </c>
      <c r="I166" s="105">
        <v>-1.6886421466574153E-2</v>
      </c>
      <c r="J166" s="105">
        <v>2.0408163265306145E-2</v>
      </c>
      <c r="K166" s="106">
        <v>-2.3076923076923439E-3</v>
      </c>
      <c r="L166" s="93">
        <v>3.4753747004629965E-3</v>
      </c>
      <c r="M166" s="39"/>
      <c r="N166" s="39"/>
      <c r="O166" s="39"/>
      <c r="P166" s="39"/>
      <c r="Q166" s="39"/>
      <c r="R166" s="39"/>
      <c r="S166" s="39"/>
      <c r="T166" s="39"/>
      <c r="U166" s="39"/>
      <c r="V166" s="39"/>
      <c r="W166" s="39"/>
      <c r="X166" s="39"/>
      <c r="Y166" s="39"/>
      <c r="Z166" s="39"/>
    </row>
    <row r="167" spans="1:26" ht="14.25" customHeight="1">
      <c r="A167" s="105">
        <v>-9.5602294455067183E-3</v>
      </c>
      <c r="B167" s="105">
        <v>-2.995594713656391E-2</v>
      </c>
      <c r="C167" s="105">
        <v>-8.3333333333333037E-3</v>
      </c>
      <c r="D167" s="105">
        <v>4.5038167938931339E-2</v>
      </c>
      <c r="E167" s="105">
        <v>4.8062015503875788E-3</v>
      </c>
      <c r="F167" s="105">
        <v>0</v>
      </c>
      <c r="G167" s="105">
        <v>2.1416803953871577E-2</v>
      </c>
      <c r="H167" s="105">
        <v>5.3050397877985045E-3</v>
      </c>
      <c r="I167" s="105">
        <v>1.2412177985948514E-2</v>
      </c>
      <c r="J167" s="105">
        <v>2.2430881585811191E-2</v>
      </c>
      <c r="K167" s="106">
        <v>0</v>
      </c>
      <c r="L167" s="93">
        <v>1.143351774490986E-2</v>
      </c>
      <c r="M167" s="39"/>
      <c r="N167" s="39"/>
      <c r="O167" s="39"/>
      <c r="P167" s="39"/>
      <c r="Q167" s="39"/>
      <c r="R167" s="39"/>
      <c r="S167" s="39"/>
      <c r="T167" s="39"/>
      <c r="U167" s="39"/>
      <c r="V167" s="39"/>
      <c r="W167" s="39"/>
      <c r="X167" s="39"/>
      <c r="Y167" s="39"/>
      <c r="Z167" s="39"/>
    </row>
    <row r="168" spans="1:26" ht="14.25" customHeight="1">
      <c r="A168" s="105">
        <v>-2.1972884525479297E-2</v>
      </c>
      <c r="B168" s="105">
        <v>-2.6362038664323739E-3</v>
      </c>
      <c r="C168" s="105">
        <v>-3.3322225924703464E-4</v>
      </c>
      <c r="D168" s="105">
        <v>7.692307692307665E-3</v>
      </c>
      <c r="E168" s="105">
        <v>1.097178683385569E-2</v>
      </c>
      <c r="F168" s="105">
        <v>5.002501250626068E-4</v>
      </c>
      <c r="G168" s="105">
        <v>-3.284072249589487E-3</v>
      </c>
      <c r="H168" s="105">
        <v>-7.8947368421052877E-3</v>
      </c>
      <c r="I168" s="105">
        <v>-6.9767441860465462E-3</v>
      </c>
      <c r="J168" s="105">
        <v>8.9473684210525928E-3</v>
      </c>
      <c r="K168" s="106">
        <v>-1.0353227771010998E-2</v>
      </c>
      <c r="L168" s="93">
        <v>3.1107721812402289E-3</v>
      </c>
      <c r="M168" s="39"/>
      <c r="N168" s="39"/>
      <c r="O168" s="39"/>
      <c r="P168" s="39"/>
      <c r="Q168" s="39"/>
      <c r="R168" s="39"/>
      <c r="S168" s="39"/>
      <c r="T168" s="39"/>
      <c r="U168" s="39"/>
      <c r="V168" s="39"/>
      <c r="W168" s="39"/>
      <c r="X168" s="39"/>
      <c r="Y168" s="39"/>
      <c r="Z168" s="39"/>
    </row>
    <row r="169" spans="1:26" ht="14.25" customHeight="1">
      <c r="A169" s="105">
        <v>4.6772684752105498E-4</v>
      </c>
      <c r="B169" s="105">
        <v>6.1892130857648109E-3</v>
      </c>
      <c r="C169" s="105">
        <v>3.3333333333351867E-4</v>
      </c>
      <c r="D169" s="105">
        <v>0</v>
      </c>
      <c r="E169" s="105">
        <v>-3.1250000000000444E-3</v>
      </c>
      <c r="F169" s="105">
        <v>-1.5270935960591148E-2</v>
      </c>
      <c r="G169" s="105">
        <v>-4.5766590389014761E-3</v>
      </c>
      <c r="H169" s="105">
        <v>0</v>
      </c>
      <c r="I169" s="105">
        <v>-1.5567765567765512E-2</v>
      </c>
      <c r="J169" s="105">
        <v>1.243339253996445E-2</v>
      </c>
      <c r="K169" s="106">
        <v>-3.0441400304415112E-4</v>
      </c>
      <c r="L169" s="93">
        <v>6.346376143671062E-4</v>
      </c>
      <c r="M169" s="39"/>
      <c r="N169" s="39"/>
      <c r="O169" s="39"/>
      <c r="P169" s="39"/>
      <c r="Q169" s="39"/>
      <c r="R169" s="39"/>
      <c r="S169" s="39"/>
      <c r="T169" s="39"/>
      <c r="U169" s="39"/>
      <c r="V169" s="39"/>
      <c r="W169" s="39"/>
      <c r="X169" s="39"/>
      <c r="Y169" s="39"/>
      <c r="Z169" s="39"/>
    </row>
    <row r="170" spans="1:26" ht="14.25" customHeight="1">
      <c r="A170" s="105">
        <v>3.9377734564900457E-2</v>
      </c>
      <c r="B170" s="105">
        <v>-1.6521739130434754E-2</v>
      </c>
      <c r="C170" s="105">
        <v>2.0408163265306145E-2</v>
      </c>
      <c r="D170" s="105">
        <v>-2.3023791250958991E-3</v>
      </c>
      <c r="E170" s="105">
        <v>2.2364217252396124E-2</v>
      </c>
      <c r="F170" s="105">
        <v>6.3941299790356343E-2</v>
      </c>
      <c r="G170" s="105">
        <v>2.4790619765494126E-2</v>
      </c>
      <c r="H170" s="105">
        <v>1.6042780748663166E-2</v>
      </c>
      <c r="I170" s="105">
        <v>2.7764705882352914E-2</v>
      </c>
      <c r="J170" s="105">
        <v>8.960573476702427E-3</v>
      </c>
      <c r="K170" s="106">
        <v>1.0613751730502941E-2</v>
      </c>
      <c r="L170" s="93">
        <v>7.6664230464704719E-3</v>
      </c>
      <c r="M170" s="39"/>
      <c r="N170" s="39"/>
      <c r="O170" s="39"/>
      <c r="P170" s="39"/>
      <c r="Q170" s="39"/>
      <c r="R170" s="39"/>
      <c r="S170" s="39"/>
      <c r="T170" s="39"/>
      <c r="U170" s="39"/>
      <c r="V170" s="39"/>
      <c r="W170" s="39"/>
      <c r="X170" s="39"/>
      <c r="Y170" s="39"/>
      <c r="Z170" s="39"/>
    </row>
    <row r="171" spans="1:26" ht="14.25" customHeight="1">
      <c r="A171" s="105">
        <v>-1.4563106796117165E-3</v>
      </c>
      <c r="B171" s="105">
        <v>-1.1177987962166847E-2</v>
      </c>
      <c r="C171" s="105">
        <v>-5.1612903225806472E-2</v>
      </c>
      <c r="D171" s="105">
        <v>-1.6603773584905612E-2</v>
      </c>
      <c r="E171" s="105">
        <v>-6.3492063492063266E-3</v>
      </c>
      <c r="F171" s="105">
        <v>6.0000000000000053E-2</v>
      </c>
      <c r="G171" s="105">
        <v>-6.6555740432612254E-3</v>
      </c>
      <c r="H171" s="105">
        <v>-1.5271195365982093E-2</v>
      </c>
      <c r="I171" s="105">
        <v>-2.8571428571428581E-2</v>
      </c>
      <c r="J171" s="105">
        <v>-1.5178256265443002E-2</v>
      </c>
      <c r="K171" s="106">
        <v>-1.050228310502288E-2</v>
      </c>
      <c r="L171" s="93">
        <v>-3.5805316179148283E-3</v>
      </c>
      <c r="M171" s="39"/>
      <c r="N171" s="39"/>
      <c r="O171" s="39"/>
      <c r="P171" s="39"/>
      <c r="Q171" s="39"/>
      <c r="R171" s="39"/>
      <c r="S171" s="39"/>
      <c r="T171" s="39"/>
      <c r="U171" s="39"/>
      <c r="V171" s="39"/>
      <c r="W171" s="39"/>
      <c r="X171" s="39"/>
      <c r="Y171" s="39"/>
      <c r="Z171" s="39"/>
    </row>
    <row r="172" spans="1:26" ht="14.25" customHeight="1">
      <c r="A172" s="105">
        <v>-7.7071290944122905E-3</v>
      </c>
      <c r="B172" s="105">
        <v>3.3777777777777684E-2</v>
      </c>
      <c r="C172" s="105">
        <v>1.6393442622950838E-2</v>
      </c>
      <c r="D172" s="105">
        <v>0</v>
      </c>
      <c r="E172" s="105">
        <v>2.3866348448686736E-3</v>
      </c>
      <c r="F172" s="105">
        <v>-5.5248618784530246E-3</v>
      </c>
      <c r="G172" s="105">
        <v>-1.4952649941850638E-3</v>
      </c>
      <c r="H172" s="105">
        <v>0</v>
      </c>
      <c r="I172" s="105">
        <v>2.9411764705882248E-2</v>
      </c>
      <c r="J172" s="105">
        <v>-7.0546737213394994E-4</v>
      </c>
      <c r="K172" s="106">
        <v>-9.0497737556560764E-3</v>
      </c>
      <c r="L172" s="93">
        <v>-4.0188963958842638E-4</v>
      </c>
      <c r="M172" s="39"/>
      <c r="N172" s="39"/>
      <c r="O172" s="39"/>
      <c r="P172" s="39"/>
      <c r="Q172" s="39"/>
      <c r="R172" s="39"/>
      <c r="S172" s="39"/>
      <c r="T172" s="39"/>
      <c r="U172" s="39"/>
      <c r="V172" s="39"/>
      <c r="W172" s="39"/>
      <c r="X172" s="39"/>
      <c r="Y172" s="39"/>
      <c r="Z172" s="39"/>
    </row>
    <row r="173" spans="1:26" ht="14.25" customHeight="1">
      <c r="A173" s="105">
        <v>-1.9230769230769162E-3</v>
      </c>
      <c r="B173" s="105">
        <v>2.3657870791628843E-2</v>
      </c>
      <c r="C173" s="105">
        <v>4.1311027654489685E-2</v>
      </c>
      <c r="D173" s="105">
        <v>-3.0097817908201208E-3</v>
      </c>
      <c r="E173" s="105">
        <v>-2.5392794794477647E-3</v>
      </c>
      <c r="F173" s="105">
        <v>-1.0928961748633892E-2</v>
      </c>
      <c r="G173" s="105">
        <v>1.4975041597338201E-3</v>
      </c>
      <c r="H173" s="105">
        <v>-2.1019442984760994E-3</v>
      </c>
      <c r="I173" s="105">
        <v>7.1090047393365108E-3</v>
      </c>
      <c r="J173" s="105">
        <v>-4.389815627743654E-3</v>
      </c>
      <c r="K173" s="106">
        <v>-4.5045045045044585E-3</v>
      </c>
      <c r="L173" s="93">
        <v>-1.302546781876468E-3</v>
      </c>
      <c r="M173" s="39"/>
      <c r="N173" s="39"/>
      <c r="O173" s="39"/>
      <c r="P173" s="39"/>
      <c r="Q173" s="39"/>
      <c r="R173" s="39"/>
      <c r="S173" s="39"/>
      <c r="T173" s="39"/>
      <c r="U173" s="39"/>
      <c r="V173" s="39"/>
      <c r="W173" s="39"/>
      <c r="X173" s="39"/>
      <c r="Y173" s="39"/>
      <c r="Z173" s="39"/>
    </row>
    <row r="174" spans="1:26" ht="14.25" customHeight="1">
      <c r="A174" s="105">
        <v>2.0608439646712329E-2</v>
      </c>
      <c r="B174" s="105">
        <v>9.8999999999999977E-2</v>
      </c>
      <c r="C174" s="105">
        <v>4.5697965012495345E-2</v>
      </c>
      <c r="D174" s="105">
        <v>4.6456692913385833E-2</v>
      </c>
      <c r="E174" s="105">
        <v>8.1599999999999451E-3</v>
      </c>
      <c r="F174" s="105">
        <v>0</v>
      </c>
      <c r="G174" s="105">
        <v>-2.9860650298605407E-3</v>
      </c>
      <c r="H174" s="105">
        <v>0</v>
      </c>
      <c r="I174" s="105">
        <v>-2.9885057471264354E-2</v>
      </c>
      <c r="J174" s="105">
        <v>7.964601769911539E-3</v>
      </c>
      <c r="K174" s="106">
        <v>1.6018306636155666E-2</v>
      </c>
      <c r="L174" s="93">
        <v>6.7626294201064141E-3</v>
      </c>
      <c r="M174" s="39"/>
      <c r="N174" s="39"/>
      <c r="O174" s="39"/>
      <c r="P174" s="39"/>
      <c r="Q174" s="39"/>
      <c r="R174" s="39"/>
      <c r="S174" s="39"/>
      <c r="T174" s="39"/>
      <c r="U174" s="39"/>
      <c r="V174" s="39"/>
      <c r="W174" s="39"/>
      <c r="X174" s="39"/>
      <c r="Y174" s="39"/>
      <c r="Z174" s="39"/>
    </row>
    <row r="175" spans="1:26" ht="14.25" customHeight="1">
      <c r="A175" s="105">
        <v>-1.2596899224806224E-2</v>
      </c>
      <c r="B175" s="105">
        <v>2.6694045174537884E-2</v>
      </c>
      <c r="C175" s="105">
        <v>3.5714285714294469E-4</v>
      </c>
      <c r="D175" s="105">
        <v>-1.4740108611326574E-2</v>
      </c>
      <c r="E175" s="105">
        <v>4.6616299630284352E-3</v>
      </c>
      <c r="F175" s="105">
        <v>5.494505494505475E-3</v>
      </c>
      <c r="G175" s="105">
        <v>-3.6363636363636598E-3</v>
      </c>
      <c r="H175" s="105">
        <v>0</v>
      </c>
      <c r="I175" s="105">
        <v>-1.1363636363636354E-2</v>
      </c>
      <c r="J175" s="105">
        <v>6.2333036509349959E-3</v>
      </c>
      <c r="K175" s="106">
        <v>7.6335877862598878E-4</v>
      </c>
      <c r="L175" s="93">
        <v>-2.2213093553639096E-3</v>
      </c>
      <c r="M175" s="39"/>
      <c r="N175" s="39"/>
      <c r="O175" s="39"/>
      <c r="P175" s="39"/>
      <c r="Q175" s="39"/>
      <c r="R175" s="39"/>
      <c r="S175" s="39"/>
      <c r="T175" s="39"/>
      <c r="U175" s="39"/>
      <c r="V175" s="39"/>
      <c r="W175" s="39"/>
      <c r="X175" s="39"/>
      <c r="Y175" s="39"/>
      <c r="Z175" s="39"/>
    </row>
    <row r="176" spans="1:26" ht="14.25" customHeight="1">
      <c r="A176" s="105">
        <v>-9.6805421103574041E-4</v>
      </c>
      <c r="B176" s="105">
        <v>-1.0256410256410664E-3</v>
      </c>
      <c r="C176" s="105">
        <v>-1.0600706713780883E-2</v>
      </c>
      <c r="D176" s="105">
        <v>6.440957886044596E-2</v>
      </c>
      <c r="E176" s="105">
        <v>-2.7252324462967437E-3</v>
      </c>
      <c r="F176" s="105">
        <v>5.5248618784531356E-3</v>
      </c>
      <c r="G176" s="105">
        <v>7.4937552039966437E-3</v>
      </c>
      <c r="H176" s="105">
        <v>-1.2966804979253066E-2</v>
      </c>
      <c r="I176" s="105">
        <v>2.4447031431897637E-2</v>
      </c>
      <c r="J176" s="105">
        <v>6.2724014336916767E-3</v>
      </c>
      <c r="K176" s="106">
        <v>-7.575757575757569E-3</v>
      </c>
      <c r="L176" s="93">
        <v>8.0701647531733478E-4</v>
      </c>
      <c r="M176" s="39"/>
      <c r="N176" s="39"/>
      <c r="O176" s="39"/>
      <c r="P176" s="39"/>
      <c r="Q176" s="39"/>
      <c r="R176" s="39"/>
      <c r="S176" s="39"/>
      <c r="T176" s="39"/>
      <c r="U176" s="39"/>
      <c r="V176" s="39"/>
      <c r="W176" s="39"/>
      <c r="X176" s="39"/>
      <c r="Y176" s="39"/>
      <c r="Z176" s="39"/>
    </row>
    <row r="177" spans="1:26" ht="14.25" customHeight="1">
      <c r="A177" s="105">
        <v>-2.8222013170272842E-2</v>
      </c>
      <c r="B177" s="105">
        <v>-1.0152284263959421E-2</v>
      </c>
      <c r="C177" s="105">
        <v>2.5362318840579601E-2</v>
      </c>
      <c r="D177" s="105">
        <v>4.7577854671280173E-2</v>
      </c>
      <c r="E177" s="105">
        <v>-1.1410459587955724E-2</v>
      </c>
      <c r="F177" s="105">
        <v>0</v>
      </c>
      <c r="G177" s="105">
        <v>-8.7487619676460682E-3</v>
      </c>
      <c r="H177" s="105">
        <v>1.4736842105263159E-2</v>
      </c>
      <c r="I177" s="105">
        <v>1.632749645054421E-2</v>
      </c>
      <c r="J177" s="105">
        <v>0</v>
      </c>
      <c r="K177" s="106">
        <v>-2.7982326951399128E-2</v>
      </c>
      <c r="L177" s="93">
        <v>-3.7846898298785625E-3</v>
      </c>
      <c r="M177" s="39"/>
      <c r="N177" s="39"/>
      <c r="O177" s="39"/>
      <c r="P177" s="39"/>
      <c r="Q177" s="39"/>
      <c r="R177" s="39"/>
      <c r="S177" s="39"/>
      <c r="T177" s="39"/>
      <c r="U177" s="39"/>
      <c r="V177" s="39"/>
      <c r="W177" s="39"/>
      <c r="X177" s="39"/>
      <c r="Y177" s="39"/>
      <c r="Z177" s="39"/>
    </row>
    <row r="178" spans="1:26" ht="14.25" customHeight="1">
      <c r="A178" s="105">
        <v>0</v>
      </c>
      <c r="B178" s="105">
        <v>3.6842105263157787E-2</v>
      </c>
      <c r="C178" s="105">
        <v>-1.4285714285714235E-2</v>
      </c>
      <c r="D178" s="105">
        <v>5.2173913043478404E-3</v>
      </c>
      <c r="E178" s="105">
        <v>-7.8616352201258399E-3</v>
      </c>
      <c r="F178" s="105">
        <v>0</v>
      </c>
      <c r="G178" s="105">
        <v>-5.2545155993433124E-3</v>
      </c>
      <c r="H178" s="105">
        <v>-1.041666666666663E-2</v>
      </c>
      <c r="I178" s="105">
        <v>-1.7209302325581377E-2</v>
      </c>
      <c r="J178" s="105">
        <v>1.9364267446108974E-2</v>
      </c>
      <c r="K178" s="106">
        <v>-1.7366136034732249E-2</v>
      </c>
      <c r="L178" s="93">
        <v>-5.8361797905309709E-3</v>
      </c>
      <c r="M178" s="39"/>
      <c r="N178" s="39"/>
      <c r="O178" s="39"/>
      <c r="P178" s="39"/>
      <c r="Q178" s="39"/>
      <c r="R178" s="39"/>
      <c r="S178" s="39"/>
      <c r="T178" s="39"/>
      <c r="U178" s="39"/>
      <c r="V178" s="39"/>
      <c r="W178" s="39"/>
      <c r="X178" s="39"/>
      <c r="Y178" s="39"/>
      <c r="Z178" s="39"/>
    </row>
    <row r="179" spans="1:26" ht="14.25" customHeight="1">
      <c r="A179" s="105">
        <v>9.5763323368724729E-2</v>
      </c>
      <c r="B179" s="105">
        <v>1.4848840935797414E-2</v>
      </c>
      <c r="C179" s="105">
        <v>2.1897810218978186E-2</v>
      </c>
      <c r="D179" s="105">
        <v>2.6785714285714191E-2</v>
      </c>
      <c r="E179" s="105">
        <v>9.6840768375932029E-3</v>
      </c>
      <c r="F179" s="105">
        <v>5.5555555555555358E-3</v>
      </c>
      <c r="G179" s="105">
        <v>4.7846889952152249E-3</v>
      </c>
      <c r="H179" s="105">
        <v>9.9947396107311626E-3</v>
      </c>
      <c r="I179" s="105">
        <v>-5.7803468208093012E-3</v>
      </c>
      <c r="J179" s="105">
        <v>8.1031307550645248E-3</v>
      </c>
      <c r="K179" s="106">
        <v>2.5222551928783421E-2</v>
      </c>
      <c r="L179" s="93">
        <v>1.6128290784271693E-2</v>
      </c>
      <c r="M179" s="39"/>
      <c r="N179" s="39"/>
      <c r="O179" s="39"/>
      <c r="P179" s="39"/>
      <c r="Q179" s="39"/>
      <c r="R179" s="39"/>
      <c r="S179" s="39"/>
      <c r="T179" s="39"/>
      <c r="U179" s="39"/>
      <c r="V179" s="39"/>
      <c r="W179" s="39"/>
      <c r="X179" s="39"/>
      <c r="Y179" s="39"/>
      <c r="Z179" s="39"/>
    </row>
    <row r="180" spans="1:26" ht="14.25" customHeight="1">
      <c r="A180" s="105">
        <v>4.1997851772287875E-2</v>
      </c>
      <c r="B180" s="105">
        <v>0</v>
      </c>
      <c r="C180" s="105">
        <v>-1.0830324909747335E-2</v>
      </c>
      <c r="D180" s="105">
        <v>1.8181818181818077E-2</v>
      </c>
      <c r="E180" s="105">
        <v>2.0742181169988605E-2</v>
      </c>
      <c r="F180" s="105">
        <v>0</v>
      </c>
      <c r="G180" s="105">
        <v>6.810631229235975E-3</v>
      </c>
      <c r="H180" s="105">
        <v>1.0531858873090716E-3</v>
      </c>
      <c r="I180" s="105">
        <v>6.9848661233993248E-3</v>
      </c>
      <c r="J180" s="105">
        <v>2.4528301886792558E-2</v>
      </c>
      <c r="K180" s="106">
        <v>2.1212121212121238E-2</v>
      </c>
      <c r="L180" s="93">
        <v>1.3787371544418558E-2</v>
      </c>
      <c r="M180" s="39"/>
      <c r="N180" s="39"/>
      <c r="O180" s="39"/>
      <c r="P180" s="39"/>
      <c r="Q180" s="39"/>
      <c r="R180" s="39"/>
      <c r="S180" s="39"/>
      <c r="T180" s="39"/>
      <c r="U180" s="39"/>
      <c r="V180" s="39"/>
      <c r="W180" s="39"/>
      <c r="X180" s="39"/>
      <c r="Y180" s="39"/>
      <c r="Z180" s="39"/>
    </row>
    <row r="181" spans="1:26" ht="14.25" customHeight="1">
      <c r="A181" s="105">
        <v>1.2066528970540169E-2</v>
      </c>
      <c r="B181" s="105">
        <v>0</v>
      </c>
      <c r="C181" s="105">
        <v>-1.0714285714285676E-2</v>
      </c>
      <c r="D181" s="105">
        <v>-4.5248868778280382E-3</v>
      </c>
      <c r="E181" s="105">
        <v>3.5778175313059268E-3</v>
      </c>
      <c r="F181" s="105">
        <v>-2.9126213592232997E-2</v>
      </c>
      <c r="G181" s="105">
        <v>5.008347245408995E-3</v>
      </c>
      <c r="H181" s="105">
        <v>-7.3183481442760101E-3</v>
      </c>
      <c r="I181" s="105">
        <v>0</v>
      </c>
      <c r="J181" s="105">
        <v>0</v>
      </c>
      <c r="K181" s="106">
        <v>1.5174506828528056E-3</v>
      </c>
      <c r="L181" s="93">
        <v>2.3200952951893949E-3</v>
      </c>
      <c r="M181" s="39"/>
      <c r="N181" s="39"/>
      <c r="O181" s="39"/>
      <c r="P181" s="39"/>
      <c r="Q181" s="39"/>
      <c r="R181" s="39"/>
      <c r="S181" s="39"/>
      <c r="T181" s="39"/>
      <c r="U181" s="39"/>
      <c r="V181" s="39"/>
      <c r="W181" s="39"/>
      <c r="X181" s="39"/>
      <c r="Y181" s="39"/>
      <c r="Z181" s="39"/>
    </row>
    <row r="182" spans="1:26" ht="14.25" customHeight="1">
      <c r="A182" s="105">
        <v>-1.0869565217397348E-4</v>
      </c>
      <c r="B182" s="105">
        <v>-9.4179894179894363E-3</v>
      </c>
      <c r="C182" s="105">
        <v>1.0830324909747224E-2</v>
      </c>
      <c r="D182" s="105">
        <v>4.5454545454546302E-3</v>
      </c>
      <c r="E182" s="105">
        <v>-1.6260162601633432E-4</v>
      </c>
      <c r="F182" s="105">
        <v>0</v>
      </c>
      <c r="G182" s="105">
        <v>-8.2781456953642252E-3</v>
      </c>
      <c r="H182" s="105">
        <v>9.498680738786236E-3</v>
      </c>
      <c r="I182" s="105">
        <v>0</v>
      </c>
      <c r="J182" s="105">
        <v>0</v>
      </c>
      <c r="K182" s="106">
        <v>-1.3473053892215536E-2</v>
      </c>
      <c r="L182" s="93">
        <v>-2.6463880694593822E-4</v>
      </c>
      <c r="M182" s="39"/>
      <c r="N182" s="39"/>
      <c r="O182" s="39"/>
      <c r="P182" s="39"/>
      <c r="Q182" s="39"/>
      <c r="R182" s="39"/>
      <c r="S182" s="39"/>
      <c r="T182" s="39"/>
      <c r="U182" s="39"/>
      <c r="V182" s="39"/>
      <c r="W182" s="39"/>
      <c r="X182" s="39"/>
      <c r="Y182" s="39"/>
      <c r="Z182" s="39"/>
    </row>
    <row r="183" spans="1:26" ht="14.25" customHeight="1">
      <c r="A183" s="105">
        <v>1.2101210121012063E-2</v>
      </c>
      <c r="B183" s="105">
        <v>3.1847133757962887E-3</v>
      </c>
      <c r="C183" s="105">
        <v>1.46520146520146E-2</v>
      </c>
      <c r="D183" s="105">
        <v>0</v>
      </c>
      <c r="E183" s="105">
        <v>3.9177277179236469E-3</v>
      </c>
      <c r="F183" s="105">
        <v>0</v>
      </c>
      <c r="G183" s="105">
        <v>-1.4878492312778713E-3</v>
      </c>
      <c r="H183" s="105">
        <v>-1.302083333333337E-2</v>
      </c>
      <c r="I183" s="105">
        <v>0</v>
      </c>
      <c r="J183" s="105">
        <v>2.7131782945736482E-2</v>
      </c>
      <c r="K183" s="106">
        <v>6.0240963855422436E-3</v>
      </c>
      <c r="L183" s="93">
        <v>3.6559929379966771E-3</v>
      </c>
      <c r="M183" s="39"/>
      <c r="N183" s="39"/>
      <c r="O183" s="39"/>
      <c r="P183" s="39"/>
      <c r="Q183" s="39"/>
      <c r="R183" s="39"/>
      <c r="S183" s="39"/>
      <c r="T183" s="39"/>
      <c r="U183" s="39"/>
      <c r="V183" s="39"/>
      <c r="W183" s="39"/>
      <c r="X183" s="39"/>
      <c r="Y183" s="39"/>
      <c r="Z183" s="39"/>
    </row>
    <row r="184" spans="1:26" ht="14.25" customHeight="1">
      <c r="A184" s="105">
        <v>1.9058295964125671E-2</v>
      </c>
      <c r="B184" s="105">
        <v>-1.0604453870625141E-3</v>
      </c>
      <c r="C184" s="105">
        <v>6.640625E-2</v>
      </c>
      <c r="D184" s="105">
        <v>4.4634377967711192E-2</v>
      </c>
      <c r="E184" s="105">
        <v>-6.5252854812392069E-4</v>
      </c>
      <c r="F184" s="105">
        <v>0</v>
      </c>
      <c r="G184" s="105">
        <v>1.3232830820770536E-2</v>
      </c>
      <c r="H184" s="105">
        <v>1.0526315789473717E-2</v>
      </c>
      <c r="I184" s="105">
        <v>-1.6937514305333079E-2</v>
      </c>
      <c r="J184" s="105">
        <v>3.6957790313167926E-3</v>
      </c>
      <c r="K184" s="106">
        <v>-1.5037593984962294E-3</v>
      </c>
      <c r="L184" s="93">
        <v>1.361129581100684E-3</v>
      </c>
      <c r="M184" s="39"/>
      <c r="N184" s="39"/>
      <c r="O184" s="39"/>
      <c r="P184" s="39"/>
      <c r="Q184" s="39"/>
      <c r="R184" s="39"/>
      <c r="S184" s="39"/>
      <c r="T184" s="39"/>
      <c r="U184" s="39"/>
      <c r="V184" s="39"/>
      <c r="W184" s="39"/>
      <c r="X184" s="39"/>
      <c r="Y184" s="39"/>
      <c r="Z184" s="39"/>
    </row>
    <row r="185" spans="1:26" ht="14.25" customHeight="1">
      <c r="A185" s="105">
        <v>-3.3519553072625108E-3</v>
      </c>
      <c r="B185" s="105">
        <v>1.0718113612004254E-2</v>
      </c>
      <c r="C185" s="105">
        <v>2.4000000000000021E-2</v>
      </c>
      <c r="D185" s="105">
        <v>-1.5887850467289688E-2</v>
      </c>
      <c r="E185" s="105">
        <v>-1.3033561420657813E-3</v>
      </c>
      <c r="F185" s="105">
        <v>0</v>
      </c>
      <c r="G185" s="105">
        <v>0</v>
      </c>
      <c r="H185" s="105">
        <v>-2.624671916010457E-3</v>
      </c>
      <c r="I185" s="105">
        <v>-9.1470386462377817E-4</v>
      </c>
      <c r="J185" s="105">
        <v>-1.1346153846153784E-2</v>
      </c>
      <c r="K185" s="106">
        <v>-1.5015015015015232E-3</v>
      </c>
      <c r="L185" s="93">
        <v>1.1434031122492527E-3</v>
      </c>
      <c r="M185" s="39"/>
      <c r="N185" s="39"/>
      <c r="O185" s="39"/>
      <c r="P185" s="39"/>
      <c r="Q185" s="39"/>
      <c r="R185" s="39"/>
      <c r="S185" s="39"/>
      <c r="T185" s="39"/>
      <c r="U185" s="39"/>
      <c r="V185" s="39"/>
      <c r="W185" s="39"/>
      <c r="X185" s="39"/>
      <c r="Y185" s="39"/>
      <c r="Z185" s="39"/>
    </row>
    <row r="186" spans="1:26" ht="14.25" customHeight="1">
      <c r="A186" s="105">
        <v>-1.6483516483516536E-2</v>
      </c>
      <c r="B186" s="105">
        <v>1.0729613733906351E-3</v>
      </c>
      <c r="C186" s="105">
        <v>-2.5151101579255153E-2</v>
      </c>
      <c r="D186" s="105">
        <v>-2.7272727272727226E-2</v>
      </c>
      <c r="E186" s="105">
        <v>-1.3341906445909157E-2</v>
      </c>
      <c r="F186" s="105">
        <v>0</v>
      </c>
      <c r="G186" s="105">
        <v>-1.1589403973509937E-2</v>
      </c>
      <c r="H186" s="105">
        <v>-5.2219321148825326E-3</v>
      </c>
      <c r="I186" s="105">
        <v>2.981651376146699E-3</v>
      </c>
      <c r="J186" s="105">
        <v>-1.9792648444863281E-2</v>
      </c>
      <c r="K186" s="106">
        <v>-7.4515648286139768E-3</v>
      </c>
      <c r="L186" s="93">
        <v>-1.3763699979145838E-2</v>
      </c>
      <c r="M186" s="39"/>
      <c r="N186" s="39"/>
      <c r="O186" s="39"/>
      <c r="P186" s="39"/>
      <c r="Q186" s="39"/>
      <c r="R186" s="39"/>
      <c r="S186" s="39"/>
      <c r="T186" s="39"/>
      <c r="U186" s="39"/>
      <c r="V186" s="39"/>
      <c r="W186" s="39"/>
      <c r="X186" s="39"/>
      <c r="Y186" s="39"/>
      <c r="Z186" s="39"/>
    </row>
    <row r="187" spans="1:26" ht="14.25" customHeight="1">
      <c r="A187" s="105">
        <v>-1.6109849713482505E-2</v>
      </c>
      <c r="B187" s="105">
        <v>-1.166489925768821E-2</v>
      </c>
      <c r="C187" s="105">
        <v>3.8259109311740813E-2</v>
      </c>
      <c r="D187" s="105">
        <v>2.6119402985074647E-2</v>
      </c>
      <c r="E187" s="105">
        <v>1.7713365539453463E-3</v>
      </c>
      <c r="F187" s="105">
        <v>0</v>
      </c>
      <c r="G187" s="105">
        <v>-1.6528925619834212E-3</v>
      </c>
      <c r="H187" s="105">
        <v>0</v>
      </c>
      <c r="I187" s="105">
        <v>1.4189346359618549E-2</v>
      </c>
      <c r="J187" s="105">
        <v>-8.4112149532710179E-3</v>
      </c>
      <c r="K187" s="106">
        <v>1.4925373134329067E-3</v>
      </c>
      <c r="L187" s="93">
        <v>-4.2990079212489318E-3</v>
      </c>
      <c r="M187" s="39"/>
      <c r="N187" s="39"/>
      <c r="O187" s="39"/>
      <c r="P187" s="39"/>
      <c r="Q187" s="39"/>
      <c r="R187" s="39"/>
      <c r="S187" s="39"/>
      <c r="T187" s="39"/>
      <c r="U187" s="39"/>
      <c r="V187" s="39"/>
      <c r="W187" s="39"/>
      <c r="X187" s="39"/>
      <c r="Y187" s="39"/>
      <c r="Z187" s="39"/>
    </row>
    <row r="188" spans="1:26" ht="14.25" customHeight="1">
      <c r="A188" s="105">
        <v>-1.4035845389765989E-3</v>
      </c>
      <c r="B188" s="105">
        <v>5.3050397877973943E-4</v>
      </c>
      <c r="C188" s="105">
        <v>4.6610169491525522E-2</v>
      </c>
      <c r="D188" s="105">
        <v>-1.5610651974288348E-2</v>
      </c>
      <c r="E188" s="105">
        <v>-5.9228429646230873E-3</v>
      </c>
      <c r="F188" s="105">
        <v>-1.9047619047619091E-2</v>
      </c>
      <c r="G188" s="105">
        <v>0</v>
      </c>
      <c r="H188" s="105">
        <v>-6.7427385892115943E-3</v>
      </c>
      <c r="I188" s="105">
        <v>9.3131548311986556E-4</v>
      </c>
      <c r="J188" s="105">
        <v>-9.2592592592593004E-3</v>
      </c>
      <c r="K188" s="106">
        <v>-7.4074074074074181E-3</v>
      </c>
      <c r="L188" s="93">
        <v>-3.5938972712434847E-3</v>
      </c>
      <c r="M188" s="39"/>
      <c r="N188" s="39"/>
      <c r="O188" s="39"/>
      <c r="P188" s="39"/>
      <c r="Q188" s="39"/>
      <c r="R188" s="39"/>
      <c r="S188" s="39"/>
      <c r="T188" s="39"/>
      <c r="U188" s="39"/>
      <c r="V188" s="39"/>
      <c r="W188" s="39"/>
      <c r="X188" s="39"/>
      <c r="Y188" s="39"/>
      <c r="Z188" s="39"/>
    </row>
    <row r="189" spans="1:26" ht="14.25" customHeight="1">
      <c r="A189" s="105">
        <v>6.7391304347825809E-3</v>
      </c>
      <c r="B189" s="105">
        <v>0</v>
      </c>
      <c r="C189" s="105">
        <v>1.2006861063464935E-2</v>
      </c>
      <c r="D189" s="105">
        <v>-4.4736842105263186E-2</v>
      </c>
      <c r="E189" s="105">
        <v>-4.4621513944221869E-3</v>
      </c>
      <c r="F189" s="105">
        <v>0</v>
      </c>
      <c r="G189" s="105">
        <v>-1.6260162601625994E-2</v>
      </c>
      <c r="H189" s="105">
        <v>-1.0362694300518616E-3</v>
      </c>
      <c r="I189" s="105">
        <v>-9.3044894161431468E-4</v>
      </c>
      <c r="J189" s="105">
        <v>0</v>
      </c>
      <c r="K189" s="106">
        <v>-5.8910162002945299E-3</v>
      </c>
      <c r="L189" s="93">
        <v>-7.5040008575999462E-4</v>
      </c>
      <c r="M189" s="39"/>
      <c r="N189" s="39"/>
      <c r="O189" s="39"/>
      <c r="P189" s="39"/>
      <c r="Q189" s="39"/>
      <c r="R189" s="39"/>
      <c r="S189" s="39"/>
      <c r="T189" s="39"/>
      <c r="U189" s="39"/>
      <c r="V189" s="39"/>
      <c r="W189" s="39"/>
      <c r="X189" s="39"/>
      <c r="Y189" s="39"/>
      <c r="Z189" s="39"/>
    </row>
    <row r="190" spans="1:26" ht="14.25" customHeight="1">
      <c r="A190" s="105">
        <v>2.965864577504207E-2</v>
      </c>
      <c r="B190" s="105">
        <v>1.8918918918918948E-2</v>
      </c>
      <c r="C190" s="105">
        <v>-7.6595744680851841E-3</v>
      </c>
      <c r="D190" s="105">
        <v>-4.366812227074246E-3</v>
      </c>
      <c r="E190" s="105">
        <v>1.2096774193548487E-2</v>
      </c>
      <c r="F190" s="105">
        <v>0</v>
      </c>
      <c r="G190" s="105">
        <v>1.9562334217506638E-2</v>
      </c>
      <c r="H190" s="105">
        <v>-2.0304568527918732E-2</v>
      </c>
      <c r="I190" s="105">
        <v>1.5112160566705946E-2</v>
      </c>
      <c r="J190" s="105">
        <v>1.8867924528301883E-2</v>
      </c>
      <c r="K190" s="106">
        <v>1.6226582091753983E-3</v>
      </c>
      <c r="L190" s="93">
        <v>1.1470305771554168E-2</v>
      </c>
      <c r="M190" s="39"/>
      <c r="N190" s="39"/>
      <c r="O190" s="39"/>
      <c r="P190" s="39"/>
      <c r="Q190" s="39"/>
      <c r="R190" s="39"/>
      <c r="S190" s="39"/>
      <c r="T190" s="39"/>
      <c r="U190" s="39"/>
      <c r="V190" s="39"/>
      <c r="W190" s="39"/>
      <c r="X190" s="39"/>
      <c r="Y190" s="39"/>
      <c r="Z190" s="39"/>
    </row>
    <row r="191" spans="1:26" ht="14.25" customHeight="1">
      <c r="A191" s="105">
        <v>-2.2333891680625939E-3</v>
      </c>
      <c r="B191" s="105">
        <v>-1.5957446808510634E-2</v>
      </c>
      <c r="C191" s="105">
        <v>-8.4388185654008518E-3</v>
      </c>
      <c r="D191" s="105">
        <v>1.327433628318575E-2</v>
      </c>
      <c r="E191" s="105">
        <v>0</v>
      </c>
      <c r="F191" s="105">
        <v>0</v>
      </c>
      <c r="G191" s="105">
        <v>-1.1147540983606485E-2</v>
      </c>
      <c r="H191" s="105">
        <v>1.7561983471074294E-2</v>
      </c>
      <c r="I191" s="105">
        <v>-3.2948929159802853E-3</v>
      </c>
      <c r="J191" s="105">
        <v>0</v>
      </c>
      <c r="K191" s="106">
        <v>-2.6482271590407835E-3</v>
      </c>
      <c r="L191" s="93">
        <v>2.5156842039877336E-3</v>
      </c>
      <c r="M191" s="39"/>
      <c r="N191" s="39"/>
      <c r="O191" s="39"/>
      <c r="P191" s="39"/>
      <c r="Q191" s="39"/>
      <c r="R191" s="39"/>
      <c r="S191" s="39"/>
      <c r="T191" s="39"/>
      <c r="U191" s="39"/>
      <c r="V191" s="39"/>
      <c r="W191" s="39"/>
      <c r="X191" s="39"/>
      <c r="Y191" s="39"/>
      <c r="Z191" s="39"/>
    </row>
    <row r="192" spans="1:26" ht="14.25" customHeight="1">
      <c r="A192" s="105">
        <v>2.6949541284403633E-2</v>
      </c>
      <c r="B192" s="105">
        <v>-2.1231422505307851E-3</v>
      </c>
      <c r="C192" s="105">
        <v>-5.0377833753147971E-3</v>
      </c>
      <c r="D192" s="105">
        <v>1.7730496453900457E-3</v>
      </c>
      <c r="E192" s="105">
        <v>-2.894821486008281E-3</v>
      </c>
      <c r="F192" s="105">
        <v>1.3948497854077146E-2</v>
      </c>
      <c r="G192" s="105">
        <v>1.6420361247948545E-3</v>
      </c>
      <c r="H192" s="105">
        <v>-2.0618556701030855E-3</v>
      </c>
      <c r="I192" s="105">
        <v>-1.16306117701791E-2</v>
      </c>
      <c r="J192" s="105">
        <v>-9.3457943925233655E-3</v>
      </c>
      <c r="K192" s="106">
        <v>2.0264184929450701E-2</v>
      </c>
      <c r="L192" s="93">
        <v>2.1943817601743909E-3</v>
      </c>
      <c r="M192" s="39"/>
      <c r="N192" s="39"/>
      <c r="O192" s="39"/>
      <c r="P192" s="39"/>
      <c r="Q192" s="39"/>
      <c r="R192" s="39"/>
      <c r="S192" s="39"/>
      <c r="T192" s="39"/>
      <c r="U192" s="39"/>
      <c r="V192" s="39"/>
      <c r="W192" s="39"/>
      <c r="X192" s="39"/>
      <c r="Y192" s="39"/>
      <c r="Z192" s="39"/>
    </row>
    <row r="193" spans="1:26" ht="14.25" customHeight="1">
      <c r="A193" s="105">
        <v>2.2988505747125743E-3</v>
      </c>
      <c r="B193" s="105">
        <v>1.0729613733905685E-2</v>
      </c>
      <c r="C193" s="105">
        <v>1.3617021276595587E-2</v>
      </c>
      <c r="D193" s="105">
        <v>-5.6066945606694563E-2</v>
      </c>
      <c r="E193" s="105">
        <v>1.2373819602735203E-2</v>
      </c>
      <c r="F193" s="105">
        <v>1.8579234972677661E-2</v>
      </c>
      <c r="G193" s="105">
        <v>-1.8029831175218058E-3</v>
      </c>
      <c r="H193" s="105">
        <v>-5.12820512820511E-3</v>
      </c>
      <c r="I193" s="105">
        <v>5.3676470588235325E-2</v>
      </c>
      <c r="J193" s="105">
        <v>7.1536144578312477E-3</v>
      </c>
      <c r="K193" s="106">
        <v>4.0937500000000071E-2</v>
      </c>
      <c r="L193" s="93">
        <v>9.1959258357610096E-3</v>
      </c>
      <c r="M193" s="39"/>
      <c r="N193" s="39"/>
      <c r="O193" s="39"/>
      <c r="P193" s="39"/>
      <c r="Q193" s="39"/>
      <c r="R193" s="39"/>
      <c r="S193" s="39"/>
      <c r="T193" s="39"/>
      <c r="U193" s="39"/>
      <c r="V193" s="39"/>
      <c r="W193" s="39"/>
      <c r="X193" s="39"/>
      <c r="Y193" s="39"/>
      <c r="Z193" s="39"/>
    </row>
    <row r="194" spans="1:26" ht="14.25" customHeight="1">
      <c r="A194" s="105">
        <v>-1.0238907849829393E-2</v>
      </c>
      <c r="B194" s="105">
        <v>0</v>
      </c>
      <c r="C194" s="105">
        <v>4.3980453131941433E-2</v>
      </c>
      <c r="D194" s="105">
        <v>1.2711864406779627E-2</v>
      </c>
      <c r="E194" s="105">
        <v>1.3364131331463414E-2</v>
      </c>
      <c r="F194" s="105">
        <v>1.3850415512465464E-2</v>
      </c>
      <c r="G194" s="105">
        <v>1.6663889351774763E-2</v>
      </c>
      <c r="H194" s="105">
        <v>9.3167701863354768E-3</v>
      </c>
      <c r="I194" s="105">
        <v>-1.2584704743465625E-2</v>
      </c>
      <c r="J194" s="105">
        <v>1.5484610973045321E-2</v>
      </c>
      <c r="K194" s="106">
        <v>-4.6656298600310508E-3</v>
      </c>
      <c r="L194" s="93">
        <v>1.17993865908117E-2</v>
      </c>
      <c r="M194" s="39"/>
      <c r="N194" s="39"/>
      <c r="O194" s="39"/>
      <c r="P194" s="39"/>
      <c r="Q194" s="39"/>
      <c r="R194" s="39"/>
      <c r="S194" s="39"/>
      <c r="T194" s="39"/>
      <c r="U194" s="39"/>
      <c r="V194" s="39"/>
      <c r="W194" s="39"/>
      <c r="X194" s="39"/>
      <c r="Y194" s="39"/>
      <c r="Z194" s="39"/>
    </row>
    <row r="195" spans="1:26" ht="14.25" customHeight="1">
      <c r="A195" s="105">
        <v>-7.900677200902817E-3</v>
      </c>
      <c r="B195" s="105">
        <v>-1.3756613756613745E-2</v>
      </c>
      <c r="C195" s="105">
        <v>-1.9172113289760429E-2</v>
      </c>
      <c r="D195" s="105">
        <v>1.6977928692698541E-3</v>
      </c>
      <c r="E195" s="105">
        <v>1.8181818181819409E-3</v>
      </c>
      <c r="F195" s="105">
        <v>-1.795429815016325E-2</v>
      </c>
      <c r="G195" s="105">
        <v>1.5397631133671874E-2</v>
      </c>
      <c r="H195" s="105">
        <v>-6.1728395061728669E-3</v>
      </c>
      <c r="I195" s="105">
        <v>-2.7764705882352914E-2</v>
      </c>
      <c r="J195" s="105">
        <v>4.0307101727448114E-3</v>
      </c>
      <c r="K195" s="106">
        <v>4.8445069542115693E-3</v>
      </c>
      <c r="L195" s="93">
        <v>-1.3410250509827693E-3</v>
      </c>
      <c r="M195" s="39"/>
      <c r="N195" s="39"/>
      <c r="O195" s="39"/>
      <c r="P195" s="39"/>
      <c r="Q195" s="39"/>
      <c r="R195" s="39"/>
      <c r="S195" s="39"/>
      <c r="T195" s="39"/>
      <c r="U195" s="39"/>
      <c r="V195" s="39"/>
      <c r="W195" s="39"/>
      <c r="X195" s="39"/>
      <c r="Y195" s="39"/>
      <c r="Z195" s="39"/>
    </row>
    <row r="196" spans="1:26" ht="14.25" customHeight="1">
      <c r="A196" s="105">
        <v>2.4277456647398887E-2</v>
      </c>
      <c r="B196" s="105">
        <v>1.8318965517241326E-2</v>
      </c>
      <c r="C196" s="105">
        <v>1.7964071856287456E-2</v>
      </c>
      <c r="D196" s="105">
        <v>5.1785714285714324E-2</v>
      </c>
      <c r="E196" s="105">
        <v>-6.4049926096239052E-3</v>
      </c>
      <c r="F196" s="105">
        <v>-1.0869565217391797E-3</v>
      </c>
      <c r="G196" s="105">
        <v>2.1078092605390619E-2</v>
      </c>
      <c r="H196" s="105">
        <v>7.2538860103625868E-3</v>
      </c>
      <c r="I196" s="105">
        <v>0</v>
      </c>
      <c r="J196" s="105">
        <v>-1.6981132075471694E-2</v>
      </c>
      <c r="K196" s="106">
        <v>1.5553086811617156E-2</v>
      </c>
      <c r="L196" s="93">
        <v>1.8682227239481541E-3</v>
      </c>
      <c r="M196" s="39"/>
      <c r="N196" s="39"/>
      <c r="O196" s="39"/>
      <c r="P196" s="39"/>
      <c r="Q196" s="39"/>
      <c r="R196" s="39"/>
      <c r="S196" s="39"/>
      <c r="T196" s="39"/>
      <c r="U196" s="39"/>
      <c r="V196" s="39"/>
      <c r="W196" s="39"/>
      <c r="X196" s="39"/>
      <c r="Y196" s="39"/>
      <c r="Z196" s="39"/>
    </row>
    <row r="197" spans="1:26" ht="14.25" customHeight="1">
      <c r="A197" s="105">
        <v>4.3425814234016924E-2</v>
      </c>
      <c r="B197" s="105">
        <v>-1.5906680805938489E-2</v>
      </c>
      <c r="C197" s="105">
        <v>4.2316258351893232E-3</v>
      </c>
      <c r="D197" s="105">
        <v>6.6666666666666652E-2</v>
      </c>
      <c r="E197" s="105">
        <v>4.4425385934819817E-2</v>
      </c>
      <c r="F197" s="105">
        <v>4.7835990888382751E-2</v>
      </c>
      <c r="G197" s="105">
        <v>3.3756027862118287E-2</v>
      </c>
      <c r="H197" s="105">
        <v>2.3329798515376421E-2</v>
      </c>
      <c r="I197" s="105">
        <v>0</v>
      </c>
      <c r="J197" s="105">
        <v>3.9215686274509887E-2</v>
      </c>
      <c r="K197" s="106">
        <v>1.5873015873024698E-4</v>
      </c>
      <c r="L197" s="93">
        <v>3.0846390873926488E-2</v>
      </c>
      <c r="M197" s="39"/>
      <c r="N197" s="39"/>
      <c r="O197" s="39"/>
      <c r="P197" s="39"/>
      <c r="Q197" s="39"/>
      <c r="R197" s="39"/>
      <c r="S197" s="39"/>
      <c r="T197" s="39"/>
      <c r="U197" s="39"/>
      <c r="V197" s="39"/>
      <c r="W197" s="39"/>
      <c r="X197" s="39"/>
      <c r="Y197" s="39"/>
      <c r="Z197" s="39"/>
    </row>
    <row r="198" spans="1:26" ht="14.25" customHeight="1">
      <c r="A198" s="105">
        <v>1.0852335081087627E-2</v>
      </c>
      <c r="B198" s="105">
        <v>1.9459459459459483E-2</v>
      </c>
      <c r="C198" s="105">
        <v>2.0084802499442667E-3</v>
      </c>
      <c r="D198" s="105">
        <v>6.7181624148795693E-2</v>
      </c>
      <c r="E198" s="105">
        <v>2.4604569420035194E-2</v>
      </c>
      <c r="F198" s="105">
        <v>-3.9912520503007087E-2</v>
      </c>
      <c r="G198" s="105">
        <v>4.4589552238806007E-2</v>
      </c>
      <c r="H198" s="105">
        <v>3.1914893617022155E-3</v>
      </c>
      <c r="I198" s="105">
        <v>1.1904761904761862E-2</v>
      </c>
      <c r="J198" s="105">
        <v>7.1428571428571397E-2</v>
      </c>
      <c r="K198" s="106">
        <v>3.7891268533772671E-2</v>
      </c>
      <c r="L198" s="93">
        <v>2.2816046671472412E-2</v>
      </c>
      <c r="M198" s="39"/>
      <c r="N198" s="39"/>
      <c r="O198" s="39"/>
      <c r="P198" s="39"/>
      <c r="Q198" s="39"/>
      <c r="R198" s="39"/>
      <c r="S198" s="39"/>
      <c r="T198" s="39"/>
      <c r="U198" s="39"/>
      <c r="V198" s="39"/>
      <c r="W198" s="39"/>
      <c r="X198" s="39"/>
      <c r="Y198" s="39"/>
      <c r="Z198" s="39"/>
    </row>
    <row r="199" spans="1:26" ht="14.25" customHeight="1">
      <c r="A199" s="105">
        <v>-1.1927710843373407E-2</v>
      </c>
      <c r="B199" s="105">
        <v>0</v>
      </c>
      <c r="C199" s="105">
        <v>-1.29955947136563E-2</v>
      </c>
      <c r="D199" s="105">
        <v>-1.116751269035543E-3</v>
      </c>
      <c r="E199" s="105">
        <v>5.300353356890497E-3</v>
      </c>
      <c r="F199" s="105">
        <v>1.8941504178273005E-2</v>
      </c>
      <c r="G199" s="105">
        <v>0</v>
      </c>
      <c r="H199" s="105">
        <v>-2.083333333333337E-2</v>
      </c>
      <c r="I199" s="105">
        <v>2.6142193989738605E-2</v>
      </c>
      <c r="J199" s="105">
        <v>1.0615711252653925E-2</v>
      </c>
      <c r="K199" s="106">
        <v>4.6551724137930961E-2</v>
      </c>
      <c r="L199" s="93">
        <v>3.0604180329245612E-3</v>
      </c>
      <c r="M199" s="39"/>
      <c r="N199" s="39"/>
      <c r="O199" s="39"/>
      <c r="P199" s="39"/>
      <c r="Q199" s="39"/>
      <c r="R199" s="39"/>
      <c r="S199" s="39"/>
      <c r="T199" s="39"/>
      <c r="U199" s="39"/>
      <c r="V199" s="39"/>
      <c r="W199" s="39"/>
      <c r="X199" s="39"/>
      <c r="Y199" s="39"/>
      <c r="Z199" s="39"/>
    </row>
    <row r="200" spans="1:26" ht="14.25" customHeight="1">
      <c r="A200" s="105">
        <v>-7.1770334928229484E-3</v>
      </c>
      <c r="B200" s="105">
        <v>-1.0695187165775444E-2</v>
      </c>
      <c r="C200" s="105">
        <v>0</v>
      </c>
      <c r="D200" s="105">
        <v>5.1020408163264808E-3</v>
      </c>
      <c r="E200" s="105">
        <v>0</v>
      </c>
      <c r="F200" s="105">
        <v>6.9088743299583033E-2</v>
      </c>
      <c r="G200" s="105">
        <v>1.3232514177693666E-2</v>
      </c>
      <c r="H200" s="105">
        <v>0</v>
      </c>
      <c r="I200" s="105">
        <v>7.3349633251829083E-4</v>
      </c>
      <c r="J200" s="105">
        <v>6.4102564102563875E-3</v>
      </c>
      <c r="K200" s="106">
        <v>8.6956521739129933E-3</v>
      </c>
      <c r="L200" s="93">
        <v>4.6117980944657688E-3</v>
      </c>
      <c r="M200" s="39"/>
      <c r="N200" s="39"/>
      <c r="O200" s="39"/>
      <c r="P200" s="39"/>
      <c r="Q200" s="39"/>
      <c r="R200" s="39"/>
      <c r="S200" s="39"/>
      <c r="T200" s="39"/>
      <c r="U200" s="39"/>
      <c r="V200" s="39"/>
      <c r="W200" s="39"/>
      <c r="X200" s="39"/>
      <c r="Y200" s="39"/>
      <c r="Z200" s="39"/>
    </row>
    <row r="201" spans="1:26" ht="14.25" customHeight="1">
      <c r="A201" s="105">
        <v>-2.3866348448687846E-3</v>
      </c>
      <c r="B201" s="105">
        <v>-1.1627906976744207E-2</v>
      </c>
      <c r="C201" s="105">
        <v>-6.5645514223194867E-3</v>
      </c>
      <c r="D201" s="105">
        <v>-2.0403999183848942E-4</v>
      </c>
      <c r="E201" s="105">
        <v>-7.0175438596491446E-3</v>
      </c>
      <c r="F201" s="105">
        <v>-9.9731903485254736E-2</v>
      </c>
      <c r="G201" s="105">
        <v>0</v>
      </c>
      <c r="H201" s="105">
        <v>5.7621791513882137E-3</v>
      </c>
      <c r="I201" s="105">
        <v>2.1223470661672961E-2</v>
      </c>
      <c r="J201" s="105">
        <v>1.9267822736031004E-3</v>
      </c>
      <c r="K201" s="106">
        <v>0</v>
      </c>
      <c r="L201" s="93">
        <v>-1.6045806555120556E-4</v>
      </c>
      <c r="M201" s="39"/>
      <c r="N201" s="39"/>
      <c r="O201" s="39"/>
      <c r="P201" s="39"/>
      <c r="Q201" s="39"/>
      <c r="R201" s="39"/>
      <c r="S201" s="39"/>
      <c r="T201" s="39"/>
      <c r="U201" s="39"/>
      <c r="V201" s="39"/>
      <c r="W201" s="39"/>
      <c r="X201" s="39"/>
      <c r="Y201" s="39"/>
      <c r="Z201" s="39"/>
    </row>
    <row r="202" spans="1:26" ht="14.25" customHeight="1">
      <c r="A202" s="105">
        <v>-1.0625737898465215E-2</v>
      </c>
      <c r="B202" s="105">
        <v>6.382978723404209E-3</v>
      </c>
      <c r="C202" s="105">
        <v>1.1733451405800288E-2</v>
      </c>
      <c r="D202" s="105">
        <v>1.5751295336787541E-2</v>
      </c>
      <c r="E202" s="105">
        <v>8.7796312554866418E-4</v>
      </c>
      <c r="F202" s="105">
        <v>0</v>
      </c>
      <c r="G202" s="105">
        <v>7.6190476190476364E-3</v>
      </c>
      <c r="H202" s="105">
        <v>-5.2356020942412318E-4</v>
      </c>
      <c r="I202" s="105">
        <v>-1.8382352941176516E-2</v>
      </c>
      <c r="J202" s="105">
        <v>3.6527718091965422E-3</v>
      </c>
      <c r="K202" s="106">
        <v>1.6260162601626105E-2</v>
      </c>
      <c r="L202" s="93">
        <v>3.8233299423533484E-3</v>
      </c>
      <c r="M202" s="39"/>
      <c r="N202" s="39"/>
      <c r="O202" s="39"/>
      <c r="P202" s="39"/>
      <c r="Q202" s="39"/>
      <c r="R202" s="39"/>
      <c r="S202" s="39"/>
      <c r="T202" s="39"/>
      <c r="U202" s="39"/>
      <c r="V202" s="39"/>
      <c r="W202" s="39"/>
      <c r="X202" s="39"/>
      <c r="Y202" s="39"/>
      <c r="Z202" s="39"/>
    </row>
    <row r="203" spans="1:26" ht="14.25" customHeight="1">
      <c r="A203" s="105">
        <v>-3.529411764705892E-3</v>
      </c>
      <c r="B203" s="105">
        <v>0</v>
      </c>
      <c r="C203" s="105">
        <v>1.2780269058295879E-2</v>
      </c>
      <c r="D203" s="105">
        <v>1.5575668280362054E-2</v>
      </c>
      <c r="E203" s="105">
        <v>-8.7719298245614308E-4</v>
      </c>
      <c r="F203" s="105">
        <v>0</v>
      </c>
      <c r="G203" s="105">
        <v>-5.6818181818182323E-3</v>
      </c>
      <c r="H203" s="105">
        <v>-7.2765072765073047E-3</v>
      </c>
      <c r="I203" s="105">
        <v>-1.4492753623188359E-2</v>
      </c>
      <c r="J203" s="105">
        <v>-5.5555555555556468E-3</v>
      </c>
      <c r="K203" s="106">
        <v>1.0357142857142954E-2</v>
      </c>
      <c r="L203" s="93">
        <v>-2.1824087702381201E-3</v>
      </c>
      <c r="M203" s="39"/>
      <c r="N203" s="39"/>
      <c r="O203" s="39"/>
      <c r="P203" s="39"/>
      <c r="Q203" s="39"/>
      <c r="R203" s="39"/>
      <c r="S203" s="39"/>
      <c r="T203" s="39"/>
      <c r="U203" s="39"/>
      <c r="V203" s="39"/>
      <c r="W203" s="39"/>
      <c r="X203" s="39"/>
      <c r="Y203" s="39"/>
      <c r="Z203" s="39"/>
    </row>
    <row r="204" spans="1:26" ht="14.25" customHeight="1">
      <c r="A204" s="105">
        <v>-8.168028004667427E-3</v>
      </c>
      <c r="B204" s="105">
        <v>0</v>
      </c>
      <c r="C204" s="105">
        <v>2.2471910112360494E-3</v>
      </c>
      <c r="D204" s="105">
        <v>-3.238289205702638E-2</v>
      </c>
      <c r="E204" s="105">
        <v>-6.9686411149826322E-3</v>
      </c>
      <c r="F204" s="105">
        <v>0</v>
      </c>
      <c r="G204" s="105">
        <v>3.8022813688212143E-3</v>
      </c>
      <c r="H204" s="105">
        <v>-5.1948051948047524E-4</v>
      </c>
      <c r="I204" s="105">
        <v>-2.1691973969630851E-3</v>
      </c>
      <c r="J204" s="105">
        <v>-3.0887208435402824E-3</v>
      </c>
      <c r="K204" s="106">
        <v>-2.2687609075043635E-2</v>
      </c>
      <c r="L204" s="93">
        <v>-5.9699986546480899E-3</v>
      </c>
      <c r="M204" s="39"/>
      <c r="N204" s="39"/>
      <c r="O204" s="39"/>
      <c r="P204" s="39"/>
      <c r="Q204" s="39"/>
      <c r="R204" s="39"/>
      <c r="S204" s="39"/>
      <c r="T204" s="39"/>
      <c r="U204" s="39"/>
      <c r="V204" s="39"/>
      <c r="W204" s="39"/>
      <c r="X204" s="39"/>
      <c r="Y204" s="39"/>
      <c r="Z204" s="39"/>
    </row>
    <row r="205" spans="1:26" ht="14.25" customHeight="1">
      <c r="A205" s="105">
        <v>5.8685446009389963E-3</v>
      </c>
      <c r="B205" s="105">
        <v>-8.4388185654008518E-3</v>
      </c>
      <c r="C205" s="105">
        <v>-1.1330815374361314E-2</v>
      </c>
      <c r="D205" s="105">
        <v>8.2135523613962036E-3</v>
      </c>
      <c r="E205" s="105">
        <v>0</v>
      </c>
      <c r="F205" s="105">
        <v>0</v>
      </c>
      <c r="G205" s="105">
        <v>1.9047619047618536E-3</v>
      </c>
      <c r="H205" s="105">
        <v>0</v>
      </c>
      <c r="I205" s="105">
        <v>3.4663341645885248E-2</v>
      </c>
      <c r="J205" s="105">
        <v>-1.1702127659575234E-3</v>
      </c>
      <c r="K205" s="106">
        <v>5.2631578947368585E-3</v>
      </c>
      <c r="L205" s="93">
        <v>-1.4441645675903336E-3</v>
      </c>
      <c r="M205" s="39"/>
      <c r="N205" s="39"/>
      <c r="O205" s="39"/>
      <c r="P205" s="39"/>
      <c r="Q205" s="39"/>
      <c r="R205" s="39"/>
      <c r="S205" s="39"/>
      <c r="T205" s="39"/>
      <c r="U205" s="39"/>
      <c r="V205" s="39"/>
      <c r="W205" s="39"/>
      <c r="X205" s="39"/>
      <c r="Y205" s="39"/>
      <c r="Z205" s="39"/>
    </row>
    <row r="206" spans="1:26" ht="14.25" customHeight="1">
      <c r="A206" s="105">
        <v>2.3529411764706687E-3</v>
      </c>
      <c r="B206" s="105">
        <v>0</v>
      </c>
      <c r="C206" s="105">
        <v>-1.938997821350763E-2</v>
      </c>
      <c r="D206" s="105">
        <v>1.0373443983402453E-2</v>
      </c>
      <c r="E206" s="105">
        <v>4.3744531933507247E-3</v>
      </c>
      <c r="F206" s="105">
        <v>0</v>
      </c>
      <c r="G206" s="105">
        <v>-5.6818181818182323E-3</v>
      </c>
      <c r="H206" s="105">
        <v>7.3260073260073E-3</v>
      </c>
      <c r="I206" s="105">
        <v>-3.7267080745341241E-3</v>
      </c>
      <c r="J206" s="105">
        <v>-6.3424947145876986E-3</v>
      </c>
      <c r="K206" s="106">
        <v>1.7574692442883233E-3</v>
      </c>
      <c r="L206" s="93">
        <v>-1.1657259789163987E-3</v>
      </c>
      <c r="M206" s="39"/>
      <c r="N206" s="39"/>
      <c r="O206" s="39"/>
      <c r="P206" s="39"/>
      <c r="Q206" s="39"/>
      <c r="R206" s="39"/>
      <c r="S206" s="39"/>
      <c r="T206" s="39"/>
      <c r="U206" s="39"/>
      <c r="V206" s="39"/>
      <c r="W206" s="39"/>
      <c r="X206" s="39"/>
      <c r="Y206" s="39"/>
      <c r="Z206" s="39"/>
    </row>
    <row r="207" spans="1:26" ht="14.25" customHeight="1">
      <c r="A207" s="105">
        <v>-1.1627906976744207E-2</v>
      </c>
      <c r="B207" s="105">
        <v>-1.0537407797681642E-3</v>
      </c>
      <c r="C207" s="105">
        <v>-1.4598540145985384E-2</v>
      </c>
      <c r="D207" s="105">
        <v>-4.1322314049586639E-3</v>
      </c>
      <c r="E207" s="105">
        <v>-1.749475157453162E-4</v>
      </c>
      <c r="F207" s="105">
        <v>0</v>
      </c>
      <c r="G207" s="105">
        <v>0</v>
      </c>
      <c r="H207" s="105">
        <v>-2.7480916030534375E-2</v>
      </c>
      <c r="I207" s="105">
        <v>0</v>
      </c>
      <c r="J207" s="105">
        <v>-1.2526096033402934E-2</v>
      </c>
      <c r="K207" s="106">
        <v>7.0796460176991705E-3</v>
      </c>
      <c r="L207" s="93">
        <v>-3.0767429999914997E-3</v>
      </c>
      <c r="M207" s="39"/>
      <c r="N207" s="39"/>
      <c r="O207" s="39"/>
      <c r="P207" s="39"/>
      <c r="Q207" s="39"/>
      <c r="R207" s="39"/>
      <c r="S207" s="39"/>
      <c r="T207" s="39"/>
      <c r="U207" s="39"/>
      <c r="V207" s="39"/>
      <c r="W207" s="39"/>
      <c r="X207" s="39"/>
      <c r="Y207" s="39"/>
      <c r="Z207" s="39"/>
    </row>
    <row r="208" spans="1:26" ht="14.25" customHeight="1">
      <c r="A208" s="105">
        <v>-3.4762456546928444E-3</v>
      </c>
      <c r="B208" s="105">
        <v>1.1604599641312774E-3</v>
      </c>
      <c r="C208" s="105">
        <v>1.260869565217404E-2</v>
      </c>
      <c r="D208" s="105">
        <v>8.3333333333333037E-3</v>
      </c>
      <c r="E208" s="105">
        <v>-5.9130434782608265E-3</v>
      </c>
      <c r="F208" s="105">
        <v>0</v>
      </c>
      <c r="G208" s="105">
        <v>-1.3084112149532756E-2</v>
      </c>
      <c r="H208" s="105">
        <v>2.8257456828885363E-2</v>
      </c>
      <c r="I208" s="105">
        <v>-1.8053183703342301E-2</v>
      </c>
      <c r="J208" s="105">
        <v>2.0920502092049986E-3</v>
      </c>
      <c r="K208" s="106">
        <v>1.2544802867383575E-2</v>
      </c>
      <c r="L208" s="93">
        <v>-1.2358565404367861E-3</v>
      </c>
      <c r="M208" s="39"/>
      <c r="N208" s="39"/>
      <c r="O208" s="39"/>
      <c r="P208" s="39"/>
      <c r="Q208" s="39"/>
      <c r="R208" s="39"/>
      <c r="S208" s="39"/>
      <c r="T208" s="39"/>
      <c r="U208" s="39"/>
      <c r="V208" s="39"/>
      <c r="W208" s="39"/>
      <c r="X208" s="39"/>
      <c r="Y208" s="39"/>
      <c r="Z208" s="39"/>
    </row>
    <row r="209" spans="1:26" ht="14.25" customHeight="1">
      <c r="A209" s="105">
        <v>6.9573283858992419E-4</v>
      </c>
      <c r="B209" s="105">
        <v>2.965457310449704E-2</v>
      </c>
      <c r="C209" s="105">
        <v>-8.6206896551723755E-3</v>
      </c>
      <c r="D209" s="105">
        <v>2.564102564102555E-2</v>
      </c>
      <c r="E209" s="105">
        <v>4.366812227074135E-3</v>
      </c>
      <c r="F209" s="105">
        <v>-5.3333333333333011E-3</v>
      </c>
      <c r="G209" s="105">
        <v>9.4339622641510523E-3</v>
      </c>
      <c r="H209" s="105">
        <v>-1.9497178040020491E-2</v>
      </c>
      <c r="I209" s="105">
        <v>3.4271725826193755E-3</v>
      </c>
      <c r="J209" s="105">
        <v>0</v>
      </c>
      <c r="K209" s="106">
        <v>1.4545454545454639E-2</v>
      </c>
      <c r="L209" s="93">
        <v>3.6372474250130349E-3</v>
      </c>
      <c r="M209" s="39"/>
      <c r="N209" s="39"/>
      <c r="O209" s="39"/>
      <c r="P209" s="39"/>
      <c r="Q209" s="39"/>
      <c r="R209" s="39"/>
      <c r="S209" s="39"/>
      <c r="T209" s="39"/>
      <c r="U209" s="39"/>
      <c r="V209" s="39"/>
      <c r="W209" s="39"/>
      <c r="X209" s="39"/>
      <c r="Y209" s="39"/>
      <c r="Z209" s="39"/>
    </row>
    <row r="210" spans="1:26" ht="14.25" customHeight="1">
      <c r="A210" s="105">
        <v>0</v>
      </c>
      <c r="B210" s="105">
        <v>-6.5132435953108025E-4</v>
      </c>
      <c r="C210" s="105">
        <v>2.2026431718061623E-2</v>
      </c>
      <c r="D210" s="105">
        <v>-5.3134962805525543E-3</v>
      </c>
      <c r="E210" s="105">
        <v>1.2242042672263587E-3</v>
      </c>
      <c r="F210" s="105">
        <v>-4.777070063694322E-3</v>
      </c>
      <c r="G210" s="105">
        <v>1.1333585190782536E-3</v>
      </c>
      <c r="H210" s="105">
        <v>1.2467532467532516E-2</v>
      </c>
      <c r="I210" s="105">
        <v>-1.2224938875305957E-3</v>
      </c>
      <c r="J210" s="105">
        <v>1.0570824524312794E-2</v>
      </c>
      <c r="K210" s="106">
        <v>-1.2567324955116699E-2</v>
      </c>
      <c r="L210" s="93">
        <v>2.5142895455854131E-5</v>
      </c>
      <c r="M210" s="39"/>
      <c r="N210" s="39"/>
      <c r="O210" s="39"/>
      <c r="P210" s="39"/>
      <c r="Q210" s="39"/>
      <c r="R210" s="39"/>
      <c r="S210" s="39"/>
      <c r="T210" s="39"/>
      <c r="U210" s="39"/>
      <c r="V210" s="39"/>
      <c r="W210" s="39"/>
      <c r="X210" s="39"/>
      <c r="Y210" s="39"/>
      <c r="Z210" s="39"/>
    </row>
    <row r="211" spans="1:26" ht="14.25" customHeight="1">
      <c r="A211" s="105">
        <v>7.9476390836838995E-3</v>
      </c>
      <c r="B211" s="105">
        <v>-3.9416058394160514E-2</v>
      </c>
      <c r="C211" s="105">
        <v>-1.3043478260869601E-2</v>
      </c>
      <c r="D211" s="105">
        <v>1.0638297872340718E-3</v>
      </c>
      <c r="E211" s="105">
        <v>-3.4965034965039887E-4</v>
      </c>
      <c r="F211" s="105">
        <v>0</v>
      </c>
      <c r="G211" s="105">
        <v>4.5540796963945418E-3</v>
      </c>
      <c r="H211" s="105">
        <v>-2.5906735751295429E-3</v>
      </c>
      <c r="I211" s="105">
        <v>-2.4390243902439046E-3</v>
      </c>
      <c r="J211" s="105">
        <v>-4.2105263157894424E-3</v>
      </c>
      <c r="K211" s="106">
        <v>0</v>
      </c>
      <c r="L211" s="93">
        <v>2.0491459092666364E-3</v>
      </c>
      <c r="M211" s="39"/>
      <c r="N211" s="39"/>
      <c r="O211" s="39"/>
      <c r="P211" s="39"/>
      <c r="Q211" s="39"/>
      <c r="R211" s="39"/>
      <c r="S211" s="39"/>
      <c r="T211" s="39"/>
      <c r="U211" s="39"/>
      <c r="V211" s="39"/>
      <c r="W211" s="39"/>
      <c r="X211" s="39"/>
      <c r="Y211" s="39"/>
      <c r="Z211" s="39"/>
    </row>
    <row r="212" spans="1:26" ht="14.25" customHeight="1">
      <c r="A212" s="105">
        <v>3.6363636363636598E-3</v>
      </c>
      <c r="B212" s="105">
        <v>-1.5400410677618104E-2</v>
      </c>
      <c r="C212" s="105">
        <v>1.7474010174740151E-2</v>
      </c>
      <c r="D212" s="105">
        <v>2.9876227059324467E-3</v>
      </c>
      <c r="E212" s="105">
        <v>-2.2675736961450532E-3</v>
      </c>
      <c r="F212" s="105">
        <v>0</v>
      </c>
      <c r="G212" s="105">
        <v>9.5785440613027628E-3</v>
      </c>
      <c r="H212" s="105">
        <v>-5.1546391752577136E-3</v>
      </c>
      <c r="I212" s="105">
        <v>-2.4330900243308973E-3</v>
      </c>
      <c r="J212" s="105">
        <v>1.0638297872340496E-2</v>
      </c>
      <c r="K212" s="106">
        <v>1.2359142130134559E-2</v>
      </c>
      <c r="L212" s="93">
        <v>-1.3670253360952289E-3</v>
      </c>
      <c r="M212" s="39"/>
      <c r="N212" s="39"/>
      <c r="O212" s="39"/>
      <c r="P212" s="39"/>
      <c r="Q212" s="39"/>
      <c r="R212" s="39"/>
      <c r="S212" s="39"/>
      <c r="T212" s="39"/>
      <c r="U212" s="39"/>
      <c r="V212" s="39"/>
      <c r="W212" s="39"/>
      <c r="X212" s="39"/>
      <c r="Y212" s="39"/>
      <c r="Z212" s="39"/>
    </row>
    <row r="213" spans="1:26" ht="14.25" customHeight="1">
      <c r="A213" s="105">
        <v>1.762632197414904E-3</v>
      </c>
      <c r="B213" s="105">
        <v>5.8695652173913038E-2</v>
      </c>
      <c r="C213" s="105">
        <v>4.2203465126611217E-3</v>
      </c>
      <c r="D213" s="105">
        <v>-8.2539682539681802E-3</v>
      </c>
      <c r="E213" s="105">
        <v>1.2897526501766787E-2</v>
      </c>
      <c r="F213" s="105">
        <v>0</v>
      </c>
      <c r="G213" s="105">
        <v>-6.6603235014272011E-3</v>
      </c>
      <c r="H213" s="105">
        <v>2.0661157024792765E-3</v>
      </c>
      <c r="I213" s="105">
        <v>-9.6385542168674343E-3</v>
      </c>
      <c r="J213" s="105">
        <v>-1.1774600504625754E-2</v>
      </c>
      <c r="K213" s="106">
        <v>9.5412844036697475E-3</v>
      </c>
      <c r="L213" s="93">
        <v>4.1950883905128578E-4</v>
      </c>
      <c r="M213" s="39"/>
      <c r="N213" s="39"/>
      <c r="O213" s="39"/>
      <c r="P213" s="39"/>
      <c r="Q213" s="39"/>
      <c r="R213" s="39"/>
      <c r="S213" s="39"/>
      <c r="T213" s="39"/>
      <c r="U213" s="39"/>
      <c r="V213" s="39"/>
      <c r="W213" s="39"/>
      <c r="X213" s="39"/>
      <c r="Y213" s="39"/>
      <c r="Z213" s="39"/>
    </row>
    <row r="214" spans="1:26" ht="14.25" customHeight="1">
      <c r="A214" s="105">
        <v>-1.0350040702407304E-2</v>
      </c>
      <c r="B214" s="105">
        <v>4.366812227074135E-3</v>
      </c>
      <c r="C214" s="105">
        <v>-1.2719298245614019E-2</v>
      </c>
      <c r="D214" s="105">
        <v>2.1208907741250282E-3</v>
      </c>
      <c r="E214" s="105">
        <v>-2.3801310796826458E-2</v>
      </c>
      <c r="F214" s="105">
        <v>0</v>
      </c>
      <c r="G214" s="105">
        <v>-8.4905660377359027E-3</v>
      </c>
      <c r="H214" s="105">
        <v>-7.1794871794871318E-3</v>
      </c>
      <c r="I214" s="105">
        <v>0</v>
      </c>
      <c r="J214" s="105">
        <v>-5.0209205020920189E-3</v>
      </c>
      <c r="K214" s="106">
        <v>-9.0909090909090384E-3</v>
      </c>
      <c r="L214" s="93">
        <v>-8.765728827937358E-3</v>
      </c>
      <c r="M214" s="39"/>
      <c r="N214" s="39"/>
      <c r="O214" s="39"/>
      <c r="P214" s="39"/>
      <c r="Q214" s="39"/>
      <c r="R214" s="39"/>
      <c r="S214" s="39"/>
      <c r="T214" s="39"/>
      <c r="U214" s="39"/>
      <c r="V214" s="39"/>
      <c r="W214" s="39"/>
      <c r="X214" s="39"/>
      <c r="Y214" s="39"/>
      <c r="Z214" s="39"/>
    </row>
    <row r="215" spans="1:26" ht="14.25" customHeight="1">
      <c r="A215" s="105">
        <v>0</v>
      </c>
      <c r="B215" s="105">
        <v>5.4884742041712009E-3</v>
      </c>
      <c r="C215" s="105">
        <v>9.0648170294187924E-2</v>
      </c>
      <c r="D215" s="105">
        <v>-7.0548594292935141E-3</v>
      </c>
      <c r="E215" s="105">
        <v>8.3478260869565002E-3</v>
      </c>
      <c r="F215" s="105">
        <v>-3.1746031746031633E-3</v>
      </c>
      <c r="G215" s="105">
        <v>0</v>
      </c>
      <c r="H215" s="105">
        <v>7.2314049586776896E-3</v>
      </c>
      <c r="I215" s="105">
        <v>0</v>
      </c>
      <c r="J215" s="105">
        <v>-1.0351966873705987E-2</v>
      </c>
      <c r="K215" s="106">
        <v>8.2493125572868919E-3</v>
      </c>
      <c r="L215" s="93">
        <v>1.8497071297045586E-3</v>
      </c>
      <c r="M215" s="39"/>
      <c r="N215" s="39"/>
      <c r="O215" s="39"/>
      <c r="P215" s="39"/>
      <c r="Q215" s="39"/>
      <c r="R215" s="39"/>
      <c r="S215" s="39"/>
      <c r="T215" s="39"/>
      <c r="U215" s="39"/>
      <c r="V215" s="39"/>
      <c r="W215" s="39"/>
      <c r="X215" s="39"/>
      <c r="Y215" s="39"/>
      <c r="Z215" s="39"/>
    </row>
    <row r="216" spans="1:26" ht="14.25" customHeight="1">
      <c r="A216" s="105">
        <v>-3.487561032318176E-4</v>
      </c>
      <c r="B216" s="105">
        <v>-2.043010752688168E-2</v>
      </c>
      <c r="C216" s="105">
        <v>2.3923444976081676E-4</v>
      </c>
      <c r="D216" s="105">
        <v>2.1182795698924783E-2</v>
      </c>
      <c r="E216" s="105">
        <v>-4.166666666666663E-2</v>
      </c>
      <c r="F216" s="105">
        <v>0</v>
      </c>
      <c r="G216" s="105">
        <v>-9.3457943925233655E-3</v>
      </c>
      <c r="H216" s="105">
        <v>5.1679586563313507E-4</v>
      </c>
      <c r="I216" s="105">
        <v>-1.1669445105977561E-2</v>
      </c>
      <c r="J216" s="105">
        <v>1.6842105263157992E-2</v>
      </c>
      <c r="K216" s="106">
        <v>1.0185185185185075E-2</v>
      </c>
      <c r="L216" s="93">
        <v>-8.0664490268193001E-3</v>
      </c>
      <c r="M216" s="39"/>
      <c r="N216" s="39"/>
      <c r="O216" s="39"/>
      <c r="P216" s="39"/>
      <c r="Q216" s="39"/>
      <c r="R216" s="39"/>
      <c r="S216" s="39"/>
      <c r="T216" s="39"/>
      <c r="U216" s="39"/>
      <c r="V216" s="39"/>
      <c r="W216" s="39"/>
      <c r="X216" s="39"/>
      <c r="Y216" s="39"/>
      <c r="Z216" s="39"/>
    </row>
    <row r="217" spans="1:26" ht="14.25" customHeight="1">
      <c r="A217" s="105">
        <v>-9.8987108655617106E-3</v>
      </c>
      <c r="B217" s="105">
        <v>0</v>
      </c>
      <c r="C217" s="105">
        <v>-1.8779342723004744E-2</v>
      </c>
      <c r="D217" s="105">
        <v>1.0869565217391353E-2</v>
      </c>
      <c r="E217" s="105">
        <v>5.8201058201058142E-2</v>
      </c>
      <c r="F217" s="105">
        <v>-1.4084507042253502E-2</v>
      </c>
      <c r="G217" s="105">
        <v>-9.2592592592593004E-3</v>
      </c>
      <c r="H217" s="105">
        <v>-2.4697580645161255E-2</v>
      </c>
      <c r="I217" s="105">
        <v>-2.0527175180779067E-2</v>
      </c>
      <c r="J217" s="105">
        <v>1.898530515928365E-2</v>
      </c>
      <c r="K217" s="106">
        <v>-1.2797074954296161E-2</v>
      </c>
      <c r="L217" s="93">
        <v>9.9412373543454891E-3</v>
      </c>
      <c r="M217" s="39"/>
      <c r="N217" s="39"/>
      <c r="O217" s="39"/>
      <c r="P217" s="39"/>
      <c r="Q217" s="39"/>
      <c r="R217" s="39"/>
      <c r="S217" s="39"/>
      <c r="T217" s="39"/>
      <c r="U217" s="39"/>
      <c r="V217" s="39"/>
      <c r="W217" s="39"/>
      <c r="X217" s="39"/>
      <c r="Y217" s="39"/>
      <c r="Z217" s="39"/>
    </row>
    <row r="218" spans="1:26" ht="14.25" customHeight="1">
      <c r="A218" s="105">
        <v>1.4242353490544035E-2</v>
      </c>
      <c r="B218" s="105">
        <v>0</v>
      </c>
      <c r="C218" s="105">
        <v>1.4285714285714235E-2</v>
      </c>
      <c r="D218" s="105">
        <v>1.0877925502692065E-2</v>
      </c>
      <c r="E218" s="105">
        <v>-3.3397785199507091E-3</v>
      </c>
      <c r="F218" s="105">
        <v>0</v>
      </c>
      <c r="G218" s="105">
        <v>-2.0328959526889623E-3</v>
      </c>
      <c r="H218" s="105">
        <v>-1.5098137896326635E-3</v>
      </c>
      <c r="I218" s="105">
        <v>2.0714285714285685E-2</v>
      </c>
      <c r="J218" s="105">
        <v>-3.2075269966855835E-3</v>
      </c>
      <c r="K218" s="106">
        <v>9.0389227079874512E-3</v>
      </c>
      <c r="L218" s="93">
        <v>4.927136832435508E-4</v>
      </c>
      <c r="M218" s="39"/>
      <c r="N218" s="39"/>
      <c r="O218" s="39"/>
      <c r="P218" s="39"/>
      <c r="Q218" s="39"/>
      <c r="R218" s="39"/>
      <c r="S218" s="39"/>
      <c r="T218" s="39"/>
      <c r="U218" s="39"/>
      <c r="V218" s="39"/>
      <c r="W218" s="39"/>
      <c r="X218" s="39"/>
      <c r="Y218" s="39"/>
      <c r="Z218" s="39"/>
    </row>
    <row r="219" spans="1:26" ht="14.25" customHeight="1">
      <c r="A219" s="105">
        <v>-4.6674445740968462E-4</v>
      </c>
      <c r="B219" s="105">
        <v>-1.5873015873015928E-2</v>
      </c>
      <c r="C219" s="105">
        <v>4.7846889952152249E-3</v>
      </c>
      <c r="D219" s="105">
        <v>-5.3551912568305937E-3</v>
      </c>
      <c r="E219" s="105">
        <v>-1.9298245614035592E-3</v>
      </c>
      <c r="F219" s="105">
        <v>0</v>
      </c>
      <c r="G219" s="105">
        <v>0</v>
      </c>
      <c r="H219" s="105">
        <v>2.9533678756476611E-2</v>
      </c>
      <c r="I219" s="105">
        <v>0</v>
      </c>
      <c r="J219" s="105">
        <v>3.7561708521141046E-3</v>
      </c>
      <c r="K219" s="106">
        <v>-1.4363636363636356E-2</v>
      </c>
      <c r="L219" s="93">
        <v>1.0868202148559547E-3</v>
      </c>
      <c r="M219" s="39"/>
      <c r="N219" s="39"/>
      <c r="O219" s="39"/>
      <c r="P219" s="39"/>
      <c r="Q219" s="39"/>
      <c r="R219" s="39"/>
      <c r="S219" s="39"/>
      <c r="T219" s="39"/>
      <c r="U219" s="39"/>
      <c r="V219" s="39"/>
      <c r="W219" s="39"/>
      <c r="X219" s="39"/>
      <c r="Y219" s="39"/>
      <c r="Z219" s="39"/>
    </row>
    <row r="220" spans="1:26" ht="14.25" customHeight="1">
      <c r="A220" s="105">
        <v>-2.3282887077997749E-3</v>
      </c>
      <c r="B220" s="105">
        <v>-4.2149631190726566E-3</v>
      </c>
      <c r="C220" s="105">
        <v>-2.3136246786632286E-2</v>
      </c>
      <c r="D220" s="105">
        <v>1.5538290788013276E-2</v>
      </c>
      <c r="E220" s="105">
        <v>-6.9686411149826322E-3</v>
      </c>
      <c r="F220" s="105">
        <v>-1.0422094841062712E-3</v>
      </c>
      <c r="G220" s="105">
        <v>-1.3671162960262495E-2</v>
      </c>
      <c r="H220" s="105">
        <v>-3.4517258629314651E-2</v>
      </c>
      <c r="I220" s="105">
        <v>1.2048192771084265E-2</v>
      </c>
      <c r="J220" s="105">
        <v>-8.7234042553191449E-3</v>
      </c>
      <c r="K220" s="106">
        <v>0</v>
      </c>
      <c r="L220" s="93">
        <v>-1.0317552249673012E-2</v>
      </c>
      <c r="M220" s="39"/>
      <c r="N220" s="39"/>
      <c r="O220" s="39"/>
      <c r="P220" s="39"/>
      <c r="Q220" s="39"/>
      <c r="R220" s="39"/>
      <c r="S220" s="39"/>
      <c r="T220" s="39"/>
      <c r="U220" s="39"/>
      <c r="V220" s="39"/>
      <c r="W220" s="39"/>
      <c r="X220" s="39"/>
      <c r="Y220" s="39"/>
      <c r="Z220" s="39"/>
    </row>
    <row r="221" spans="1:26" ht="14.25" customHeight="1">
      <c r="A221" s="105">
        <v>-2.3228803716607294E-3</v>
      </c>
      <c r="B221" s="105">
        <v>3.1521739130434767E-2</v>
      </c>
      <c r="C221" s="105">
        <v>-2.3364485981314242E-4</v>
      </c>
      <c r="D221" s="105">
        <v>-1.6482916712149298E-2</v>
      </c>
      <c r="E221" s="105">
        <v>1.5704065608095341E-3</v>
      </c>
      <c r="F221" s="105">
        <v>0</v>
      </c>
      <c r="G221" s="105">
        <v>-1.7022039061100114E-2</v>
      </c>
      <c r="H221" s="105">
        <v>-4.9999999999994493E-4</v>
      </c>
      <c r="I221" s="105">
        <v>-1.5421115065243129E-2</v>
      </c>
      <c r="J221" s="105">
        <v>-5.1463168516649893E-2</v>
      </c>
      <c r="K221" s="106">
        <v>9.1743119266054496E-3</v>
      </c>
      <c r="L221" s="93">
        <v>-2.7887788778878653E-3</v>
      </c>
      <c r="M221" s="39"/>
      <c r="N221" s="39"/>
      <c r="O221" s="39"/>
      <c r="P221" s="39"/>
      <c r="Q221" s="39"/>
      <c r="R221" s="39"/>
      <c r="S221" s="39"/>
      <c r="T221" s="39"/>
      <c r="U221" s="39"/>
      <c r="V221" s="39"/>
      <c r="W221" s="39"/>
      <c r="X221" s="39"/>
      <c r="Y221" s="39"/>
      <c r="Z221" s="39"/>
    </row>
    <row r="222" spans="1:26" ht="14.25" customHeight="1">
      <c r="A222" s="105">
        <v>-6.4620355411955099E-3</v>
      </c>
      <c r="B222" s="105">
        <v>0</v>
      </c>
      <c r="C222" s="105">
        <v>-4.6511627906976605E-3</v>
      </c>
      <c r="D222" s="105">
        <v>-2.0213903743315442E-2</v>
      </c>
      <c r="E222" s="105">
        <v>-3.3043478260869064E-3</v>
      </c>
      <c r="F222" s="105">
        <v>0</v>
      </c>
      <c r="G222" s="105">
        <v>5.5855855855855285E-3</v>
      </c>
      <c r="H222" s="105">
        <v>0</v>
      </c>
      <c r="I222" s="105">
        <v>-1.7482517482517501E-2</v>
      </c>
      <c r="J222" s="105">
        <v>9.987770077456215E-3</v>
      </c>
      <c r="K222" s="106">
        <v>-9.0909090909090384E-3</v>
      </c>
      <c r="L222" s="93">
        <v>3.8793921735336134E-4</v>
      </c>
      <c r="M222" s="39"/>
      <c r="N222" s="39"/>
      <c r="O222" s="39"/>
      <c r="P222" s="39"/>
      <c r="Q222" s="39"/>
      <c r="R222" s="39"/>
      <c r="S222" s="39"/>
      <c r="T222" s="39"/>
      <c r="U222" s="39"/>
      <c r="V222" s="39"/>
      <c r="W222" s="39"/>
      <c r="X222" s="39"/>
      <c r="Y222" s="39"/>
      <c r="Z222" s="39"/>
    </row>
    <row r="223" spans="1:26" ht="14.25" customHeight="1">
      <c r="A223" s="105">
        <v>-4.6136101499427706E-4</v>
      </c>
      <c r="B223" s="105">
        <v>-5.4054054054053502E-3</v>
      </c>
      <c r="C223" s="105">
        <v>0</v>
      </c>
      <c r="D223" s="105">
        <v>2.7472527472527375E-2</v>
      </c>
      <c r="E223" s="105">
        <v>8.7719298245614308E-3</v>
      </c>
      <c r="F223" s="105">
        <v>0</v>
      </c>
      <c r="G223" s="105">
        <v>1.6483516483516425E-2</v>
      </c>
      <c r="H223" s="105">
        <v>0</v>
      </c>
      <c r="I223" s="105">
        <v>1.7793594306049876E-2</v>
      </c>
      <c r="J223" s="105">
        <v>1.1129431162407277E-2</v>
      </c>
      <c r="K223" s="106">
        <v>-2.1352313167259829E-2</v>
      </c>
      <c r="L223" s="93">
        <v>6.0452563836412843E-3</v>
      </c>
      <c r="M223" s="39"/>
      <c r="N223" s="39"/>
      <c r="O223" s="39"/>
      <c r="P223" s="39"/>
      <c r="Q223" s="39"/>
      <c r="R223" s="39"/>
      <c r="S223" s="39"/>
      <c r="T223" s="39"/>
      <c r="U223" s="39"/>
      <c r="V223" s="39"/>
      <c r="W223" s="39"/>
      <c r="X223" s="39"/>
      <c r="Y223" s="39"/>
      <c r="Z223" s="39"/>
    </row>
    <row r="224" spans="1:26" ht="14.25" customHeight="1">
      <c r="A224" s="105">
        <v>5.7703404500863975E-4</v>
      </c>
      <c r="B224" s="105">
        <v>-5.3763440860215006E-3</v>
      </c>
      <c r="C224" s="105">
        <v>3.0433740714114421E-2</v>
      </c>
      <c r="D224" s="105">
        <v>0</v>
      </c>
      <c r="E224" s="105">
        <v>1.6042780748663166E-2</v>
      </c>
      <c r="F224" s="105">
        <v>-5.2083333333330373E-4</v>
      </c>
      <c r="G224" s="105">
        <v>1.1111111111111072E-2</v>
      </c>
      <c r="H224" s="105">
        <v>9.591115598182709E-3</v>
      </c>
      <c r="I224" s="105">
        <v>-1.8626309662398088E-2</v>
      </c>
      <c r="J224" s="105">
        <v>4.1237113402070591E-4</v>
      </c>
      <c r="K224" s="106">
        <v>1.7825311942958333E-3</v>
      </c>
      <c r="L224" s="93">
        <v>6.8811558335144518E-3</v>
      </c>
      <c r="M224" s="39"/>
      <c r="N224" s="39"/>
      <c r="O224" s="39"/>
      <c r="P224" s="39"/>
      <c r="Q224" s="39"/>
      <c r="R224" s="39"/>
      <c r="S224" s="39"/>
      <c r="T224" s="39"/>
      <c r="U224" s="39"/>
      <c r="V224" s="39"/>
      <c r="W224" s="39"/>
      <c r="X224" s="39"/>
      <c r="Y224" s="39"/>
      <c r="Z224" s="39"/>
    </row>
    <row r="225" spans="1:26" ht="14.25" customHeight="1">
      <c r="A225" s="105">
        <v>-1.6458569807037304E-2</v>
      </c>
      <c r="B225" s="105">
        <v>-2.1500752526337763E-4</v>
      </c>
      <c r="C225" s="105">
        <v>-2.5000000000000022E-2</v>
      </c>
      <c r="D225" s="105">
        <v>-1.1943539630836053E-2</v>
      </c>
      <c r="E225" s="105">
        <v>-2.4347826086956514E-2</v>
      </c>
      <c r="F225" s="105">
        <v>0</v>
      </c>
      <c r="G225" s="105">
        <v>-9.1743119266054496E-3</v>
      </c>
      <c r="H225" s="105">
        <v>-2.5176233635447742E-3</v>
      </c>
      <c r="I225" s="105">
        <v>0</v>
      </c>
      <c r="J225" s="105">
        <v>0</v>
      </c>
      <c r="K225" s="106">
        <v>-7.0796460176991705E-3</v>
      </c>
      <c r="L225" s="93">
        <v>-1.1855878780868578E-2</v>
      </c>
      <c r="M225" s="39"/>
      <c r="N225" s="39"/>
      <c r="O225" s="39"/>
      <c r="P225" s="39"/>
      <c r="Q225" s="39"/>
      <c r="R225" s="39"/>
      <c r="S225" s="39"/>
      <c r="T225" s="39"/>
      <c r="U225" s="39"/>
      <c r="V225" s="39"/>
      <c r="W225" s="39"/>
      <c r="X225" s="39"/>
      <c r="Y225" s="39"/>
      <c r="Z225" s="39"/>
    </row>
    <row r="226" spans="1:26" ht="14.25" customHeight="1">
      <c r="A226" s="105">
        <v>0</v>
      </c>
      <c r="B226" s="105">
        <v>-2.0842105263157884E-2</v>
      </c>
      <c r="C226" s="105">
        <v>2.8846153846153744E-2</v>
      </c>
      <c r="D226" s="105">
        <v>-2.0837763129917142E-2</v>
      </c>
      <c r="E226" s="105">
        <v>-8.6880973066894018E-4</v>
      </c>
      <c r="F226" s="105">
        <v>-3.1152647975077885E-3</v>
      </c>
      <c r="G226" s="105">
        <v>0</v>
      </c>
      <c r="H226" s="105">
        <v>0</v>
      </c>
      <c r="I226" s="105">
        <v>-1.1627906976744429E-3</v>
      </c>
      <c r="J226" s="105">
        <v>1.8907563025210017E-2</v>
      </c>
      <c r="K226" s="106">
        <v>-4.405286343612369E-3</v>
      </c>
      <c r="L226" s="93">
        <v>2.3021058471832667E-3</v>
      </c>
      <c r="M226" s="39"/>
      <c r="N226" s="39"/>
      <c r="O226" s="39"/>
      <c r="P226" s="39"/>
      <c r="Q226" s="39"/>
      <c r="R226" s="39"/>
      <c r="S226" s="39"/>
      <c r="T226" s="39"/>
      <c r="U226" s="39"/>
      <c r="V226" s="39"/>
      <c r="W226" s="39"/>
      <c r="X226" s="39"/>
      <c r="Y226" s="39"/>
      <c r="Z226" s="39"/>
    </row>
    <row r="227" spans="1:26" ht="14.25" customHeight="1">
      <c r="A227" s="105">
        <v>-5.6433408577878375E-3</v>
      </c>
      <c r="B227" s="105">
        <v>2.1097046413502962E-3</v>
      </c>
      <c r="C227" s="105">
        <v>0</v>
      </c>
      <c r="D227" s="105">
        <v>-2.7300930713547E-2</v>
      </c>
      <c r="E227" s="105">
        <v>-7.7586206896551602E-3</v>
      </c>
      <c r="F227" s="105">
        <v>2.4468085106382986E-2</v>
      </c>
      <c r="G227" s="105">
        <v>-2.4870280908928177E-2</v>
      </c>
      <c r="H227" s="105">
        <v>-7.9920079920079434E-3</v>
      </c>
      <c r="I227" s="105">
        <v>0</v>
      </c>
      <c r="J227" s="105">
        <v>-2.8373137374974489E-2</v>
      </c>
      <c r="K227" s="106">
        <v>0</v>
      </c>
      <c r="L227" s="93">
        <v>-9.1325324931076368E-3</v>
      </c>
      <c r="M227" s="39"/>
      <c r="N227" s="39"/>
      <c r="O227" s="39"/>
      <c r="P227" s="39"/>
      <c r="Q227" s="39"/>
      <c r="R227" s="39"/>
      <c r="S227" s="39"/>
      <c r="T227" s="39"/>
      <c r="U227" s="39"/>
      <c r="V227" s="39"/>
      <c r="W227" s="39"/>
      <c r="X227" s="39"/>
      <c r="Y227" s="39"/>
      <c r="Z227" s="39"/>
    </row>
    <row r="228" spans="1:26" ht="14.25" customHeight="1">
      <c r="A228" s="105">
        <v>1.2571428571428456E-2</v>
      </c>
      <c r="B228" s="105">
        <v>2.1992238033635259E-2</v>
      </c>
      <c r="C228" s="105">
        <v>0</v>
      </c>
      <c r="D228" s="105">
        <v>6.7673086933888182E-3</v>
      </c>
      <c r="E228" s="105">
        <v>-6.8493150684931781E-3</v>
      </c>
      <c r="F228" s="105">
        <v>-5.2910052910053462E-3</v>
      </c>
      <c r="G228" s="105">
        <v>3.4111310592459532E-3</v>
      </c>
      <c r="H228" s="105">
        <v>8.5642317380352218E-3</v>
      </c>
      <c r="I228" s="105">
        <v>4.6728971962617383E-3</v>
      </c>
      <c r="J228" s="105">
        <v>-3.0525030525030417E-3</v>
      </c>
      <c r="K228" s="106">
        <v>2.4730612965906396E-3</v>
      </c>
      <c r="L228" s="93">
        <v>1.3557149547684944E-3</v>
      </c>
      <c r="M228" s="39"/>
      <c r="N228" s="39"/>
      <c r="O228" s="39"/>
      <c r="P228" s="39"/>
      <c r="Q228" s="39"/>
      <c r="R228" s="39"/>
      <c r="S228" s="39"/>
      <c r="T228" s="39"/>
      <c r="U228" s="39"/>
      <c r="V228" s="39"/>
      <c r="W228" s="39"/>
      <c r="X228" s="39"/>
      <c r="Y228" s="39"/>
      <c r="Z228" s="39"/>
    </row>
    <row r="229" spans="1:26" ht="14.25" customHeight="1">
      <c r="A229" s="105">
        <v>0</v>
      </c>
      <c r="B229" s="105">
        <v>-2.580645161290307E-3</v>
      </c>
      <c r="C229" s="105">
        <v>0</v>
      </c>
      <c r="D229" s="105">
        <v>-9.7938144329896559E-3</v>
      </c>
      <c r="E229" s="105">
        <v>1.0380622837370179E-2</v>
      </c>
      <c r="F229" s="105">
        <v>0</v>
      </c>
      <c r="G229" s="105">
        <v>3.1481481481481444E-2</v>
      </c>
      <c r="H229" s="105">
        <v>1.7948717948717885E-2</v>
      </c>
      <c r="I229" s="105">
        <v>-9.2592592592593004E-3</v>
      </c>
      <c r="J229" s="105">
        <v>1.528925619834709E-2</v>
      </c>
      <c r="K229" s="106">
        <v>-7.0163129275565561E-3</v>
      </c>
      <c r="L229" s="93">
        <v>9.5893024529036808E-3</v>
      </c>
      <c r="M229" s="39"/>
      <c r="N229" s="39"/>
      <c r="O229" s="39"/>
      <c r="P229" s="39"/>
      <c r="Q229" s="39"/>
      <c r="R229" s="39"/>
      <c r="S229" s="39"/>
      <c r="T229" s="39"/>
      <c r="U229" s="39"/>
      <c r="V229" s="39"/>
      <c r="W229" s="39"/>
      <c r="X229" s="39"/>
      <c r="Y229" s="39"/>
      <c r="Z229" s="39"/>
    </row>
    <row r="230" spans="1:26" ht="14.25" customHeight="1">
      <c r="A230" s="105">
        <v>-1.6853932584269704E-2</v>
      </c>
      <c r="B230" s="105">
        <v>0</v>
      </c>
      <c r="C230" s="105">
        <v>0</v>
      </c>
      <c r="D230" s="105">
        <v>1.0319917440659854E-3</v>
      </c>
      <c r="E230" s="105">
        <v>1.4569071441109305E-2</v>
      </c>
      <c r="F230" s="105">
        <v>-4.7393364928910442E-3</v>
      </c>
      <c r="G230" s="105">
        <v>1.8867924528301883E-2</v>
      </c>
      <c r="H230" s="105">
        <v>1.5625E-2</v>
      </c>
      <c r="I230" s="105">
        <v>-1.1560693641619046E-3</v>
      </c>
      <c r="J230" s="105">
        <v>2.5858414582450084E-2</v>
      </c>
      <c r="K230" s="106">
        <v>1.75438596491162E-4</v>
      </c>
      <c r="L230" s="93">
        <v>8.3561964668095179E-3</v>
      </c>
      <c r="M230" s="39"/>
      <c r="N230" s="39"/>
      <c r="O230" s="39"/>
      <c r="P230" s="39"/>
      <c r="Q230" s="39"/>
      <c r="R230" s="39"/>
      <c r="S230" s="39"/>
      <c r="T230" s="39"/>
      <c r="U230" s="39"/>
      <c r="V230" s="39"/>
      <c r="W230" s="39"/>
      <c r="X230" s="39"/>
      <c r="Y230" s="39"/>
      <c r="Z230" s="39"/>
    </row>
    <row r="231" spans="1:26" ht="14.25" customHeight="1">
      <c r="A231" s="105">
        <v>-6.2527914247432204E-3</v>
      </c>
      <c r="B231" s="105">
        <v>-2.2529771483746908E-3</v>
      </c>
      <c r="C231" s="105">
        <v>-7.3968026723932878E-3</v>
      </c>
      <c r="D231" s="105">
        <v>0</v>
      </c>
      <c r="E231" s="105">
        <v>2.8164055624009254E-3</v>
      </c>
      <c r="F231" s="105">
        <v>0</v>
      </c>
      <c r="G231" s="105">
        <v>3.5978034463168829E-3</v>
      </c>
      <c r="H231" s="105">
        <v>4.9180327868852514E-2</v>
      </c>
      <c r="I231" s="105">
        <v>0</v>
      </c>
      <c r="J231" s="105">
        <v>1.4187446259673386E-2</v>
      </c>
      <c r="K231" s="106">
        <v>0</v>
      </c>
      <c r="L231" s="93">
        <v>6.2960843069257422E-3</v>
      </c>
      <c r="M231" s="39"/>
      <c r="N231" s="39"/>
      <c r="O231" s="39"/>
      <c r="P231" s="39"/>
      <c r="Q231" s="39"/>
      <c r="R231" s="39"/>
      <c r="S231" s="39"/>
      <c r="T231" s="39"/>
      <c r="U231" s="39"/>
      <c r="V231" s="39"/>
      <c r="W231" s="39"/>
      <c r="X231" s="39"/>
      <c r="Y231" s="39"/>
      <c r="Z231" s="39"/>
    </row>
    <row r="232" spans="1:26" ht="14.25" customHeight="1">
      <c r="A232" s="105">
        <v>-4.8888888888888316E-3</v>
      </c>
      <c r="B232" s="105">
        <v>-1.7808219178082174E-2</v>
      </c>
      <c r="C232" s="105">
        <v>-2.142857142857113E-3</v>
      </c>
      <c r="D232" s="105">
        <v>2.0000000000000018E-2</v>
      </c>
      <c r="E232" s="105">
        <v>-3.3333333333332993E-3</v>
      </c>
      <c r="F232" s="105">
        <v>0</v>
      </c>
      <c r="G232" s="105">
        <v>4.3675889328063322E-2</v>
      </c>
      <c r="H232" s="105">
        <v>0</v>
      </c>
      <c r="I232" s="105">
        <v>2.9761904761904656E-2</v>
      </c>
      <c r="J232" s="105">
        <v>1.5720524017467152E-2</v>
      </c>
      <c r="K232" s="106">
        <v>-8.6956521739129933E-3</v>
      </c>
      <c r="L232" s="93">
        <v>2.2862831447783005E-3</v>
      </c>
      <c r="M232" s="39"/>
      <c r="N232" s="39"/>
      <c r="O232" s="39"/>
      <c r="P232" s="39"/>
      <c r="Q232" s="39"/>
      <c r="R232" s="39"/>
      <c r="S232" s="39"/>
      <c r="T232" s="39"/>
      <c r="U232" s="39"/>
      <c r="V232" s="39"/>
      <c r="W232" s="39"/>
      <c r="X232" s="39"/>
      <c r="Y232" s="39"/>
      <c r="Z232" s="39"/>
    </row>
    <row r="233" spans="1:26" ht="14.25" customHeight="1">
      <c r="A233" s="105">
        <v>-1.0880316518298683E-2</v>
      </c>
      <c r="B233" s="105">
        <v>0</v>
      </c>
      <c r="C233" s="105">
        <v>-9.667531242631533E-3</v>
      </c>
      <c r="D233" s="105">
        <v>1.8220793140407254E-2</v>
      </c>
      <c r="E233" s="105">
        <v>0</v>
      </c>
      <c r="F233" s="105">
        <v>0</v>
      </c>
      <c r="G233" s="105">
        <v>7.3661158670117466E-3</v>
      </c>
      <c r="H233" s="105">
        <v>0</v>
      </c>
      <c r="I233" s="105">
        <v>-2.3255813953488413E-2</v>
      </c>
      <c r="J233" s="105">
        <v>6.1511423550089095E-3</v>
      </c>
      <c r="K233" s="106">
        <v>0</v>
      </c>
      <c r="L233" s="93">
        <v>-2.1214799848465749E-3</v>
      </c>
      <c r="M233" s="39"/>
      <c r="N233" s="39"/>
      <c r="O233" s="39"/>
      <c r="P233" s="39"/>
      <c r="Q233" s="39"/>
      <c r="R233" s="39"/>
      <c r="S233" s="39"/>
      <c r="T233" s="39"/>
      <c r="U233" s="39"/>
      <c r="V233" s="39"/>
      <c r="W233" s="39"/>
      <c r="X233" s="39"/>
      <c r="Y233" s="39"/>
      <c r="Z233" s="39"/>
    </row>
    <row r="234" spans="1:26" ht="14.25" customHeight="1">
      <c r="A234" s="105">
        <v>-2.8493150684931745E-3</v>
      </c>
      <c r="B234" s="105">
        <v>-6.2827225130890341E-3</v>
      </c>
      <c r="C234" s="105">
        <v>-9.1121495327102231E-3</v>
      </c>
      <c r="D234" s="105">
        <v>-5.2791878172588791E-2</v>
      </c>
      <c r="E234" s="105">
        <v>-1.7540782318892223E-4</v>
      </c>
      <c r="F234" s="105">
        <v>-9.9061522419187087E-3</v>
      </c>
      <c r="G234" s="105">
        <v>4.5999999999999375E-3</v>
      </c>
      <c r="H234" s="105">
        <v>-1.0810810810810811E-2</v>
      </c>
      <c r="I234" s="105">
        <v>2.326122354034954E-4</v>
      </c>
      <c r="J234" s="105">
        <v>6.5948560123096911E-4</v>
      </c>
      <c r="K234" s="106">
        <v>-8.6206896551723755E-3</v>
      </c>
      <c r="L234" s="93">
        <v>1.4669802969371482E-3</v>
      </c>
      <c r="M234" s="39"/>
      <c r="N234" s="39"/>
      <c r="O234" s="39"/>
      <c r="P234" s="39"/>
      <c r="Q234" s="39"/>
      <c r="R234" s="39"/>
      <c r="S234" s="39"/>
      <c r="T234" s="39"/>
      <c r="U234" s="39"/>
      <c r="V234" s="39"/>
      <c r="W234" s="39"/>
      <c r="X234" s="39"/>
      <c r="Y234" s="39"/>
      <c r="Z234" s="39"/>
    </row>
    <row r="235" spans="1:26" ht="14.25" customHeight="1">
      <c r="A235" s="105">
        <v>8.2872928176795924E-3</v>
      </c>
      <c r="B235" s="105">
        <v>6.322444678608985E-3</v>
      </c>
      <c r="C235" s="105">
        <v>-2.2607901347339476E-2</v>
      </c>
      <c r="D235" s="105">
        <v>1.9668737060041463E-2</v>
      </c>
      <c r="E235" s="105">
        <v>9.0265486725664701E-3</v>
      </c>
      <c r="F235" s="105">
        <v>-1.0416666666667185E-3</v>
      </c>
      <c r="G235" s="105">
        <v>3.3057851239669311E-2</v>
      </c>
      <c r="H235" s="105">
        <v>1.0928961748633892E-2</v>
      </c>
      <c r="I235" s="105">
        <v>9.1549295774648876E-3</v>
      </c>
      <c r="J235" s="105">
        <v>1.5628488501897797E-2</v>
      </c>
      <c r="K235" s="106">
        <v>3.5714285714285809E-2</v>
      </c>
      <c r="L235" s="93">
        <v>1.2981356380934228E-2</v>
      </c>
      <c r="M235" s="39"/>
      <c r="N235" s="39"/>
      <c r="O235" s="39"/>
      <c r="P235" s="39"/>
      <c r="Q235" s="39"/>
      <c r="R235" s="39"/>
      <c r="S235" s="39"/>
      <c r="T235" s="39"/>
      <c r="U235" s="39"/>
      <c r="V235" s="39"/>
      <c r="W235" s="39"/>
      <c r="X235" s="39"/>
      <c r="Y235" s="39"/>
      <c r="Z235" s="39"/>
    </row>
    <row r="236" spans="1:26" ht="14.25" customHeight="1">
      <c r="A236" s="105">
        <v>1.7997750281214753E-2</v>
      </c>
      <c r="B236" s="105">
        <v>0</v>
      </c>
      <c r="C236" s="105">
        <v>1.837209302325582E-2</v>
      </c>
      <c r="D236" s="105">
        <v>-2.4242424242424288E-2</v>
      </c>
      <c r="E236" s="105">
        <v>3.3284564740307276E-2</v>
      </c>
      <c r="F236" s="105">
        <v>1.0526315789473717E-2</v>
      </c>
      <c r="G236" s="105">
        <v>2.3255813953488413E-2</v>
      </c>
      <c r="H236" s="105">
        <v>1.1049723756906049E-2</v>
      </c>
      <c r="I236" s="105">
        <v>0</v>
      </c>
      <c r="J236" s="105">
        <v>8.7837837837836386E-3</v>
      </c>
      <c r="K236" s="106">
        <v>-1.6853932584269704E-2</v>
      </c>
      <c r="L236" s="93">
        <v>1.5357266736038877E-2</v>
      </c>
      <c r="M236" s="39"/>
      <c r="N236" s="39"/>
      <c r="O236" s="39"/>
      <c r="P236" s="39"/>
      <c r="Q236" s="39"/>
      <c r="R236" s="39"/>
      <c r="S236" s="39"/>
      <c r="T236" s="39"/>
      <c r="U236" s="39"/>
      <c r="V236" s="39"/>
      <c r="W236" s="39"/>
      <c r="X236" s="39"/>
      <c r="Y236" s="39"/>
      <c r="Z236" s="39"/>
    </row>
    <row r="237" spans="1:26" ht="14.25" customHeight="1">
      <c r="A237" s="105">
        <v>0</v>
      </c>
      <c r="B237" s="105">
        <v>0</v>
      </c>
      <c r="C237" s="105">
        <v>0</v>
      </c>
      <c r="D237" s="105">
        <v>2.3286423002935042E-3</v>
      </c>
      <c r="E237" s="105">
        <v>-2.1897810218979297E-3</v>
      </c>
      <c r="F237" s="105">
        <v>-1.041666666666663E-2</v>
      </c>
      <c r="G237" s="105">
        <v>2.1186440677967155E-3</v>
      </c>
      <c r="H237" s="105">
        <v>5.5555555555555358E-3</v>
      </c>
      <c r="I237" s="105">
        <v>-8.610658599022547E-3</v>
      </c>
      <c r="J237" s="105">
        <v>-4.484304932735439E-3</v>
      </c>
      <c r="K237" s="106">
        <v>5.47219770520746E-3</v>
      </c>
      <c r="L237" s="93">
        <v>-2.2063595068136932E-3</v>
      </c>
      <c r="M237" s="39"/>
      <c r="N237" s="39"/>
      <c r="O237" s="39"/>
      <c r="P237" s="39"/>
      <c r="Q237" s="39"/>
      <c r="R237" s="39"/>
      <c r="S237" s="39"/>
      <c r="T237" s="39"/>
      <c r="U237" s="39"/>
      <c r="V237" s="39"/>
      <c r="W237" s="39"/>
      <c r="X237" s="39"/>
      <c r="Y237" s="39"/>
      <c r="Z237" s="39"/>
    </row>
    <row r="238" spans="1:26" ht="14.25" customHeight="1">
      <c r="A238" s="105">
        <v>7.4796010879421004E-3</v>
      </c>
      <c r="B238" s="105">
        <v>0</v>
      </c>
      <c r="C238" s="105">
        <v>-5.7803468208093012E-3</v>
      </c>
      <c r="D238" s="105">
        <v>9.988864142538989E-2</v>
      </c>
      <c r="E238" s="105">
        <v>-3.4551736679395706E-3</v>
      </c>
      <c r="F238" s="105">
        <v>1.0526315789473717E-2</v>
      </c>
      <c r="G238" s="105">
        <v>0</v>
      </c>
      <c r="H238" s="105">
        <v>0</v>
      </c>
      <c r="I238" s="105">
        <v>1.1058823529411788E-2</v>
      </c>
      <c r="J238" s="105">
        <v>1.3751562677577045E-2</v>
      </c>
      <c r="K238" s="106">
        <v>-6.1403508771930015E-3</v>
      </c>
      <c r="L238" s="93">
        <v>3.3771465282239621E-3</v>
      </c>
      <c r="M238" s="39"/>
      <c r="N238" s="39"/>
      <c r="O238" s="39"/>
      <c r="P238" s="39"/>
      <c r="Q238" s="39"/>
      <c r="R238" s="39"/>
      <c r="S238" s="39"/>
      <c r="T238" s="39"/>
      <c r="U238" s="39"/>
      <c r="V238" s="39"/>
      <c r="W238" s="39"/>
      <c r="X238" s="39"/>
      <c r="Y238" s="39"/>
      <c r="Z238" s="39"/>
    </row>
    <row r="239" spans="1:26" ht="14.25" customHeight="1">
      <c r="A239" s="105">
        <v>-5.7464788732395355E-3</v>
      </c>
      <c r="B239" s="105">
        <v>-1.0526315789474161E-3</v>
      </c>
      <c r="C239" s="105">
        <v>3.9663461538461453E-2</v>
      </c>
      <c r="D239" s="105">
        <v>8.9887640449437534E-3</v>
      </c>
      <c r="E239" s="105">
        <v>1.6263167621511698E-2</v>
      </c>
      <c r="F239" s="105">
        <v>5.2910052910053462E-3</v>
      </c>
      <c r="G239" s="105">
        <v>1.5053763440860291E-2</v>
      </c>
      <c r="H239" s="105">
        <v>0</v>
      </c>
      <c r="I239" s="105">
        <v>-2.2988505747126409E-2</v>
      </c>
      <c r="J239" s="105">
        <v>1.6050808314087783E-2</v>
      </c>
      <c r="K239" s="106">
        <v>6.1782877316858276E-3</v>
      </c>
      <c r="L239" s="93">
        <v>7.6457414794597334E-3</v>
      </c>
      <c r="M239" s="39"/>
      <c r="N239" s="39"/>
      <c r="O239" s="39"/>
      <c r="P239" s="39"/>
      <c r="Q239" s="39"/>
      <c r="R239" s="39"/>
      <c r="S239" s="39"/>
      <c r="T239" s="39"/>
      <c r="U239" s="39"/>
      <c r="V239" s="39"/>
      <c r="W239" s="39"/>
      <c r="X239" s="39"/>
      <c r="Y239" s="39"/>
      <c r="Z239" s="39"/>
    </row>
    <row r="240" spans="1:26" ht="14.25" customHeight="1">
      <c r="A240" s="105">
        <v>-2.8089887640448952E-3</v>
      </c>
      <c r="B240" s="105">
        <v>5.2910052910053462E-3</v>
      </c>
      <c r="C240" s="105">
        <v>-4.5214597199908169E-2</v>
      </c>
      <c r="D240" s="105">
        <v>7.8787878787878851E-2</v>
      </c>
      <c r="E240" s="105">
        <v>-1.8446781036709492E-3</v>
      </c>
      <c r="F240" s="105">
        <v>0</v>
      </c>
      <c r="G240" s="105">
        <v>2.151000215100396E-4</v>
      </c>
      <c r="H240" s="105">
        <v>1.066816395283543E-2</v>
      </c>
      <c r="I240" s="105">
        <v>-1.1363636363636354E-2</v>
      </c>
      <c r="J240" s="105">
        <v>2.5337437840397881E-2</v>
      </c>
      <c r="K240" s="106">
        <v>0</v>
      </c>
      <c r="L240" s="93">
        <v>-1.1371091187417637E-4</v>
      </c>
      <c r="M240" s="39"/>
      <c r="N240" s="39"/>
      <c r="O240" s="39"/>
      <c r="P240" s="39"/>
      <c r="Q240" s="39"/>
      <c r="R240" s="39"/>
      <c r="S240" s="39"/>
      <c r="T240" s="39"/>
      <c r="U240" s="39"/>
      <c r="V240" s="39"/>
      <c r="W240" s="39"/>
      <c r="X240" s="39"/>
      <c r="Y240" s="39"/>
      <c r="Z240" s="39"/>
    </row>
    <row r="241" spans="1:26" ht="14.25" customHeight="1">
      <c r="A241" s="105">
        <v>-5.0307434320849831E-3</v>
      </c>
      <c r="B241" s="105">
        <v>0</v>
      </c>
      <c r="C241" s="105">
        <v>1.6091954022987576E-3</v>
      </c>
      <c r="D241" s="105">
        <v>-1.6686531585220488E-2</v>
      </c>
      <c r="E241" s="105">
        <v>-5.3211009174310986E-3</v>
      </c>
      <c r="F241" s="105">
        <v>-1.5112037519541377E-2</v>
      </c>
      <c r="G241" s="105">
        <v>-4.4967880085653444E-3</v>
      </c>
      <c r="H241" s="105">
        <v>-2.5711159737417888E-2</v>
      </c>
      <c r="I241" s="105">
        <v>0</v>
      </c>
      <c r="J241" s="105">
        <v>-1.3317757009345788E-2</v>
      </c>
      <c r="K241" s="106">
        <v>8.8339222614841617E-4</v>
      </c>
      <c r="L241" s="93">
        <v>-3.9380712163586962E-3</v>
      </c>
      <c r="M241" s="39"/>
      <c r="N241" s="39"/>
      <c r="O241" s="39"/>
      <c r="P241" s="39"/>
      <c r="Q241" s="39"/>
      <c r="R241" s="39"/>
      <c r="S241" s="39"/>
      <c r="T241" s="39"/>
      <c r="U241" s="39"/>
      <c r="V241" s="39"/>
      <c r="W241" s="39"/>
      <c r="X241" s="39"/>
      <c r="Y241" s="39"/>
      <c r="Z241" s="39"/>
    </row>
    <row r="242" spans="1:26" ht="14.25" customHeight="1">
      <c r="A242" s="105">
        <v>-2.6758835990633445E-3</v>
      </c>
      <c r="B242" s="105">
        <v>0</v>
      </c>
      <c r="C242" s="105">
        <v>1.5880429705745103E-2</v>
      </c>
      <c r="D242" s="105">
        <v>0</v>
      </c>
      <c r="E242" s="105">
        <v>0</v>
      </c>
      <c r="F242" s="105">
        <v>0</v>
      </c>
      <c r="G242" s="105">
        <v>3.8932146829810943E-2</v>
      </c>
      <c r="H242" s="105">
        <v>2.6966292134831482E-2</v>
      </c>
      <c r="I242" s="105">
        <v>6.8228337502840297E-4</v>
      </c>
      <c r="J242" s="105">
        <v>-4.5354110943132131E-3</v>
      </c>
      <c r="K242" s="106">
        <v>-7.0175438596491446E-3</v>
      </c>
      <c r="L242" s="93">
        <v>3.4533405605776668E-3</v>
      </c>
      <c r="M242" s="39"/>
      <c r="N242" s="39"/>
      <c r="O242" s="39"/>
      <c r="P242" s="39"/>
      <c r="Q242" s="39"/>
      <c r="R242" s="39"/>
      <c r="S242" s="39"/>
      <c r="T242" s="39"/>
      <c r="U242" s="39"/>
      <c r="V242" s="39"/>
      <c r="W242" s="39"/>
      <c r="X242" s="39"/>
      <c r="Y242" s="39"/>
      <c r="Z242" s="39"/>
    </row>
    <row r="243" spans="1:26" ht="14.25" customHeight="1">
      <c r="A243" s="105">
        <v>-2.4468913357802435E-3</v>
      </c>
      <c r="B243" s="105">
        <v>-1.7957114186121226E-3</v>
      </c>
      <c r="C243" s="105">
        <v>-4.1860465116279055E-3</v>
      </c>
      <c r="D243" s="105">
        <v>-3.5629453681710332E-3</v>
      </c>
      <c r="E243" s="105">
        <v>0</v>
      </c>
      <c r="F243" s="105">
        <v>0</v>
      </c>
      <c r="G243" s="105">
        <v>2.4531668153435771E-3</v>
      </c>
      <c r="H243" s="105">
        <v>3.9481105470953182E-3</v>
      </c>
      <c r="I243" s="105">
        <v>1.0804597701149499E-2</v>
      </c>
      <c r="J243" s="105">
        <v>4.104116222760279E-2</v>
      </c>
      <c r="K243" s="106">
        <v>-1.7513134851138146E-3</v>
      </c>
      <c r="L243" s="93">
        <v>1.7691364512173458E-3</v>
      </c>
      <c r="M243" s="39"/>
      <c r="N243" s="39"/>
      <c r="O243" s="39"/>
      <c r="P243" s="39"/>
      <c r="Q243" s="39"/>
      <c r="R243" s="39"/>
      <c r="S243" s="39"/>
      <c r="T243" s="39"/>
      <c r="U243" s="39"/>
      <c r="V243" s="39"/>
      <c r="W243" s="39"/>
      <c r="X243" s="39"/>
      <c r="Y243" s="39"/>
      <c r="Z243" s="39"/>
    </row>
    <row r="244" spans="1:26" ht="14.25" customHeight="1">
      <c r="A244" s="105">
        <v>-1.0000000000000009E-3</v>
      </c>
      <c r="B244" s="105">
        <v>-1.3713080168775704E-3</v>
      </c>
      <c r="C244" s="105">
        <v>0</v>
      </c>
      <c r="D244" s="105">
        <v>2.4330900243308973E-2</v>
      </c>
      <c r="E244" s="105">
        <v>9.2592592592593004E-3</v>
      </c>
      <c r="F244" s="105">
        <v>0</v>
      </c>
      <c r="G244" s="105">
        <v>7.6404494382023014E-3</v>
      </c>
      <c r="H244" s="105">
        <v>-5.050505050505083E-3</v>
      </c>
      <c r="I244" s="105">
        <v>0</v>
      </c>
      <c r="J244" s="105">
        <v>2.6086956521739202E-2</v>
      </c>
      <c r="K244" s="106">
        <v>-1.2793914246196358E-2</v>
      </c>
      <c r="L244" s="93">
        <v>3.0835727275122515E-3</v>
      </c>
      <c r="M244" s="39"/>
      <c r="N244" s="39"/>
      <c r="O244" s="39"/>
      <c r="P244" s="39"/>
      <c r="Q244" s="39"/>
      <c r="R244" s="39"/>
      <c r="S244" s="39"/>
      <c r="T244" s="39"/>
      <c r="U244" s="39"/>
      <c r="V244" s="39"/>
      <c r="W244" s="39"/>
      <c r="X244" s="39"/>
      <c r="Y244" s="39"/>
      <c r="Z244" s="39"/>
    </row>
    <row r="245" spans="1:26" ht="14.25" customHeight="1">
      <c r="A245" s="105">
        <v>-1.098901098901095E-2</v>
      </c>
      <c r="B245" s="105">
        <v>2.1141649048626032E-3</v>
      </c>
      <c r="C245" s="105">
        <v>0</v>
      </c>
      <c r="D245" s="105">
        <v>-2.7218934911242609E-2</v>
      </c>
      <c r="E245" s="105">
        <v>7.4626865671640896E-3</v>
      </c>
      <c r="F245" s="105">
        <v>0</v>
      </c>
      <c r="G245" s="105">
        <v>1.1363636363636465E-2</v>
      </c>
      <c r="H245" s="105">
        <v>0</v>
      </c>
      <c r="I245" s="105">
        <v>2.3529411764705799E-2</v>
      </c>
      <c r="J245" s="105">
        <v>1.3683293942032826E-3</v>
      </c>
      <c r="K245" s="106">
        <v>-1.0362694300518616E-3</v>
      </c>
      <c r="L245" s="93">
        <v>1.5133251801473513E-3</v>
      </c>
      <c r="M245" s="39"/>
      <c r="N245" s="39"/>
      <c r="O245" s="39"/>
      <c r="P245" s="39"/>
      <c r="Q245" s="39"/>
      <c r="R245" s="39"/>
      <c r="S245" s="39"/>
      <c r="T245" s="39"/>
      <c r="U245" s="39"/>
      <c r="V245" s="39"/>
      <c r="W245" s="39"/>
      <c r="X245" s="39"/>
      <c r="Y245" s="39"/>
      <c r="Z245" s="39"/>
    </row>
    <row r="246" spans="1:26" ht="14.25" customHeight="1">
      <c r="A246" s="105">
        <v>0</v>
      </c>
      <c r="B246" s="105">
        <v>2.8149114226714511E-2</v>
      </c>
      <c r="C246" s="105">
        <v>-2.0277967646388673E-2</v>
      </c>
      <c r="D246" s="105">
        <v>2.9859841560024414E-2</v>
      </c>
      <c r="E246" s="105">
        <v>-5.3813323436630034E-3</v>
      </c>
      <c r="F246" s="105">
        <v>0</v>
      </c>
      <c r="G246" s="105">
        <v>1.5111316184104329E-2</v>
      </c>
      <c r="H246" s="105">
        <v>1.1235955056179137E-3</v>
      </c>
      <c r="I246" s="105">
        <v>-3.4090909090909061E-2</v>
      </c>
      <c r="J246" s="105">
        <v>7.3934837092730632E-3</v>
      </c>
      <c r="K246" s="106">
        <v>0</v>
      </c>
      <c r="L246" s="93">
        <v>3.5583732141910573E-3</v>
      </c>
      <c r="M246" s="39"/>
      <c r="N246" s="39"/>
      <c r="O246" s="39"/>
      <c r="P246" s="39"/>
      <c r="Q246" s="39"/>
      <c r="R246" s="39"/>
      <c r="S246" s="39"/>
      <c r="T246" s="39"/>
      <c r="U246" s="39"/>
      <c r="V246" s="39"/>
      <c r="W246" s="39"/>
      <c r="X246" s="39"/>
      <c r="Y246" s="39"/>
      <c r="Z246" s="39"/>
    </row>
    <row r="247" spans="1:26" ht="14.25" customHeight="1">
      <c r="A247" s="105">
        <v>-5.464480874316946E-3</v>
      </c>
      <c r="B247" s="105">
        <v>0</v>
      </c>
      <c r="C247" s="105">
        <v>2.0697674418604706E-2</v>
      </c>
      <c r="D247" s="105">
        <v>-5.4545454545454897E-3</v>
      </c>
      <c r="E247" s="105">
        <v>1.6728624535315983E-3</v>
      </c>
      <c r="F247" s="105">
        <v>0</v>
      </c>
      <c r="G247" s="105">
        <v>1.270501270501212E-3</v>
      </c>
      <c r="H247" s="105">
        <v>2.5345622119815614E-2</v>
      </c>
      <c r="I247" s="105">
        <v>1.3824884792626779E-2</v>
      </c>
      <c r="J247" s="105">
        <v>-4.9875311720698479E-3</v>
      </c>
      <c r="K247" s="106">
        <v>6.9565217391305278E-3</v>
      </c>
      <c r="L247" s="93">
        <v>3.2680604502854926E-4</v>
      </c>
      <c r="M247" s="39"/>
      <c r="N247" s="39"/>
      <c r="O247" s="39"/>
      <c r="P247" s="39"/>
      <c r="Q247" s="39"/>
      <c r="R247" s="39"/>
      <c r="S247" s="39"/>
      <c r="T247" s="39"/>
      <c r="U247" s="39"/>
      <c r="V247" s="39"/>
      <c r="W247" s="39"/>
      <c r="X247" s="39"/>
      <c r="Y247" s="39"/>
      <c r="Z247" s="39"/>
    </row>
    <row r="248" spans="1:26" ht="14.25" customHeight="1">
      <c r="A248" s="105">
        <v>-3.159385553981986E-3</v>
      </c>
      <c r="B248" s="105">
        <v>0</v>
      </c>
      <c r="C248" s="105">
        <v>-2.3250406882124874E-4</v>
      </c>
      <c r="D248" s="105">
        <v>-2.251184834123221E-2</v>
      </c>
      <c r="E248" s="105">
        <v>0</v>
      </c>
      <c r="F248" s="105">
        <v>0</v>
      </c>
      <c r="G248" s="105">
        <v>1.6196205460434765E-3</v>
      </c>
      <c r="H248" s="105">
        <v>-1.3636363636363669E-2</v>
      </c>
      <c r="I248" s="105">
        <v>3.3333333333333437E-2</v>
      </c>
      <c r="J248" s="105">
        <v>5.0125313283209127E-3</v>
      </c>
      <c r="K248" s="106">
        <v>-1.7094017094017144E-2</v>
      </c>
      <c r="L248" s="93">
        <v>-6.8846815834766595E-4</v>
      </c>
      <c r="M248" s="39"/>
      <c r="N248" s="39"/>
      <c r="O248" s="39"/>
      <c r="P248" s="39"/>
      <c r="Q248" s="39"/>
      <c r="R248" s="39"/>
      <c r="S248" s="39"/>
      <c r="T248" s="39"/>
      <c r="U248" s="39"/>
      <c r="V248" s="39"/>
      <c r="W248" s="39"/>
      <c r="X248" s="39"/>
      <c r="Y248" s="39"/>
      <c r="Z248" s="39"/>
    </row>
    <row r="249" spans="1:26" ht="14.25" customHeight="1">
      <c r="A249" s="105">
        <v>-2.2826086956521108E-3</v>
      </c>
      <c r="B249" s="105">
        <v>-3.0453108535300255E-2</v>
      </c>
      <c r="C249" s="105">
        <v>-1.3532110091743044E-2</v>
      </c>
      <c r="D249" s="105">
        <v>-4.7169811320755262E-3</v>
      </c>
      <c r="E249" s="105">
        <v>-3.5191702167067795E-3</v>
      </c>
      <c r="F249" s="105">
        <v>3.729729729729736E-2</v>
      </c>
      <c r="G249" s="105">
        <v>4.9994186722472911E-3</v>
      </c>
      <c r="H249" s="105">
        <v>-1.6759776536312887E-2</v>
      </c>
      <c r="I249" s="105">
        <v>-2.3255813953488413E-2</v>
      </c>
      <c r="J249" s="105">
        <v>-4.9875311720698479E-3</v>
      </c>
      <c r="K249" s="106">
        <v>0</v>
      </c>
      <c r="L249" s="93">
        <v>-2.8867394805628388E-3</v>
      </c>
      <c r="M249" s="39"/>
      <c r="N249" s="39"/>
      <c r="O249" s="39"/>
      <c r="P249" s="39"/>
      <c r="Q249" s="39"/>
      <c r="R249" s="39"/>
      <c r="S249" s="39"/>
      <c r="T249" s="39"/>
      <c r="U249" s="39"/>
      <c r="V249" s="39"/>
      <c r="W249" s="39"/>
      <c r="X249" s="39"/>
      <c r="Y249" s="39"/>
      <c r="Z249" s="39"/>
    </row>
    <row r="250" spans="1:26" ht="14.25" customHeight="1">
      <c r="A250" s="105">
        <v>2.4498886414253906E-2</v>
      </c>
      <c r="B250" s="105">
        <v>1.9334049409237331E-2</v>
      </c>
      <c r="C250" s="105">
        <v>-3.8839387708475837E-3</v>
      </c>
      <c r="D250" s="105">
        <v>4.6913580246913611E-2</v>
      </c>
      <c r="E250" s="105">
        <v>1.2945590994371425E-2</v>
      </c>
      <c r="F250" s="105">
        <v>-5.4024851431655474E-4</v>
      </c>
      <c r="G250" s="105">
        <v>3.6265060240963987E-2</v>
      </c>
      <c r="H250" s="105">
        <v>4.0697674418604723E-2</v>
      </c>
      <c r="I250" s="105">
        <v>-1.1494252873563204E-2</v>
      </c>
      <c r="J250" s="105">
        <v>5.2493438320210029E-2</v>
      </c>
      <c r="K250" s="106">
        <v>1.7391304347825987E-2</v>
      </c>
      <c r="L250" s="93">
        <v>2.1523163923077737E-2</v>
      </c>
      <c r="M250" s="39"/>
      <c r="N250" s="39"/>
      <c r="O250" s="39"/>
      <c r="P250" s="39"/>
      <c r="Q250" s="39"/>
      <c r="R250" s="39"/>
      <c r="S250" s="39"/>
      <c r="T250" s="39"/>
      <c r="U250" s="39"/>
      <c r="V250" s="39"/>
      <c r="W250" s="39"/>
      <c r="X250" s="39"/>
      <c r="Y250" s="39"/>
      <c r="Z250" s="39"/>
    </row>
    <row r="251" spans="1:26" ht="14.25" customHeight="1">
      <c r="A251" s="105">
        <v>-2.2222222222222365E-3</v>
      </c>
      <c r="B251" s="105">
        <v>-4.4910179640719194E-3</v>
      </c>
      <c r="C251" s="105">
        <v>-5.0011366219595565E-3</v>
      </c>
      <c r="D251" s="105">
        <v>-7.4745741943389454E-3</v>
      </c>
      <c r="E251" s="105">
        <v>-5.5970149253731227E-3</v>
      </c>
      <c r="F251" s="105">
        <v>-5.4164537557485959E-2</v>
      </c>
      <c r="G251" s="105">
        <v>-1.1904761904761862E-2</v>
      </c>
      <c r="H251" s="105">
        <v>-7.5014425851125388E-3</v>
      </c>
      <c r="I251" s="105">
        <v>-9.788299567493719E-3</v>
      </c>
      <c r="J251" s="105">
        <v>-1.8547140649149862E-2</v>
      </c>
      <c r="K251" s="106">
        <v>5.2447552447552059E-3</v>
      </c>
      <c r="L251" s="93">
        <v>-8.3360079883029181E-3</v>
      </c>
      <c r="M251" s="39"/>
      <c r="N251" s="39"/>
      <c r="O251" s="39"/>
      <c r="P251" s="39"/>
      <c r="Q251" s="39"/>
      <c r="R251" s="39"/>
      <c r="S251" s="39"/>
      <c r="T251" s="39"/>
      <c r="U251" s="39"/>
      <c r="V251" s="39"/>
      <c r="W251" s="39"/>
      <c r="X251" s="39"/>
      <c r="Y251" s="39"/>
      <c r="Z251" s="39"/>
    </row>
    <row r="252" spans="1:26" ht="14.25" customHeight="1">
      <c r="A252" s="105">
        <v>-1.5317286652078876E-2</v>
      </c>
      <c r="B252" s="105">
        <v>-1.5578947368421026E-2</v>
      </c>
      <c r="C252" s="105">
        <v>0</v>
      </c>
      <c r="D252" s="105">
        <v>-2.2634730538922176E-2</v>
      </c>
      <c r="E252" s="105">
        <v>1.8691588785046953E-3</v>
      </c>
      <c r="F252" s="105">
        <v>0</v>
      </c>
      <c r="G252" s="105">
        <v>-1.1764705882352899E-2</v>
      </c>
      <c r="H252" s="105">
        <v>-9.7142857142856753E-3</v>
      </c>
      <c r="I252" s="105">
        <v>-2.2474410324877625E-2</v>
      </c>
      <c r="J252" s="105">
        <v>-2.925731432858214E-2</v>
      </c>
      <c r="K252" s="106">
        <v>0</v>
      </c>
      <c r="L252" s="93">
        <v>-5.461961340663124E-3</v>
      </c>
      <c r="M252" s="39"/>
      <c r="N252" s="39"/>
      <c r="O252" s="39"/>
      <c r="P252" s="39"/>
      <c r="Q252" s="39"/>
      <c r="R252" s="39"/>
      <c r="S252" s="39"/>
      <c r="T252" s="39"/>
      <c r="U252" s="39"/>
      <c r="V252" s="39"/>
      <c r="W252" s="39"/>
      <c r="X252" s="39"/>
      <c r="Y252" s="39"/>
      <c r="Z252" s="39"/>
    </row>
    <row r="253" spans="1:26" ht="14.25" customHeight="1">
      <c r="A253" s="105">
        <v>-1.0939722131042551E-4</v>
      </c>
      <c r="B253" s="105">
        <v>2.1505376344086002E-2</v>
      </c>
      <c r="C253" s="105">
        <v>-3.6240090600226926E-3</v>
      </c>
      <c r="D253" s="105">
        <v>-8.3135391923990776E-3</v>
      </c>
      <c r="E253" s="105">
        <v>-5.5762081784386242E-3</v>
      </c>
      <c r="F253" s="105">
        <v>0</v>
      </c>
      <c r="G253" s="105">
        <v>-1.1627906976744207E-2</v>
      </c>
      <c r="H253" s="105">
        <v>0</v>
      </c>
      <c r="I253" s="105">
        <v>1.4446952595936757E-2</v>
      </c>
      <c r="J253" s="105">
        <v>-2.5000000000008349E-4</v>
      </c>
      <c r="K253" s="106">
        <v>-7.1168199965283563E-3</v>
      </c>
      <c r="L253" s="93">
        <v>-3.7102473498233923E-3</v>
      </c>
      <c r="M253" s="39"/>
      <c r="N253" s="39"/>
      <c r="O253" s="39"/>
      <c r="P253" s="39"/>
      <c r="Q253" s="39"/>
      <c r="R253" s="39"/>
      <c r="S253" s="39"/>
      <c r="T253" s="39"/>
      <c r="U253" s="39"/>
      <c r="V253" s="39"/>
      <c r="W253" s="39"/>
      <c r="X253" s="39"/>
      <c r="Y253" s="39"/>
      <c r="Z253" s="39"/>
    </row>
    <row r="254" spans="1:26" ht="14.25" customHeight="1">
      <c r="A254" s="105">
        <v>-6.4130434782608825E-3</v>
      </c>
      <c r="B254" s="105">
        <v>-1.2738853503184711E-2</v>
      </c>
      <c r="C254" s="105">
        <v>2.19907407407407E-2</v>
      </c>
      <c r="D254" s="105">
        <v>2.500297654482786E-3</v>
      </c>
      <c r="E254" s="105">
        <v>5.6074766355140859E-3</v>
      </c>
      <c r="F254" s="105">
        <v>5.4986522911051106E-2</v>
      </c>
      <c r="G254" s="105">
        <v>1.162925921618374E-4</v>
      </c>
      <c r="H254" s="105">
        <v>-1.7113519680547196E-3</v>
      </c>
      <c r="I254" s="105">
        <v>-1.4679715302491125E-2</v>
      </c>
      <c r="J254" s="105">
        <v>-2.4937655860348684E-3</v>
      </c>
      <c r="K254" s="106">
        <v>-1.1835334476843928E-2</v>
      </c>
      <c r="L254" s="93">
        <v>-2.3706915545215201E-3</v>
      </c>
      <c r="M254" s="39"/>
      <c r="N254" s="39"/>
      <c r="O254" s="39"/>
      <c r="P254" s="39"/>
      <c r="Q254" s="39"/>
      <c r="R254" s="39"/>
      <c r="S254" s="39"/>
      <c r="T254" s="39"/>
      <c r="U254" s="39"/>
      <c r="V254" s="39"/>
      <c r="W254" s="39"/>
      <c r="X254" s="39"/>
      <c r="Y254" s="39"/>
      <c r="Z254" s="39"/>
    </row>
    <row r="255" spans="1:26" ht="14.25" customHeight="1">
      <c r="A255" s="105">
        <v>0</v>
      </c>
      <c r="B255" s="105">
        <v>-2.3834196891191706E-2</v>
      </c>
      <c r="C255" s="105">
        <v>4.6511627906977715E-3</v>
      </c>
      <c r="D255" s="105">
        <v>5.868263473053803E-3</v>
      </c>
      <c r="E255" s="105">
        <v>-9.2592592592593004E-3</v>
      </c>
      <c r="F255" s="105">
        <v>0</v>
      </c>
      <c r="G255" s="105">
        <v>-1.16279069767522E-4</v>
      </c>
      <c r="H255" s="105">
        <v>1.7142857142857792E-3</v>
      </c>
      <c r="I255" s="105">
        <v>4.6927374301675151E-3</v>
      </c>
      <c r="J255" s="105">
        <v>-4.5922800049646995E-3</v>
      </c>
      <c r="K255" s="106">
        <v>1.356050069541026E-2</v>
      </c>
      <c r="L255" s="93">
        <v>-1.7770583526141026E-3</v>
      </c>
      <c r="M255" s="39"/>
      <c r="N255" s="39"/>
      <c r="O255" s="39"/>
      <c r="P255" s="39"/>
      <c r="Q255" s="39"/>
      <c r="R255" s="39"/>
      <c r="S255" s="39"/>
      <c r="T255" s="39"/>
      <c r="U255" s="39"/>
      <c r="V255" s="39"/>
      <c r="W255" s="39"/>
      <c r="X255" s="39"/>
      <c r="Y255" s="39"/>
      <c r="Z255" s="39"/>
    </row>
    <row r="256" spans="1:26" ht="14.25" customHeight="1">
      <c r="A256" s="105">
        <v>6.5645514223193757E-3</v>
      </c>
      <c r="B256" s="105">
        <v>5.2083333333332593E-3</v>
      </c>
      <c r="C256" s="105">
        <v>0</v>
      </c>
      <c r="D256" s="105">
        <v>2.2031823745410017E-2</v>
      </c>
      <c r="E256" s="105">
        <v>2.857142857142847E-2</v>
      </c>
      <c r="F256" s="105">
        <v>0</v>
      </c>
      <c r="G256" s="105">
        <v>1.1764705882352899E-2</v>
      </c>
      <c r="H256" s="105">
        <v>-3.4168564920273869E-3</v>
      </c>
      <c r="I256" s="105">
        <v>-8.9305648582271857E-4</v>
      </c>
      <c r="J256" s="105">
        <v>7.125000000000048E-3</v>
      </c>
      <c r="K256" s="106">
        <v>-1.3379073756432214E-2</v>
      </c>
      <c r="L256" s="93">
        <v>9.6281098172970037E-3</v>
      </c>
      <c r="M256" s="39"/>
      <c r="N256" s="39"/>
      <c r="O256" s="39"/>
      <c r="P256" s="39"/>
      <c r="Q256" s="39"/>
      <c r="R256" s="39"/>
      <c r="S256" s="39"/>
      <c r="T256" s="39"/>
      <c r="U256" s="39"/>
      <c r="V256" s="39"/>
      <c r="W256" s="39"/>
      <c r="X256" s="39"/>
      <c r="Y256" s="39"/>
      <c r="Z256" s="39"/>
    </row>
    <row r="257" spans="1:26" ht="14.25" customHeight="1">
      <c r="A257" s="105">
        <v>-6.521739130434745E-3</v>
      </c>
      <c r="B257" s="105">
        <v>3.7837837837837895E-2</v>
      </c>
      <c r="C257" s="105">
        <v>-4.6296296296296502E-3</v>
      </c>
      <c r="D257" s="105">
        <v>-1.5662650602409678E-2</v>
      </c>
      <c r="E257" s="105">
        <v>-9.4339622641509413E-3</v>
      </c>
      <c r="F257" s="105">
        <v>0</v>
      </c>
      <c r="G257" s="105">
        <v>-3.4090909090909061E-2</v>
      </c>
      <c r="H257" s="105">
        <v>-2.2271714922049046E-2</v>
      </c>
      <c r="I257" s="105">
        <v>0</v>
      </c>
      <c r="J257" s="105">
        <v>-7.4441687344912744E-3</v>
      </c>
      <c r="K257" s="106">
        <v>-1.1864406779661052E-2</v>
      </c>
      <c r="L257" s="93">
        <v>-1.058080164512154E-2</v>
      </c>
      <c r="M257" s="39"/>
      <c r="N257" s="39"/>
      <c r="O257" s="39"/>
      <c r="P257" s="39"/>
      <c r="Q257" s="39"/>
      <c r="R257" s="39"/>
      <c r="S257" s="39"/>
      <c r="T257" s="39"/>
      <c r="U257" s="39"/>
      <c r="V257" s="39"/>
      <c r="W257" s="39"/>
      <c r="X257" s="39"/>
      <c r="Y257" s="39"/>
      <c r="Z257" s="39"/>
    </row>
    <row r="258" spans="1:26" ht="14.25" customHeight="1">
      <c r="A258" s="105">
        <v>-7.5512405609493571E-3</v>
      </c>
      <c r="B258" s="105">
        <v>1.4254385964912242E-2</v>
      </c>
      <c r="C258" s="105">
        <v>-2.7027027027026973E-2</v>
      </c>
      <c r="D258" s="105">
        <v>1.0839118255997926E-2</v>
      </c>
      <c r="E258" s="105">
        <v>-1.4869888475836479E-2</v>
      </c>
      <c r="F258" s="105">
        <v>0</v>
      </c>
      <c r="G258" s="105">
        <v>-4.5248868778280382E-3</v>
      </c>
      <c r="H258" s="105">
        <v>-1.6675931072818173E-3</v>
      </c>
      <c r="I258" s="105">
        <v>1.7954545454545556E-2</v>
      </c>
      <c r="J258" s="105">
        <v>0</v>
      </c>
      <c r="K258" s="106">
        <v>0</v>
      </c>
      <c r="L258" s="93">
        <v>-2.5945112063598952E-3</v>
      </c>
      <c r="M258" s="39"/>
      <c r="N258" s="39"/>
      <c r="O258" s="39"/>
      <c r="P258" s="39"/>
      <c r="Q258" s="39"/>
      <c r="R258" s="39"/>
      <c r="S258" s="39"/>
      <c r="T258" s="39"/>
      <c r="U258" s="39"/>
      <c r="V258" s="39"/>
      <c r="W258" s="39"/>
      <c r="X258" s="39"/>
      <c r="Y258" s="39"/>
      <c r="Z258" s="39"/>
    </row>
    <row r="259" spans="1:26" ht="14.25" customHeight="1">
      <c r="A259" s="105">
        <v>-2.1528525296017342E-3</v>
      </c>
      <c r="B259" s="105">
        <v>-4.5026178010471152E-2</v>
      </c>
      <c r="C259" s="105">
        <v>-1.5740948954351408E-3</v>
      </c>
      <c r="D259" s="105">
        <v>-4.7272727272726911E-3</v>
      </c>
      <c r="E259" s="105">
        <v>1.8621973929235924E-3</v>
      </c>
      <c r="F259" s="105">
        <v>-1.077005923532548E-3</v>
      </c>
      <c r="G259" s="105">
        <v>-1.1185682326621871E-2</v>
      </c>
      <c r="H259" s="105">
        <v>3.0945558739255086E-2</v>
      </c>
      <c r="I259" s="105">
        <v>-1.7857142857142905E-2</v>
      </c>
      <c r="J259" s="105">
        <v>-9.8280098280097983E-3</v>
      </c>
      <c r="K259" s="106">
        <v>2.6086956521739202E-2</v>
      </c>
      <c r="L259" s="93">
        <v>8.0705294091831803E-4</v>
      </c>
      <c r="M259" s="39"/>
      <c r="N259" s="39"/>
      <c r="O259" s="39"/>
      <c r="P259" s="39"/>
      <c r="Q259" s="39"/>
      <c r="R259" s="39"/>
      <c r="S259" s="39"/>
      <c r="T259" s="39"/>
      <c r="U259" s="39"/>
      <c r="V259" s="39"/>
      <c r="W259" s="39"/>
      <c r="X259" s="39"/>
      <c r="Y259" s="39"/>
      <c r="Z259" s="39"/>
    </row>
    <row r="260" spans="1:26" ht="14.25" customHeight="1">
      <c r="A260" s="105">
        <v>3.2397408207345268E-3</v>
      </c>
      <c r="B260" s="105">
        <v>-5.2083333333333703E-3</v>
      </c>
      <c r="C260" s="105">
        <v>3.0352177942539305E-2</v>
      </c>
      <c r="D260" s="105">
        <v>6.0975609756097615E-3</v>
      </c>
      <c r="E260" s="105">
        <v>0</v>
      </c>
      <c r="F260" s="105">
        <v>0</v>
      </c>
      <c r="G260" s="105">
        <v>1.5909090909090873E-2</v>
      </c>
      <c r="H260" s="105">
        <v>1.1474469305794432E-3</v>
      </c>
      <c r="I260" s="105">
        <v>0</v>
      </c>
      <c r="J260" s="105">
        <v>1.6229712858926382E-2</v>
      </c>
      <c r="K260" s="106">
        <v>1.7699115044247815E-2</v>
      </c>
      <c r="L260" s="93">
        <v>7.2098180757915742E-3</v>
      </c>
      <c r="M260" s="39"/>
      <c r="N260" s="39"/>
      <c r="O260" s="39"/>
      <c r="P260" s="39"/>
      <c r="Q260" s="39"/>
      <c r="R260" s="39"/>
      <c r="S260" s="39"/>
      <c r="T260" s="39"/>
      <c r="U260" s="39"/>
      <c r="V260" s="39"/>
      <c r="W260" s="39"/>
      <c r="X260" s="39"/>
      <c r="Y260" s="39"/>
      <c r="Z260" s="39"/>
    </row>
    <row r="261" spans="1:26" ht="14.25" customHeight="1">
      <c r="A261" s="105">
        <v>-4.7291487532244991E-3</v>
      </c>
      <c r="B261" s="105">
        <v>-1.0309278350515427E-2</v>
      </c>
      <c r="C261" s="105">
        <v>-9.2592592592588563E-4</v>
      </c>
      <c r="D261" s="105">
        <v>-1.2048192771084376E-2</v>
      </c>
      <c r="E261" s="105">
        <v>-1.2867647058823484E-2</v>
      </c>
      <c r="F261" s="105">
        <v>-5.6402439024390238E-2</v>
      </c>
      <c r="G261" s="105">
        <v>-3.9301310043668103E-2</v>
      </c>
      <c r="H261" s="105">
        <v>-1.469756924816279E-2</v>
      </c>
      <c r="I261" s="105">
        <v>1.2429378531073398E-2</v>
      </c>
      <c r="J261" s="105">
        <v>-3.7722248918789059E-2</v>
      </c>
      <c r="K261" s="106">
        <v>8.9285714285713969E-3</v>
      </c>
      <c r="L261" s="93">
        <v>-1.2813132370385949E-2</v>
      </c>
      <c r="M261" s="39"/>
      <c r="N261" s="39"/>
      <c r="O261" s="39"/>
      <c r="P261" s="39"/>
      <c r="Q261" s="39"/>
      <c r="R261" s="39"/>
      <c r="S261" s="39"/>
      <c r="T261" s="39"/>
      <c r="U261" s="39"/>
      <c r="V261" s="39"/>
      <c r="W261" s="39"/>
      <c r="X261" s="39"/>
      <c r="Y261" s="39"/>
      <c r="Z261" s="39"/>
    </row>
    <row r="262" spans="1:26" ht="14.25" customHeight="1">
      <c r="A262" s="105">
        <v>-1.021276595744669E-2</v>
      </c>
      <c r="B262" s="105">
        <v>1.0416666666666741E-2</v>
      </c>
      <c r="C262" s="105">
        <v>-1.7288444040036488E-2</v>
      </c>
      <c r="D262" s="105">
        <v>-2.352941176470591E-2</v>
      </c>
      <c r="E262" s="105">
        <v>1.8416206261511192E-3</v>
      </c>
      <c r="F262" s="105">
        <v>0</v>
      </c>
      <c r="G262" s="105">
        <v>-2.9661016949152574E-2</v>
      </c>
      <c r="H262" s="105">
        <v>-1.722222222222225E-2</v>
      </c>
      <c r="I262" s="105">
        <v>-1.2276785714285698E-2</v>
      </c>
      <c r="J262" s="105">
        <v>-1.8396226415094419E-2</v>
      </c>
      <c r="K262" s="106">
        <v>2.5453213697125054E-2</v>
      </c>
      <c r="L262" s="93">
        <v>-1.3432694541730794E-2</v>
      </c>
      <c r="M262" s="39"/>
      <c r="N262" s="39"/>
      <c r="O262" s="39"/>
      <c r="P262" s="39"/>
      <c r="Q262" s="39"/>
      <c r="R262" s="39"/>
      <c r="S262" s="39"/>
      <c r="T262" s="39"/>
      <c r="U262" s="39"/>
      <c r="V262" s="39"/>
      <c r="W262" s="39"/>
      <c r="X262" s="39"/>
      <c r="Y262" s="39"/>
      <c r="Z262" s="39"/>
    </row>
    <row r="263" spans="1:26" ht="14.25" customHeight="1">
      <c r="A263" s="105">
        <v>-1.0526315789473717E-2</v>
      </c>
      <c r="B263" s="105">
        <v>-3.0303030303030276E-2</v>
      </c>
      <c r="C263" s="105">
        <v>-9.0909090909085943E-4</v>
      </c>
      <c r="D263" s="105">
        <v>0</v>
      </c>
      <c r="E263" s="105">
        <v>-2.1621621621621623E-2</v>
      </c>
      <c r="F263" s="105">
        <v>0</v>
      </c>
      <c r="G263" s="105">
        <v>7.2727272727272751E-2</v>
      </c>
      <c r="H263" s="105">
        <v>-2.6500811249323908E-2</v>
      </c>
      <c r="I263" s="105">
        <v>-4.2231607023782702E-3</v>
      </c>
      <c r="J263" s="105">
        <v>4.6913580246913611E-2</v>
      </c>
      <c r="K263" s="106">
        <v>-6.6495726495726548E-2</v>
      </c>
      <c r="L263" s="93">
        <v>-6.1830807648890485E-3</v>
      </c>
      <c r="M263" s="39"/>
      <c r="N263" s="39"/>
      <c r="O263" s="39"/>
      <c r="P263" s="39"/>
      <c r="Q263" s="39"/>
      <c r="R263" s="39"/>
      <c r="S263" s="39"/>
      <c r="T263" s="39"/>
      <c r="U263" s="39"/>
      <c r="V263" s="39"/>
      <c r="W263" s="39"/>
      <c r="X263" s="39"/>
      <c r="Y263" s="39"/>
      <c r="Z263" s="39"/>
    </row>
    <row r="264" spans="1:26" ht="14.25" customHeight="1">
      <c r="A264" s="105">
        <v>1.0537407797681642E-3</v>
      </c>
      <c r="B264" s="105">
        <v>3.0312215822969613E-4</v>
      </c>
      <c r="C264" s="105">
        <v>-2.8268551236749095E-2</v>
      </c>
      <c r="D264" s="105">
        <v>1.1904761904761862E-2</v>
      </c>
      <c r="E264" s="105">
        <v>9.0909090909090384E-3</v>
      </c>
      <c r="F264" s="105">
        <v>0</v>
      </c>
      <c r="G264" s="105">
        <v>2.8517999064983535E-2</v>
      </c>
      <c r="H264" s="105">
        <v>4.891304347826031E-3</v>
      </c>
      <c r="I264" s="105">
        <v>2.2732439190725096E-2</v>
      </c>
      <c r="J264" s="105">
        <v>1.2753188297074391E-2</v>
      </c>
      <c r="K264" s="106">
        <v>1.3864818024263537E-2</v>
      </c>
      <c r="L264" s="93">
        <v>6.8193559497158329E-3</v>
      </c>
      <c r="M264" s="39"/>
      <c r="N264" s="39"/>
      <c r="O264" s="39"/>
      <c r="P264" s="39"/>
      <c r="Q264" s="39"/>
      <c r="R264" s="39"/>
      <c r="S264" s="39"/>
      <c r="T264" s="39"/>
      <c r="U264" s="39"/>
      <c r="V264" s="39"/>
      <c r="W264" s="39"/>
      <c r="X264" s="39"/>
      <c r="Y264" s="39"/>
      <c r="Z264" s="39"/>
    </row>
    <row r="265" spans="1:26" ht="14.25" customHeight="1">
      <c r="A265" s="105">
        <v>3.1712473572940159E-3</v>
      </c>
      <c r="B265" s="105">
        <v>1.716341212744088E-2</v>
      </c>
      <c r="C265" s="105">
        <v>-2.6431718061673548E-3</v>
      </c>
      <c r="D265" s="105">
        <v>0</v>
      </c>
      <c r="E265" s="105">
        <v>0</v>
      </c>
      <c r="F265" s="105">
        <v>0</v>
      </c>
      <c r="G265" s="105">
        <v>5.6296296296296289E-2</v>
      </c>
      <c r="H265" s="105">
        <v>3.2715376226826187E-3</v>
      </c>
      <c r="I265" s="105">
        <v>-2.2727272727274261E-4</v>
      </c>
      <c r="J265" s="105">
        <v>3.0670103092783396E-2</v>
      </c>
      <c r="K265" s="106">
        <v>-3.4542314335060942E-3</v>
      </c>
      <c r="L265" s="93">
        <v>5.9766132524903259E-3</v>
      </c>
      <c r="M265" s="39"/>
      <c r="N265" s="39"/>
      <c r="O265" s="39"/>
      <c r="P265" s="39"/>
      <c r="Q265" s="39"/>
      <c r="R265" s="39"/>
      <c r="S265" s="39"/>
      <c r="T265" s="39"/>
      <c r="U265" s="39"/>
      <c r="V265" s="39"/>
      <c r="W265" s="39"/>
      <c r="X265" s="39"/>
      <c r="Y265" s="39"/>
      <c r="Z265" s="39"/>
    </row>
    <row r="266" spans="1:26" ht="14.25" customHeight="1">
      <c r="A266" s="105">
        <v>1.0582010582009804E-3</v>
      </c>
      <c r="B266" s="105">
        <v>-2.7000000000000024E-2</v>
      </c>
      <c r="C266" s="105">
        <v>-4.3859649122807154E-3</v>
      </c>
      <c r="D266" s="105">
        <v>9.6153846153845812E-3</v>
      </c>
      <c r="E266" s="105">
        <v>5.6683123057232887E-3</v>
      </c>
      <c r="F266" s="105">
        <v>0</v>
      </c>
      <c r="G266" s="105">
        <v>1.2499999999999956E-2</v>
      </c>
      <c r="H266" s="105">
        <v>0</v>
      </c>
      <c r="I266" s="105">
        <v>0</v>
      </c>
      <c r="J266" s="105">
        <v>7.7922077922076838E-3</v>
      </c>
      <c r="K266" s="106">
        <v>5.2083333333332593E-3</v>
      </c>
      <c r="L266" s="93">
        <v>5.2504636603480925E-3</v>
      </c>
      <c r="M266" s="39"/>
      <c r="N266" s="39"/>
      <c r="O266" s="39"/>
      <c r="P266" s="39"/>
      <c r="Q266" s="39"/>
      <c r="R266" s="39"/>
      <c r="S266" s="39"/>
      <c r="T266" s="39"/>
      <c r="U266" s="39"/>
      <c r="V266" s="39"/>
      <c r="W266" s="39"/>
      <c r="X266" s="39"/>
      <c r="Y266" s="39"/>
      <c r="Z266" s="39"/>
    </row>
    <row r="267" spans="1:26" ht="14.25" customHeight="1">
      <c r="A267" s="105">
        <v>4.784688995215447E-3</v>
      </c>
      <c r="B267" s="105">
        <v>-9.9900099900096517E-4</v>
      </c>
      <c r="C267" s="105">
        <v>8.8495575221239076E-3</v>
      </c>
      <c r="D267" s="105">
        <v>2.4096385542169418E-3</v>
      </c>
      <c r="E267" s="105">
        <v>-5.0936874658905618E-3</v>
      </c>
      <c r="F267" s="105">
        <v>5.9773828756058078E-2</v>
      </c>
      <c r="G267" s="105">
        <v>-1.4778325123152691E-2</v>
      </c>
      <c r="H267" s="105">
        <v>9.9118942731277748E-3</v>
      </c>
      <c r="I267" s="105">
        <v>-1.9607843137254943E-2</v>
      </c>
      <c r="J267" s="105">
        <v>-1.7857142857142905E-2</v>
      </c>
      <c r="K267" s="106">
        <v>0</v>
      </c>
      <c r="L267" s="93">
        <v>-5.9204888731162475E-3</v>
      </c>
      <c r="M267" s="39"/>
      <c r="N267" s="39"/>
      <c r="O267" s="39"/>
      <c r="P267" s="39"/>
      <c r="Q267" s="39"/>
      <c r="R267" s="39"/>
      <c r="S267" s="39"/>
      <c r="T267" s="39"/>
      <c r="U267" s="39"/>
      <c r="V267" s="39"/>
      <c r="W267" s="39"/>
      <c r="X267" s="39"/>
      <c r="Y267" s="39"/>
      <c r="Z267" s="39"/>
    </row>
    <row r="268" spans="1:26" ht="14.25" customHeight="1">
      <c r="A268" s="105">
        <v>3.7353255069370039E-3</v>
      </c>
      <c r="B268" s="105">
        <v>9.9999999999988987E-4</v>
      </c>
      <c r="C268" s="105">
        <v>4.4444444444444731E-3</v>
      </c>
      <c r="D268" s="105">
        <v>0</v>
      </c>
      <c r="E268" s="105">
        <v>0</v>
      </c>
      <c r="F268" s="105">
        <v>0</v>
      </c>
      <c r="G268" s="105">
        <v>-4.9019607843137081E-3</v>
      </c>
      <c r="H268" s="105">
        <v>-2.6273458445040254E-2</v>
      </c>
      <c r="I268" s="105">
        <v>-2.666666666666706E-3</v>
      </c>
      <c r="J268" s="105">
        <v>5.12820512820511E-3</v>
      </c>
      <c r="K268" s="106">
        <v>5.0601989181644491E-3</v>
      </c>
      <c r="L268" s="93">
        <v>6.4959811529941014E-4</v>
      </c>
      <c r="M268" s="39"/>
      <c r="N268" s="39"/>
      <c r="O268" s="39"/>
      <c r="P268" s="39"/>
      <c r="Q268" s="39"/>
      <c r="R268" s="39"/>
      <c r="S268" s="39"/>
      <c r="T268" s="39"/>
      <c r="U268" s="39"/>
      <c r="V268" s="39"/>
      <c r="W268" s="39"/>
      <c r="X268" s="39"/>
      <c r="Y268" s="39"/>
      <c r="Z268" s="39"/>
    </row>
    <row r="269" spans="1:26" ht="14.25" customHeight="1">
      <c r="A269" s="105">
        <v>3.5931453841901551E-2</v>
      </c>
      <c r="B269" s="105">
        <v>0</v>
      </c>
      <c r="C269" s="105">
        <v>-1.8324607329842868E-2</v>
      </c>
      <c r="D269" s="105">
        <v>-5.9880239520958556E-3</v>
      </c>
      <c r="E269" s="105">
        <v>3.6396724294829319E-4</v>
      </c>
      <c r="F269" s="105">
        <v>-5.6881665820213256E-2</v>
      </c>
      <c r="G269" s="105">
        <v>-4.8780487804878092E-3</v>
      </c>
      <c r="H269" s="105">
        <v>1.30363932645301E-2</v>
      </c>
      <c r="I269" s="105">
        <v>0</v>
      </c>
      <c r="J269" s="105">
        <v>0</v>
      </c>
      <c r="K269" s="106">
        <v>3.6777583187390661E-3</v>
      </c>
      <c r="L269" s="93">
        <v>4.2883362473142839E-3</v>
      </c>
      <c r="M269" s="39"/>
      <c r="N269" s="39"/>
      <c r="O269" s="39"/>
      <c r="P269" s="39"/>
      <c r="Q269" s="39"/>
      <c r="R269" s="39"/>
      <c r="S269" s="39"/>
      <c r="T269" s="39"/>
      <c r="U269" s="39"/>
      <c r="V269" s="39"/>
      <c r="W269" s="39"/>
      <c r="X269" s="39"/>
      <c r="Y269" s="39"/>
      <c r="Z269" s="39"/>
    </row>
    <row r="270" spans="1:26" ht="14.25" customHeight="1">
      <c r="A270" s="105">
        <v>1.242444593687031E-2</v>
      </c>
      <c r="B270" s="105">
        <v>0</v>
      </c>
      <c r="C270" s="105">
        <v>0</v>
      </c>
      <c r="D270" s="105">
        <v>1.8292682926829285E-2</v>
      </c>
      <c r="E270" s="105">
        <v>1.7215845982969213E-2</v>
      </c>
      <c r="F270" s="105">
        <v>0</v>
      </c>
      <c r="G270" s="105">
        <v>1.990049751243772E-2</v>
      </c>
      <c r="H270" s="105">
        <v>-2.4377318494965605E-2</v>
      </c>
      <c r="I270" s="105">
        <v>0</v>
      </c>
      <c r="J270" s="105">
        <v>1.3381837079381453E-2</v>
      </c>
      <c r="K270" s="106">
        <v>-5.2264808362368909E-3</v>
      </c>
      <c r="L270" s="93">
        <v>9.9356947079909386E-3</v>
      </c>
      <c r="M270" s="39"/>
      <c r="N270" s="39"/>
      <c r="O270" s="39"/>
      <c r="P270" s="39"/>
      <c r="Q270" s="39"/>
      <c r="R270" s="39"/>
      <c r="S270" s="39"/>
      <c r="T270" s="39"/>
      <c r="U270" s="39"/>
      <c r="V270" s="39"/>
      <c r="W270" s="39"/>
      <c r="X270" s="39"/>
      <c r="Y270" s="39"/>
      <c r="Z270" s="39"/>
    </row>
    <row r="271" spans="1:26" ht="14.25" customHeight="1">
      <c r="A271" s="105">
        <v>-2.9017857142855652E-3</v>
      </c>
      <c r="B271" s="105">
        <v>-2.9910269192422456E-3</v>
      </c>
      <c r="C271" s="105">
        <v>8.7336244541469377E-4</v>
      </c>
      <c r="D271" s="105">
        <v>0</v>
      </c>
      <c r="E271" s="105">
        <v>1.2974976830399942E-3</v>
      </c>
      <c r="F271" s="105">
        <v>0</v>
      </c>
      <c r="G271" s="105">
        <v>1.0050251256281451E-2</v>
      </c>
      <c r="H271" s="105">
        <v>4.2575838211815764E-3</v>
      </c>
      <c r="I271" s="105">
        <v>2.3890784982935065E-2</v>
      </c>
      <c r="J271" s="105">
        <v>2.6540410776207057E-2</v>
      </c>
      <c r="K271" s="106">
        <v>-8.6355785837650689E-3</v>
      </c>
      <c r="L271" s="93">
        <v>4.8019207683072107E-3</v>
      </c>
      <c r="M271" s="39"/>
      <c r="N271" s="39"/>
      <c r="O271" s="39"/>
      <c r="P271" s="39"/>
      <c r="Q271" s="39"/>
      <c r="R271" s="39"/>
      <c r="S271" s="39"/>
      <c r="T271" s="39"/>
      <c r="U271" s="39"/>
      <c r="V271" s="39"/>
      <c r="W271" s="39"/>
      <c r="X271" s="39"/>
      <c r="Y271" s="39"/>
      <c r="Z271" s="39"/>
    </row>
    <row r="272" spans="1:26" ht="14.25" customHeight="1">
      <c r="A272" s="105">
        <v>2.2371364653241965E-3</v>
      </c>
      <c r="B272" s="105">
        <v>-2.81007751937985E-2</v>
      </c>
      <c r="C272" s="105">
        <v>-3.0474531998258003E-3</v>
      </c>
      <c r="D272" s="105">
        <v>0</v>
      </c>
      <c r="E272" s="105">
        <v>1.0299625468164875E-2</v>
      </c>
      <c r="F272" s="105">
        <v>0</v>
      </c>
      <c r="G272" s="105">
        <v>-2.5062656641604564E-3</v>
      </c>
      <c r="H272" s="105">
        <v>8.2997118155619498E-2</v>
      </c>
      <c r="I272" s="105">
        <v>-5.6561085972850478E-3</v>
      </c>
      <c r="J272" s="105">
        <v>8.8805166846068762E-3</v>
      </c>
      <c r="K272" s="106">
        <v>3.2923236874025097E-3</v>
      </c>
      <c r="L272" s="93">
        <v>7.9720976581962866E-3</v>
      </c>
      <c r="M272" s="39"/>
      <c r="N272" s="39"/>
      <c r="O272" s="39"/>
      <c r="P272" s="39"/>
      <c r="Q272" s="39"/>
      <c r="R272" s="39"/>
      <c r="S272" s="39"/>
      <c r="T272" s="39"/>
      <c r="U272" s="39"/>
      <c r="V272" s="39"/>
      <c r="W272" s="39"/>
      <c r="X272" s="39"/>
      <c r="Y272" s="39"/>
      <c r="Z272" s="39"/>
    </row>
    <row r="273" spans="1:26" ht="14.25" customHeight="1">
      <c r="A273" s="105">
        <v>-5.5617352614015791E-3</v>
      </c>
      <c r="B273" s="105">
        <v>1.1764705882352899E-2</v>
      </c>
      <c r="C273" s="105">
        <v>2.5446428571428426E-2</v>
      </c>
      <c r="D273" s="105">
        <v>8.610086100861114E-3</v>
      </c>
      <c r="E273" s="105">
        <v>0</v>
      </c>
      <c r="F273" s="105">
        <v>0</v>
      </c>
      <c r="G273" s="105">
        <v>-8.6956521739129933E-3</v>
      </c>
      <c r="H273" s="105">
        <v>-2.3001725129384587E-3</v>
      </c>
      <c r="I273" s="105">
        <v>0</v>
      </c>
      <c r="J273" s="105">
        <v>4.7316479653913834E-3</v>
      </c>
      <c r="K273" s="106">
        <v>-5.0000000000000044E-3</v>
      </c>
      <c r="L273" s="93">
        <v>-4.7728258848321881E-3</v>
      </c>
      <c r="M273" s="39"/>
      <c r="N273" s="39"/>
      <c r="O273" s="39"/>
      <c r="P273" s="39"/>
      <c r="Q273" s="39"/>
      <c r="R273" s="39"/>
      <c r="S273" s="39"/>
      <c r="T273" s="39"/>
      <c r="U273" s="39"/>
      <c r="V273" s="39"/>
      <c r="W273" s="39"/>
      <c r="X273" s="39"/>
      <c r="Y273" s="39"/>
      <c r="Z273" s="39"/>
    </row>
    <row r="274" spans="1:26" ht="14.25" customHeight="1">
      <c r="A274" s="105">
        <v>0</v>
      </c>
      <c r="B274" s="105">
        <v>-3.3175355450236976E-2</v>
      </c>
      <c r="C274" s="105">
        <v>-1.1255793423085469E-2</v>
      </c>
      <c r="D274" s="105">
        <v>9.9378881987577383E-3</v>
      </c>
      <c r="E274" s="105">
        <v>-3.7313432835820448E-3</v>
      </c>
      <c r="F274" s="105">
        <v>3.0565461029037344E-3</v>
      </c>
      <c r="G274" s="105">
        <v>1.2437810945273853E-3</v>
      </c>
      <c r="H274" s="105">
        <v>-5.7471264367814356E-4</v>
      </c>
      <c r="I274" s="105">
        <v>-1.7777777777777781E-2</v>
      </c>
      <c r="J274" s="105">
        <v>1.3287671232876885E-2</v>
      </c>
      <c r="K274" s="106">
        <v>-1.7211703958691649E-3</v>
      </c>
      <c r="L274" s="93">
        <v>-2.1647699158832134E-3</v>
      </c>
      <c r="M274" s="39"/>
      <c r="N274" s="39"/>
      <c r="O274" s="39"/>
      <c r="P274" s="39"/>
      <c r="Q274" s="39"/>
      <c r="R274" s="39"/>
      <c r="S274" s="39"/>
      <c r="T274" s="39"/>
      <c r="U274" s="39"/>
      <c r="V274" s="39"/>
      <c r="W274" s="39"/>
      <c r="X274" s="39"/>
      <c r="Y274" s="39"/>
      <c r="Z274" s="39"/>
    </row>
    <row r="275" spans="1:26" ht="14.25" customHeight="1">
      <c r="A275" s="105">
        <v>-1.1111111111110628E-3</v>
      </c>
      <c r="B275" s="105">
        <v>9.5534787123572107E-2</v>
      </c>
      <c r="C275" s="105">
        <v>-1.4785823005000975E-2</v>
      </c>
      <c r="D275" s="105">
        <v>-2.4783147459727095E-3</v>
      </c>
      <c r="E275" s="105">
        <v>-1.6762898118829472E-3</v>
      </c>
      <c r="F275" s="105">
        <v>5.9935205183585305E-2</v>
      </c>
      <c r="G275" s="105">
        <v>3.7453183520599342E-3</v>
      </c>
      <c r="H275" s="105">
        <v>-1.6949152542372836E-2</v>
      </c>
      <c r="I275" s="105">
        <v>-9.9009900990099098E-3</v>
      </c>
      <c r="J275" s="105">
        <v>-2.3280706449023247E-2</v>
      </c>
      <c r="K275" s="106">
        <v>-1.7182130584192379E-3</v>
      </c>
      <c r="L275" s="93">
        <v>-3.1620205223058528E-3</v>
      </c>
      <c r="M275" s="39"/>
      <c r="N275" s="39"/>
      <c r="O275" s="39"/>
      <c r="P275" s="39"/>
      <c r="Q275" s="39"/>
      <c r="R275" s="39"/>
      <c r="S275" s="39"/>
      <c r="T275" s="39"/>
      <c r="U275" s="39"/>
      <c r="V275" s="39"/>
      <c r="W275" s="39"/>
      <c r="X275" s="39"/>
      <c r="Y275" s="39"/>
      <c r="Z275" s="39"/>
    </row>
    <row r="276" spans="1:26" ht="14.25" customHeight="1">
      <c r="A276" s="105">
        <v>5.5865921787709993E-3</v>
      </c>
      <c r="B276" s="105">
        <v>-7.2164948453607991E-3</v>
      </c>
      <c r="C276" s="105">
        <v>-2.1739130434783593E-4</v>
      </c>
      <c r="D276" s="105">
        <v>-9.8159509202454531E-3</v>
      </c>
      <c r="E276" s="105">
        <v>-2.4154589371981894E-3</v>
      </c>
      <c r="F276" s="105">
        <v>-5.9898477157360408E-2</v>
      </c>
      <c r="G276" s="105">
        <v>2.9562982005141292E-2</v>
      </c>
      <c r="H276" s="105">
        <v>2.8328611898016387E-3</v>
      </c>
      <c r="I276" s="105">
        <v>2.134831460674147E-2</v>
      </c>
      <c r="J276" s="105">
        <v>1.5903221421775138E-2</v>
      </c>
      <c r="K276" s="106">
        <v>5.1813471502590858E-3</v>
      </c>
      <c r="L276" s="93">
        <v>6.7212286193105708E-3</v>
      </c>
      <c r="M276" s="39"/>
      <c r="N276" s="39"/>
      <c r="O276" s="39"/>
      <c r="P276" s="39"/>
      <c r="Q276" s="39"/>
      <c r="R276" s="39"/>
      <c r="S276" s="39"/>
      <c r="T276" s="39"/>
      <c r="U276" s="39"/>
      <c r="V276" s="39"/>
      <c r="W276" s="39"/>
      <c r="X276" s="39"/>
      <c r="Y276" s="39"/>
      <c r="Z276" s="39"/>
    </row>
    <row r="277" spans="1:26" ht="14.25" customHeight="1">
      <c r="A277" s="105">
        <v>-2.1184078492585412E-3</v>
      </c>
      <c r="B277" s="105">
        <v>0</v>
      </c>
      <c r="C277" s="105">
        <v>0</v>
      </c>
      <c r="D277" s="105">
        <v>-6.0975609756097615E-3</v>
      </c>
      <c r="E277" s="105">
        <v>3.9171796306660678E-3</v>
      </c>
      <c r="F277" s="105">
        <v>5.5734190782422255E-2</v>
      </c>
      <c r="G277" s="105">
        <v>-2.564102564102555E-3</v>
      </c>
      <c r="H277" s="105">
        <v>-1.0095344924284877E-2</v>
      </c>
      <c r="I277" s="105">
        <v>-1.067140951534018E-2</v>
      </c>
      <c r="J277" s="105">
        <v>0</v>
      </c>
      <c r="K277" s="106">
        <v>-1.7241379310344307E-3</v>
      </c>
      <c r="L277" s="93">
        <v>-5.3174047519866097E-4</v>
      </c>
      <c r="M277" s="39"/>
      <c r="N277" s="39"/>
      <c r="O277" s="39"/>
      <c r="P277" s="39"/>
      <c r="Q277" s="39"/>
      <c r="R277" s="39"/>
      <c r="S277" s="39"/>
      <c r="T277" s="39"/>
      <c r="U277" s="39"/>
      <c r="V277" s="39"/>
      <c r="W277" s="39"/>
      <c r="X277" s="39"/>
      <c r="Y277" s="39"/>
      <c r="Z277" s="39"/>
    </row>
    <row r="278" spans="1:26" ht="14.25" customHeight="1">
      <c r="A278" s="105">
        <v>-3.4444444444444722E-3</v>
      </c>
      <c r="B278" s="105">
        <v>-1.0204081632653073E-2</v>
      </c>
      <c r="C278" s="105">
        <v>-4.3290043290042934E-3</v>
      </c>
      <c r="D278" s="105">
        <v>1.0972753051411654E-2</v>
      </c>
      <c r="E278" s="105">
        <v>1.1204481792717047E-3</v>
      </c>
      <c r="F278" s="105">
        <v>-5.4711246200607855E-2</v>
      </c>
      <c r="G278" s="105">
        <v>2.2280471821756187E-2</v>
      </c>
      <c r="H278" s="105">
        <v>-1.1204481792717047E-3</v>
      </c>
      <c r="I278" s="105">
        <v>1.4205186020293192E-2</v>
      </c>
      <c r="J278" s="105">
        <v>-3.1165311653116312E-3</v>
      </c>
      <c r="K278" s="106">
        <v>0</v>
      </c>
      <c r="L278" s="93">
        <v>4.3704270735049899E-3</v>
      </c>
      <c r="M278" s="39"/>
      <c r="N278" s="39"/>
      <c r="O278" s="39"/>
      <c r="P278" s="39"/>
      <c r="Q278" s="39"/>
      <c r="R278" s="39"/>
      <c r="S278" s="39"/>
      <c r="T278" s="39"/>
      <c r="U278" s="39"/>
      <c r="V278" s="39"/>
      <c r="W278" s="39"/>
      <c r="X278" s="39"/>
      <c r="Y278" s="39"/>
      <c r="Z278" s="39"/>
    </row>
    <row r="279" spans="1:26" ht="14.25" customHeight="1">
      <c r="A279" s="105">
        <v>-1.5317286652078876E-2</v>
      </c>
      <c r="B279" s="105">
        <v>5.12820512820511E-3</v>
      </c>
      <c r="C279" s="105">
        <v>-2.5316455696202556E-2</v>
      </c>
      <c r="D279" s="105">
        <v>-4.7852760736195599E-3</v>
      </c>
      <c r="E279" s="105">
        <v>-4.646840148698872E-3</v>
      </c>
      <c r="F279" s="105">
        <v>-1.3000000000000012E-2</v>
      </c>
      <c r="G279" s="105">
        <v>3.6832412523020164E-3</v>
      </c>
      <c r="H279" s="105">
        <v>0</v>
      </c>
      <c r="I279" s="105">
        <v>-3.370786516853963E-3</v>
      </c>
      <c r="J279" s="105">
        <v>-1.2312633832976538E-2</v>
      </c>
      <c r="K279" s="106">
        <v>-8.5470085470085166E-3</v>
      </c>
      <c r="L279" s="93">
        <v>-3.2383707002864304E-3</v>
      </c>
      <c r="M279" s="39"/>
      <c r="N279" s="39"/>
      <c r="O279" s="39"/>
      <c r="P279" s="39"/>
      <c r="Q279" s="39"/>
      <c r="R279" s="39"/>
      <c r="S279" s="39"/>
      <c r="T279" s="39"/>
      <c r="U279" s="39"/>
      <c r="V279" s="39"/>
      <c r="W279" s="39"/>
      <c r="X279" s="39"/>
      <c r="Y279" s="39"/>
      <c r="Z279" s="39"/>
    </row>
    <row r="280" spans="1:26" ht="14.25" customHeight="1">
      <c r="A280" s="105">
        <v>-3.2804232804232725E-2</v>
      </c>
      <c r="B280" s="105">
        <v>-7.1283095723013723E-3</v>
      </c>
      <c r="C280" s="105">
        <v>8.5106382978723527E-3</v>
      </c>
      <c r="D280" s="105">
        <v>-1.9961519961519958E-2</v>
      </c>
      <c r="E280" s="105">
        <v>-3.7037037037036535E-3</v>
      </c>
      <c r="F280" s="105">
        <v>0</v>
      </c>
      <c r="G280" s="105">
        <v>-4.9738219895287816E-3</v>
      </c>
      <c r="H280" s="105">
        <v>1.1331444759206777E-2</v>
      </c>
      <c r="I280" s="105">
        <v>-2.2466861379466518E-4</v>
      </c>
      <c r="J280" s="105">
        <v>-3.7333333333332552E-3</v>
      </c>
      <c r="K280" s="106">
        <v>8.4468195138769353E-3</v>
      </c>
      <c r="L280" s="93">
        <v>-5.0493013073453774E-3</v>
      </c>
      <c r="M280" s="39"/>
      <c r="N280" s="39"/>
      <c r="O280" s="39"/>
      <c r="P280" s="39"/>
      <c r="Q280" s="39"/>
      <c r="R280" s="39"/>
      <c r="S280" s="39"/>
      <c r="T280" s="39"/>
      <c r="U280" s="39"/>
      <c r="V280" s="39"/>
      <c r="W280" s="39"/>
      <c r="X280" s="39"/>
      <c r="Y280" s="39"/>
      <c r="Z280" s="39"/>
    </row>
    <row r="281" spans="1:26" ht="14.25" customHeight="1">
      <c r="A281" s="105">
        <v>1.4383855732073902E-2</v>
      </c>
      <c r="B281" s="105">
        <v>2.8272251308900431E-2</v>
      </c>
      <c r="C281" s="105">
        <v>0</v>
      </c>
      <c r="D281" s="105">
        <v>-1.0000000000000009E-2</v>
      </c>
      <c r="E281" s="105">
        <v>-8.8105726872246271E-3</v>
      </c>
      <c r="F281" s="105">
        <v>0</v>
      </c>
      <c r="G281" s="105">
        <v>-2.6109660574412663E-3</v>
      </c>
      <c r="H281" s="105">
        <v>-1.6968325791855143E-3</v>
      </c>
      <c r="I281" s="105">
        <v>-9.7886540600667926E-3</v>
      </c>
      <c r="J281" s="105">
        <v>2.6673779674579734E-4</v>
      </c>
      <c r="K281" s="106">
        <v>1.5759061460339785E-2</v>
      </c>
      <c r="L281" s="93">
        <v>2.2560781399298957E-3</v>
      </c>
      <c r="M281" s="39"/>
      <c r="N281" s="39"/>
      <c r="O281" s="39"/>
      <c r="P281" s="39"/>
      <c r="Q281" s="39"/>
      <c r="R281" s="39"/>
      <c r="S281" s="39"/>
      <c r="T281" s="39"/>
      <c r="U281" s="39"/>
      <c r="V281" s="39"/>
      <c r="W281" s="39"/>
      <c r="X281" s="39"/>
      <c r="Y281" s="39"/>
      <c r="Z281" s="39"/>
    </row>
    <row r="282" spans="1:26" ht="14.25" customHeight="1">
      <c r="A282" s="105">
        <v>-2.9583333333333406E-2</v>
      </c>
      <c r="B282" s="105">
        <v>-1.3429752066115741E-2</v>
      </c>
      <c r="C282" s="105">
        <v>2.7736291871132135E-3</v>
      </c>
      <c r="D282" s="105">
        <v>-8.2644628099173278E-3</v>
      </c>
      <c r="E282" s="105">
        <v>1.4525139664804287E-2</v>
      </c>
      <c r="F282" s="105">
        <v>0</v>
      </c>
      <c r="G282" s="105">
        <v>1.055408970976246E-2</v>
      </c>
      <c r="H282" s="105">
        <v>4.5454545454546302E-3</v>
      </c>
      <c r="I282" s="105">
        <v>-1.1111111111110628E-3</v>
      </c>
      <c r="J282" s="105">
        <v>-1.2901527119536738E-2</v>
      </c>
      <c r="K282" s="106">
        <v>-2.3760683760683743E-2</v>
      </c>
      <c r="L282" s="93">
        <v>3.6287360492814891E-4</v>
      </c>
      <c r="M282" s="39"/>
      <c r="N282" s="39"/>
      <c r="O282" s="39"/>
      <c r="P282" s="39"/>
      <c r="Q282" s="39"/>
      <c r="R282" s="39"/>
      <c r="S282" s="39"/>
      <c r="T282" s="39"/>
      <c r="U282" s="39"/>
      <c r="V282" s="39"/>
      <c r="W282" s="39"/>
      <c r="X282" s="39"/>
      <c r="Y282" s="39"/>
      <c r="Z282" s="39"/>
    </row>
    <row r="283" spans="1:26" ht="14.25" customHeight="1">
      <c r="A283" s="105">
        <v>0</v>
      </c>
      <c r="B283" s="105">
        <v>1.5526647083508038E-2</v>
      </c>
      <c r="C283" s="105">
        <v>-1.3263157894736866E-2</v>
      </c>
      <c r="D283" s="105">
        <v>-3.529411764705892E-3</v>
      </c>
      <c r="E283" s="105">
        <v>3.7383177570093906E-3</v>
      </c>
      <c r="F283" s="105">
        <v>0</v>
      </c>
      <c r="G283" s="105">
        <v>1.0262561642010004E-2</v>
      </c>
      <c r="H283" s="105">
        <v>-1.6759776536312887E-2</v>
      </c>
      <c r="I283" s="105">
        <v>-1.098901098901095E-2</v>
      </c>
      <c r="J283" s="105">
        <v>7.8517677126224816E-2</v>
      </c>
      <c r="K283" s="106">
        <v>8.6206896551723755E-3</v>
      </c>
      <c r="L283" s="93">
        <v>8.7697540925502082E-4</v>
      </c>
      <c r="M283" s="39"/>
      <c r="N283" s="39"/>
      <c r="O283" s="39"/>
      <c r="P283" s="39"/>
      <c r="Q283" s="39"/>
      <c r="R283" s="39"/>
      <c r="S283" s="39"/>
      <c r="T283" s="39"/>
      <c r="U283" s="39"/>
      <c r="V283" s="39"/>
      <c r="W283" s="39"/>
      <c r="X283" s="39"/>
      <c r="Y283" s="39"/>
      <c r="Z283" s="39"/>
    </row>
    <row r="284" spans="1:26" ht="14.25" customHeight="1">
      <c r="A284" s="105">
        <v>-2.0828993959587372E-4</v>
      </c>
      <c r="B284" s="105">
        <v>2.2079697192725067E-3</v>
      </c>
      <c r="C284" s="105">
        <v>-3.5661841829242036E-3</v>
      </c>
      <c r="D284" s="105">
        <v>-5.8479532163743242E-3</v>
      </c>
      <c r="E284" s="105">
        <v>0</v>
      </c>
      <c r="F284" s="105">
        <v>5.2631578947368363E-2</v>
      </c>
      <c r="G284" s="105">
        <v>1.3644960821399543E-2</v>
      </c>
      <c r="H284" s="105">
        <v>0</v>
      </c>
      <c r="I284" s="105">
        <v>0</v>
      </c>
      <c r="J284" s="105">
        <v>2.2948438634713186E-2</v>
      </c>
      <c r="K284" s="106">
        <v>3.3868092691622165E-2</v>
      </c>
      <c r="L284" s="93">
        <v>2.9050914615187384E-3</v>
      </c>
      <c r="M284" s="39"/>
      <c r="N284" s="39"/>
      <c r="O284" s="39"/>
      <c r="P284" s="39"/>
      <c r="Q284" s="39"/>
      <c r="R284" s="39"/>
      <c r="S284" s="39"/>
      <c r="T284" s="39"/>
      <c r="U284" s="39"/>
      <c r="V284" s="39"/>
      <c r="W284" s="39"/>
      <c r="X284" s="39"/>
      <c r="Y284" s="39"/>
      <c r="Z284" s="39"/>
    </row>
    <row r="285" spans="1:26" ht="14.25" customHeight="1">
      <c r="A285" s="105">
        <v>7.4493757213303091E-3</v>
      </c>
      <c r="B285" s="105">
        <v>0</v>
      </c>
      <c r="C285" s="105">
        <v>5.6962025316456E-3</v>
      </c>
      <c r="D285" s="105">
        <v>5.8823529411764497E-3</v>
      </c>
      <c r="E285" s="105">
        <v>-1.2186115214180226E-2</v>
      </c>
      <c r="F285" s="105">
        <v>-5.8940069341258061E-2</v>
      </c>
      <c r="G285" s="105">
        <v>-5.1075268817203368E-3</v>
      </c>
      <c r="H285" s="105">
        <v>-1.6731734523145469E-3</v>
      </c>
      <c r="I285" s="105">
        <v>0</v>
      </c>
      <c r="J285" s="105">
        <v>-7.0666282088260868E-3</v>
      </c>
      <c r="K285" s="106">
        <v>5.8490566037735947E-2</v>
      </c>
      <c r="L285" s="93">
        <v>-4.2110105540663634E-3</v>
      </c>
      <c r="M285" s="39"/>
      <c r="N285" s="39"/>
      <c r="O285" s="39"/>
      <c r="P285" s="39"/>
      <c r="Q285" s="39"/>
      <c r="R285" s="39"/>
      <c r="S285" s="39"/>
      <c r="T285" s="39"/>
      <c r="U285" s="39"/>
      <c r="V285" s="39"/>
      <c r="W285" s="39"/>
      <c r="X285" s="39"/>
      <c r="Y285" s="39"/>
      <c r="Z285" s="39"/>
    </row>
    <row r="286" spans="1:26" ht="14.25" customHeight="1">
      <c r="A286" s="105">
        <v>3.1575623618567139E-3</v>
      </c>
      <c r="B286" s="105">
        <v>-2.8498467824310536E-2</v>
      </c>
      <c r="C286" s="105">
        <v>0</v>
      </c>
      <c r="D286" s="105">
        <v>4.6093842335421797E-3</v>
      </c>
      <c r="E286" s="105">
        <v>-4.4117647058823373E-3</v>
      </c>
      <c r="F286" s="105">
        <v>0</v>
      </c>
      <c r="G286" s="105">
        <v>-2.6809651474530849E-3</v>
      </c>
      <c r="H286" s="105">
        <v>-1.4835164835164782E-2</v>
      </c>
      <c r="I286" s="105">
        <v>0</v>
      </c>
      <c r="J286" s="105">
        <v>5.2189040301537926E-3</v>
      </c>
      <c r="K286" s="106">
        <v>-1.8832391713747842E-3</v>
      </c>
      <c r="L286" s="93">
        <v>-1.4487504527346262E-3</v>
      </c>
      <c r="M286" s="39"/>
      <c r="N286" s="39"/>
      <c r="O286" s="39"/>
      <c r="P286" s="39"/>
      <c r="Q286" s="39"/>
      <c r="R286" s="39"/>
      <c r="S286" s="39"/>
      <c r="T286" s="39"/>
      <c r="U286" s="39"/>
      <c r="V286" s="39"/>
      <c r="W286" s="39"/>
      <c r="X286" s="39"/>
      <c r="Y286" s="39"/>
      <c r="Z286" s="39"/>
    </row>
    <row r="287" spans="1:26" ht="14.25" customHeight="1">
      <c r="A287" s="105">
        <v>1.6149732620320822E-2</v>
      </c>
      <c r="B287" s="105">
        <v>0</v>
      </c>
      <c r="C287" s="105">
        <v>-8.3682008368201055E-3</v>
      </c>
      <c r="D287" s="105">
        <v>-1.1817537225244923E-4</v>
      </c>
      <c r="E287" s="105">
        <v>1.288422602613748E-3</v>
      </c>
      <c r="F287" s="105">
        <v>0</v>
      </c>
      <c r="G287" s="105">
        <v>-2.673796791443861E-3</v>
      </c>
      <c r="H287" s="105">
        <v>1.6759776536312776E-2</v>
      </c>
      <c r="I287" s="105">
        <v>-2.9850746268656692E-2</v>
      </c>
      <c r="J287" s="105">
        <v>-1.0897619730427355E-2</v>
      </c>
      <c r="K287" s="106">
        <v>-9.3283582089552786E-3</v>
      </c>
      <c r="L287" s="93">
        <v>1.9294938176539489E-3</v>
      </c>
      <c r="M287" s="39"/>
      <c r="N287" s="39"/>
      <c r="O287" s="39"/>
      <c r="P287" s="39"/>
      <c r="Q287" s="39"/>
      <c r="R287" s="39"/>
      <c r="S287" s="39"/>
      <c r="T287" s="39"/>
      <c r="U287" s="39"/>
      <c r="V287" s="39"/>
      <c r="W287" s="39"/>
      <c r="X287" s="39"/>
      <c r="Y287" s="39"/>
      <c r="Z287" s="39"/>
    </row>
    <row r="288" spans="1:26" ht="14.25" customHeight="1">
      <c r="A288" s="105">
        <v>1.5090652480729494E-2</v>
      </c>
      <c r="B288" s="105">
        <v>9.2783505154638846E-3</v>
      </c>
      <c r="C288" s="105">
        <v>2.0964360587001352E-3</v>
      </c>
      <c r="D288" s="105">
        <v>-3.1696990502345757E-2</v>
      </c>
      <c r="E288" s="105">
        <v>1.8409425625898201E-4</v>
      </c>
      <c r="F288" s="105">
        <v>-3.9467192895905612E-3</v>
      </c>
      <c r="G288" s="105">
        <v>7.6788360501145458E-3</v>
      </c>
      <c r="H288" s="105">
        <v>-2.7173913043478271E-2</v>
      </c>
      <c r="I288" s="105">
        <v>1.9565217391304346E-2</v>
      </c>
      <c r="J288" s="105">
        <v>-3.714285714285781E-3</v>
      </c>
      <c r="K288" s="106">
        <v>1.132075471698113E-2</v>
      </c>
      <c r="L288" s="93">
        <v>1.6134608735738354E-3</v>
      </c>
      <c r="M288" s="39"/>
      <c r="N288" s="39"/>
      <c r="O288" s="39"/>
      <c r="P288" s="39"/>
      <c r="Q288" s="39"/>
      <c r="R288" s="39"/>
      <c r="S288" s="39"/>
      <c r="T288" s="39"/>
      <c r="U288" s="39"/>
      <c r="V288" s="39"/>
      <c r="W288" s="39"/>
      <c r="X288" s="39"/>
      <c r="Y288" s="39"/>
      <c r="Z288" s="39"/>
    </row>
    <row r="289" spans="1:26" ht="14.25" customHeight="1">
      <c r="A289" s="105">
        <v>6.4466783216783341E-3</v>
      </c>
      <c r="B289" s="105">
        <v>2.6455026455026509E-2</v>
      </c>
      <c r="C289" s="105">
        <v>3.3655868742112904E-3</v>
      </c>
      <c r="D289" s="105">
        <v>-1.2571428571428456E-3</v>
      </c>
      <c r="E289" s="105">
        <v>3.3247137052088149E-3</v>
      </c>
      <c r="F289" s="105">
        <v>-4.930966469427478E-4</v>
      </c>
      <c r="G289" s="105">
        <v>-7.620320855615037E-3</v>
      </c>
      <c r="H289" s="105">
        <v>0</v>
      </c>
      <c r="I289" s="105">
        <v>2.2222222222222143E-2</v>
      </c>
      <c r="J289" s="105">
        <v>3.0090270812437314E-3</v>
      </c>
      <c r="K289" s="106">
        <v>-9.3457943925233655E-3</v>
      </c>
      <c r="L289" s="93">
        <v>9.8500310586557838E-4</v>
      </c>
      <c r="M289" s="39"/>
      <c r="N289" s="39"/>
      <c r="O289" s="39"/>
      <c r="P289" s="39"/>
      <c r="Q289" s="39"/>
      <c r="R289" s="39"/>
      <c r="S289" s="39"/>
      <c r="T289" s="39"/>
      <c r="U289" s="39"/>
      <c r="V289" s="39"/>
      <c r="W289" s="39"/>
      <c r="X289" s="39"/>
      <c r="Y289" s="39"/>
      <c r="Z289" s="39"/>
    </row>
    <row r="290" spans="1:26" ht="14.25" customHeight="1">
      <c r="A290" s="105">
        <v>7.9295154185021755E-3</v>
      </c>
      <c r="B290" s="105">
        <v>0</v>
      </c>
      <c r="C290" s="105">
        <v>-4.2052144659388002E-4</v>
      </c>
      <c r="D290" s="105">
        <v>1.744186046511631E-2</v>
      </c>
      <c r="E290" s="105">
        <v>-5.5106539309330849E-3</v>
      </c>
      <c r="F290" s="105">
        <v>5.0777202072538774E-2</v>
      </c>
      <c r="G290" s="105">
        <v>2.8153908030568164E-3</v>
      </c>
      <c r="H290" s="105">
        <v>0</v>
      </c>
      <c r="I290" s="105">
        <v>-1.7467248908296984E-2</v>
      </c>
      <c r="J290" s="105">
        <v>1.4389534883720856E-2</v>
      </c>
      <c r="K290" s="106">
        <v>9.4339622641510523E-3</v>
      </c>
      <c r="L290" s="93">
        <v>1.4841410200581162E-3</v>
      </c>
      <c r="M290" s="39"/>
      <c r="N290" s="39"/>
      <c r="O290" s="39"/>
      <c r="P290" s="39"/>
      <c r="Q290" s="39"/>
      <c r="R290" s="39"/>
      <c r="S290" s="39"/>
      <c r="T290" s="39"/>
      <c r="U290" s="39"/>
      <c r="V290" s="39"/>
      <c r="W290" s="39"/>
      <c r="X290" s="39"/>
      <c r="Y290" s="39"/>
      <c r="Z290" s="39"/>
    </row>
    <row r="291" spans="1:26" ht="14.25" customHeight="1">
      <c r="A291" s="105">
        <v>8.8888888888889461E-3</v>
      </c>
      <c r="B291" s="105">
        <v>0</v>
      </c>
      <c r="C291" s="105">
        <v>-4.2034468263973945E-4</v>
      </c>
      <c r="D291" s="105">
        <v>0</v>
      </c>
      <c r="E291" s="105">
        <v>8.1481481481480156E-3</v>
      </c>
      <c r="F291" s="105">
        <v>0</v>
      </c>
      <c r="G291" s="105">
        <v>-5.4666666666667307E-3</v>
      </c>
      <c r="H291" s="105">
        <v>6.0142154182614149E-3</v>
      </c>
      <c r="I291" s="105">
        <v>0</v>
      </c>
      <c r="J291" s="105">
        <v>5.8479532163742132E-3</v>
      </c>
      <c r="K291" s="106">
        <v>1.8871485185889547E-4</v>
      </c>
      <c r="L291" s="93">
        <v>4.5530429503717329E-3</v>
      </c>
      <c r="M291" s="39"/>
      <c r="N291" s="39"/>
      <c r="O291" s="39"/>
      <c r="P291" s="39"/>
      <c r="Q291" s="39"/>
      <c r="R291" s="39"/>
      <c r="S291" s="39"/>
      <c r="T291" s="39"/>
      <c r="U291" s="39"/>
      <c r="V291" s="39"/>
      <c r="W291" s="39"/>
      <c r="X291" s="39"/>
      <c r="Y291" s="39"/>
      <c r="Z291" s="39"/>
    </row>
    <row r="292" spans="1:26" ht="14.25" customHeight="1">
      <c r="A292" s="105">
        <v>1.0010010010010895E-3</v>
      </c>
      <c r="B292" s="105">
        <v>-5.2631578947368585E-3</v>
      </c>
      <c r="C292" s="105">
        <v>5.9196617336152446E-3</v>
      </c>
      <c r="D292" s="105">
        <v>4.6728971962617383E-3</v>
      </c>
      <c r="E292" s="105">
        <v>0</v>
      </c>
      <c r="F292" s="105">
        <v>0</v>
      </c>
      <c r="G292" s="105">
        <v>0</v>
      </c>
      <c r="H292" s="105">
        <v>-5.4644808743165019E-4</v>
      </c>
      <c r="I292" s="105">
        <v>6.59340659340657E-3</v>
      </c>
      <c r="J292" s="105">
        <v>0</v>
      </c>
      <c r="K292" s="106">
        <v>9.3333333333334156E-3</v>
      </c>
      <c r="L292" s="93">
        <v>6.7001375761588378E-4</v>
      </c>
      <c r="M292" s="39"/>
      <c r="N292" s="39"/>
      <c r="O292" s="39"/>
      <c r="P292" s="39"/>
      <c r="Q292" s="39"/>
      <c r="R292" s="39"/>
      <c r="S292" s="39"/>
      <c r="T292" s="39"/>
      <c r="U292" s="39"/>
      <c r="V292" s="39"/>
      <c r="W292" s="39"/>
      <c r="X292" s="39"/>
      <c r="Y292" s="39"/>
      <c r="Z292" s="39"/>
    </row>
    <row r="293" spans="1:26" ht="14.25" customHeight="1">
      <c r="A293" s="105">
        <v>-1.0000000000000009E-3</v>
      </c>
      <c r="B293" s="105">
        <v>9.5642933049946421E-3</v>
      </c>
      <c r="C293" s="105">
        <v>0</v>
      </c>
      <c r="D293" s="105">
        <v>-1.0404624277456698E-2</v>
      </c>
      <c r="E293" s="105">
        <v>-1.848428835489857E-3</v>
      </c>
      <c r="F293" s="105">
        <v>0</v>
      </c>
      <c r="G293" s="105">
        <v>0</v>
      </c>
      <c r="H293" s="105">
        <v>-2.7247956403270157E-3</v>
      </c>
      <c r="I293" s="105">
        <v>1.1111111111111072E-2</v>
      </c>
      <c r="J293" s="105">
        <v>5.8823529411764497E-3</v>
      </c>
      <c r="K293" s="106">
        <v>1.1560693641618602E-2</v>
      </c>
      <c r="L293" s="93">
        <v>0</v>
      </c>
      <c r="M293" s="39"/>
      <c r="N293" s="39"/>
      <c r="O293" s="39"/>
      <c r="P293" s="39"/>
      <c r="Q293" s="39"/>
      <c r="R293" s="39"/>
      <c r="S293" s="39"/>
      <c r="T293" s="39"/>
      <c r="U293" s="39"/>
      <c r="V293" s="39"/>
      <c r="W293" s="39"/>
      <c r="X293" s="39"/>
      <c r="Y293" s="39"/>
      <c r="Z293" s="39"/>
    </row>
    <row r="294" spans="1:26" ht="14.25" customHeight="1">
      <c r="A294" s="105">
        <v>0</v>
      </c>
      <c r="B294" s="105">
        <v>-2.4870466321243567E-2</v>
      </c>
      <c r="C294" s="105">
        <v>-5.8848255569566854E-3</v>
      </c>
      <c r="D294" s="105">
        <v>1.1695906432748648E-2</v>
      </c>
      <c r="E294" s="105">
        <v>7.4487895716945918E-3</v>
      </c>
      <c r="F294" s="105">
        <v>-9.2402464065708401E-3</v>
      </c>
      <c r="G294" s="105">
        <v>1.333511134817833E-4</v>
      </c>
      <c r="H294" s="105">
        <v>-2.7173913043477826E-3</v>
      </c>
      <c r="I294" s="105">
        <v>-2.1526418786692814E-2</v>
      </c>
      <c r="J294" s="105">
        <v>-1.1627906976744207E-2</v>
      </c>
      <c r="K294" s="106">
        <v>1.9305019305020377E-3</v>
      </c>
      <c r="L294" s="93">
        <v>-6.8740793643706777E-4</v>
      </c>
      <c r="M294" s="39"/>
      <c r="N294" s="39"/>
      <c r="O294" s="39"/>
      <c r="P294" s="39"/>
      <c r="Q294" s="39"/>
      <c r="R294" s="39"/>
      <c r="S294" s="39"/>
      <c r="T294" s="39"/>
      <c r="U294" s="39"/>
      <c r="V294" s="39"/>
      <c r="W294" s="39"/>
      <c r="X294" s="39"/>
      <c r="Y294" s="39"/>
      <c r="Z294" s="39"/>
    </row>
    <row r="295" spans="1:26" ht="14.25" customHeight="1">
      <c r="A295" s="105">
        <v>0</v>
      </c>
      <c r="B295" s="105">
        <v>0</v>
      </c>
      <c r="C295" s="105">
        <v>-4.2016806722688926E-4</v>
      </c>
      <c r="D295" s="105">
        <v>-2.8409090909090939E-2</v>
      </c>
      <c r="E295" s="105">
        <v>-7.5771576418407482E-3</v>
      </c>
      <c r="F295" s="105">
        <v>-5.1308363263213863E-4</v>
      </c>
      <c r="G295" s="105">
        <v>0</v>
      </c>
      <c r="H295" s="105">
        <v>0</v>
      </c>
      <c r="I295" s="105">
        <v>2.200000000000002E-2</v>
      </c>
      <c r="J295" s="105">
        <v>0</v>
      </c>
      <c r="K295" s="106">
        <v>-3.8461538461538325E-3</v>
      </c>
      <c r="L295" s="93">
        <v>1.2871968606700257E-3</v>
      </c>
      <c r="M295" s="39"/>
      <c r="N295" s="39"/>
      <c r="O295" s="39"/>
      <c r="P295" s="39"/>
      <c r="Q295" s="39"/>
      <c r="R295" s="39"/>
      <c r="S295" s="39"/>
      <c r="T295" s="39"/>
      <c r="U295" s="39"/>
      <c r="V295" s="39"/>
      <c r="W295" s="39"/>
      <c r="X295" s="39"/>
      <c r="Y295" s="39"/>
      <c r="Z295" s="39"/>
    </row>
    <row r="296" spans="1:26" ht="14.25" customHeight="1">
      <c r="A296" s="105">
        <v>0</v>
      </c>
      <c r="B296" s="105">
        <v>0</v>
      </c>
      <c r="C296" s="105">
        <v>0</v>
      </c>
      <c r="D296" s="105">
        <v>1.1494252873563315E-2</v>
      </c>
      <c r="E296" s="105">
        <v>-7.1559633027522551E-3</v>
      </c>
      <c r="F296" s="105">
        <v>0</v>
      </c>
      <c r="G296" s="105">
        <v>1.3241453857586682E-2</v>
      </c>
      <c r="H296" s="105">
        <v>-4.8674959437533527E-3</v>
      </c>
      <c r="I296" s="105">
        <v>-2.1526418786692814E-2</v>
      </c>
      <c r="J296" s="105">
        <v>0</v>
      </c>
      <c r="K296" s="106">
        <v>1.8609206660137101E-2</v>
      </c>
      <c r="L296" s="93">
        <v>-1.2855421148953994E-3</v>
      </c>
      <c r="M296" s="39"/>
      <c r="N296" s="39"/>
      <c r="O296" s="39"/>
      <c r="P296" s="39"/>
      <c r="Q296" s="39"/>
      <c r="R296" s="39"/>
      <c r="S296" s="39"/>
      <c r="T296" s="39"/>
      <c r="U296" s="39"/>
      <c r="V296" s="39"/>
      <c r="W296" s="39"/>
      <c r="X296" s="39"/>
      <c r="Y296" s="39"/>
      <c r="Z296" s="39"/>
    </row>
    <row r="297" spans="1:26" ht="14.25" customHeight="1">
      <c r="A297" s="105">
        <v>0</v>
      </c>
      <c r="B297" s="105">
        <v>3.6519871106337254E-2</v>
      </c>
      <c r="C297" s="105">
        <v>-2.0964360587002462E-3</v>
      </c>
      <c r="D297" s="105">
        <v>3.325415676959631E-2</v>
      </c>
      <c r="E297" s="105">
        <v>1.7740429505135324E-2</v>
      </c>
      <c r="F297" s="105">
        <v>0</v>
      </c>
      <c r="G297" s="105">
        <v>2.791666666666659E-2</v>
      </c>
      <c r="H297" s="105">
        <v>4.16901408450705E-2</v>
      </c>
      <c r="I297" s="105">
        <v>5.2459016393442415E-3</v>
      </c>
      <c r="J297" s="105">
        <v>2.6865671641790989E-2</v>
      </c>
      <c r="K297" s="106">
        <v>1.0690952286675826E-2</v>
      </c>
      <c r="L297" s="93">
        <v>1.5935351629813965E-2</v>
      </c>
      <c r="M297" s="39"/>
      <c r="N297" s="39"/>
      <c r="O297" s="39"/>
      <c r="P297" s="39"/>
      <c r="Q297" s="39"/>
      <c r="R297" s="39"/>
      <c r="S297" s="39"/>
      <c r="T297" s="39"/>
      <c r="U297" s="39"/>
      <c r="V297" s="39"/>
      <c r="W297" s="39"/>
      <c r="X297" s="39"/>
      <c r="Y297" s="39"/>
      <c r="Z297" s="39"/>
    </row>
    <row r="298" spans="1:26" ht="14.25" customHeight="1">
      <c r="A298" s="105">
        <v>-1.098901098901095E-2</v>
      </c>
      <c r="B298" s="105">
        <v>-2.0000000000000018E-2</v>
      </c>
      <c r="C298" s="105">
        <v>-6.2499999999999778E-3</v>
      </c>
      <c r="D298" s="105">
        <v>-4.966139954853277E-2</v>
      </c>
      <c r="E298" s="105">
        <v>-3.3567948023822458E-2</v>
      </c>
      <c r="F298" s="105">
        <v>0</v>
      </c>
      <c r="G298" s="105">
        <v>-4.0000000000000036E-2</v>
      </c>
      <c r="H298" s="105">
        <v>-5.5851063829787218E-2</v>
      </c>
      <c r="I298" s="105">
        <v>-5.4347826086956763E-3</v>
      </c>
      <c r="J298" s="105">
        <v>-5.633802816901412E-2</v>
      </c>
      <c r="K298" s="106">
        <v>-2.1124031007751953E-2</v>
      </c>
      <c r="L298" s="93">
        <v>-2.8538199247557294E-2</v>
      </c>
      <c r="M298" s="39"/>
      <c r="N298" s="39"/>
      <c r="O298" s="39"/>
      <c r="P298" s="39"/>
      <c r="Q298" s="39"/>
      <c r="R298" s="39"/>
      <c r="S298" s="39"/>
      <c r="T298" s="39"/>
      <c r="U298" s="39"/>
      <c r="V298" s="39"/>
      <c r="W298" s="39"/>
      <c r="X298" s="39"/>
      <c r="Y298" s="39"/>
      <c r="Z298" s="39"/>
    </row>
    <row r="299" spans="1:26" ht="14.25" customHeight="1">
      <c r="A299" s="105">
        <v>1.8716283166355652E-3</v>
      </c>
      <c r="B299" s="105">
        <v>0</v>
      </c>
      <c r="C299" s="105">
        <v>-2.419190892457812E-2</v>
      </c>
      <c r="D299" s="105">
        <v>-1.5336741498110595E-2</v>
      </c>
      <c r="E299" s="105">
        <v>1.8050541516245744E-4</v>
      </c>
      <c r="F299" s="105">
        <v>0</v>
      </c>
      <c r="G299" s="105">
        <v>0</v>
      </c>
      <c r="H299" s="105">
        <v>0</v>
      </c>
      <c r="I299" s="105">
        <v>0</v>
      </c>
      <c r="J299" s="105">
        <v>3.4985422740524852E-2</v>
      </c>
      <c r="K299" s="106">
        <v>-7.692307692307665E-3</v>
      </c>
      <c r="L299" s="93">
        <v>1.9686777195120353E-3</v>
      </c>
      <c r="M299" s="39"/>
      <c r="N299" s="39"/>
      <c r="O299" s="39"/>
      <c r="P299" s="39"/>
      <c r="Q299" s="39"/>
      <c r="R299" s="39"/>
      <c r="S299" s="39"/>
      <c r="T299" s="39"/>
      <c r="U299" s="39"/>
      <c r="V299" s="39"/>
      <c r="W299" s="39"/>
      <c r="X299" s="39"/>
      <c r="Y299" s="39"/>
      <c r="Z299" s="39"/>
    </row>
    <row r="300" spans="1:26" ht="14.25" customHeight="1">
      <c r="A300" s="105">
        <v>2.5386313465785015E-3</v>
      </c>
      <c r="B300" s="105">
        <v>0</v>
      </c>
      <c r="C300" s="105">
        <v>-4.2510121457490779E-3</v>
      </c>
      <c r="D300" s="105">
        <v>-1.6504536014865012E-2</v>
      </c>
      <c r="E300" s="105">
        <v>-1.8018018018017834E-3</v>
      </c>
      <c r="F300" s="105">
        <v>9.8445595854921297E-3</v>
      </c>
      <c r="G300" s="105">
        <v>0</v>
      </c>
      <c r="H300" s="105">
        <v>0</v>
      </c>
      <c r="I300" s="105">
        <v>1.098901098901095E-2</v>
      </c>
      <c r="J300" s="105">
        <v>5.8651026392961825E-3</v>
      </c>
      <c r="K300" s="106">
        <v>1.9267822736031004E-3</v>
      </c>
      <c r="L300" s="93">
        <v>-1.6569424124375232E-3</v>
      </c>
      <c r="M300" s="39"/>
      <c r="N300" s="39"/>
      <c r="O300" s="39"/>
      <c r="P300" s="39"/>
      <c r="Q300" s="39"/>
      <c r="R300" s="39"/>
      <c r="S300" s="39"/>
      <c r="T300" s="39"/>
      <c r="U300" s="39"/>
      <c r="V300" s="39"/>
      <c r="W300" s="39"/>
      <c r="X300" s="39"/>
      <c r="Y300" s="39"/>
      <c r="Z300" s="39"/>
    </row>
    <row r="301" spans="1:26" ht="14.25" customHeight="1">
      <c r="A301" s="105">
        <v>5.5493895671476778E-3</v>
      </c>
      <c r="B301" s="105">
        <v>0</v>
      </c>
      <c r="C301" s="105">
        <v>-1.2000000000000011E-2</v>
      </c>
      <c r="D301" s="105">
        <v>1.6555555555555435E-2</v>
      </c>
      <c r="E301" s="105">
        <v>0</v>
      </c>
      <c r="F301" s="105">
        <v>0</v>
      </c>
      <c r="G301" s="105">
        <v>8.0645161290322509E-3</v>
      </c>
      <c r="H301" s="105">
        <v>1.8970189701897011E-2</v>
      </c>
      <c r="I301" s="105">
        <v>1.5625E-2</v>
      </c>
      <c r="J301" s="105">
        <v>1.1869436201780381E-2</v>
      </c>
      <c r="K301" s="106">
        <v>-1.5180265654648917E-2</v>
      </c>
      <c r="L301" s="93">
        <v>5.1203004854540879E-3</v>
      </c>
      <c r="M301" s="39"/>
      <c r="N301" s="39"/>
      <c r="O301" s="39"/>
      <c r="P301" s="39"/>
      <c r="Q301" s="39"/>
      <c r="R301" s="39"/>
      <c r="S301" s="39"/>
      <c r="T301" s="39"/>
      <c r="U301" s="39"/>
      <c r="V301" s="39"/>
      <c r="W301" s="39"/>
      <c r="X301" s="39"/>
      <c r="Y301" s="39"/>
      <c r="Z301" s="39"/>
    </row>
    <row r="302" spans="1:26" ht="14.25" customHeight="1">
      <c r="A302" s="105">
        <v>5.5803571428572063E-3</v>
      </c>
      <c r="B302" s="105">
        <v>0</v>
      </c>
      <c r="C302" s="105">
        <v>0</v>
      </c>
      <c r="D302" s="105">
        <v>2.2727272727272707E-2</v>
      </c>
      <c r="E302" s="105">
        <v>2.7777777777777679E-2</v>
      </c>
      <c r="F302" s="105">
        <v>-8.7313816127375654E-3</v>
      </c>
      <c r="G302" s="105">
        <v>1.0869565217391353E-2</v>
      </c>
      <c r="H302" s="105">
        <v>-2.7027027027026751E-3</v>
      </c>
      <c r="I302" s="105">
        <v>0</v>
      </c>
      <c r="J302" s="105">
        <v>2.1057415543099589E-2</v>
      </c>
      <c r="K302" s="106">
        <v>1.1516314779270731E-2</v>
      </c>
      <c r="L302" s="93">
        <v>1.0690303518667621E-2</v>
      </c>
      <c r="M302" s="39"/>
      <c r="N302" s="39"/>
      <c r="O302" s="39"/>
      <c r="P302" s="39"/>
      <c r="Q302" s="39"/>
      <c r="R302" s="39"/>
      <c r="S302" s="39"/>
      <c r="T302" s="39"/>
      <c r="U302" s="39"/>
      <c r="V302" s="39"/>
      <c r="W302" s="39"/>
      <c r="X302" s="39"/>
      <c r="Y302" s="39"/>
      <c r="Z302" s="39"/>
    </row>
    <row r="303" spans="1:26" ht="14.25" customHeight="1">
      <c r="A303" s="105">
        <v>-3.3370411568410807E-3</v>
      </c>
      <c r="B303" s="105">
        <v>0</v>
      </c>
      <c r="C303" s="105">
        <v>0</v>
      </c>
      <c r="D303" s="105">
        <v>1.3824884792626779E-2</v>
      </c>
      <c r="E303" s="105">
        <v>2.0793950850661602E-2</v>
      </c>
      <c r="F303" s="105">
        <v>1.5432098765431057E-3</v>
      </c>
      <c r="G303" s="105">
        <v>0</v>
      </c>
      <c r="H303" s="105">
        <v>-1.4909478168264156E-2</v>
      </c>
      <c r="I303" s="105">
        <v>1.8181818181818077E-2</v>
      </c>
      <c r="J303" s="105">
        <v>1.2423312883435678E-2</v>
      </c>
      <c r="K303" s="106">
        <v>-7.6190476190476364E-3</v>
      </c>
      <c r="L303" s="93">
        <v>8.6333014250368212E-3</v>
      </c>
      <c r="M303" s="39"/>
      <c r="N303" s="39"/>
      <c r="O303" s="39"/>
      <c r="P303" s="39"/>
      <c r="Q303" s="39"/>
      <c r="R303" s="39"/>
      <c r="S303" s="39"/>
      <c r="T303" s="39"/>
      <c r="U303" s="39"/>
      <c r="V303" s="39"/>
      <c r="W303" s="39"/>
      <c r="X303" s="39"/>
      <c r="Y303" s="39"/>
      <c r="Z303" s="39"/>
    </row>
    <row r="304" spans="1:26" ht="14.25" customHeight="1">
      <c r="A304" s="105">
        <v>-1.1111111111110628E-3</v>
      </c>
      <c r="B304" s="105">
        <v>0</v>
      </c>
      <c r="C304" s="105">
        <v>0</v>
      </c>
      <c r="D304" s="105">
        <v>0</v>
      </c>
      <c r="E304" s="105">
        <v>1.1472275334607929E-2</v>
      </c>
      <c r="F304" s="105">
        <v>0</v>
      </c>
      <c r="G304" s="105">
        <v>-1.0486689970422125E-2</v>
      </c>
      <c r="H304" s="105">
        <v>1.0220548682087216E-2</v>
      </c>
      <c r="I304" s="105">
        <v>0</v>
      </c>
      <c r="J304" s="105">
        <v>-9.1185410334346795E-3</v>
      </c>
      <c r="K304" s="106">
        <v>-9.2470277410832136E-3</v>
      </c>
      <c r="L304" s="93">
        <v>1.9272355479953429E-3</v>
      </c>
      <c r="M304" s="39"/>
      <c r="N304" s="39"/>
      <c r="O304" s="39"/>
      <c r="P304" s="39"/>
      <c r="Q304" s="39"/>
      <c r="R304" s="39"/>
      <c r="S304" s="39"/>
      <c r="T304" s="39"/>
      <c r="U304" s="39"/>
      <c r="V304" s="39"/>
      <c r="W304" s="39"/>
      <c r="X304" s="39"/>
      <c r="Y304" s="39"/>
      <c r="Z304" s="39"/>
    </row>
    <row r="305" spans="1:26" ht="14.25" customHeight="1">
      <c r="A305" s="105">
        <v>-8.8105726872246271E-3</v>
      </c>
      <c r="B305" s="105">
        <v>0</v>
      </c>
      <c r="C305" s="105">
        <v>4.1666666666666741E-2</v>
      </c>
      <c r="D305" s="105">
        <v>1.1522064754010408E-4</v>
      </c>
      <c r="E305" s="105">
        <v>4.8030739673390332E-3</v>
      </c>
      <c r="F305" s="105">
        <v>0</v>
      </c>
      <c r="G305" s="105">
        <v>-1.4834437086092778E-2</v>
      </c>
      <c r="H305" s="105">
        <v>2.9916897506925277E-2</v>
      </c>
      <c r="I305" s="105">
        <v>-1.1235955056179803E-2</v>
      </c>
      <c r="J305" s="105">
        <v>-1.2012012012011963E-2</v>
      </c>
      <c r="K305" s="106">
        <v>1.903846153846156E-2</v>
      </c>
      <c r="L305" s="93">
        <v>1.2048411059173425E-3</v>
      </c>
      <c r="M305" s="39"/>
      <c r="N305" s="39"/>
      <c r="O305" s="39"/>
      <c r="P305" s="39"/>
      <c r="Q305" s="39"/>
      <c r="R305" s="39"/>
      <c r="S305" s="39"/>
      <c r="T305" s="39"/>
      <c r="U305" s="39"/>
      <c r="V305" s="39"/>
      <c r="W305" s="39"/>
      <c r="X305" s="39"/>
      <c r="Y305" s="39"/>
      <c r="Z305" s="39"/>
    </row>
    <row r="306" spans="1:26" ht="14.25" customHeight="1">
      <c r="A306" s="105">
        <v>-2.19780219780219E-3</v>
      </c>
      <c r="B306" s="105">
        <v>0</v>
      </c>
      <c r="C306" s="105">
        <v>-1.4373716632443578E-2</v>
      </c>
      <c r="D306" s="105">
        <v>8.8341276298966598E-3</v>
      </c>
      <c r="E306" s="105">
        <v>5.7670126874276306E-4</v>
      </c>
      <c r="F306" s="105">
        <v>5.8823529411764719E-2</v>
      </c>
      <c r="G306" s="105">
        <v>-6.5789473684210176E-3</v>
      </c>
      <c r="H306" s="105">
        <v>-3.3130866924351299E-3</v>
      </c>
      <c r="I306" s="105">
        <v>1.1363636363636465E-2</v>
      </c>
      <c r="J306" s="105">
        <v>-5.8217644424540804E-3</v>
      </c>
      <c r="K306" s="106">
        <v>2.3622047244094446E-2</v>
      </c>
      <c r="L306" s="93">
        <v>-1.6821314233000928E-3</v>
      </c>
      <c r="M306" s="39"/>
      <c r="N306" s="39"/>
      <c r="O306" s="39"/>
      <c r="P306" s="39"/>
      <c r="Q306" s="39"/>
      <c r="R306" s="39"/>
      <c r="S306" s="39"/>
      <c r="T306" s="39"/>
      <c r="U306" s="39"/>
      <c r="V306" s="39"/>
      <c r="W306" s="39"/>
      <c r="X306" s="39"/>
      <c r="Y306" s="39"/>
      <c r="Z306" s="39"/>
    </row>
    <row r="307" spans="1:26" ht="14.25" customHeight="1">
      <c r="A307" s="105">
        <v>4.4150110375276164E-3</v>
      </c>
      <c r="B307" s="105">
        <v>0</v>
      </c>
      <c r="C307" s="105">
        <v>9.5356550580432131E-3</v>
      </c>
      <c r="D307" s="105">
        <v>-3.337078651685399E-2</v>
      </c>
      <c r="E307" s="105">
        <v>-1.4399393709738417E-2</v>
      </c>
      <c r="F307" s="105">
        <v>-5.7010785824345156E-2</v>
      </c>
      <c r="G307" s="105">
        <v>-1.2987012987012991E-2</v>
      </c>
      <c r="H307" s="105">
        <v>4.9944506104329101E-3</v>
      </c>
      <c r="I307" s="105">
        <v>-1.0346378767431386E-2</v>
      </c>
      <c r="J307" s="105">
        <v>1.8085106382978777E-2</v>
      </c>
      <c r="K307" s="106">
        <v>1.5796840631873588E-2</v>
      </c>
      <c r="L307" s="93">
        <v>-5.4259359739461388E-5</v>
      </c>
      <c r="M307" s="39"/>
      <c r="N307" s="39"/>
      <c r="O307" s="39"/>
      <c r="P307" s="39"/>
      <c r="Q307" s="39"/>
      <c r="R307" s="39"/>
      <c r="S307" s="39"/>
      <c r="T307" s="39"/>
      <c r="U307" s="39"/>
      <c r="V307" s="39"/>
      <c r="W307" s="39"/>
      <c r="X307" s="39"/>
      <c r="Y307" s="39"/>
      <c r="Z307" s="39"/>
    </row>
    <row r="308" spans="1:26" ht="14.25" customHeight="1">
      <c r="A308" s="105">
        <v>-9.9442683859688463E-3</v>
      </c>
      <c r="B308" s="105">
        <v>0</v>
      </c>
      <c r="C308" s="105">
        <v>-7.4074074074074181E-3</v>
      </c>
      <c r="D308" s="105">
        <v>1.7142857142857126E-2</v>
      </c>
      <c r="E308" s="105">
        <v>8.9848977251001383E-3</v>
      </c>
      <c r="F308" s="105">
        <v>8.8082901554404902E-3</v>
      </c>
      <c r="G308" s="105">
        <v>4.0540540540540571E-2</v>
      </c>
      <c r="H308" s="105">
        <v>2.6195899772209597E-2</v>
      </c>
      <c r="I308" s="105">
        <v>1.0454545454545494E-2</v>
      </c>
      <c r="J308" s="105">
        <v>6.0827250608275207E-4</v>
      </c>
      <c r="K308" s="106">
        <v>-2.7042801556420248E-2</v>
      </c>
      <c r="L308" s="93">
        <v>1.476221958575108E-3</v>
      </c>
      <c r="M308" s="39"/>
      <c r="N308" s="39"/>
      <c r="O308" s="39"/>
      <c r="P308" s="39"/>
      <c r="Q308" s="39"/>
      <c r="R308" s="39"/>
      <c r="S308" s="39"/>
      <c r="T308" s="39"/>
      <c r="U308" s="39"/>
      <c r="V308" s="39"/>
      <c r="W308" s="39"/>
      <c r="X308" s="39"/>
      <c r="Y308" s="39"/>
      <c r="Z308" s="39"/>
    </row>
    <row r="309" spans="1:26" ht="14.25" customHeight="1">
      <c r="A309" s="105">
        <v>-5.3260869565217028E-3</v>
      </c>
      <c r="B309" s="105">
        <v>-5.2356020942407877E-3</v>
      </c>
      <c r="C309" s="105">
        <v>0</v>
      </c>
      <c r="D309" s="105">
        <v>-1.6853932584269704E-2</v>
      </c>
      <c r="E309" s="105">
        <v>1.9120458891008774E-4</v>
      </c>
      <c r="F309" s="105">
        <v>0</v>
      </c>
      <c r="G309" s="105">
        <v>2.7777777777777679E-2</v>
      </c>
      <c r="H309" s="105">
        <v>-3.4052213393870323E-3</v>
      </c>
      <c r="I309" s="105">
        <v>0</v>
      </c>
      <c r="J309" s="105">
        <v>2.2706065318818025E-2</v>
      </c>
      <c r="K309" s="106">
        <v>-7.7220077220077066E-3</v>
      </c>
      <c r="L309" s="93">
        <v>8.3389984137771656E-4</v>
      </c>
      <c r="M309" s="39"/>
      <c r="N309" s="39"/>
      <c r="O309" s="39"/>
      <c r="P309" s="39"/>
      <c r="Q309" s="39"/>
      <c r="R309" s="39"/>
      <c r="S309" s="39"/>
      <c r="T309" s="39"/>
      <c r="U309" s="39"/>
      <c r="V309" s="39"/>
      <c r="W309" s="39"/>
      <c r="X309" s="39"/>
      <c r="Y309" s="39"/>
      <c r="Z309" s="39"/>
    </row>
    <row r="310" spans="1:26" ht="14.25" customHeight="1">
      <c r="A310" s="105">
        <v>5.464480874316946E-3</v>
      </c>
      <c r="B310" s="105">
        <v>0</v>
      </c>
      <c r="C310" s="105">
        <v>-2.4096385542168641E-2</v>
      </c>
      <c r="D310" s="105">
        <v>1.7142857142857126E-2</v>
      </c>
      <c r="E310" s="105">
        <v>1.5533980582524309E-2</v>
      </c>
      <c r="F310" s="105">
        <v>-9.7485890200103009E-3</v>
      </c>
      <c r="G310" s="105">
        <v>6.5088757396449815E-2</v>
      </c>
      <c r="H310" s="105">
        <v>3.4168564920273869E-3</v>
      </c>
      <c r="I310" s="105">
        <v>2.3255813953488413E-2</v>
      </c>
      <c r="J310" s="105">
        <v>2.0634920634920562E-2</v>
      </c>
      <c r="K310" s="106">
        <v>-1.3333333333333308E-2</v>
      </c>
      <c r="L310" s="93">
        <v>1.2128106565874264E-2</v>
      </c>
      <c r="M310" s="39"/>
      <c r="N310" s="39"/>
      <c r="O310" s="39"/>
      <c r="P310" s="39"/>
      <c r="Q310" s="39"/>
      <c r="R310" s="39"/>
      <c r="S310" s="39"/>
      <c r="T310" s="39"/>
      <c r="U310" s="39"/>
      <c r="V310" s="39"/>
      <c r="W310" s="39"/>
      <c r="X310" s="39"/>
      <c r="Y310" s="39"/>
      <c r="Z310" s="39"/>
    </row>
    <row r="311" spans="1:26" ht="14.25" customHeight="1">
      <c r="A311" s="105">
        <v>-5.4347826086956763E-3</v>
      </c>
      <c r="B311" s="105">
        <v>0</v>
      </c>
      <c r="C311" s="105">
        <v>3.3195020746888071E-2</v>
      </c>
      <c r="D311" s="105">
        <v>0</v>
      </c>
      <c r="E311" s="105">
        <v>0</v>
      </c>
      <c r="F311" s="105">
        <v>0</v>
      </c>
      <c r="G311" s="105">
        <v>8.9552238805969964E-3</v>
      </c>
      <c r="H311" s="105">
        <v>6.3037249283668384E-3</v>
      </c>
      <c r="I311" s="105">
        <v>0</v>
      </c>
      <c r="J311" s="105">
        <v>6.389776357827559E-3</v>
      </c>
      <c r="K311" s="106">
        <v>1.3513513513513598E-2</v>
      </c>
      <c r="L311" s="93">
        <v>1.0561310704575444E-3</v>
      </c>
      <c r="M311" s="39"/>
      <c r="N311" s="39"/>
      <c r="O311" s="39"/>
      <c r="P311" s="39"/>
      <c r="Q311" s="39"/>
      <c r="R311" s="39"/>
      <c r="S311" s="39"/>
      <c r="T311" s="39"/>
      <c r="U311" s="39"/>
      <c r="V311" s="39"/>
      <c r="W311" s="39"/>
      <c r="X311" s="39"/>
      <c r="Y311" s="39"/>
      <c r="Z311" s="39"/>
    </row>
    <row r="312" spans="1:26" ht="14.25" customHeight="1">
      <c r="A312" s="105">
        <v>-4.8674959437534637E-3</v>
      </c>
      <c r="B312" s="105">
        <v>-1.5463917525773141E-2</v>
      </c>
      <c r="C312" s="105">
        <v>-1.6326530612244872E-2</v>
      </c>
      <c r="D312" s="105">
        <v>0</v>
      </c>
      <c r="E312" s="105">
        <v>-9.0436790456033256E-3</v>
      </c>
      <c r="F312" s="105">
        <v>0</v>
      </c>
      <c r="G312" s="105">
        <v>-1.4705882352941124E-2</v>
      </c>
      <c r="H312" s="105">
        <v>-6.8298235628913018E-3</v>
      </c>
      <c r="I312" s="105">
        <v>0</v>
      </c>
      <c r="J312" s="105">
        <v>0</v>
      </c>
      <c r="K312" s="106">
        <v>3.1872509960159334E-2</v>
      </c>
      <c r="L312" s="93">
        <v>-6.8678687717186326E-3</v>
      </c>
      <c r="M312" s="39"/>
      <c r="N312" s="39"/>
      <c r="O312" s="39"/>
      <c r="P312" s="39"/>
      <c r="Q312" s="39"/>
      <c r="R312" s="39"/>
      <c r="S312" s="39"/>
      <c r="T312" s="39"/>
      <c r="U312" s="39"/>
      <c r="V312" s="39"/>
      <c r="W312" s="39"/>
      <c r="X312" s="39"/>
      <c r="Y312" s="39"/>
      <c r="Z312" s="39"/>
    </row>
    <row r="313" spans="1:26" ht="14.25" customHeight="1">
      <c r="A313" s="105">
        <v>-2.6968716289104133E-3</v>
      </c>
      <c r="B313" s="105">
        <v>-9.1930541368743235E-3</v>
      </c>
      <c r="C313" s="105">
        <v>2.2964509394572064E-2</v>
      </c>
      <c r="D313" s="105">
        <v>-3.1007751937984551E-2</v>
      </c>
      <c r="E313" s="105">
        <v>1.306042884990255E-2</v>
      </c>
      <c r="F313" s="105">
        <v>-5.128205128205332E-4</v>
      </c>
      <c r="G313" s="105">
        <v>1.4773914341143168E-2</v>
      </c>
      <c r="H313" s="105">
        <v>-7.3446327683616142E-3</v>
      </c>
      <c r="I313" s="105">
        <v>0</v>
      </c>
      <c r="J313" s="105">
        <v>-9.493670886076E-3</v>
      </c>
      <c r="K313" s="106">
        <v>-1.3752455795677854E-2</v>
      </c>
      <c r="L313" s="93">
        <v>7.8131463080586272E-3</v>
      </c>
      <c r="M313" s="39"/>
      <c r="N313" s="39"/>
      <c r="O313" s="39"/>
      <c r="P313" s="39"/>
      <c r="Q313" s="39"/>
      <c r="R313" s="39"/>
      <c r="S313" s="39"/>
      <c r="T313" s="39"/>
      <c r="U313" s="39"/>
      <c r="V313" s="39"/>
      <c r="W313" s="39"/>
      <c r="X313" s="39"/>
      <c r="Y313" s="39"/>
      <c r="Z313" s="39"/>
    </row>
    <row r="314" spans="1:26" ht="14.25" customHeight="1">
      <c r="A314" s="105">
        <v>0</v>
      </c>
      <c r="B314" s="105">
        <v>0</v>
      </c>
      <c r="C314" s="105">
        <v>0</v>
      </c>
      <c r="D314" s="105">
        <v>3.3333333333334103E-3</v>
      </c>
      <c r="E314" s="105">
        <v>1.7574692442881013E-3</v>
      </c>
      <c r="F314" s="105">
        <v>0</v>
      </c>
      <c r="G314" s="105">
        <v>4.703125000000008E-2</v>
      </c>
      <c r="H314" s="105">
        <v>0</v>
      </c>
      <c r="I314" s="105">
        <v>2.5647003963626958E-3</v>
      </c>
      <c r="J314" s="105">
        <v>9.5846645367412275E-3</v>
      </c>
      <c r="K314" s="106">
        <v>2.014229882753793E-2</v>
      </c>
      <c r="L314" s="93">
        <v>6.0850989059770821E-3</v>
      </c>
      <c r="M314" s="39"/>
      <c r="N314" s="39"/>
      <c r="O314" s="39"/>
      <c r="P314" s="39"/>
      <c r="Q314" s="39"/>
      <c r="R314" s="39"/>
      <c r="S314" s="39"/>
      <c r="T314" s="39"/>
      <c r="U314" s="39"/>
      <c r="V314" s="39"/>
      <c r="W314" s="39"/>
      <c r="X314" s="39"/>
      <c r="Y314" s="39"/>
      <c r="Z314" s="39"/>
    </row>
    <row r="315" spans="1:26" ht="14.25" customHeight="1">
      <c r="A315" s="105">
        <v>3.1031031031031109E-2</v>
      </c>
      <c r="B315" s="105">
        <v>-1.1111111111111072E-2</v>
      </c>
      <c r="C315" s="105">
        <v>6.302521008403339E-3</v>
      </c>
      <c r="D315" s="105">
        <v>1.6949152542372836E-2</v>
      </c>
      <c r="E315" s="105">
        <v>-3.7406015037593887E-2</v>
      </c>
      <c r="F315" s="105">
        <v>0</v>
      </c>
      <c r="G315" s="105">
        <v>3.0264005151319884E-2</v>
      </c>
      <c r="H315" s="105">
        <v>1.1428571428571344E-2</v>
      </c>
      <c r="I315" s="105">
        <v>-2.5581395348837077E-3</v>
      </c>
      <c r="J315" s="105">
        <v>9.6774193548387899E-3</v>
      </c>
      <c r="K315" s="106">
        <v>6.9626639757820463E-3</v>
      </c>
      <c r="L315" s="93">
        <v>2.8285788477946383E-3</v>
      </c>
      <c r="M315" s="39"/>
      <c r="N315" s="39"/>
      <c r="O315" s="39"/>
      <c r="P315" s="39"/>
      <c r="Q315" s="39"/>
      <c r="R315" s="39"/>
      <c r="S315" s="39"/>
      <c r="T315" s="39"/>
      <c r="U315" s="39"/>
      <c r="V315" s="39"/>
      <c r="W315" s="39"/>
      <c r="X315" s="39"/>
      <c r="Y315" s="39"/>
      <c r="Z315" s="39"/>
    </row>
    <row r="316" spans="1:26" ht="14.25" customHeight="1">
      <c r="A316" s="105">
        <v>4.3565683646111797E-3</v>
      </c>
      <c r="B316" s="105">
        <v>0</v>
      </c>
      <c r="C316" s="105">
        <v>-4.1841004184099972E-3</v>
      </c>
      <c r="D316" s="105">
        <v>-3.3783783783783994E-3</v>
      </c>
      <c r="E316" s="105">
        <v>1.1406844106463865E-2</v>
      </c>
      <c r="F316" s="105">
        <v>0</v>
      </c>
      <c r="G316" s="105">
        <v>5.1779935275082511E-3</v>
      </c>
      <c r="H316" s="105">
        <v>-1.1299435028248594E-2</v>
      </c>
      <c r="I316" s="105">
        <v>0</v>
      </c>
      <c r="J316" s="105">
        <v>-9.5846645367412275E-3</v>
      </c>
      <c r="K316" s="106">
        <v>-9.000000000000008E-3</v>
      </c>
      <c r="L316" s="93">
        <v>4.1750554354580416E-4</v>
      </c>
      <c r="M316" s="39"/>
      <c r="N316" s="39"/>
      <c r="O316" s="39"/>
      <c r="P316" s="39"/>
      <c r="Q316" s="39"/>
      <c r="R316" s="39"/>
      <c r="S316" s="39"/>
      <c r="T316" s="39"/>
      <c r="U316" s="39"/>
      <c r="V316" s="39"/>
      <c r="W316" s="39"/>
      <c r="X316" s="39"/>
      <c r="Y316" s="39"/>
      <c r="Z316" s="39"/>
    </row>
    <row r="317" spans="1:26" ht="14.25" customHeight="1">
      <c r="A317" s="105">
        <v>-3.3500837520938909E-4</v>
      </c>
      <c r="B317" s="105">
        <v>3.7735849056603765E-2</v>
      </c>
      <c r="C317" s="105">
        <v>4.2016806722688926E-3</v>
      </c>
      <c r="D317" s="105">
        <v>1.1273957158963732E-3</v>
      </c>
      <c r="E317" s="105">
        <v>1.7139592458579322E-3</v>
      </c>
      <c r="F317" s="105">
        <v>0</v>
      </c>
      <c r="G317" s="105">
        <v>-1.9047619047619091E-2</v>
      </c>
      <c r="H317" s="105">
        <v>0</v>
      </c>
      <c r="I317" s="105">
        <v>-4.3991664737207392E-3</v>
      </c>
      <c r="J317" s="105">
        <v>0</v>
      </c>
      <c r="K317" s="106">
        <v>4.0160642570281624E-3</v>
      </c>
      <c r="L317" s="93">
        <v>-1.5932564494465229E-3</v>
      </c>
      <c r="M317" s="39"/>
      <c r="N317" s="39"/>
      <c r="O317" s="39"/>
      <c r="P317" s="39"/>
      <c r="Q317" s="39"/>
      <c r="R317" s="39"/>
      <c r="S317" s="39"/>
      <c r="T317" s="39"/>
      <c r="U317" s="39"/>
      <c r="V317" s="39"/>
      <c r="W317" s="39"/>
      <c r="X317" s="39"/>
      <c r="Y317" s="39"/>
      <c r="Z317" s="39"/>
    </row>
    <row r="318" spans="1:26" ht="14.25" customHeight="1">
      <c r="A318" s="105">
        <v>5.5865921787701112E-4</v>
      </c>
      <c r="B318" s="105">
        <v>1.0493179433368471E-3</v>
      </c>
      <c r="C318" s="105">
        <v>-4.1841004184099972E-3</v>
      </c>
      <c r="D318" s="105">
        <v>1.371428571428579E-2</v>
      </c>
      <c r="E318" s="105">
        <v>2.0992366412213581E-3</v>
      </c>
      <c r="F318" s="105">
        <v>0</v>
      </c>
      <c r="G318" s="105">
        <v>4.3046357615894149E-2</v>
      </c>
      <c r="H318" s="105">
        <v>5.6818181818181213E-3</v>
      </c>
      <c r="I318" s="105">
        <v>-3.9581943517900786E-2</v>
      </c>
      <c r="J318" s="105">
        <v>9.6774193548387899E-3</v>
      </c>
      <c r="K318" s="106">
        <v>-4.0000000000000036E-3</v>
      </c>
      <c r="L318" s="93">
        <v>7.1368597816958701E-3</v>
      </c>
      <c r="M318" s="39"/>
      <c r="N318" s="39"/>
      <c r="O318" s="39"/>
      <c r="P318" s="39"/>
      <c r="Q318" s="39"/>
      <c r="R318" s="39"/>
      <c r="S318" s="39"/>
      <c r="T318" s="39"/>
      <c r="U318" s="39"/>
      <c r="V318" s="39"/>
      <c r="W318" s="39"/>
      <c r="X318" s="39"/>
      <c r="Y318" s="39"/>
      <c r="Z318" s="39"/>
    </row>
    <row r="319" spans="1:26" ht="14.25" customHeight="1">
      <c r="A319" s="105">
        <v>-5.5555555555555358E-3</v>
      </c>
      <c r="B319" s="105">
        <v>0</v>
      </c>
      <c r="C319" s="105">
        <v>6.3157894736842746E-3</v>
      </c>
      <c r="D319" s="105">
        <v>2.9411764705882248E-2</v>
      </c>
      <c r="E319" s="105">
        <v>1.7278198408076095E-2</v>
      </c>
      <c r="F319" s="105">
        <v>0</v>
      </c>
      <c r="G319" s="105">
        <v>1.4922898358480374E-3</v>
      </c>
      <c r="H319" s="105">
        <v>5.7142857142857828E-3</v>
      </c>
      <c r="I319" s="105">
        <v>5.8117647058823607E-2</v>
      </c>
      <c r="J319" s="105">
        <v>2.0408163265306145E-2</v>
      </c>
      <c r="K319" s="106">
        <v>-1.9607843137254943E-2</v>
      </c>
      <c r="L319" s="93">
        <v>4.3758140232190712E-3</v>
      </c>
      <c r="M319" s="39"/>
      <c r="N319" s="39"/>
      <c r="O319" s="39"/>
      <c r="P319" s="39"/>
      <c r="Q319" s="39"/>
      <c r="R319" s="39"/>
      <c r="S319" s="39"/>
      <c r="T319" s="39"/>
      <c r="U319" s="39"/>
      <c r="V319" s="39"/>
      <c r="W319" s="39"/>
      <c r="X319" s="39"/>
      <c r="Y319" s="39"/>
      <c r="Z319" s="39"/>
    </row>
    <row r="320" spans="1:26" ht="14.25" customHeight="1">
      <c r="A320" s="105">
        <v>-3.8738240177088601E-3</v>
      </c>
      <c r="B320" s="105">
        <v>-7.2916666666666963E-3</v>
      </c>
      <c r="C320" s="105">
        <v>-8.3507306889353261E-3</v>
      </c>
      <c r="D320" s="105">
        <v>3.0303030303030276E-2</v>
      </c>
      <c r="E320" s="105">
        <v>4.093567251461927E-3</v>
      </c>
      <c r="F320" s="105">
        <v>0</v>
      </c>
      <c r="G320" s="105">
        <v>-1.4542483660130667E-2</v>
      </c>
      <c r="H320" s="105">
        <v>0</v>
      </c>
      <c r="I320" s="105">
        <v>-5.555555555555558E-2</v>
      </c>
      <c r="J320" s="105">
        <v>8.9671205579542335E-3</v>
      </c>
      <c r="K320" s="106">
        <v>3.937007874015741E-3</v>
      </c>
      <c r="L320" s="93">
        <v>-2.5328523094753086E-3</v>
      </c>
      <c r="M320" s="39"/>
      <c r="N320" s="39"/>
      <c r="O320" s="39"/>
      <c r="P320" s="39"/>
      <c r="Q320" s="39"/>
      <c r="R320" s="39"/>
      <c r="S320" s="39"/>
      <c r="T320" s="39"/>
      <c r="U320" s="39"/>
      <c r="V320" s="39"/>
      <c r="W320" s="39"/>
      <c r="X320" s="39"/>
      <c r="Y320" s="39"/>
      <c r="Z320" s="39"/>
    </row>
    <row r="321" spans="1:26" ht="14.25" customHeight="1">
      <c r="A321" s="105">
        <v>-1.1055831951355399E-3</v>
      </c>
      <c r="B321" s="105">
        <v>7.3452256033577079E-3</v>
      </c>
      <c r="C321" s="105">
        <v>0</v>
      </c>
      <c r="D321" s="105">
        <v>1.2021589793915544E-2</v>
      </c>
      <c r="E321" s="105">
        <v>-3.8834951456310218E-3</v>
      </c>
      <c r="F321" s="105">
        <v>0</v>
      </c>
      <c r="G321" s="105">
        <v>-9.7087378640776656E-3</v>
      </c>
      <c r="H321" s="105">
        <v>-3.8461538461538436E-2</v>
      </c>
      <c r="I321" s="105">
        <v>2.2727272727272707E-2</v>
      </c>
      <c r="J321" s="105">
        <v>-2.3987034035656274E-2</v>
      </c>
      <c r="K321" s="106">
        <v>-2.1194605009633882E-2</v>
      </c>
      <c r="L321" s="93">
        <v>-2.9261564841389642E-3</v>
      </c>
      <c r="M321" s="39"/>
      <c r="N321" s="39"/>
      <c r="O321" s="39"/>
      <c r="P321" s="39"/>
      <c r="Q321" s="39"/>
      <c r="R321" s="39"/>
      <c r="S321" s="39"/>
      <c r="T321" s="39"/>
      <c r="U321" s="39"/>
      <c r="V321" s="39"/>
      <c r="W321" s="39"/>
      <c r="X321" s="39"/>
      <c r="Y321" s="39"/>
      <c r="Z321" s="39"/>
    </row>
    <row r="322" spans="1:26" ht="14.25" customHeight="1">
      <c r="A322" s="105">
        <v>-5.5248618784531356E-4</v>
      </c>
      <c r="B322" s="105">
        <v>-4.7000000000000042E-2</v>
      </c>
      <c r="C322" s="105">
        <v>-2.0833333333333259E-3</v>
      </c>
      <c r="D322" s="105">
        <v>-2.1368547418967543E-2</v>
      </c>
      <c r="E322" s="105">
        <v>-9.6993210475271319E-4</v>
      </c>
      <c r="F322" s="105">
        <v>0</v>
      </c>
      <c r="G322" s="105">
        <v>-9.6153846153845812E-3</v>
      </c>
      <c r="H322" s="105">
        <v>0</v>
      </c>
      <c r="I322" s="105">
        <v>2.277904328018332E-3</v>
      </c>
      <c r="J322" s="105">
        <v>-4.8387096774193949E-3</v>
      </c>
      <c r="K322" s="106">
        <v>-1.9230769230769162E-3</v>
      </c>
      <c r="L322" s="93">
        <v>-1.6095868106921207E-3</v>
      </c>
      <c r="M322" s="39"/>
      <c r="N322" s="39"/>
      <c r="O322" s="39"/>
      <c r="P322" s="39"/>
      <c r="Q322" s="39"/>
      <c r="R322" s="39"/>
      <c r="S322" s="39"/>
      <c r="T322" s="39"/>
      <c r="U322" s="39"/>
      <c r="V322" s="39"/>
      <c r="W322" s="39"/>
      <c r="X322" s="39"/>
      <c r="Y322" s="39"/>
      <c r="Z322" s="39"/>
    </row>
    <row r="323" spans="1:26" ht="14.25" customHeight="1">
      <c r="A323" s="105">
        <v>-1.2008733624454093E-2</v>
      </c>
      <c r="B323" s="105">
        <v>5.1524710830704423E-2</v>
      </c>
      <c r="C323" s="105">
        <v>-9.0834021469858861E-3</v>
      </c>
      <c r="D323" s="105">
        <v>-2.0000000000000018E-2</v>
      </c>
      <c r="E323" s="105">
        <v>9.7087378640781097E-4</v>
      </c>
      <c r="F323" s="105">
        <v>0</v>
      </c>
      <c r="G323" s="105">
        <v>-3.1948881789137795E-3</v>
      </c>
      <c r="H323" s="105">
        <v>1.1111111111111072E-2</v>
      </c>
      <c r="I323" s="105">
        <v>-2.2727272727273151E-3</v>
      </c>
      <c r="J323" s="105">
        <v>-6.447453255963298E-4</v>
      </c>
      <c r="K323" s="106">
        <v>-9.52380952380949E-3</v>
      </c>
      <c r="L323" s="93">
        <v>-1.588451677628E-3</v>
      </c>
      <c r="M323" s="39"/>
      <c r="N323" s="39"/>
      <c r="O323" s="39"/>
      <c r="P323" s="39"/>
      <c r="Q323" s="39"/>
      <c r="R323" s="39"/>
      <c r="S323" s="39"/>
      <c r="T323" s="39"/>
      <c r="U323" s="39"/>
      <c r="V323" s="39"/>
      <c r="W323" s="39"/>
      <c r="X323" s="39"/>
      <c r="Y323" s="39"/>
      <c r="Z323" s="39"/>
    </row>
    <row r="324" spans="1:26" ht="14.25" customHeight="1">
      <c r="A324" s="105">
        <v>-1.3993541442411273E-2</v>
      </c>
      <c r="B324" s="105">
        <v>-2.4615384615384595E-2</v>
      </c>
      <c r="C324" s="105">
        <v>1.530077551875908E-2</v>
      </c>
      <c r="D324" s="105">
        <v>2.4096385542168752E-2</v>
      </c>
      <c r="E324" s="105">
        <v>-5.7915057915057799E-3</v>
      </c>
      <c r="F324" s="105">
        <v>0</v>
      </c>
      <c r="G324" s="105">
        <v>0</v>
      </c>
      <c r="H324" s="105">
        <v>0</v>
      </c>
      <c r="I324" s="105">
        <v>4.7619047619047672E-2</v>
      </c>
      <c r="J324" s="105">
        <v>-1.5238095238095273E-2</v>
      </c>
      <c r="K324" s="106">
        <v>0</v>
      </c>
      <c r="L324" s="93">
        <v>-3.9876761377829473E-3</v>
      </c>
      <c r="M324" s="39"/>
      <c r="N324" s="39"/>
      <c r="O324" s="39"/>
      <c r="P324" s="39"/>
      <c r="Q324" s="39"/>
      <c r="R324" s="39"/>
      <c r="S324" s="39"/>
      <c r="T324" s="39"/>
      <c r="U324" s="39"/>
      <c r="V324" s="39"/>
      <c r="W324" s="39"/>
      <c r="X324" s="39"/>
      <c r="Y324" s="39"/>
      <c r="Z324" s="39"/>
    </row>
    <row r="325" spans="1:26" ht="14.25" customHeight="1">
      <c r="A325" s="105">
        <v>-1.0752688172042113E-3</v>
      </c>
      <c r="B325" s="105">
        <v>-2.5000000000000022E-2</v>
      </c>
      <c r="C325" s="105">
        <v>-1.4256198347107341E-2</v>
      </c>
      <c r="D325" s="105">
        <v>0</v>
      </c>
      <c r="E325" s="105">
        <v>-3.859513701274242E-4</v>
      </c>
      <c r="F325" s="105">
        <v>0</v>
      </c>
      <c r="G325" s="105">
        <v>-6.3492063492063266E-3</v>
      </c>
      <c r="H325" s="105">
        <v>-1.1098779134295356E-3</v>
      </c>
      <c r="I325" s="105">
        <v>-2.0750757752389881E-2</v>
      </c>
      <c r="J325" s="105">
        <v>5.4261091605489753E-3</v>
      </c>
      <c r="K325" s="106">
        <v>3.8240917782026429E-3</v>
      </c>
      <c r="L325" s="93">
        <v>-2.8231647122864967E-3</v>
      </c>
      <c r="M325" s="39"/>
      <c r="N325" s="39"/>
      <c r="O325" s="39"/>
      <c r="P325" s="39"/>
      <c r="Q325" s="39"/>
      <c r="R325" s="39"/>
      <c r="S325" s="39"/>
      <c r="T325" s="39"/>
      <c r="U325" s="39"/>
      <c r="V325" s="39"/>
      <c r="W325" s="39"/>
      <c r="X325" s="39"/>
      <c r="Y325" s="39"/>
      <c r="Z325" s="39"/>
    </row>
    <row r="326" spans="1:26" ht="14.25" customHeight="1">
      <c r="A326" s="105">
        <v>6.5170083610124774E-2</v>
      </c>
      <c r="B326" s="105">
        <v>-2.8182701652089359E-2</v>
      </c>
      <c r="C326" s="105">
        <v>-4.1152263374485409E-3</v>
      </c>
      <c r="D326" s="105">
        <v>1.3678553981436359E-2</v>
      </c>
      <c r="E326" s="105">
        <v>1.6078431372549051E-2</v>
      </c>
      <c r="F326" s="105">
        <v>0</v>
      </c>
      <c r="G326" s="105">
        <v>5.0000000000000044E-2</v>
      </c>
      <c r="H326" s="105">
        <v>2.9126213592232997E-2</v>
      </c>
      <c r="I326" s="105">
        <v>-2.5581395348837077E-3</v>
      </c>
      <c r="J326" s="105">
        <v>1.7207792207792227E-2</v>
      </c>
      <c r="K326" s="106">
        <v>3.8387715930903177E-3</v>
      </c>
      <c r="L326" s="93">
        <v>2.4219001001644314E-2</v>
      </c>
      <c r="M326" s="39"/>
      <c r="N326" s="39"/>
      <c r="O326" s="39"/>
      <c r="P326" s="39"/>
      <c r="Q326" s="39"/>
      <c r="R326" s="39"/>
      <c r="S326" s="39"/>
      <c r="T326" s="39"/>
      <c r="U326" s="39"/>
      <c r="V326" s="39"/>
      <c r="W326" s="39"/>
      <c r="X326" s="39"/>
      <c r="Y326" s="39"/>
      <c r="Z326" s="39"/>
    </row>
    <row r="327" spans="1:26" ht="14.25" customHeight="1">
      <c r="A327" s="105">
        <v>-2.2854530910753068E-3</v>
      </c>
      <c r="B327" s="105">
        <v>1.679841897233203E-2</v>
      </c>
      <c r="C327" s="105">
        <v>-8.1632653061224358E-3</v>
      </c>
      <c r="D327" s="105">
        <v>-1.4634146341463428E-3</v>
      </c>
      <c r="E327" s="105">
        <v>0</v>
      </c>
      <c r="F327" s="105">
        <v>-9.6495683087861606E-3</v>
      </c>
      <c r="G327" s="105">
        <v>0</v>
      </c>
      <c r="H327" s="105">
        <v>-2.6681489716509188E-2</v>
      </c>
      <c r="I327" s="105">
        <v>2.4053346034770273E-2</v>
      </c>
      <c r="J327" s="105">
        <v>-6.4516129032258229E-3</v>
      </c>
      <c r="K327" s="106">
        <v>-1.6981132075471694E-2</v>
      </c>
      <c r="L327" s="93">
        <v>-8.2142890863268203E-4</v>
      </c>
      <c r="M327" s="39"/>
      <c r="N327" s="39"/>
      <c r="O327" s="39"/>
      <c r="P327" s="39"/>
      <c r="Q327" s="39"/>
      <c r="R327" s="39"/>
      <c r="S327" s="39"/>
      <c r="T327" s="39"/>
      <c r="U327" s="39"/>
      <c r="V327" s="39"/>
      <c r="W327" s="39"/>
      <c r="X327" s="39"/>
      <c r="Y327" s="39"/>
      <c r="Z327" s="39"/>
    </row>
    <row r="328" spans="1:26" ht="14.25" customHeight="1">
      <c r="A328" s="105">
        <v>-7.2603516732842044E-3</v>
      </c>
      <c r="B328" s="105">
        <v>-1.6520894071914483E-2</v>
      </c>
      <c r="C328" s="105">
        <v>1.2605910312047941E-2</v>
      </c>
      <c r="D328" s="105">
        <v>1.2595702642627771E-2</v>
      </c>
      <c r="E328" s="105">
        <v>1.5710919088767206E-3</v>
      </c>
      <c r="F328" s="105">
        <v>-1.3032581453634062E-2</v>
      </c>
      <c r="G328" s="105">
        <v>4.1841004184099972E-3</v>
      </c>
      <c r="H328" s="105">
        <v>-5.5555555555553138E-4</v>
      </c>
      <c r="I328" s="105">
        <v>1.9669742593491968E-2</v>
      </c>
      <c r="J328" s="105">
        <v>0</v>
      </c>
      <c r="K328" s="106">
        <v>-9.3457943925233655E-3</v>
      </c>
      <c r="L328" s="93">
        <v>-7.6419419967166391E-4</v>
      </c>
      <c r="M328" s="39"/>
      <c r="N328" s="39"/>
      <c r="O328" s="39"/>
      <c r="P328" s="39"/>
      <c r="Q328" s="39"/>
      <c r="R328" s="39"/>
      <c r="S328" s="39"/>
      <c r="T328" s="39"/>
      <c r="U328" s="39"/>
      <c r="V328" s="39"/>
      <c r="W328" s="39"/>
      <c r="X328" s="39"/>
      <c r="Y328" s="39"/>
      <c r="Z328" s="39"/>
    </row>
    <row r="329" spans="1:26" ht="14.25" customHeight="1">
      <c r="A329" s="105">
        <v>0</v>
      </c>
      <c r="B329" s="105">
        <v>-9.7087378640781097E-4</v>
      </c>
      <c r="C329" s="105">
        <v>-7.9950799507996217E-3</v>
      </c>
      <c r="D329" s="105">
        <v>-3.3230769230769841E-3</v>
      </c>
      <c r="E329" s="105">
        <v>0</v>
      </c>
      <c r="F329" s="105">
        <v>0</v>
      </c>
      <c r="G329" s="105">
        <v>7.2488199595412972E-3</v>
      </c>
      <c r="H329" s="105">
        <v>0</v>
      </c>
      <c r="I329" s="105">
        <v>-6.4090909090909087E-2</v>
      </c>
      <c r="J329" s="105">
        <v>-1.2738853503184711E-2</v>
      </c>
      <c r="K329" s="106">
        <v>-3.7369207772797175E-4</v>
      </c>
      <c r="L329" s="93">
        <v>-3.4505128759599879E-3</v>
      </c>
      <c r="M329" s="39"/>
      <c r="N329" s="39"/>
      <c r="O329" s="39"/>
      <c r="P329" s="39"/>
      <c r="Q329" s="39"/>
      <c r="R329" s="39"/>
      <c r="S329" s="39"/>
      <c r="T329" s="39"/>
      <c r="U329" s="39"/>
      <c r="V329" s="39"/>
      <c r="W329" s="39"/>
      <c r="X329" s="39"/>
      <c r="Y329" s="39"/>
      <c r="Z329" s="39"/>
    </row>
    <row r="330" spans="1:26" ht="14.25" customHeight="1">
      <c r="A330" s="105">
        <v>-1.2877939529675198E-2</v>
      </c>
      <c r="B330" s="105">
        <v>4.8780487804878092E-3</v>
      </c>
      <c r="C330" s="105">
        <v>0</v>
      </c>
      <c r="D330" s="105">
        <v>1.8495684340320562E-3</v>
      </c>
      <c r="E330" s="105">
        <v>3.9292730844797674E-4</v>
      </c>
      <c r="F330" s="105">
        <v>1.0126582278481067E-2</v>
      </c>
      <c r="G330" s="105">
        <v>-1.4617940199335488E-2</v>
      </c>
      <c r="H330" s="105">
        <v>2.2727272727272707E-2</v>
      </c>
      <c r="I330" s="105">
        <v>5.5155875299760293E-2</v>
      </c>
      <c r="J330" s="105">
        <v>9.6463022508037621E-3</v>
      </c>
      <c r="K330" s="106">
        <v>-7.0500927643785127E-3</v>
      </c>
      <c r="L330" s="93">
        <v>1.8650565639628525E-3</v>
      </c>
      <c r="M330" s="39"/>
      <c r="N330" s="39"/>
      <c r="O330" s="39"/>
      <c r="P330" s="39"/>
      <c r="Q330" s="39"/>
      <c r="R330" s="39"/>
      <c r="S330" s="39"/>
      <c r="T330" s="39"/>
      <c r="U330" s="39"/>
      <c r="V330" s="39"/>
      <c r="W330" s="39"/>
      <c r="X330" s="39"/>
      <c r="Y330" s="39"/>
      <c r="Z330" s="39"/>
    </row>
    <row r="331" spans="1:26" ht="14.25" customHeight="1">
      <c r="A331" s="105">
        <v>-7.5572349410980566E-3</v>
      </c>
      <c r="B331" s="105">
        <v>0</v>
      </c>
      <c r="C331" s="105">
        <v>3.7037037037037646E-3</v>
      </c>
      <c r="D331" s="105">
        <v>0</v>
      </c>
      <c r="E331" s="105">
        <v>1.9650225977607683E-4</v>
      </c>
      <c r="F331" s="105">
        <v>-1.151151151151153E-2</v>
      </c>
      <c r="G331" s="105">
        <v>-1.6179114234352032E-2</v>
      </c>
      <c r="H331" s="105">
        <v>5.1399200456880845E-3</v>
      </c>
      <c r="I331" s="105">
        <v>0</v>
      </c>
      <c r="J331" s="105">
        <v>2.2558814050919196E-3</v>
      </c>
      <c r="K331" s="106">
        <v>-1.4625228519195566E-2</v>
      </c>
      <c r="L331" s="93">
        <v>-2.0961404696104857E-3</v>
      </c>
      <c r="M331" s="39"/>
      <c r="N331" s="39"/>
      <c r="O331" s="39"/>
      <c r="P331" s="39"/>
      <c r="Q331" s="39"/>
      <c r="R331" s="39"/>
      <c r="S331" s="39"/>
      <c r="T331" s="39"/>
      <c r="U331" s="39"/>
      <c r="V331" s="39"/>
      <c r="W331" s="39"/>
      <c r="X331" s="39"/>
      <c r="Y331" s="39"/>
      <c r="Z331" s="39"/>
    </row>
    <row r="332" spans="1:26" ht="14.25" customHeight="1">
      <c r="A332" s="105">
        <v>-3.5437430786267043E-3</v>
      </c>
      <c r="B332" s="105">
        <v>2.4999999999999911E-2</v>
      </c>
      <c r="C332" s="105">
        <v>0</v>
      </c>
      <c r="D332" s="105">
        <v>-6.1614294516332269E-4</v>
      </c>
      <c r="E332" s="105">
        <v>7.8662733529988316E-4</v>
      </c>
      <c r="F332" s="105">
        <v>0</v>
      </c>
      <c r="G332" s="105">
        <v>3.7118644067796636E-2</v>
      </c>
      <c r="H332" s="105">
        <v>-1.6292134831460636E-2</v>
      </c>
      <c r="I332" s="105">
        <v>0</v>
      </c>
      <c r="J332" s="105">
        <v>7.4675324675324006E-3</v>
      </c>
      <c r="K332" s="106">
        <v>1.4842300556586308E-2</v>
      </c>
      <c r="L332" s="93">
        <v>1.3082722335688857E-3</v>
      </c>
      <c r="M332" s="39"/>
      <c r="N332" s="39"/>
      <c r="O332" s="39"/>
      <c r="P332" s="39"/>
      <c r="Q332" s="39"/>
      <c r="R332" s="39"/>
      <c r="S332" s="39"/>
      <c r="T332" s="39"/>
      <c r="U332" s="39"/>
      <c r="V332" s="39"/>
      <c r="W332" s="39"/>
      <c r="X332" s="39"/>
      <c r="Y332" s="39"/>
      <c r="Z332" s="39"/>
    </row>
    <row r="333" spans="1:26" ht="14.25" customHeight="1">
      <c r="A333" s="105">
        <v>-6.6006600660066805E-3</v>
      </c>
      <c r="B333" s="105">
        <v>0</v>
      </c>
      <c r="C333" s="105">
        <v>1.2499999999999956E-2</v>
      </c>
      <c r="D333" s="105">
        <v>-6.1576354679804268E-4</v>
      </c>
      <c r="E333" s="105">
        <v>-9.8231827111983083E-4</v>
      </c>
      <c r="F333" s="105">
        <v>0</v>
      </c>
      <c r="G333" s="105">
        <v>6.4824292050493781E-3</v>
      </c>
      <c r="H333" s="105">
        <v>-9.4602114635503609E-3</v>
      </c>
      <c r="I333" s="105">
        <v>-3.0232558139534849E-2</v>
      </c>
      <c r="J333" s="105">
        <v>3.2573289902280145E-3</v>
      </c>
      <c r="K333" s="106">
        <v>-2.0366598778004397E-3</v>
      </c>
      <c r="L333" s="93">
        <v>-2.4786172320229172E-3</v>
      </c>
      <c r="M333" s="39"/>
      <c r="N333" s="39"/>
      <c r="O333" s="39"/>
      <c r="P333" s="39"/>
      <c r="Q333" s="39"/>
      <c r="R333" s="39"/>
      <c r="S333" s="39"/>
      <c r="T333" s="39"/>
      <c r="U333" s="39"/>
      <c r="V333" s="39"/>
      <c r="W333" s="39"/>
      <c r="X333" s="39"/>
      <c r="Y333" s="39"/>
      <c r="Z333" s="39"/>
    </row>
    <row r="334" spans="1:26" ht="14.25" customHeight="1">
      <c r="A334" s="105">
        <v>-1.098901098900984E-3</v>
      </c>
      <c r="B334" s="105">
        <v>5.002501250626068E-4</v>
      </c>
      <c r="C334" s="105">
        <v>1.6518424396442244E-2</v>
      </c>
      <c r="D334" s="105">
        <v>1.4999999999999902E-2</v>
      </c>
      <c r="E334" s="105">
        <v>0</v>
      </c>
      <c r="F334" s="105">
        <v>3.4161490683229712E-2</v>
      </c>
      <c r="G334" s="105">
        <v>7.2164948453607991E-3</v>
      </c>
      <c r="H334" s="105">
        <v>2.3348519362186737E-2</v>
      </c>
      <c r="I334" s="105">
        <v>2.6497970876104171E-2</v>
      </c>
      <c r="J334" s="105">
        <v>6.5573770491802463E-3</v>
      </c>
      <c r="K334" s="106">
        <v>9.532710280373724E-3</v>
      </c>
      <c r="L334" s="93">
        <v>2.5791390946656723E-3</v>
      </c>
      <c r="M334" s="39"/>
      <c r="N334" s="39"/>
      <c r="O334" s="39"/>
      <c r="P334" s="39"/>
      <c r="Q334" s="39"/>
      <c r="R334" s="39"/>
      <c r="S334" s="39"/>
      <c r="T334" s="39"/>
      <c r="U334" s="39"/>
      <c r="V334" s="39"/>
      <c r="W334" s="39"/>
      <c r="X334" s="39"/>
      <c r="Y334" s="39"/>
      <c r="Z334" s="39"/>
    </row>
    <row r="335" spans="1:26" ht="14.25" customHeight="1">
      <c r="A335" s="105">
        <v>-1.0869565217391353E-2</v>
      </c>
      <c r="B335" s="105">
        <v>-4.9999999999994493E-4</v>
      </c>
      <c r="C335" s="105">
        <v>-1.542952460383662E-2</v>
      </c>
      <c r="D335" s="105">
        <v>-1.2484394506866447E-3</v>
      </c>
      <c r="E335" s="105">
        <v>-4.1087849735864657E-3</v>
      </c>
      <c r="F335" s="105">
        <v>0</v>
      </c>
      <c r="G335" s="105">
        <v>-3.5952747817155073E-3</v>
      </c>
      <c r="H335" s="105">
        <v>0</v>
      </c>
      <c r="I335" s="105">
        <v>1.061519903498187E-2</v>
      </c>
      <c r="J335" s="105">
        <v>-2.2435897435897467E-2</v>
      </c>
      <c r="K335" s="106">
        <v>-3.9497307001795323E-2</v>
      </c>
      <c r="L335" s="93">
        <v>-3.1901817465307403E-3</v>
      </c>
      <c r="M335" s="39"/>
      <c r="N335" s="39"/>
      <c r="O335" s="39"/>
      <c r="P335" s="39"/>
      <c r="Q335" s="39"/>
      <c r="R335" s="39"/>
      <c r="S335" s="39"/>
      <c r="T335" s="39"/>
      <c r="U335" s="39"/>
      <c r="V335" s="39"/>
      <c r="W335" s="39"/>
      <c r="X335" s="39"/>
      <c r="Y335" s="39"/>
      <c r="Z335" s="39"/>
    </row>
    <row r="336" spans="1:26" ht="14.25" customHeight="1">
      <c r="A336" s="105">
        <v>-5.4054054054053502E-3</v>
      </c>
      <c r="B336" s="105">
        <v>-1.9960079840319889E-3</v>
      </c>
      <c r="C336" s="105">
        <v>3.3620689655172509E-2</v>
      </c>
      <c r="D336" s="105">
        <v>1.2499999999999734E-3</v>
      </c>
      <c r="E336" s="105">
        <v>-2.1475985942991382E-3</v>
      </c>
      <c r="F336" s="105">
        <v>-1.5503875968991832E-3</v>
      </c>
      <c r="G336" s="105">
        <v>7.2426280393171893E-3</v>
      </c>
      <c r="H336" s="105">
        <v>3.4285714285713365E-3</v>
      </c>
      <c r="I336" s="105">
        <v>-5.3652968036529636E-2</v>
      </c>
      <c r="J336" s="105">
        <v>9.7087378640776656E-3</v>
      </c>
      <c r="K336" s="106">
        <v>2.2018348623853212E-2</v>
      </c>
      <c r="L336" s="93">
        <v>-2.7789733705111397E-3</v>
      </c>
      <c r="M336" s="39"/>
      <c r="N336" s="39"/>
      <c r="O336" s="39"/>
      <c r="P336" s="39"/>
      <c r="Q336" s="39"/>
      <c r="R336" s="39"/>
      <c r="S336" s="39"/>
      <c r="T336" s="39"/>
      <c r="U336" s="39"/>
      <c r="V336" s="39"/>
      <c r="W336" s="39"/>
      <c r="X336" s="39"/>
      <c r="Y336" s="39"/>
      <c r="Z336" s="39"/>
    </row>
    <row r="337" spans="1:26" ht="14.25" customHeight="1">
      <c r="A337" s="105">
        <v>2.3796347537354823E-2</v>
      </c>
      <c r="B337" s="105">
        <v>-2.7184466019417486E-2</v>
      </c>
      <c r="C337" s="105">
        <v>-5.3061224489795888E-2</v>
      </c>
      <c r="D337" s="105">
        <v>6.2893081761006275E-3</v>
      </c>
      <c r="E337" s="105">
        <v>2.3483365949119595E-3</v>
      </c>
      <c r="F337" s="105">
        <v>0</v>
      </c>
      <c r="G337" s="105">
        <v>1.3811188811188702E-2</v>
      </c>
      <c r="H337" s="105">
        <v>0</v>
      </c>
      <c r="I337" s="105">
        <v>5.5421686746987886E-2</v>
      </c>
      <c r="J337" s="105">
        <v>1.9465522929726031E-2</v>
      </c>
      <c r="K337" s="106">
        <v>2.8301886792452935E-2</v>
      </c>
      <c r="L337" s="93">
        <v>1.7857312926789826E-2</v>
      </c>
      <c r="M337" s="39"/>
      <c r="N337" s="39"/>
      <c r="O337" s="39"/>
      <c r="P337" s="39"/>
      <c r="Q337" s="39"/>
      <c r="R337" s="39"/>
      <c r="S337" s="39"/>
      <c r="T337" s="39"/>
      <c r="U337" s="39"/>
      <c r="V337" s="39"/>
      <c r="W337" s="39"/>
      <c r="X337" s="39"/>
      <c r="Y337" s="39"/>
      <c r="Z337" s="39"/>
    </row>
    <row r="338" spans="1:26" ht="14.25" customHeight="1">
      <c r="A338" s="105">
        <v>-8.2327113062569124E-3</v>
      </c>
      <c r="B338" s="105">
        <v>0</v>
      </c>
      <c r="C338" s="105">
        <v>2.2324222824952944E-2</v>
      </c>
      <c r="D338" s="105">
        <v>-2.3341523341523396E-2</v>
      </c>
      <c r="E338" s="105">
        <v>-1.953125E-3</v>
      </c>
      <c r="F338" s="105">
        <v>0</v>
      </c>
      <c r="G338" s="105">
        <v>-1.038062283737029E-2</v>
      </c>
      <c r="H338" s="105">
        <v>-1.1299435028248594E-2</v>
      </c>
      <c r="I338" s="105">
        <v>0</v>
      </c>
      <c r="J338" s="105">
        <v>-3.4713375796178281E-2</v>
      </c>
      <c r="K338" s="106">
        <v>-4.1591320072332683E-2</v>
      </c>
      <c r="L338" s="93">
        <v>-1.5960338137991803E-2</v>
      </c>
      <c r="M338" s="39"/>
      <c r="N338" s="39"/>
      <c r="O338" s="39"/>
      <c r="P338" s="39"/>
      <c r="Q338" s="39"/>
      <c r="R338" s="39"/>
      <c r="S338" s="39"/>
      <c r="T338" s="39"/>
      <c r="U338" s="39"/>
      <c r="V338" s="39"/>
      <c r="W338" s="39"/>
      <c r="X338" s="39"/>
      <c r="Y338" s="39"/>
      <c r="Z338" s="39"/>
    </row>
    <row r="339" spans="1:26" ht="14.25" customHeight="1">
      <c r="A339" s="105">
        <v>-7.625272331154731E-3</v>
      </c>
      <c r="B339" s="105">
        <v>0</v>
      </c>
      <c r="C339" s="105">
        <v>-2.0859407592821455E-4</v>
      </c>
      <c r="D339" s="105">
        <v>-4.8899755501222719E-3</v>
      </c>
      <c r="E339" s="105">
        <v>-5.8252427184466438E-3</v>
      </c>
      <c r="F339" s="105">
        <v>0</v>
      </c>
      <c r="G339" s="105">
        <v>3.4722222222223209E-3</v>
      </c>
      <c r="H339" s="105">
        <v>-2.8169014084507005E-3</v>
      </c>
      <c r="I339" s="105">
        <v>-1.1904761904761862E-2</v>
      </c>
      <c r="J339" s="105">
        <v>1.5948963317384823E-3</v>
      </c>
      <c r="K339" s="106">
        <v>5.4545454545453786E-3</v>
      </c>
      <c r="L339" s="93">
        <v>-6.0270705828652238E-3</v>
      </c>
      <c r="M339" s="39"/>
      <c r="N339" s="39"/>
      <c r="O339" s="39"/>
      <c r="P339" s="39"/>
      <c r="Q339" s="39"/>
      <c r="R339" s="39"/>
      <c r="S339" s="39"/>
      <c r="T339" s="39"/>
      <c r="U339" s="39"/>
      <c r="V339" s="39"/>
      <c r="W339" s="39"/>
      <c r="X339" s="39"/>
      <c r="Y339" s="39"/>
      <c r="Z339" s="39"/>
    </row>
    <row r="340" spans="1:26" ht="14.25" customHeight="1">
      <c r="A340" s="105">
        <v>-2.1739130434782483E-3</v>
      </c>
      <c r="B340" s="105">
        <v>0</v>
      </c>
      <c r="C340" s="105">
        <v>-8.3368070029188335E-4</v>
      </c>
      <c r="D340" s="105">
        <v>-1.8007202881152429E-2</v>
      </c>
      <c r="E340" s="105">
        <v>0</v>
      </c>
      <c r="F340" s="105">
        <v>0</v>
      </c>
      <c r="G340" s="105">
        <v>0</v>
      </c>
      <c r="H340" s="105">
        <v>-2.8089887640448952E-3</v>
      </c>
      <c r="I340" s="105">
        <v>4.7846889952152249E-3</v>
      </c>
      <c r="J340" s="105">
        <v>-7.9113924050633333E-3</v>
      </c>
      <c r="K340" s="106">
        <v>0</v>
      </c>
      <c r="L340" s="93">
        <v>5.3126048540419468E-4</v>
      </c>
      <c r="M340" s="39"/>
      <c r="N340" s="39"/>
      <c r="O340" s="39"/>
      <c r="P340" s="39"/>
      <c r="Q340" s="39"/>
      <c r="R340" s="39"/>
      <c r="S340" s="39"/>
      <c r="T340" s="39"/>
      <c r="U340" s="39"/>
      <c r="V340" s="39"/>
      <c r="W340" s="39"/>
      <c r="X340" s="39"/>
      <c r="Y340" s="39"/>
      <c r="Z340" s="39"/>
    </row>
    <row r="341" spans="1:26" ht="14.25" customHeight="1">
      <c r="A341" s="105">
        <v>0</v>
      </c>
      <c r="B341" s="105">
        <v>1.980198019801982E-2</v>
      </c>
      <c r="C341" s="105">
        <v>0</v>
      </c>
      <c r="D341" s="105">
        <v>-8.3333333333333037E-3</v>
      </c>
      <c r="E341" s="105">
        <v>5.859375E-3</v>
      </c>
      <c r="F341" s="105">
        <v>1.8957345971563955E-2</v>
      </c>
      <c r="G341" s="105">
        <v>0</v>
      </c>
      <c r="H341" s="105">
        <v>-5.5865921787709993E-3</v>
      </c>
      <c r="I341" s="105">
        <v>1.4563106796116498E-2</v>
      </c>
      <c r="J341" s="105">
        <v>1.0876519513755456E-2</v>
      </c>
      <c r="K341" s="106">
        <v>-2.6548672566371723E-2</v>
      </c>
      <c r="L341" s="93">
        <v>6.5246772615212834E-5</v>
      </c>
      <c r="M341" s="39"/>
      <c r="N341" s="39"/>
      <c r="O341" s="39"/>
      <c r="P341" s="39"/>
      <c r="Q341" s="39"/>
      <c r="R341" s="39"/>
      <c r="S341" s="39"/>
      <c r="T341" s="39"/>
      <c r="U341" s="39"/>
      <c r="V341" s="39"/>
      <c r="W341" s="39"/>
      <c r="X341" s="39"/>
      <c r="Y341" s="39"/>
      <c r="Z341" s="39"/>
    </row>
    <row r="342" spans="1:26" ht="14.25" customHeight="1">
      <c r="A342" s="105">
        <v>-2.1734405564000081E-4</v>
      </c>
      <c r="B342" s="105">
        <v>-1.9417475728155331E-2</v>
      </c>
      <c r="C342" s="105">
        <v>-4.1666666666662078E-4</v>
      </c>
      <c r="D342" s="105">
        <v>1.1918951132301459E-3</v>
      </c>
      <c r="E342" s="105">
        <v>-6.7895247332686592E-3</v>
      </c>
      <c r="F342" s="105">
        <v>-3.672612801678854E-3</v>
      </c>
      <c r="G342" s="105">
        <v>0</v>
      </c>
      <c r="H342" s="105">
        <v>-2.6644915715062556E-2</v>
      </c>
      <c r="I342" s="105">
        <v>-2.421307506053294E-3</v>
      </c>
      <c r="J342" s="105">
        <v>-7.6190476190475254E-3</v>
      </c>
      <c r="K342" s="106">
        <v>-3.3515611218909447E-3</v>
      </c>
      <c r="L342" s="93">
        <v>-2.6216218728793983E-3</v>
      </c>
      <c r="M342" s="39"/>
      <c r="N342" s="39"/>
      <c r="O342" s="39"/>
      <c r="P342" s="39"/>
      <c r="Q342" s="39"/>
      <c r="R342" s="39"/>
      <c r="S342" s="39"/>
      <c r="T342" s="39"/>
      <c r="U342" s="39"/>
      <c r="V342" s="39"/>
      <c r="W342" s="39"/>
      <c r="X342" s="39"/>
      <c r="Y342" s="39"/>
      <c r="Z342" s="39"/>
    </row>
    <row r="343" spans="1:26" ht="14.25" customHeight="1">
      <c r="A343" s="105">
        <v>-8.4051724137931272E-3</v>
      </c>
      <c r="B343" s="105">
        <v>0</v>
      </c>
      <c r="C343" s="105">
        <v>-1.0309278350515427E-2</v>
      </c>
      <c r="D343" s="105">
        <v>-1.985981308411211E-2</v>
      </c>
      <c r="E343" s="105">
        <v>2.9182879377431803E-3</v>
      </c>
      <c r="F343" s="105">
        <v>-8.5851318944844102E-2</v>
      </c>
      <c r="G343" s="105">
        <v>3.3095279568018388E-3</v>
      </c>
      <c r="H343" s="105">
        <v>1.0439560439560402E-2</v>
      </c>
      <c r="I343" s="105">
        <v>-1.6666666666666718E-2</v>
      </c>
      <c r="J343" s="105">
        <v>0</v>
      </c>
      <c r="K343" s="106">
        <v>3.3628318584071337E-3</v>
      </c>
      <c r="L343" s="93">
        <v>-2.6517574847244596E-3</v>
      </c>
      <c r="M343" s="39"/>
      <c r="N343" s="39"/>
      <c r="O343" s="39"/>
      <c r="P343" s="39"/>
      <c r="Q343" s="39"/>
      <c r="R343" s="39"/>
      <c r="S343" s="39"/>
      <c r="T343" s="39"/>
      <c r="U343" s="39"/>
      <c r="V343" s="39"/>
      <c r="W343" s="39"/>
      <c r="X343" s="39"/>
      <c r="Y343" s="39"/>
      <c r="Z343" s="39"/>
    </row>
    <row r="344" spans="1:26" ht="14.25" customHeight="1">
      <c r="A344" s="105">
        <v>3.2432432432432101E-3</v>
      </c>
      <c r="B344" s="105">
        <v>3.0000000000000027E-2</v>
      </c>
      <c r="C344" s="105">
        <v>1.0416666666666741E-2</v>
      </c>
      <c r="D344" s="105">
        <v>7.058823529411784E-3</v>
      </c>
      <c r="E344" s="105">
        <v>1.400670743736443E-2</v>
      </c>
      <c r="F344" s="105">
        <v>0</v>
      </c>
      <c r="G344" s="105">
        <v>-3.2986111111110716E-3</v>
      </c>
      <c r="H344" s="105">
        <v>-7.6335877862595547E-3</v>
      </c>
      <c r="I344" s="105">
        <v>4.7846889952152249E-3</v>
      </c>
      <c r="J344" s="105">
        <v>6.389776357827559E-3</v>
      </c>
      <c r="K344" s="106">
        <v>0</v>
      </c>
      <c r="L344" s="93">
        <v>3.8066341536056036E-3</v>
      </c>
      <c r="M344" s="39"/>
      <c r="N344" s="39"/>
      <c r="O344" s="39"/>
      <c r="P344" s="39"/>
      <c r="Q344" s="39"/>
      <c r="R344" s="39"/>
      <c r="S344" s="39"/>
      <c r="T344" s="39"/>
      <c r="U344" s="39"/>
      <c r="V344" s="39"/>
      <c r="W344" s="39"/>
      <c r="X344" s="39"/>
      <c r="Y344" s="39"/>
      <c r="Z344" s="39"/>
    </row>
    <row r="345" spans="1:26" ht="14.25" customHeight="1">
      <c r="A345" s="105">
        <v>0</v>
      </c>
      <c r="B345" s="105">
        <v>9.0817356205852295E-3</v>
      </c>
      <c r="C345" s="105">
        <v>3.0042918454935563E-2</v>
      </c>
      <c r="D345" s="105">
        <v>-1.1627906976744207E-2</v>
      </c>
      <c r="E345" s="105">
        <v>-2.3617398149970992E-3</v>
      </c>
      <c r="F345" s="105">
        <v>0</v>
      </c>
      <c r="G345" s="105">
        <v>8.7565674255691839E-3</v>
      </c>
      <c r="H345" s="105">
        <v>-8.1124932395889582E-3</v>
      </c>
      <c r="I345" s="105">
        <v>-4.761904761904745E-3</v>
      </c>
      <c r="J345" s="105">
        <v>4.1706769329483695E-3</v>
      </c>
      <c r="K345" s="106">
        <v>8.9285714285713969E-3</v>
      </c>
      <c r="L345" s="93">
        <v>-9.6701007922039839E-4</v>
      </c>
      <c r="M345" s="39"/>
      <c r="N345" s="39"/>
      <c r="O345" s="39"/>
      <c r="P345" s="39"/>
      <c r="Q345" s="39"/>
      <c r="R345" s="39"/>
      <c r="S345" s="39"/>
      <c r="T345" s="39"/>
      <c r="U345" s="39"/>
      <c r="V345" s="39"/>
      <c r="W345" s="39"/>
      <c r="X345" s="39"/>
      <c r="Y345" s="39"/>
      <c r="Z345" s="39"/>
    </row>
    <row r="346" spans="1:26" ht="14.25" customHeight="1">
      <c r="A346" s="105">
        <v>0</v>
      </c>
      <c r="B346" s="105">
        <v>0</v>
      </c>
      <c r="C346" s="105">
        <v>-3.6991113866501335E-2</v>
      </c>
      <c r="D346" s="105">
        <v>0</v>
      </c>
      <c r="E346" s="105">
        <v>-4.7012732615082653E-3</v>
      </c>
      <c r="F346" s="105">
        <v>9.794628751974721E-2</v>
      </c>
      <c r="G346" s="105">
        <v>-1.2110726643598579E-2</v>
      </c>
      <c r="H346" s="105">
        <v>-5.3792361484669149E-3</v>
      </c>
      <c r="I346" s="105">
        <v>0</v>
      </c>
      <c r="J346" s="105">
        <v>-4.1533546325879245E-3</v>
      </c>
      <c r="K346" s="106">
        <v>1.7889087656528524E-3</v>
      </c>
      <c r="L346" s="93">
        <v>-2.4394542300877342E-3</v>
      </c>
      <c r="M346" s="39"/>
      <c r="N346" s="39"/>
      <c r="O346" s="39"/>
      <c r="P346" s="39"/>
      <c r="Q346" s="39"/>
      <c r="R346" s="39"/>
      <c r="S346" s="39"/>
      <c r="T346" s="39"/>
      <c r="U346" s="39"/>
      <c r="V346" s="39"/>
      <c r="W346" s="39"/>
      <c r="X346" s="39"/>
      <c r="Y346" s="39"/>
      <c r="Z346" s="39"/>
    </row>
    <row r="347" spans="1:26" ht="14.25" customHeight="1">
      <c r="A347" s="105">
        <v>5.2162573353620179E-3</v>
      </c>
      <c r="B347" s="105">
        <v>0</v>
      </c>
      <c r="C347" s="105">
        <v>4.6496539792387548E-2</v>
      </c>
      <c r="D347" s="105">
        <v>0</v>
      </c>
      <c r="E347" s="105">
        <v>-8.5453486113807875E-3</v>
      </c>
      <c r="F347" s="105">
        <v>0</v>
      </c>
      <c r="G347" s="105">
        <v>1.0489510489510412E-2</v>
      </c>
      <c r="H347" s="105">
        <v>-6.4136825227151251E-3</v>
      </c>
      <c r="I347" s="105">
        <v>-1.1764705882352899E-2</v>
      </c>
      <c r="J347" s="105">
        <v>-6.3492063492063266E-3</v>
      </c>
      <c r="K347" s="106">
        <v>5.4716981132075571E-2</v>
      </c>
      <c r="L347" s="93">
        <v>2.1338182357943936E-4</v>
      </c>
      <c r="M347" s="39"/>
      <c r="N347" s="39"/>
      <c r="O347" s="39"/>
      <c r="P347" s="39"/>
      <c r="Q347" s="39"/>
      <c r="R347" s="39"/>
      <c r="S347" s="39"/>
      <c r="T347" s="39"/>
      <c r="U347" s="39"/>
      <c r="V347" s="39"/>
      <c r="W347" s="39"/>
      <c r="X347" s="39"/>
      <c r="Y347" s="39"/>
      <c r="Z347" s="39"/>
    </row>
    <row r="348" spans="1:26" ht="14.25" customHeight="1">
      <c r="A348" s="105">
        <v>-1.1600429645542421E-2</v>
      </c>
      <c r="B348" s="105">
        <v>-9.000000000000008E-3</v>
      </c>
      <c r="C348" s="105">
        <v>-4.855967078189305E-2</v>
      </c>
      <c r="D348" s="105">
        <v>0</v>
      </c>
      <c r="E348" s="105">
        <v>1.398188263095701E-2</v>
      </c>
      <c r="F348" s="105">
        <v>-9.1387559808612462E-2</v>
      </c>
      <c r="G348" s="105">
        <v>1.7513134851139256E-3</v>
      </c>
      <c r="H348" s="105">
        <v>3.2171581769437907E-3</v>
      </c>
      <c r="I348" s="105">
        <v>-2.5229357798165153E-2</v>
      </c>
      <c r="J348" s="105">
        <v>-1.2539184952978011E-2</v>
      </c>
      <c r="K348" s="106">
        <v>-4.5045045045045029E-2</v>
      </c>
      <c r="L348" s="93">
        <v>-1.879786278486173E-3</v>
      </c>
      <c r="M348" s="39"/>
      <c r="N348" s="39"/>
      <c r="O348" s="39"/>
      <c r="P348" s="39"/>
      <c r="Q348" s="39"/>
      <c r="R348" s="39"/>
      <c r="S348" s="39"/>
      <c r="T348" s="39"/>
      <c r="U348" s="39"/>
      <c r="V348" s="39"/>
      <c r="W348" s="39"/>
      <c r="X348" s="39"/>
      <c r="Y348" s="39"/>
      <c r="Z348" s="39"/>
    </row>
    <row r="349" spans="1:26" ht="14.25" customHeight="1">
      <c r="A349" s="105">
        <v>-4.8102618920363716E-3</v>
      </c>
      <c r="B349" s="105">
        <v>2.0040080160319551E-3</v>
      </c>
      <c r="C349" s="105">
        <v>-2.8000000000000025E-2</v>
      </c>
      <c r="D349" s="105">
        <v>-3.4762456546929554E-3</v>
      </c>
      <c r="E349" s="105">
        <v>1.9696671262559029E-4</v>
      </c>
      <c r="F349" s="105">
        <v>0</v>
      </c>
      <c r="G349" s="105">
        <v>-1.5737016961007155E-3</v>
      </c>
      <c r="H349" s="105">
        <v>3.0956329463792231E-2</v>
      </c>
      <c r="I349" s="105">
        <v>-9.0909090909090384E-3</v>
      </c>
      <c r="J349" s="105">
        <v>-1.0852713178294615E-2</v>
      </c>
      <c r="K349" s="106">
        <v>-5.1980641692059848E-3</v>
      </c>
      <c r="L349" s="93">
        <v>-4.2578005683224784E-4</v>
      </c>
      <c r="M349" s="39"/>
      <c r="N349" s="39"/>
      <c r="O349" s="39"/>
      <c r="P349" s="39"/>
      <c r="Q349" s="39"/>
      <c r="R349" s="39"/>
      <c r="S349" s="39"/>
      <c r="T349" s="39"/>
      <c r="U349" s="39"/>
      <c r="V349" s="39"/>
      <c r="W349" s="39"/>
      <c r="X349" s="39"/>
      <c r="Y349" s="39"/>
      <c r="Z349" s="39"/>
    </row>
    <row r="350" spans="1:26" ht="14.25" customHeight="1">
      <c r="A350" s="105">
        <v>-4.7872340425532123E-3</v>
      </c>
      <c r="B350" s="105">
        <v>-2.0000000000000018E-3</v>
      </c>
      <c r="C350" s="105">
        <v>8.0645161290322509E-3</v>
      </c>
      <c r="D350" s="105">
        <v>-2.3121387283236983E-3</v>
      </c>
      <c r="E350" s="105">
        <v>-1.5732546705998773E-3</v>
      </c>
      <c r="F350" s="105">
        <v>7.2289156626506035E-3</v>
      </c>
      <c r="G350" s="105">
        <v>3.1573408174003781E-3</v>
      </c>
      <c r="H350" s="105">
        <v>1.2877939529675198E-2</v>
      </c>
      <c r="I350" s="105">
        <v>2.2732439190731313E-4</v>
      </c>
      <c r="J350" s="105">
        <v>-3.09981401116044E-4</v>
      </c>
      <c r="K350" s="106">
        <v>5.2252252252251719E-3</v>
      </c>
      <c r="L350" s="93">
        <v>7.5957574915475057E-4</v>
      </c>
      <c r="M350" s="39"/>
      <c r="N350" s="39"/>
      <c r="O350" s="39"/>
      <c r="P350" s="39"/>
      <c r="Q350" s="39"/>
      <c r="R350" s="39"/>
      <c r="S350" s="39"/>
      <c r="T350" s="39"/>
      <c r="U350" s="39"/>
      <c r="V350" s="39"/>
      <c r="W350" s="39"/>
      <c r="X350" s="39"/>
      <c r="Y350" s="39"/>
      <c r="Z350" s="39"/>
    </row>
    <row r="351" spans="1:26" ht="14.25" customHeight="1">
      <c r="A351" s="105">
        <v>-1.0626992561104665E-3</v>
      </c>
      <c r="B351" s="105">
        <v>0</v>
      </c>
      <c r="C351" s="105">
        <v>-3.6159100040177306E-3</v>
      </c>
      <c r="D351" s="105">
        <v>1.6451233842538215E-2</v>
      </c>
      <c r="E351" s="105">
        <v>1.9669551534229335E-4</v>
      </c>
      <c r="F351" s="105">
        <v>9.210526315789469E-2</v>
      </c>
      <c r="G351" s="105">
        <v>1.75438596491162E-4</v>
      </c>
      <c r="H351" s="105">
        <v>-7.7777777777777724E-3</v>
      </c>
      <c r="I351" s="105">
        <v>4.5485558335234266E-4</v>
      </c>
      <c r="J351" s="105">
        <v>-1.3455657492354667E-2</v>
      </c>
      <c r="K351" s="106">
        <v>9.0909090909090384E-3</v>
      </c>
      <c r="L351" s="93">
        <v>8.2509780653761133E-4</v>
      </c>
      <c r="M351" s="39"/>
      <c r="N351" s="39"/>
      <c r="O351" s="39"/>
      <c r="P351" s="39"/>
      <c r="Q351" s="39"/>
      <c r="R351" s="39"/>
      <c r="S351" s="39"/>
      <c r="T351" s="39"/>
      <c r="U351" s="39"/>
      <c r="V351" s="39"/>
      <c r="W351" s="39"/>
      <c r="X351" s="39"/>
      <c r="Y351" s="39"/>
      <c r="Z351" s="39"/>
    </row>
    <row r="352" spans="1:26" ht="14.25" customHeight="1">
      <c r="A352" s="105">
        <v>-9.4736842105264119E-3</v>
      </c>
      <c r="B352" s="105">
        <v>1.0101010101010166E-2</v>
      </c>
      <c r="C352" s="105">
        <v>7.692307692307665E-3</v>
      </c>
      <c r="D352" s="105">
        <v>-3.5128805620608938E-3</v>
      </c>
      <c r="E352" s="105">
        <v>-3.1372549019608176E-3</v>
      </c>
      <c r="F352" s="105">
        <v>0</v>
      </c>
      <c r="G352" s="105">
        <v>5.6457304163726185E-3</v>
      </c>
      <c r="H352" s="105">
        <v>5.5865921787709993E-3</v>
      </c>
      <c r="I352" s="105">
        <v>-4.5464878381451523E-4</v>
      </c>
      <c r="J352" s="105">
        <v>-1.0889292196007316E-2</v>
      </c>
      <c r="K352" s="106">
        <v>-9.009009009009028E-3</v>
      </c>
      <c r="L352" s="93">
        <v>-2.229272850046593E-3</v>
      </c>
      <c r="M352" s="39"/>
      <c r="N352" s="39"/>
      <c r="O352" s="39"/>
      <c r="P352" s="39"/>
      <c r="Q352" s="39"/>
      <c r="R352" s="39"/>
      <c r="S352" s="39"/>
      <c r="T352" s="39"/>
      <c r="U352" s="39"/>
      <c r="V352" s="39"/>
      <c r="W352" s="39"/>
      <c r="X352" s="39"/>
      <c r="Y352" s="39"/>
      <c r="Z352" s="39"/>
    </row>
    <row r="353" spans="1:26" ht="14.25" customHeight="1">
      <c r="A353" s="105">
        <v>-1.0313574330659381E-2</v>
      </c>
      <c r="B353" s="105">
        <v>-1.3944223107569709E-2</v>
      </c>
      <c r="C353" s="105">
        <v>-1.5936254980079667E-2</v>
      </c>
      <c r="D353" s="105">
        <v>1.4251781472684133E-2</v>
      </c>
      <c r="E353" s="105">
        <v>-5.8479532163743242E-3</v>
      </c>
      <c r="F353" s="105">
        <v>4.1095890410958846E-2</v>
      </c>
      <c r="G353" s="105">
        <v>-5.6140350877194045E-3</v>
      </c>
      <c r="H353" s="105">
        <v>5.6179775280897903E-3</v>
      </c>
      <c r="I353" s="105">
        <v>-2.2727272727274261E-4</v>
      </c>
      <c r="J353" s="105">
        <v>-1.017964071856281E-2</v>
      </c>
      <c r="K353" s="106">
        <v>-9.8126672613737531E-3</v>
      </c>
      <c r="L353" s="93">
        <v>-4.631249424546513E-3</v>
      </c>
      <c r="M353" s="39"/>
      <c r="N353" s="39"/>
      <c r="O353" s="39"/>
      <c r="P353" s="39"/>
      <c r="Q353" s="39"/>
      <c r="R353" s="39"/>
      <c r="S353" s="39"/>
      <c r="T353" s="39"/>
      <c r="U353" s="39"/>
      <c r="V353" s="39"/>
      <c r="W353" s="39"/>
      <c r="X353" s="39"/>
      <c r="Y353" s="39"/>
      <c r="Z353" s="39"/>
    </row>
    <row r="354" spans="1:26" ht="14.25" customHeight="1">
      <c r="A354" s="105">
        <v>-1.0416666666668295E-4</v>
      </c>
      <c r="B354" s="105">
        <v>1.9289340101522834E-2</v>
      </c>
      <c r="C354" s="105">
        <v>0</v>
      </c>
      <c r="D354" s="105">
        <v>2.3809523809523725E-3</v>
      </c>
      <c r="E354" s="105">
        <v>-1.5570260801867075E-3</v>
      </c>
      <c r="F354" s="105">
        <v>0</v>
      </c>
      <c r="G354" s="105">
        <v>-1.7540782318892223E-4</v>
      </c>
      <c r="H354" s="105">
        <v>0</v>
      </c>
      <c r="I354" s="105">
        <v>-4.3270276146988529E-2</v>
      </c>
      <c r="J354" s="105">
        <v>2.9275808936825909E-2</v>
      </c>
      <c r="K354" s="106">
        <v>8.9285714285725071E-4</v>
      </c>
      <c r="L354" s="93">
        <v>-3.8247406605703693E-3</v>
      </c>
      <c r="M354" s="39"/>
      <c r="N354" s="39"/>
      <c r="O354" s="39"/>
      <c r="P354" s="39"/>
      <c r="Q354" s="39"/>
      <c r="R354" s="39"/>
      <c r="S354" s="39"/>
      <c r="T354" s="39"/>
      <c r="U354" s="39"/>
      <c r="V354" s="39"/>
      <c r="W354" s="39"/>
      <c r="X354" s="39"/>
      <c r="Y354" s="39"/>
      <c r="Z354" s="39"/>
    </row>
    <row r="355" spans="1:26" ht="14.25" customHeight="1">
      <c r="A355" s="105">
        <v>-3.1152647975077885E-3</v>
      </c>
      <c r="B355" s="105">
        <v>0</v>
      </c>
      <c r="C355" s="105">
        <v>-7.905138339920903E-3</v>
      </c>
      <c r="D355" s="105">
        <v>9.4940511957697371E-3</v>
      </c>
      <c r="E355" s="105">
        <v>1.5594541910330939E-3</v>
      </c>
      <c r="F355" s="105">
        <v>0</v>
      </c>
      <c r="G355" s="105">
        <v>0</v>
      </c>
      <c r="H355" s="105">
        <v>9.6426545660805996E-3</v>
      </c>
      <c r="I355" s="105">
        <v>0</v>
      </c>
      <c r="J355" s="105">
        <v>2.076124567474058E-2</v>
      </c>
      <c r="K355" s="106">
        <v>1.7889087656528524E-3</v>
      </c>
      <c r="L355" s="93">
        <v>-4.0340695510265867E-4</v>
      </c>
      <c r="M355" s="39"/>
      <c r="N355" s="39"/>
      <c r="O355" s="39"/>
      <c r="P355" s="39"/>
      <c r="Q355" s="39"/>
      <c r="R355" s="39"/>
      <c r="S355" s="39"/>
      <c r="T355" s="39"/>
      <c r="U355" s="39"/>
      <c r="V355" s="39"/>
      <c r="W355" s="39"/>
      <c r="X355" s="39"/>
      <c r="Y355" s="39"/>
      <c r="Z355" s="39"/>
    </row>
    <row r="356" spans="1:26" ht="14.25" customHeight="1">
      <c r="A356" s="105">
        <v>1.0395010395010118E-3</v>
      </c>
      <c r="B356" s="105">
        <v>-2.378592666005952E-2</v>
      </c>
      <c r="C356" s="105">
        <v>1.2000000000000011E-2</v>
      </c>
      <c r="D356" s="105">
        <v>2.530120481927689E-3</v>
      </c>
      <c r="E356" s="105">
        <v>-9.0786169596291932E-3</v>
      </c>
      <c r="F356" s="105">
        <v>0</v>
      </c>
      <c r="G356" s="105">
        <v>1.75438596491162E-4</v>
      </c>
      <c r="H356" s="105">
        <v>-1.2324929971988752E-2</v>
      </c>
      <c r="I356" s="105">
        <v>4.7846889952153138E-2</v>
      </c>
      <c r="J356" s="105">
        <v>1.956382296343806E-2</v>
      </c>
      <c r="K356" s="106">
        <v>2.1004566210045761E-2</v>
      </c>
      <c r="L356" s="93">
        <v>3.9579900774109333E-3</v>
      </c>
      <c r="M356" s="39"/>
      <c r="N356" s="39"/>
      <c r="O356" s="39"/>
      <c r="P356" s="39"/>
      <c r="Q356" s="39"/>
      <c r="R356" s="39"/>
      <c r="S356" s="39"/>
      <c r="T356" s="39"/>
      <c r="U356" s="39"/>
      <c r="V356" s="39"/>
      <c r="W356" s="39"/>
      <c r="X356" s="39"/>
      <c r="Y356" s="39"/>
      <c r="Z356" s="39"/>
    </row>
    <row r="357" spans="1:26" ht="14.25" customHeight="1">
      <c r="A357" s="105">
        <v>-1.0384215991692258E-3</v>
      </c>
      <c r="B357" s="105">
        <v>-9.9009900990099098E-4</v>
      </c>
      <c r="C357" s="105">
        <v>-3.2882011605415817E-2</v>
      </c>
      <c r="D357" s="105">
        <v>-3.6014405762304635E-3</v>
      </c>
      <c r="E357" s="105">
        <v>1.0935364186682284E-2</v>
      </c>
      <c r="F357" s="105">
        <v>0</v>
      </c>
      <c r="G357" s="105">
        <v>6.8892421833597339E-3</v>
      </c>
      <c r="H357" s="105">
        <v>1.9417475728155331E-2</v>
      </c>
      <c r="I357" s="105">
        <v>-3.6322360953462418E-3</v>
      </c>
      <c r="J357" s="105">
        <v>9.061488673139273E-3</v>
      </c>
      <c r="K357" s="106">
        <v>-4.5454545454545192E-3</v>
      </c>
      <c r="L357" s="93">
        <v>5.3022171225525216E-3</v>
      </c>
      <c r="M357" s="39"/>
      <c r="N357" s="39"/>
      <c r="O357" s="39"/>
      <c r="P357" s="39"/>
      <c r="Q357" s="39"/>
      <c r="R357" s="39"/>
      <c r="S357" s="39"/>
      <c r="T357" s="39"/>
      <c r="U357" s="39"/>
      <c r="V357" s="39"/>
      <c r="W357" s="39"/>
      <c r="X357" s="39"/>
      <c r="Y357" s="39"/>
      <c r="Z357" s="39"/>
    </row>
    <row r="358" spans="1:26" ht="14.25" customHeight="1">
      <c r="A358" s="105">
        <v>1.0395010395010118E-3</v>
      </c>
      <c r="B358" s="105">
        <v>2.5380710659898442E-2</v>
      </c>
      <c r="C358" s="105">
        <v>1.9379844961240345E-3</v>
      </c>
      <c r="D358" s="105">
        <v>-1.3033175355450233E-2</v>
      </c>
      <c r="E358" s="105">
        <v>4.9058084772370947E-3</v>
      </c>
      <c r="F358" s="105">
        <v>2.7472527472527375E-3</v>
      </c>
      <c r="G358" s="105">
        <v>-6.8421052631578716E-3</v>
      </c>
      <c r="H358" s="105">
        <v>5.714285714286671E-4</v>
      </c>
      <c r="I358" s="105">
        <v>3.6226770171724265E-2</v>
      </c>
      <c r="J358" s="105">
        <v>-2.421307506053294E-3</v>
      </c>
      <c r="K358" s="106">
        <v>-1.9960079840319889E-3</v>
      </c>
      <c r="L358" s="93">
        <v>2.6907161016163084E-3</v>
      </c>
      <c r="M358" s="39"/>
      <c r="N358" s="39"/>
      <c r="O358" s="39"/>
      <c r="P358" s="39"/>
      <c r="Q358" s="39"/>
      <c r="R358" s="39"/>
      <c r="S358" s="39"/>
      <c r="T358" s="39"/>
      <c r="U358" s="39"/>
      <c r="V358" s="39"/>
      <c r="W358" s="39"/>
      <c r="X358" s="39"/>
      <c r="Y358" s="39"/>
      <c r="Z358" s="39"/>
    </row>
    <row r="359" spans="1:26" ht="14.25" customHeight="1">
      <c r="A359" s="105">
        <v>-1.1421451562662055E-3</v>
      </c>
      <c r="B359" s="105">
        <v>0</v>
      </c>
      <c r="C359" s="105">
        <v>-7.5014425851124278E-3</v>
      </c>
      <c r="D359" s="105">
        <v>1.4423076923076872E-2</v>
      </c>
      <c r="E359" s="105">
        <v>9.108910891089117E-3</v>
      </c>
      <c r="F359" s="105">
        <v>0</v>
      </c>
      <c r="G359" s="105">
        <v>-4.8882681564245134E-3</v>
      </c>
      <c r="H359" s="105">
        <v>-5.6818181818182323E-3</v>
      </c>
      <c r="I359" s="105">
        <v>0</v>
      </c>
      <c r="J359" s="105">
        <v>2.4271844660195274E-3</v>
      </c>
      <c r="K359" s="106">
        <v>5.6569343065693278E-3</v>
      </c>
      <c r="L359" s="93">
        <v>1.1983390463450316E-3</v>
      </c>
      <c r="M359" s="39"/>
      <c r="N359" s="39"/>
      <c r="O359" s="39"/>
      <c r="P359" s="39"/>
      <c r="Q359" s="39"/>
      <c r="R359" s="39"/>
      <c r="S359" s="39"/>
      <c r="T359" s="39"/>
      <c r="U359" s="39"/>
      <c r="V359" s="39"/>
      <c r="W359" s="39"/>
      <c r="X359" s="39"/>
      <c r="Y359" s="39"/>
      <c r="Z359" s="39"/>
    </row>
    <row r="360" spans="1:26" ht="14.25" customHeight="1">
      <c r="A360" s="105">
        <v>1.0384215991687817E-4</v>
      </c>
      <c r="B360" s="105">
        <v>-2.4752475247524774E-2</v>
      </c>
      <c r="C360" s="105">
        <v>-1.5340909090909127E-2</v>
      </c>
      <c r="D360" s="105">
        <v>-3.5928143712574689E-3</v>
      </c>
      <c r="E360" s="105">
        <v>-7.6635881312634435E-3</v>
      </c>
      <c r="F360" s="105">
        <v>0</v>
      </c>
      <c r="G360" s="105">
        <v>1.3986013986013734E-3</v>
      </c>
      <c r="H360" s="105">
        <v>-4.5248868778280382E-3</v>
      </c>
      <c r="I360" s="105">
        <v>-1.2543554006968605E-2</v>
      </c>
      <c r="J360" s="105">
        <v>-1.2779552715655007E-2</v>
      </c>
      <c r="K360" s="106">
        <v>-1.9677996422182487E-2</v>
      </c>
      <c r="L360" s="93">
        <v>-5.0832262775072357E-3</v>
      </c>
      <c r="M360" s="39"/>
      <c r="N360" s="39"/>
      <c r="O360" s="39"/>
      <c r="P360" s="39"/>
      <c r="Q360" s="39"/>
      <c r="R360" s="39"/>
      <c r="S360" s="39"/>
      <c r="T360" s="39"/>
      <c r="U360" s="39"/>
      <c r="V360" s="39"/>
      <c r="W360" s="39"/>
      <c r="X360" s="39"/>
      <c r="Y360" s="39"/>
      <c r="Z360" s="39"/>
    </row>
    <row r="361" spans="1:26" ht="14.25" customHeight="1">
      <c r="A361" s="105">
        <v>1.0395010395010118E-3</v>
      </c>
      <c r="B361" s="105">
        <v>2.8513238289205711E-2</v>
      </c>
      <c r="C361" s="105">
        <v>1.538461538461533E-2</v>
      </c>
      <c r="D361" s="105">
        <v>-5.9523809523809312E-3</v>
      </c>
      <c r="E361" s="105">
        <v>1.3947001394700065E-2</v>
      </c>
      <c r="F361" s="105">
        <v>0</v>
      </c>
      <c r="G361" s="105">
        <v>9.7087378640776656E-3</v>
      </c>
      <c r="H361" s="105">
        <v>5.1165434906197405E-3</v>
      </c>
      <c r="I361" s="105">
        <v>3.4965034965035446E-3</v>
      </c>
      <c r="J361" s="105">
        <v>9.6774193548387899E-3</v>
      </c>
      <c r="K361" s="106">
        <v>0</v>
      </c>
      <c r="L361" s="93">
        <v>5.4267527760998302E-3</v>
      </c>
      <c r="M361" s="39"/>
      <c r="N361" s="39"/>
      <c r="O361" s="39"/>
      <c r="P361" s="39"/>
      <c r="Q361" s="39"/>
      <c r="R361" s="39"/>
      <c r="S361" s="39"/>
      <c r="T361" s="39"/>
      <c r="U361" s="39"/>
      <c r="V361" s="39"/>
      <c r="W361" s="39"/>
      <c r="X361" s="39"/>
      <c r="Y361" s="39"/>
      <c r="Z361" s="39"/>
    </row>
    <row r="362" spans="1:26" ht="14.25" customHeight="1">
      <c r="A362" s="105">
        <v>-2.5920165889061764E-3</v>
      </c>
      <c r="B362" s="105">
        <v>1.8363599265456276E-3</v>
      </c>
      <c r="C362" s="105">
        <v>-3.844675124953234E-4</v>
      </c>
      <c r="D362" s="105">
        <v>-4.7393364928910442E-3</v>
      </c>
      <c r="E362" s="105">
        <v>5.9808612440193087E-4</v>
      </c>
      <c r="F362" s="105">
        <v>0</v>
      </c>
      <c r="G362" s="105">
        <v>-6.3146816348009782E-3</v>
      </c>
      <c r="H362" s="105">
        <v>-5.6818181818185653E-4</v>
      </c>
      <c r="I362" s="105">
        <v>-5.1020408163264808E-3</v>
      </c>
      <c r="J362" s="105">
        <v>-2.2529771483745797E-3</v>
      </c>
      <c r="K362" s="106">
        <v>1.6363636363636358E-2</v>
      </c>
      <c r="L362" s="93">
        <v>-8.0778444225726442E-4</v>
      </c>
      <c r="M362" s="39"/>
      <c r="N362" s="39"/>
      <c r="O362" s="39"/>
      <c r="P362" s="39"/>
      <c r="Q362" s="39"/>
      <c r="R362" s="39"/>
      <c r="S362" s="39"/>
      <c r="T362" s="39"/>
      <c r="U362" s="39"/>
      <c r="V362" s="39"/>
      <c r="W362" s="39"/>
      <c r="X362" s="39"/>
      <c r="Y362" s="39"/>
      <c r="Z362" s="39"/>
    </row>
    <row r="363" spans="1:26" ht="14.25" customHeight="1">
      <c r="A363" s="105">
        <v>4.6874999999999556E-3</v>
      </c>
      <c r="B363" s="105">
        <v>-2.950495049504942E-2</v>
      </c>
      <c r="C363" s="105">
        <v>-1.5145778114350583E-2</v>
      </c>
      <c r="D363" s="105">
        <v>1.0778443113772518E-2</v>
      </c>
      <c r="E363" s="105">
        <v>-7.9681274900389454E-4</v>
      </c>
      <c r="F363" s="105">
        <v>-2.1505376344086002E-2</v>
      </c>
      <c r="G363" s="105">
        <v>-1.0243055555555491E-2</v>
      </c>
      <c r="H363" s="105">
        <v>7.4413279908414065E-3</v>
      </c>
      <c r="I363" s="105">
        <v>-2.6636568848758424E-2</v>
      </c>
      <c r="J363" s="105">
        <v>1.8688524590163791E-2</v>
      </c>
      <c r="K363" s="106">
        <v>-1.2567324955116699E-2</v>
      </c>
      <c r="L363" s="93">
        <v>-3.7739339561556617E-3</v>
      </c>
      <c r="M363" s="39"/>
      <c r="N363" s="39"/>
      <c r="O363" s="39"/>
      <c r="P363" s="39"/>
      <c r="Q363" s="39"/>
      <c r="R363" s="39"/>
      <c r="S363" s="39"/>
      <c r="T363" s="39"/>
      <c r="U363" s="39"/>
      <c r="V363" s="39"/>
      <c r="W363" s="39"/>
      <c r="X363" s="39"/>
      <c r="Y363" s="39"/>
      <c r="Z363" s="39"/>
    </row>
    <row r="364" spans="1:26" ht="14.25" customHeight="1">
      <c r="A364" s="105">
        <v>-1.6638935108153063E-3</v>
      </c>
      <c r="B364" s="105">
        <v>0</v>
      </c>
      <c r="C364" s="105">
        <v>2.1663442940038857E-2</v>
      </c>
      <c r="D364" s="105">
        <v>4.6925761039586789E-3</v>
      </c>
      <c r="E364" s="105">
        <v>-5.9405940594059459E-3</v>
      </c>
      <c r="F364" s="105">
        <v>0</v>
      </c>
      <c r="G364" s="105">
        <v>3.4734282737058919E-4</v>
      </c>
      <c r="H364" s="105">
        <v>-5.7208237986272614E-4</v>
      </c>
      <c r="I364" s="105">
        <v>0</v>
      </c>
      <c r="J364" s="105">
        <v>0</v>
      </c>
      <c r="K364" s="106">
        <v>-5.3571428571428381E-3</v>
      </c>
      <c r="L364" s="93">
        <v>3.3310509465733773E-4</v>
      </c>
      <c r="M364" s="39"/>
      <c r="N364" s="39"/>
      <c r="O364" s="39"/>
      <c r="P364" s="39"/>
      <c r="Q364" s="39"/>
      <c r="R364" s="39"/>
      <c r="S364" s="39"/>
      <c r="T364" s="39"/>
      <c r="U364" s="39"/>
      <c r="V364" s="39"/>
      <c r="W364" s="39"/>
      <c r="X364" s="39"/>
      <c r="Y364" s="39"/>
      <c r="Z364" s="39"/>
    </row>
    <row r="365" spans="1:26" ht="14.25" customHeight="1">
      <c r="A365" s="105">
        <v>-3.420043527826655E-3</v>
      </c>
      <c r="B365" s="105">
        <v>0</v>
      </c>
      <c r="C365" s="105">
        <v>4.2338709677419262E-2</v>
      </c>
      <c r="D365" s="105">
        <v>0</v>
      </c>
      <c r="E365" s="105">
        <v>3.9761431411531323E-3</v>
      </c>
      <c r="F365" s="105">
        <v>9.4117647058823639E-2</v>
      </c>
      <c r="G365" s="105">
        <v>-3.472222222222765E-4</v>
      </c>
      <c r="H365" s="105">
        <v>0</v>
      </c>
      <c r="I365" s="105">
        <v>-3.6956521739130443E-2</v>
      </c>
      <c r="J365" s="105">
        <v>-3.1050825298251095E-3</v>
      </c>
      <c r="K365" s="106">
        <v>-3.558718861209953E-3</v>
      </c>
      <c r="L365" s="93">
        <v>-1.5705258490078533E-3</v>
      </c>
      <c r="M365" s="39"/>
      <c r="N365" s="39"/>
      <c r="O365" s="39"/>
      <c r="P365" s="39"/>
      <c r="Q365" s="39"/>
      <c r="R365" s="39"/>
      <c r="S365" s="39"/>
      <c r="T365" s="39"/>
      <c r="U365" s="39"/>
      <c r="V365" s="39"/>
      <c r="W365" s="39"/>
      <c r="X365" s="39"/>
      <c r="Y365" s="39"/>
      <c r="Z365" s="39"/>
    </row>
    <row r="366" spans="1:26" ht="14.25" customHeight="1">
      <c r="A366" s="105">
        <v>8.3603302330441664E-3</v>
      </c>
      <c r="B366" s="105">
        <v>0</v>
      </c>
      <c r="C366" s="105">
        <v>-8.0000000000000071E-3</v>
      </c>
      <c r="D366" s="105">
        <v>-4.7995418098510823E-2</v>
      </c>
      <c r="E366" s="105">
        <v>1.9920318725099584E-3</v>
      </c>
      <c r="F366" s="105">
        <v>0</v>
      </c>
      <c r="G366" s="105">
        <v>5.2110474205302459E-4</v>
      </c>
      <c r="H366" s="105">
        <v>2.2222222222222143E-2</v>
      </c>
      <c r="I366" s="105">
        <v>0</v>
      </c>
      <c r="J366" s="105">
        <v>1.8814518814518788E-2</v>
      </c>
      <c r="K366" s="106">
        <v>0</v>
      </c>
      <c r="L366" s="93">
        <v>4.7245556225925522E-3</v>
      </c>
      <c r="M366" s="39"/>
      <c r="N366" s="39"/>
      <c r="O366" s="39"/>
      <c r="P366" s="39"/>
      <c r="Q366" s="39"/>
      <c r="R366" s="39"/>
      <c r="S366" s="39"/>
      <c r="T366" s="39"/>
      <c r="U366" s="39"/>
      <c r="V366" s="39"/>
      <c r="W366" s="39"/>
      <c r="X366" s="39"/>
      <c r="Y366" s="39"/>
      <c r="Z366" s="39"/>
    </row>
    <row r="367" spans="1:26" ht="14.25" customHeight="1">
      <c r="A367" s="105">
        <v>9.4142259414220497E-4</v>
      </c>
      <c r="B367" s="105">
        <v>0</v>
      </c>
      <c r="C367" s="105">
        <v>1.2145748987854255E-2</v>
      </c>
      <c r="D367" s="105">
        <v>4.4258373205741552E-2</v>
      </c>
      <c r="E367" s="105">
        <v>2.7966440271673942E-3</v>
      </c>
      <c r="F367" s="105">
        <v>5.8858151854024321E-4</v>
      </c>
      <c r="G367" s="105">
        <v>-5.2083333333330373E-4</v>
      </c>
      <c r="H367" s="105">
        <v>-8.6956521739129933E-3</v>
      </c>
      <c r="I367" s="105">
        <v>3.3707865168539408E-2</v>
      </c>
      <c r="J367" s="105">
        <v>1.166861143524045E-3</v>
      </c>
      <c r="K367" s="106">
        <v>0</v>
      </c>
      <c r="L367" s="93">
        <v>3.1658829554446211E-3</v>
      </c>
      <c r="M367" s="39"/>
      <c r="N367" s="39"/>
      <c r="O367" s="39"/>
      <c r="P367" s="39"/>
      <c r="Q367" s="39"/>
      <c r="R367" s="39"/>
      <c r="S367" s="39"/>
      <c r="T367" s="39"/>
      <c r="U367" s="39"/>
      <c r="V367" s="39"/>
      <c r="W367" s="39"/>
      <c r="X367" s="39"/>
      <c r="Y367" s="39"/>
      <c r="Z367" s="39"/>
    </row>
    <row r="368" spans="1:26" ht="14.25" customHeight="1">
      <c r="A368" s="105">
        <v>-1.2396694214876103E-2</v>
      </c>
      <c r="B368" s="105">
        <v>-9.8039215686274161E-3</v>
      </c>
      <c r="C368" s="105">
        <v>-1.2000000000000011E-2</v>
      </c>
      <c r="D368" s="105">
        <v>1.1976047904191933E-3</v>
      </c>
      <c r="E368" s="105">
        <v>-6.7460317460317221E-3</v>
      </c>
      <c r="F368" s="105">
        <v>0</v>
      </c>
      <c r="G368" s="105">
        <v>-6.8965517241379448E-3</v>
      </c>
      <c r="H368" s="105">
        <v>-5.7937427578214074E-4</v>
      </c>
      <c r="I368" s="105">
        <v>-2.7959807776321566E-2</v>
      </c>
      <c r="J368" s="105">
        <v>-1.6666666666675933E-4</v>
      </c>
      <c r="K368" s="106">
        <v>-4.2589437819420817E-2</v>
      </c>
      <c r="L368" s="93">
        <v>-4.4772798902463773E-3</v>
      </c>
      <c r="M368" s="39"/>
      <c r="N368" s="39"/>
      <c r="O368" s="39"/>
      <c r="P368" s="39"/>
      <c r="Q368" s="39"/>
      <c r="R368" s="39"/>
      <c r="S368" s="39"/>
      <c r="T368" s="39"/>
      <c r="U368" s="39"/>
      <c r="V368" s="39"/>
      <c r="W368" s="39"/>
      <c r="X368" s="39"/>
      <c r="Y368" s="39"/>
      <c r="Z368" s="39"/>
    </row>
    <row r="369" spans="1:26" ht="14.25" customHeight="1">
      <c r="A369" s="105">
        <v>0</v>
      </c>
      <c r="B369" s="105">
        <v>8.9020771513352859E-3</v>
      </c>
      <c r="C369" s="105">
        <v>-7.9365079365079083E-3</v>
      </c>
      <c r="D369" s="105">
        <v>-8.7431693989071024E-2</v>
      </c>
      <c r="E369" s="105">
        <v>-1.980198019801982E-3</v>
      </c>
      <c r="F369" s="105">
        <v>2.3598820058996495E-3</v>
      </c>
      <c r="G369" s="105">
        <v>-6.8493150684931781E-3</v>
      </c>
      <c r="H369" s="105">
        <v>-1.3714285714285679E-2</v>
      </c>
      <c r="I369" s="105">
        <v>0</v>
      </c>
      <c r="J369" s="105">
        <v>-5.6603773584905648E-2</v>
      </c>
      <c r="K369" s="106">
        <v>2.2648083623693305E-2</v>
      </c>
      <c r="L369" s="93">
        <v>-1.246796045404619E-2</v>
      </c>
      <c r="M369" s="39"/>
      <c r="N369" s="39"/>
      <c r="O369" s="39"/>
      <c r="P369" s="39"/>
      <c r="Q369" s="39"/>
      <c r="R369" s="39"/>
      <c r="S369" s="39"/>
      <c r="T369" s="39"/>
      <c r="U369" s="39"/>
      <c r="V369" s="39"/>
      <c r="W369" s="39"/>
      <c r="X369" s="39"/>
      <c r="Y369" s="39"/>
      <c r="Z369" s="39"/>
    </row>
    <row r="370" spans="1:26" ht="14.25" customHeight="1">
      <c r="A370" s="105">
        <v>-1.4441922838869248E-3</v>
      </c>
      <c r="B370" s="105">
        <v>1.0999999999999899E-2</v>
      </c>
      <c r="C370" s="105">
        <v>0</v>
      </c>
      <c r="D370" s="105">
        <v>-6.6225165562914245E-3</v>
      </c>
      <c r="E370" s="105">
        <v>-1.9762845849802257E-3</v>
      </c>
      <c r="F370" s="105">
        <v>3.3536585365853577E-2</v>
      </c>
      <c r="G370" s="105">
        <v>-3.072721065209838E-3</v>
      </c>
      <c r="H370" s="105">
        <v>-2.8490028490028019E-3</v>
      </c>
      <c r="I370" s="105">
        <v>-6.5487884741322056E-4</v>
      </c>
      <c r="J370" s="105">
        <v>3.9385520509887195E-2</v>
      </c>
      <c r="K370" s="106">
        <v>2.4999999999999911E-2</v>
      </c>
      <c r="L370" s="93">
        <v>2.4722331590565361E-4</v>
      </c>
      <c r="M370" s="39"/>
      <c r="N370" s="39"/>
      <c r="O370" s="39"/>
      <c r="P370" s="39"/>
      <c r="Q370" s="39"/>
      <c r="R370" s="39"/>
      <c r="S370" s="39"/>
      <c r="T370" s="39"/>
      <c r="U370" s="39"/>
      <c r="V370" s="39"/>
      <c r="W370" s="39"/>
      <c r="X370" s="39"/>
      <c r="Y370" s="39"/>
      <c r="Z370" s="39"/>
    </row>
    <row r="371" spans="1:26" ht="14.25" customHeight="1">
      <c r="A371" s="105">
        <v>1.0317873892652374E-2</v>
      </c>
      <c r="B371" s="105">
        <v>1.7293997965412089E-2</v>
      </c>
      <c r="C371" s="105">
        <v>3.9840637450199168E-3</v>
      </c>
      <c r="D371" s="105">
        <v>6.3625866050808444E-2</v>
      </c>
      <c r="E371" s="105">
        <v>-1.9758940920766577E-4</v>
      </c>
      <c r="F371" s="105">
        <v>0</v>
      </c>
      <c r="G371" s="105">
        <v>1.0348395998620141E-2</v>
      </c>
      <c r="H371" s="105">
        <v>2.8571428571428914E-3</v>
      </c>
      <c r="I371" s="105">
        <v>-6.5445026178012622E-4</v>
      </c>
      <c r="J371" s="105">
        <v>5.4999999999999938E-2</v>
      </c>
      <c r="K371" s="106">
        <v>-1.2867971091133468E-2</v>
      </c>
      <c r="L371" s="93">
        <v>5.3760966224489781E-3</v>
      </c>
      <c r="M371" s="39"/>
      <c r="N371" s="39"/>
      <c r="O371" s="39"/>
      <c r="P371" s="39"/>
      <c r="Q371" s="39"/>
      <c r="R371" s="39"/>
      <c r="S371" s="39"/>
      <c r="T371" s="39"/>
      <c r="U371" s="39"/>
      <c r="V371" s="39"/>
      <c r="W371" s="39"/>
      <c r="X371" s="39"/>
      <c r="Y371" s="39"/>
      <c r="Z371" s="39"/>
    </row>
    <row r="372" spans="1:26" ht="14.25" customHeight="1">
      <c r="A372" s="105">
        <v>1.0000000000000009E-2</v>
      </c>
      <c r="B372" s="105">
        <v>2.7168234064785857E-2</v>
      </c>
      <c r="C372" s="105">
        <v>4.0000000000000036E-3</v>
      </c>
      <c r="D372" s="105">
        <v>-3.7777777777777799E-2</v>
      </c>
      <c r="E372" s="105">
        <v>1.9798059790141487E-3</v>
      </c>
      <c r="F372" s="105">
        <v>0</v>
      </c>
      <c r="G372" s="105">
        <v>3.1141868512110094E-3</v>
      </c>
      <c r="H372" s="105">
        <v>2.5791324736225141E-2</v>
      </c>
      <c r="I372" s="105">
        <v>1.9672131147541183E-3</v>
      </c>
      <c r="J372" s="105">
        <v>-1.0238907849829393E-2</v>
      </c>
      <c r="K372" s="106">
        <v>3.5267148651030311E-4</v>
      </c>
      <c r="L372" s="93">
        <v>3.7607880098315949E-3</v>
      </c>
      <c r="M372" s="39"/>
      <c r="N372" s="39"/>
      <c r="O372" s="39"/>
      <c r="P372" s="39"/>
      <c r="Q372" s="39"/>
      <c r="R372" s="39"/>
      <c r="S372" s="39"/>
      <c r="T372" s="39"/>
      <c r="U372" s="39"/>
      <c r="V372" s="39"/>
      <c r="W372" s="39"/>
      <c r="X372" s="39"/>
      <c r="Y372" s="39"/>
      <c r="Z372" s="39"/>
    </row>
    <row r="373" spans="1:26" ht="14.25" customHeight="1">
      <c r="A373" s="105">
        <v>-3.0612244897959218E-2</v>
      </c>
      <c r="B373" s="105">
        <v>-2.3469387755101989E-2</v>
      </c>
      <c r="C373" s="105">
        <v>0</v>
      </c>
      <c r="D373" s="105">
        <v>3.4482758620689724E-2</v>
      </c>
      <c r="E373" s="105">
        <v>-1.1864741941861601E-3</v>
      </c>
      <c r="F373" s="105">
        <v>2.4999999999999911E-2</v>
      </c>
      <c r="G373" s="105">
        <v>-6.8728522336769515E-3</v>
      </c>
      <c r="H373" s="105">
        <v>-9.2915214866434725E-3</v>
      </c>
      <c r="I373" s="105">
        <v>3.6240090600226482E-2</v>
      </c>
      <c r="J373" s="105">
        <v>3.3509700176366897E-2</v>
      </c>
      <c r="K373" s="106">
        <v>-5.0877192982455854E-3</v>
      </c>
      <c r="L373" s="93">
        <v>-3.1961241238290805E-3</v>
      </c>
      <c r="M373" s="39"/>
      <c r="N373" s="39"/>
      <c r="O373" s="39"/>
      <c r="P373" s="39"/>
      <c r="Q373" s="39"/>
      <c r="R373" s="39"/>
      <c r="S373" s="39"/>
      <c r="T373" s="39"/>
      <c r="U373" s="39"/>
      <c r="V373" s="39"/>
      <c r="W373" s="39"/>
      <c r="X373" s="39"/>
      <c r="Y373" s="39"/>
      <c r="Z373" s="39"/>
    </row>
    <row r="374" spans="1:26" ht="14.25" customHeight="1">
      <c r="A374" s="105">
        <v>-1.0600706713780883E-2</v>
      </c>
      <c r="B374" s="105">
        <v>3.0494216614090464E-2</v>
      </c>
      <c r="C374" s="105">
        <v>-2.229174814235424E-2</v>
      </c>
      <c r="D374" s="105">
        <v>1.1627906976744207E-2</v>
      </c>
      <c r="E374" s="105">
        <v>-6.4833005893909501E-3</v>
      </c>
      <c r="F374" s="105">
        <v>3.2258064516129004E-2</v>
      </c>
      <c r="G374" s="105">
        <v>-9.5302927161334816E-3</v>
      </c>
      <c r="H374" s="105">
        <v>6.4289888953827923E-3</v>
      </c>
      <c r="I374" s="105">
        <v>-4.0008697542944116E-2</v>
      </c>
      <c r="J374" s="105">
        <v>-1.2195121951219523E-2</v>
      </c>
      <c r="K374" s="106">
        <v>8.8495575221239076E-3</v>
      </c>
      <c r="L374" s="93">
        <v>4.0543653536051494E-4</v>
      </c>
      <c r="M374" s="39"/>
      <c r="N374" s="39"/>
      <c r="O374" s="39"/>
      <c r="P374" s="39"/>
      <c r="Q374" s="39"/>
      <c r="R374" s="39"/>
      <c r="S374" s="39"/>
      <c r="T374" s="39"/>
      <c r="U374" s="39"/>
      <c r="V374" s="39"/>
      <c r="W374" s="39"/>
      <c r="X374" s="39"/>
      <c r="Y374" s="39"/>
      <c r="Z374" s="39"/>
    </row>
    <row r="375" spans="1:26" ht="14.25" customHeight="1">
      <c r="A375" s="105">
        <v>-3.5211267605634866E-3</v>
      </c>
      <c r="B375" s="105">
        <v>6.3492063492063266E-3</v>
      </c>
      <c r="C375" s="105">
        <v>2.2799999999999931E-2</v>
      </c>
      <c r="D375" s="105">
        <v>3.3653846153846256E-2</v>
      </c>
      <c r="E375" s="105">
        <v>3.9447731755424265E-3</v>
      </c>
      <c r="F375" s="105">
        <v>2.6490066225165476E-2</v>
      </c>
      <c r="G375" s="105">
        <v>2.9071803852889655E-2</v>
      </c>
      <c r="H375" s="105">
        <v>5.8788947677836934E-3</v>
      </c>
      <c r="I375" s="105">
        <v>1.9607843137254832E-3</v>
      </c>
      <c r="J375" s="105">
        <v>2.4999999999999911E-2</v>
      </c>
      <c r="K375" s="106">
        <v>-8.7719298245614308E-3</v>
      </c>
      <c r="L375" s="93">
        <v>1.1011430647550391E-2</v>
      </c>
      <c r="M375" s="39"/>
      <c r="N375" s="39"/>
      <c r="O375" s="39"/>
      <c r="P375" s="39"/>
      <c r="Q375" s="39"/>
      <c r="R375" s="39"/>
      <c r="S375" s="39"/>
      <c r="T375" s="39"/>
      <c r="U375" s="39"/>
      <c r="V375" s="39"/>
      <c r="W375" s="39"/>
      <c r="X375" s="39"/>
      <c r="Y375" s="39"/>
      <c r="Z375" s="39"/>
    </row>
    <row r="376" spans="1:26" ht="14.25" customHeight="1">
      <c r="A376" s="105">
        <v>-5.9999999999998943E-3</v>
      </c>
      <c r="B376" s="105">
        <v>-2.5773195876288679E-2</v>
      </c>
      <c r="C376" s="105">
        <v>0</v>
      </c>
      <c r="D376" s="105">
        <v>4.0000000000000036E-2</v>
      </c>
      <c r="E376" s="105">
        <v>3.9603960396039639E-3</v>
      </c>
      <c r="F376" s="105">
        <v>5.3262316910784868E-3</v>
      </c>
      <c r="G376" s="105">
        <v>8.8339222614841617E-3</v>
      </c>
      <c r="H376" s="105">
        <v>5.8823529411755615E-4</v>
      </c>
      <c r="I376" s="105">
        <v>8.79120879120876E-3</v>
      </c>
      <c r="J376" s="105">
        <v>5.6603773584905648E-2</v>
      </c>
      <c r="K376" s="106">
        <v>-1.7241379310344862E-2</v>
      </c>
      <c r="L376" s="93">
        <v>7.5843619467781398E-3</v>
      </c>
      <c r="M376" s="39"/>
      <c r="N376" s="39"/>
      <c r="O376" s="39"/>
      <c r="P376" s="39"/>
      <c r="Q376" s="39"/>
      <c r="R376" s="39"/>
      <c r="S376" s="39"/>
      <c r="T376" s="39"/>
      <c r="U376" s="39"/>
      <c r="V376" s="39"/>
      <c r="W376" s="39"/>
      <c r="X376" s="39"/>
      <c r="Y376" s="39"/>
      <c r="Z376" s="39"/>
    </row>
    <row r="377" spans="1:26" ht="14.25" customHeight="1">
      <c r="A377" s="105">
        <v>5.002501250626068E-4</v>
      </c>
      <c r="B377" s="105">
        <v>2.1052631578947434E-2</v>
      </c>
      <c r="C377" s="105">
        <v>-7.1485305798253407E-3</v>
      </c>
      <c r="D377" s="105">
        <v>-2.4390243902439046E-2</v>
      </c>
      <c r="E377" s="105">
        <v>-3.9447731755424265E-3</v>
      </c>
      <c r="F377" s="105">
        <v>0</v>
      </c>
      <c r="G377" s="105">
        <v>7.1174377224199059E-3</v>
      </c>
      <c r="H377" s="105">
        <v>5.3222945002957545E-3</v>
      </c>
      <c r="I377" s="105">
        <v>-4.1584591814400884E-3</v>
      </c>
      <c r="J377" s="105">
        <v>-9.7159940209268214E-3</v>
      </c>
      <c r="K377" s="106">
        <v>5.199306759098743E-3</v>
      </c>
      <c r="L377" s="93">
        <v>2.5596868147894636E-3</v>
      </c>
      <c r="M377" s="39"/>
      <c r="N377" s="39"/>
      <c r="O377" s="39"/>
      <c r="P377" s="39"/>
      <c r="Q377" s="39"/>
      <c r="R377" s="39"/>
      <c r="S377" s="39"/>
      <c r="T377" s="39"/>
      <c r="U377" s="39"/>
      <c r="V377" s="39"/>
      <c r="W377" s="39"/>
      <c r="X377" s="39"/>
      <c r="Y377" s="39"/>
      <c r="Z377" s="39"/>
    </row>
    <row r="378" spans="1:26" ht="14.25" customHeight="1">
      <c r="A378" s="105">
        <v>-4.9999999999994493E-4</v>
      </c>
      <c r="B378" s="105">
        <v>0</v>
      </c>
      <c r="C378" s="105">
        <v>-4.7430830039525418E-3</v>
      </c>
      <c r="D378" s="105">
        <v>2.4999999999999911E-2</v>
      </c>
      <c r="E378" s="105">
        <v>-7.8833267638933613E-4</v>
      </c>
      <c r="F378" s="105">
        <v>1.3333333333334085E-3</v>
      </c>
      <c r="G378" s="105">
        <v>0</v>
      </c>
      <c r="H378" s="105">
        <v>-5.2941176470587825E-3</v>
      </c>
      <c r="I378" s="105">
        <v>1.7821341055914486E-2</v>
      </c>
      <c r="J378" s="105">
        <v>-8.7053157992219576E-3</v>
      </c>
      <c r="K378" s="106">
        <v>0</v>
      </c>
      <c r="L378" s="93">
        <v>7.1571849661467013E-4</v>
      </c>
      <c r="M378" s="39"/>
      <c r="N378" s="39"/>
      <c r="O378" s="39"/>
      <c r="P378" s="39"/>
      <c r="Q378" s="39"/>
      <c r="R378" s="39"/>
      <c r="S378" s="39"/>
      <c r="T378" s="39"/>
      <c r="U378" s="39"/>
      <c r="V378" s="39"/>
      <c r="W378" s="39"/>
      <c r="X378" s="39"/>
      <c r="Y378" s="39"/>
      <c r="Z378" s="39"/>
    </row>
    <row r="379" spans="1:26" ht="14.25" customHeight="1">
      <c r="A379" s="105">
        <v>0</v>
      </c>
      <c r="B379" s="105">
        <v>-3.1600407747196746E-2</v>
      </c>
      <c r="C379" s="105">
        <v>5.1648788239968546E-3</v>
      </c>
      <c r="D379" s="105">
        <v>5.2493093014077008E-2</v>
      </c>
      <c r="E379" s="105">
        <v>6.5463201745683541E-3</v>
      </c>
      <c r="F379" s="105">
        <v>2.0408163265306145E-2</v>
      </c>
      <c r="G379" s="105">
        <v>6.9879949829778631E-3</v>
      </c>
      <c r="H379" s="105">
        <v>0</v>
      </c>
      <c r="I379" s="105">
        <v>-2.4444444444444713E-3</v>
      </c>
      <c r="J379" s="105">
        <v>2.2537878787878718E-2</v>
      </c>
      <c r="K379" s="106">
        <v>3.303773256824849E-3</v>
      </c>
      <c r="L379" s="93">
        <v>1.6413081414541342E-3</v>
      </c>
      <c r="M379" s="39"/>
      <c r="N379" s="39"/>
      <c r="O379" s="39"/>
      <c r="P379" s="39"/>
      <c r="Q379" s="39"/>
      <c r="R379" s="39"/>
      <c r="S379" s="39"/>
      <c r="T379" s="39"/>
      <c r="U379" s="39"/>
      <c r="V379" s="39"/>
      <c r="W379" s="39"/>
      <c r="X379" s="39"/>
      <c r="Y379" s="39"/>
      <c r="Z379" s="39"/>
    </row>
    <row r="380" spans="1:26" ht="14.25" customHeight="1">
      <c r="A380" s="105">
        <v>-4.997501249375258E-4</v>
      </c>
      <c r="B380" s="105">
        <v>-1.5060240963855387E-2</v>
      </c>
      <c r="C380" s="105">
        <v>2.7888446215138529E-3</v>
      </c>
      <c r="D380" s="105">
        <v>1.3466666666666738E-2</v>
      </c>
      <c r="E380" s="105">
        <v>1.9841269841269771E-4</v>
      </c>
      <c r="F380" s="105">
        <v>0</v>
      </c>
      <c r="G380" s="105">
        <v>0</v>
      </c>
      <c r="H380" s="105">
        <v>5.3222945002957545E-3</v>
      </c>
      <c r="I380" s="105">
        <v>0</v>
      </c>
      <c r="J380" s="105">
        <v>3.420752565564289E-3</v>
      </c>
      <c r="K380" s="106">
        <v>-5.0173010380623051E-3</v>
      </c>
      <c r="L380" s="93">
        <v>3.4453709926265397E-3</v>
      </c>
      <c r="M380" s="39"/>
      <c r="N380" s="39"/>
      <c r="O380" s="39"/>
      <c r="P380" s="39"/>
      <c r="Q380" s="39"/>
      <c r="R380" s="39"/>
      <c r="S380" s="39"/>
      <c r="T380" s="39"/>
      <c r="U380" s="39"/>
      <c r="V380" s="39"/>
      <c r="W380" s="39"/>
      <c r="X380" s="39"/>
      <c r="Y380" s="39"/>
      <c r="Z380" s="39"/>
    </row>
    <row r="381" spans="1:26" ht="14.25" customHeight="1">
      <c r="A381" s="105">
        <v>-8.4241823587711817E-3</v>
      </c>
      <c r="B381" s="105">
        <v>-1.871921182266012E-2</v>
      </c>
      <c r="C381" s="105">
        <v>4.1061800082953237E-2</v>
      </c>
      <c r="D381" s="105">
        <v>1.3513513513513598E-2</v>
      </c>
      <c r="E381" s="105">
        <v>-7.6786769049025372E-3</v>
      </c>
      <c r="F381" s="105">
        <v>1.0309278350515427E-2</v>
      </c>
      <c r="G381" s="105">
        <v>-3.3928571428570864E-3</v>
      </c>
      <c r="H381" s="105">
        <v>5.9171597633134176E-4</v>
      </c>
      <c r="I381" s="105">
        <v>-2.1526418786692814E-2</v>
      </c>
      <c r="J381" s="105">
        <v>3.1764705882353139E-2</v>
      </c>
      <c r="K381" s="106">
        <v>-3.4482758620689724E-3</v>
      </c>
      <c r="L381" s="93">
        <v>-2.0780398416911927E-3</v>
      </c>
      <c r="M381" s="39"/>
      <c r="N381" s="39"/>
      <c r="O381" s="39"/>
      <c r="P381" s="39"/>
      <c r="Q381" s="39"/>
      <c r="R381" s="39"/>
      <c r="S381" s="39"/>
      <c r="T381" s="39"/>
      <c r="U381" s="39"/>
      <c r="V381" s="39"/>
      <c r="W381" s="39"/>
      <c r="X381" s="39"/>
      <c r="Y381" s="39"/>
      <c r="Z381" s="39"/>
    </row>
    <row r="382" spans="1:26" ht="14.25" customHeight="1">
      <c r="A382" s="105">
        <v>9.000000000000119E-3</v>
      </c>
      <c r="B382" s="105">
        <v>-1.4563106796116498E-2</v>
      </c>
      <c r="C382" s="105">
        <v>6.6814159292035269E-2</v>
      </c>
      <c r="D382" s="105">
        <v>-1.3333333333333308E-2</v>
      </c>
      <c r="E382" s="105">
        <v>-1.9685039370087587E-4</v>
      </c>
      <c r="F382" s="105">
        <v>4.6762589928057485E-2</v>
      </c>
      <c r="G382" s="105">
        <v>3.2246506628448302E-3</v>
      </c>
      <c r="H382" s="105">
        <v>-1.1695906432748537E-2</v>
      </c>
      <c r="I382" s="105">
        <v>1.0769230769230864E-2</v>
      </c>
      <c r="J382" s="105">
        <v>2.0000000000000018E-2</v>
      </c>
      <c r="K382" s="106">
        <v>3.4602076124568004E-3</v>
      </c>
      <c r="L382" s="93">
        <v>1.295728823818898E-3</v>
      </c>
      <c r="M382" s="39"/>
      <c r="N382" s="39"/>
      <c r="O382" s="39"/>
      <c r="P382" s="39"/>
      <c r="Q382" s="39"/>
      <c r="R382" s="39"/>
      <c r="S382" s="39"/>
      <c r="T382" s="39"/>
      <c r="U382" s="39"/>
      <c r="V382" s="39"/>
      <c r="W382" s="39"/>
      <c r="X382" s="39"/>
      <c r="Y382" s="39"/>
      <c r="Z382" s="39"/>
    </row>
    <row r="383" spans="1:26" ht="14.25" customHeight="1">
      <c r="A383" s="105">
        <v>-7.9365079365079083E-3</v>
      </c>
      <c r="B383" s="105">
        <v>0</v>
      </c>
      <c r="C383" s="105">
        <v>4.4444444444444731E-3</v>
      </c>
      <c r="D383" s="105">
        <v>0</v>
      </c>
      <c r="E383" s="105">
        <v>2.1700532649437942E-3</v>
      </c>
      <c r="F383" s="105">
        <v>0</v>
      </c>
      <c r="G383" s="105">
        <v>-6.4079743681023649E-3</v>
      </c>
      <c r="H383" s="105">
        <v>-3.4965034965035446E-3</v>
      </c>
      <c r="I383" s="105">
        <v>0</v>
      </c>
      <c r="J383" s="105">
        <v>2.8806584362139898E-2</v>
      </c>
      <c r="K383" s="106">
        <v>-3.4482758620689724E-3</v>
      </c>
      <c r="L383" s="93">
        <v>-8.5113626691724065E-5</v>
      </c>
      <c r="M383" s="39"/>
      <c r="N383" s="39"/>
      <c r="O383" s="39"/>
      <c r="P383" s="39"/>
      <c r="Q383" s="39"/>
      <c r="R383" s="39"/>
      <c r="S383" s="39"/>
      <c r="T383" s="39"/>
      <c r="U383" s="39"/>
      <c r="V383" s="39"/>
      <c r="W383" s="39"/>
      <c r="X383" s="39"/>
      <c r="Y383" s="39"/>
      <c r="Z383" s="39"/>
    </row>
    <row r="384" spans="1:26" ht="14.25" customHeight="1">
      <c r="A384" s="105">
        <v>0</v>
      </c>
      <c r="B384" s="105">
        <v>3.0000000000000027E-2</v>
      </c>
      <c r="C384" s="105">
        <v>-6.6225165562914245E-3</v>
      </c>
      <c r="D384" s="105">
        <v>2.4590163934426146E-2</v>
      </c>
      <c r="E384" s="105">
        <v>6.7527308838133404E-3</v>
      </c>
      <c r="F384" s="105">
        <v>0</v>
      </c>
      <c r="G384" s="105">
        <v>-3.5587188612107301E-4</v>
      </c>
      <c r="H384" s="105">
        <v>0</v>
      </c>
      <c r="I384" s="105">
        <v>0</v>
      </c>
      <c r="J384" s="105">
        <v>2.9661016949152463E-2</v>
      </c>
      <c r="K384" s="106">
        <v>0</v>
      </c>
      <c r="L384" s="93">
        <v>3.2067398461146368E-3</v>
      </c>
      <c r="M384" s="39"/>
      <c r="N384" s="39"/>
      <c r="O384" s="39"/>
      <c r="P384" s="39"/>
      <c r="Q384" s="39"/>
      <c r="R384" s="39"/>
      <c r="S384" s="39"/>
      <c r="T384" s="39"/>
      <c r="U384" s="39"/>
      <c r="V384" s="39"/>
      <c r="W384" s="39"/>
      <c r="X384" s="39"/>
      <c r="Y384" s="39"/>
      <c r="Z384" s="39"/>
    </row>
    <row r="385" spans="1:26" ht="14.25" customHeight="1">
      <c r="A385" s="105">
        <v>0</v>
      </c>
      <c r="B385" s="105">
        <v>-3.2882011605415817E-2</v>
      </c>
      <c r="C385" s="105">
        <v>6.6666666666665986E-3</v>
      </c>
      <c r="D385" s="105">
        <v>2.73972602739736E-3</v>
      </c>
      <c r="E385" s="105">
        <v>2.9880478087649376E-3</v>
      </c>
      <c r="F385" s="105">
        <v>-7.1428571428571175E-3</v>
      </c>
      <c r="G385" s="105">
        <v>7.1684587813620748E-3</v>
      </c>
      <c r="H385" s="105">
        <v>-7.5187969924812581E-3</v>
      </c>
      <c r="I385" s="105">
        <v>-1.93965517241379E-2</v>
      </c>
      <c r="J385" s="105">
        <v>0</v>
      </c>
      <c r="K385" s="106">
        <v>-1.6949152542372836E-2</v>
      </c>
      <c r="L385" s="93">
        <v>-2.1112226156438929E-3</v>
      </c>
      <c r="M385" s="39"/>
      <c r="N385" s="39"/>
      <c r="O385" s="39"/>
      <c r="P385" s="39"/>
      <c r="Q385" s="39"/>
      <c r="R385" s="39"/>
      <c r="S385" s="39"/>
      <c r="T385" s="39"/>
      <c r="U385" s="39"/>
      <c r="V385" s="39"/>
      <c r="W385" s="39"/>
      <c r="X385" s="39"/>
      <c r="Y385" s="39"/>
      <c r="Z385" s="39"/>
    </row>
    <row r="386" spans="1:26" ht="14.25" customHeight="1">
      <c r="A386" s="105">
        <v>9.930486593843213E-4</v>
      </c>
      <c r="B386" s="105">
        <v>-2.8929604628736838E-3</v>
      </c>
      <c r="C386" s="105">
        <v>-1.3157894736842146E-2</v>
      </c>
      <c r="D386" s="105">
        <v>2.7472527472527375E-3</v>
      </c>
      <c r="E386" s="105">
        <v>-5.3497127006142398E-3</v>
      </c>
      <c r="F386" s="105">
        <v>0</v>
      </c>
      <c r="G386" s="105">
        <v>-3.5714285714285587E-3</v>
      </c>
      <c r="H386" s="105">
        <v>8.1632653061225469E-3</v>
      </c>
      <c r="I386" s="105">
        <v>0</v>
      </c>
      <c r="J386" s="105">
        <v>0</v>
      </c>
      <c r="K386" s="106">
        <v>0</v>
      </c>
      <c r="L386" s="93">
        <v>-8.7023969428112746E-4</v>
      </c>
      <c r="M386" s="39"/>
      <c r="N386" s="39"/>
      <c r="O386" s="39"/>
      <c r="P386" s="39"/>
      <c r="Q386" s="39"/>
      <c r="R386" s="39"/>
      <c r="S386" s="39"/>
      <c r="T386" s="39"/>
      <c r="U386" s="39"/>
      <c r="V386" s="39"/>
      <c r="W386" s="39"/>
      <c r="X386" s="39"/>
      <c r="Y386" s="39"/>
      <c r="Z386" s="39"/>
    </row>
    <row r="387" spans="1:26" ht="14.25" customHeight="1">
      <c r="A387" s="105">
        <v>-4.9407114624505644E-3</v>
      </c>
      <c r="B387" s="105">
        <v>-1.9249278152069227E-3</v>
      </c>
      <c r="C387" s="105">
        <v>2.1934634788345342E-4</v>
      </c>
      <c r="D387" s="105">
        <v>6.9156293222683018E-3</v>
      </c>
      <c r="E387" s="105">
        <v>1.9817677368205722E-4</v>
      </c>
      <c r="F387" s="105">
        <v>0</v>
      </c>
      <c r="G387" s="105">
        <v>-1.3389711064129672E-2</v>
      </c>
      <c r="H387" s="105">
        <v>-1.1527377521613813E-2</v>
      </c>
      <c r="I387" s="105">
        <v>-1.255586294956379E-2</v>
      </c>
      <c r="J387" s="105">
        <v>4.2390843577777559E-4</v>
      </c>
      <c r="K387" s="106">
        <v>8.5470085470085166E-3</v>
      </c>
      <c r="L387" s="93">
        <v>-1.1349664239090895E-4</v>
      </c>
      <c r="M387" s="39"/>
      <c r="N387" s="39"/>
      <c r="O387" s="39"/>
      <c r="P387" s="39"/>
      <c r="Q387" s="39"/>
      <c r="R387" s="39"/>
      <c r="S387" s="39"/>
      <c r="T387" s="39"/>
      <c r="U387" s="39"/>
      <c r="V387" s="39"/>
      <c r="W387" s="39"/>
      <c r="X387" s="39"/>
      <c r="Y387" s="39"/>
      <c r="Z387" s="39"/>
    </row>
    <row r="388" spans="1:26" ht="14.25" customHeight="1">
      <c r="A388" s="105">
        <v>-4.4269552385637345E-3</v>
      </c>
      <c r="B388" s="105">
        <v>-9.6153846153845812E-4</v>
      </c>
      <c r="C388" s="105">
        <v>-2.1929824561406353E-4</v>
      </c>
      <c r="D388" s="105">
        <v>1.9746121297602226E-2</v>
      </c>
      <c r="E388" s="105">
        <v>1.9857029388403724E-3</v>
      </c>
      <c r="F388" s="105">
        <v>0</v>
      </c>
      <c r="G388" s="105">
        <v>9.605122732123661E-3</v>
      </c>
      <c r="H388" s="105">
        <v>1.4619883040935644E-2</v>
      </c>
      <c r="I388" s="105">
        <v>-1.0736842105263156E-2</v>
      </c>
      <c r="J388" s="105">
        <v>-4.2372881355934311E-4</v>
      </c>
      <c r="K388" s="106">
        <v>8.6206896551723755E-3</v>
      </c>
      <c r="L388" s="93">
        <v>1.4871226544665994E-3</v>
      </c>
      <c r="M388" s="39"/>
      <c r="N388" s="39"/>
      <c r="O388" s="39"/>
      <c r="P388" s="39"/>
      <c r="Q388" s="39"/>
      <c r="R388" s="39"/>
      <c r="S388" s="39"/>
      <c r="T388" s="39"/>
      <c r="U388" s="39"/>
      <c r="V388" s="39"/>
      <c r="W388" s="39"/>
      <c r="X388" s="39"/>
      <c r="Y388" s="39"/>
      <c r="Z388" s="39"/>
    </row>
    <row r="389" spans="1:26" ht="14.25" customHeight="1">
      <c r="A389" s="105">
        <v>-1.3106796116504782E-2</v>
      </c>
      <c r="B389" s="105">
        <v>0</v>
      </c>
      <c r="C389" s="105">
        <v>-6.1028770706190727E-3</v>
      </c>
      <c r="D389" s="105">
        <v>-1.3908205841446475E-2</v>
      </c>
      <c r="E389" s="105">
        <v>-6.7061143984220584E-3</v>
      </c>
      <c r="F389" s="105">
        <v>0</v>
      </c>
      <c r="G389" s="105">
        <v>-1.0211267605633734E-2</v>
      </c>
      <c r="H389" s="105">
        <v>2.9325513196480912E-3</v>
      </c>
      <c r="I389" s="105">
        <v>1.0638297872340496E-2</v>
      </c>
      <c r="J389" s="105">
        <v>4.0416932567537422E-3</v>
      </c>
      <c r="K389" s="106">
        <v>-1.0238907849829393E-2</v>
      </c>
      <c r="L389" s="93">
        <v>-6.4465734344707482E-3</v>
      </c>
      <c r="M389" s="39"/>
      <c r="N389" s="39"/>
      <c r="O389" s="39"/>
      <c r="P389" s="39"/>
      <c r="Q389" s="39"/>
      <c r="R389" s="39"/>
      <c r="S389" s="39"/>
      <c r="T389" s="39"/>
      <c r="U389" s="39"/>
      <c r="V389" s="39"/>
      <c r="W389" s="39"/>
      <c r="X389" s="39"/>
      <c r="Y389" s="39"/>
      <c r="Z389" s="39"/>
    </row>
    <row r="390" spans="1:26" ht="14.25" customHeight="1">
      <c r="A390" s="105">
        <v>0</v>
      </c>
      <c r="B390" s="105">
        <v>0</v>
      </c>
      <c r="C390" s="105">
        <v>-4.3572984749451482E-4</v>
      </c>
      <c r="D390" s="105">
        <v>1.9858156028368823E-2</v>
      </c>
      <c r="E390" s="105">
        <v>-5.8823529411764497E-3</v>
      </c>
      <c r="F390" s="105">
        <v>0</v>
      </c>
      <c r="G390" s="105">
        <v>8.8809946714032417E-3</v>
      </c>
      <c r="H390" s="105">
        <v>-2.011494252873558E-2</v>
      </c>
      <c r="I390" s="105">
        <v>0</v>
      </c>
      <c r="J390" s="105">
        <v>-4.0254237288135375E-3</v>
      </c>
      <c r="K390" s="106">
        <v>-6.7796610169491567E-3</v>
      </c>
      <c r="L390" s="93">
        <v>-3.6008326925602852E-3</v>
      </c>
      <c r="M390" s="39"/>
      <c r="N390" s="39"/>
      <c r="O390" s="39"/>
      <c r="P390" s="39"/>
      <c r="Q390" s="39"/>
      <c r="R390" s="39"/>
      <c r="S390" s="39"/>
      <c r="T390" s="39"/>
      <c r="U390" s="39"/>
      <c r="V390" s="39"/>
      <c r="W390" s="39"/>
      <c r="X390" s="39"/>
      <c r="Y390" s="39"/>
      <c r="Z390" s="39"/>
    </row>
    <row r="391" spans="1:26" ht="14.25" customHeight="1">
      <c r="A391" s="105">
        <v>4.8780487804878092E-3</v>
      </c>
      <c r="B391" s="105">
        <v>-9.52380952380949E-3</v>
      </c>
      <c r="C391" s="105">
        <v>-1.7398869073510514E-3</v>
      </c>
      <c r="D391" s="105">
        <v>7.1428571428571175E-3</v>
      </c>
      <c r="E391" s="105">
        <v>-7.7821011673151474E-3</v>
      </c>
      <c r="F391" s="105">
        <v>1.3024602026049159E-2</v>
      </c>
      <c r="G391" s="105">
        <v>-1.4010507880910628E-2</v>
      </c>
      <c r="H391" s="105">
        <v>0</v>
      </c>
      <c r="I391" s="105">
        <v>4.4444444444444509E-2</v>
      </c>
      <c r="J391" s="105">
        <v>4.2553191489360653E-3</v>
      </c>
      <c r="K391" s="106">
        <v>0</v>
      </c>
      <c r="L391" s="93">
        <v>2.2085013204020676E-3</v>
      </c>
      <c r="M391" s="39"/>
      <c r="N391" s="39"/>
      <c r="O391" s="39"/>
      <c r="P391" s="39"/>
      <c r="Q391" s="39"/>
      <c r="R391" s="39"/>
      <c r="S391" s="39"/>
      <c r="T391" s="39"/>
      <c r="U391" s="39"/>
      <c r="V391" s="39"/>
      <c r="W391" s="39"/>
      <c r="X391" s="39"/>
      <c r="Y391" s="39"/>
      <c r="Z391" s="39"/>
    </row>
    <row r="392" spans="1:26" ht="14.25" customHeight="1">
      <c r="A392" s="105">
        <v>1.4851485148514865E-2</v>
      </c>
      <c r="B392" s="105">
        <v>4.7846889952152249E-3</v>
      </c>
      <c r="C392" s="105">
        <v>4.4762553965007834E-2</v>
      </c>
      <c r="D392" s="105">
        <v>-2.9126213592232997E-2</v>
      </c>
      <c r="E392" s="105">
        <v>1.3806706114398493E-2</v>
      </c>
      <c r="F392" s="105">
        <v>0</v>
      </c>
      <c r="G392" s="105">
        <v>0</v>
      </c>
      <c r="H392" s="105">
        <v>1.7543859649122862E-2</v>
      </c>
      <c r="I392" s="105">
        <v>-2.1739130434782594E-2</v>
      </c>
      <c r="J392" s="105">
        <v>8.5836909871244149E-3</v>
      </c>
      <c r="K392" s="106">
        <v>-8.4033613445377853E-3</v>
      </c>
      <c r="L392" s="93">
        <v>7.9283887468029057E-3</v>
      </c>
      <c r="M392" s="39"/>
      <c r="N392" s="39"/>
      <c r="O392" s="39"/>
      <c r="P392" s="39"/>
      <c r="Q392" s="39"/>
      <c r="R392" s="39"/>
      <c r="S392" s="39"/>
      <c r="T392" s="39"/>
      <c r="U392" s="39"/>
      <c r="V392" s="39"/>
      <c r="W392" s="39"/>
      <c r="X392" s="39"/>
      <c r="Y392" s="39"/>
      <c r="Z392" s="39"/>
    </row>
    <row r="393" spans="1:26" ht="14.25" customHeight="1">
      <c r="A393" s="105">
        <v>-9.8911968348169843E-4</v>
      </c>
      <c r="B393" s="105">
        <v>0</v>
      </c>
      <c r="C393" s="105">
        <v>2.3012552301255207E-2</v>
      </c>
      <c r="D393" s="105">
        <v>-2.7662517289073207E-3</v>
      </c>
      <c r="E393" s="105">
        <v>1.1774096986629345E-2</v>
      </c>
      <c r="F393" s="105">
        <v>0</v>
      </c>
      <c r="G393" s="105">
        <v>-3.5014005602251874E-4</v>
      </c>
      <c r="H393" s="105">
        <v>2.9325513196480912E-3</v>
      </c>
      <c r="I393" s="105">
        <v>2.2222222222222143E-2</v>
      </c>
      <c r="J393" s="105">
        <v>4.7434238896075787E-3</v>
      </c>
      <c r="K393" s="106">
        <v>1.6920184583831821E-2</v>
      </c>
      <c r="L393" s="93">
        <v>6.3582547686911184E-3</v>
      </c>
      <c r="M393" s="39"/>
      <c r="N393" s="39"/>
      <c r="O393" s="39"/>
      <c r="P393" s="39"/>
      <c r="Q393" s="39"/>
      <c r="R393" s="39"/>
      <c r="S393" s="39"/>
      <c r="T393" s="39"/>
      <c r="U393" s="39"/>
      <c r="V393" s="39"/>
      <c r="W393" s="39"/>
      <c r="X393" s="39"/>
      <c r="Y393" s="39"/>
      <c r="Z393" s="39"/>
    </row>
    <row r="394" spans="1:26" ht="14.25" customHeight="1">
      <c r="A394" s="105">
        <v>-2.4666995559941007E-3</v>
      </c>
      <c r="B394" s="105">
        <v>4.8076923076922906E-3</v>
      </c>
      <c r="C394" s="105">
        <v>0</v>
      </c>
      <c r="D394" s="105">
        <v>-4.1322314049586639E-3</v>
      </c>
      <c r="E394" s="105">
        <v>1.6430020283975777E-2</v>
      </c>
      <c r="F394" s="105">
        <v>0</v>
      </c>
      <c r="G394" s="105">
        <v>-1.3986013986013734E-3</v>
      </c>
      <c r="H394" s="105">
        <v>2.9411764705882248E-3</v>
      </c>
      <c r="I394" s="105">
        <v>1.1235955056179803E-2</v>
      </c>
      <c r="J394" s="105">
        <v>6.0737527114966827E-3</v>
      </c>
      <c r="K394" s="106">
        <v>-8.3050847457627475E-3</v>
      </c>
      <c r="L394" s="93">
        <v>4.2024046561492945E-3</v>
      </c>
      <c r="M394" s="39"/>
      <c r="N394" s="39"/>
      <c r="O394" s="39"/>
      <c r="P394" s="39"/>
      <c r="Q394" s="39"/>
      <c r="R394" s="39"/>
      <c r="S394" s="39"/>
      <c r="T394" s="39"/>
      <c r="U394" s="39"/>
      <c r="V394" s="39"/>
      <c r="W394" s="39"/>
      <c r="X394" s="39"/>
      <c r="Y394" s="39"/>
      <c r="Z394" s="39"/>
    </row>
    <row r="395" spans="1:26" ht="14.25" customHeight="1">
      <c r="A395" s="105">
        <v>-6.3725490196079315E-3</v>
      </c>
      <c r="B395" s="105">
        <v>-8.5795996186844858E-3</v>
      </c>
      <c r="C395" s="105">
        <v>2.4285714285714244E-2</v>
      </c>
      <c r="D395" s="105">
        <v>-2.0618556701030855E-3</v>
      </c>
      <c r="E395" s="105">
        <v>2.0325203252031798E-3</v>
      </c>
      <c r="F395" s="105">
        <v>0</v>
      </c>
      <c r="G395" s="105">
        <v>-3.4843205574912606E-3</v>
      </c>
      <c r="H395" s="105">
        <v>0</v>
      </c>
      <c r="I395" s="105">
        <v>-1.0011123470522798E-2</v>
      </c>
      <c r="J395" s="105">
        <v>1.7383746197305872E-3</v>
      </c>
      <c r="K395" s="106">
        <v>-1.4202172096908994E-2</v>
      </c>
      <c r="L395" s="93">
        <v>-1.16650412101027E-3</v>
      </c>
      <c r="M395" s="39"/>
      <c r="N395" s="39"/>
      <c r="O395" s="39"/>
      <c r="P395" s="39"/>
      <c r="Q395" s="39"/>
      <c r="R395" s="39"/>
      <c r="S395" s="39"/>
      <c r="T395" s="39"/>
      <c r="U395" s="39"/>
      <c r="V395" s="39"/>
      <c r="W395" s="39"/>
      <c r="X395" s="39"/>
      <c r="Y395" s="39"/>
      <c r="Z395" s="39"/>
    </row>
    <row r="396" spans="1:26" ht="14.25" customHeight="1">
      <c r="A396" s="105">
        <v>-4.8995590396860855E-4</v>
      </c>
      <c r="B396" s="105">
        <v>-9.5238095238092679E-4</v>
      </c>
      <c r="C396" s="105">
        <v>0</v>
      </c>
      <c r="D396" s="105">
        <v>7.6177285318559385E-3</v>
      </c>
      <c r="E396" s="105">
        <v>-6.0606060606060996E-3</v>
      </c>
      <c r="F396" s="105">
        <v>1.4492753623187582E-3</v>
      </c>
      <c r="G396" s="105">
        <v>3.4965034965035446E-3</v>
      </c>
      <c r="H396" s="105">
        <v>0</v>
      </c>
      <c r="I396" s="105">
        <v>0</v>
      </c>
      <c r="J396" s="105">
        <v>-1.2446351931330479E-2</v>
      </c>
      <c r="K396" s="106">
        <v>2.5125628140703071E-3</v>
      </c>
      <c r="L396" s="93">
        <v>-4.9379192236335134E-3</v>
      </c>
      <c r="M396" s="39"/>
      <c r="N396" s="39"/>
      <c r="O396" s="39"/>
      <c r="P396" s="39"/>
      <c r="Q396" s="39"/>
      <c r="R396" s="39"/>
      <c r="S396" s="39"/>
      <c r="T396" s="39"/>
      <c r="U396" s="39"/>
      <c r="V396" s="39"/>
      <c r="W396" s="39"/>
      <c r="X396" s="39"/>
      <c r="Y396" s="39"/>
      <c r="Z396" s="39"/>
    </row>
    <row r="397" spans="1:26" ht="14.25" customHeight="1">
      <c r="A397" s="105">
        <v>-3.9043435822352368E-3</v>
      </c>
      <c r="B397" s="105">
        <v>1.1560693641618602E-2</v>
      </c>
      <c r="C397" s="105">
        <v>2.3866348448686736E-3</v>
      </c>
      <c r="D397" s="105">
        <v>-9.6021947873800029E-3</v>
      </c>
      <c r="E397" s="105">
        <v>5.2802599512591364E-3</v>
      </c>
      <c r="F397" s="105">
        <v>0</v>
      </c>
      <c r="G397" s="105">
        <v>-1.038062283737029E-2</v>
      </c>
      <c r="H397" s="105">
        <v>-2.8571428571428581E-2</v>
      </c>
      <c r="I397" s="105">
        <v>5.1461988304093653E-2</v>
      </c>
      <c r="J397" s="105">
        <v>-4.2735042735042583E-3</v>
      </c>
      <c r="K397" s="106">
        <v>3.3613445378151141E-3</v>
      </c>
      <c r="L397" s="93">
        <v>3.2932416953035393E-3</v>
      </c>
      <c r="M397" s="39"/>
      <c r="N397" s="39"/>
      <c r="O397" s="39"/>
      <c r="P397" s="39"/>
      <c r="Q397" s="39"/>
      <c r="R397" s="39"/>
      <c r="S397" s="39"/>
      <c r="T397" s="39"/>
      <c r="U397" s="39"/>
      <c r="V397" s="39"/>
      <c r="W397" s="39"/>
      <c r="X397" s="39"/>
      <c r="Y397" s="39"/>
      <c r="Z397" s="39"/>
    </row>
    <row r="398" spans="1:26" ht="14.25" customHeight="1">
      <c r="A398" s="105">
        <v>-7.2674418604651292E-3</v>
      </c>
      <c r="B398" s="105">
        <v>0</v>
      </c>
      <c r="C398" s="105">
        <v>-2.3809523809523725E-3</v>
      </c>
      <c r="D398" s="105">
        <v>5.5172413793103114E-3</v>
      </c>
      <c r="E398" s="105">
        <v>-9.2555331991952539E-3</v>
      </c>
      <c r="F398" s="105">
        <v>0</v>
      </c>
      <c r="G398" s="105">
        <v>-6.8728522336769515E-3</v>
      </c>
      <c r="H398" s="105">
        <v>-5.1165434906196294E-3</v>
      </c>
      <c r="I398" s="105">
        <v>-2.3386342376052749E-4</v>
      </c>
      <c r="J398" s="105">
        <v>-2.1321961620469621E-3</v>
      </c>
      <c r="K398" s="106">
        <v>1.8521636639163841E-3</v>
      </c>
      <c r="L398" s="93">
        <v>-5.9683648198580741E-3</v>
      </c>
      <c r="M398" s="39"/>
      <c r="N398" s="39"/>
      <c r="O398" s="39"/>
      <c r="P398" s="39"/>
      <c r="Q398" s="39"/>
      <c r="R398" s="39"/>
      <c r="S398" s="39"/>
      <c r="T398" s="39"/>
      <c r="U398" s="39"/>
      <c r="V398" s="39"/>
      <c r="W398" s="39"/>
      <c r="X398" s="39"/>
      <c r="Y398" s="39"/>
      <c r="Z398" s="39"/>
    </row>
    <row r="399" spans="1:26" ht="14.25" customHeight="1">
      <c r="A399" s="105">
        <v>-5.3012048192770944E-3</v>
      </c>
      <c r="B399" s="105">
        <v>7.7669902912620437E-3</v>
      </c>
      <c r="C399" s="105">
        <v>-5.6818181818181213E-3</v>
      </c>
      <c r="D399" s="105">
        <v>-1.0914051841746208E-2</v>
      </c>
      <c r="E399" s="105">
        <v>-6.0000000000000053E-3</v>
      </c>
      <c r="F399" s="105">
        <v>0</v>
      </c>
      <c r="G399" s="105">
        <v>0</v>
      </c>
      <c r="H399" s="105">
        <v>5.7175528873643078E-3</v>
      </c>
      <c r="I399" s="105">
        <v>-1.7011494252873516E-2</v>
      </c>
      <c r="J399" s="105">
        <v>1.280956447480941E-3</v>
      </c>
      <c r="K399" s="106">
        <v>-1.6835016835015093E-4</v>
      </c>
      <c r="L399" s="93">
        <v>-6.2235381757488328E-3</v>
      </c>
      <c r="M399" s="39"/>
      <c r="N399" s="39"/>
      <c r="O399" s="39"/>
      <c r="P399" s="39"/>
      <c r="Q399" s="39"/>
      <c r="R399" s="39"/>
      <c r="S399" s="39"/>
      <c r="T399" s="39"/>
      <c r="U399" s="39"/>
      <c r="V399" s="39"/>
      <c r="W399" s="39"/>
      <c r="X399" s="39"/>
      <c r="Y399" s="39"/>
      <c r="Z399" s="39"/>
    </row>
    <row r="400" spans="1:26" ht="14.25" customHeight="1">
      <c r="A400" s="105">
        <v>4.8426150121065881E-3</v>
      </c>
      <c r="B400" s="105">
        <v>-9.6153846153845812E-3</v>
      </c>
      <c r="C400" s="105">
        <v>5.2356020942407877E-3</v>
      </c>
      <c r="D400" s="105">
        <v>-2.7210884353741083E-3</v>
      </c>
      <c r="E400" s="105">
        <v>0</v>
      </c>
      <c r="F400" s="105">
        <v>0</v>
      </c>
      <c r="G400" s="105">
        <v>0</v>
      </c>
      <c r="H400" s="105">
        <v>5.7504312823462023E-3</v>
      </c>
      <c r="I400" s="105">
        <v>-1.1363636363636354E-2</v>
      </c>
      <c r="J400" s="105">
        <v>8.5470085470085166E-4</v>
      </c>
      <c r="K400" s="106">
        <v>8.6602139582272475E-3</v>
      </c>
      <c r="L400" s="93">
        <v>2.1072326271427411E-3</v>
      </c>
      <c r="M400" s="39"/>
      <c r="N400" s="39"/>
      <c r="O400" s="39"/>
      <c r="P400" s="39"/>
      <c r="Q400" s="39"/>
      <c r="R400" s="39"/>
      <c r="S400" s="39"/>
      <c r="T400" s="39"/>
      <c r="U400" s="39"/>
      <c r="V400" s="39"/>
      <c r="W400" s="39"/>
      <c r="X400" s="39"/>
      <c r="Y400" s="39"/>
      <c r="Z400" s="39"/>
    </row>
    <row r="401" spans="1:26" ht="14.25" customHeight="1">
      <c r="A401" s="105">
        <v>-2.4154589371980784E-3</v>
      </c>
      <c r="B401" s="105">
        <v>0</v>
      </c>
      <c r="C401" s="105">
        <v>-2.2790697674418658E-2</v>
      </c>
      <c r="D401" s="105">
        <v>6.297918948521497E-3</v>
      </c>
      <c r="E401" s="105">
        <v>-8.9197224975222644E-3</v>
      </c>
      <c r="F401" s="105">
        <v>0</v>
      </c>
      <c r="G401" s="105">
        <v>3.2752973625236326E-3</v>
      </c>
      <c r="H401" s="105">
        <v>8.1159420289855788E-3</v>
      </c>
      <c r="I401" s="105">
        <v>0</v>
      </c>
      <c r="J401" s="105">
        <v>0</v>
      </c>
      <c r="K401" s="106">
        <v>-1.8644067796610431E-3</v>
      </c>
      <c r="L401" s="93">
        <v>-1.7451019233851728E-3</v>
      </c>
      <c r="M401" s="39"/>
      <c r="N401" s="39"/>
      <c r="O401" s="39"/>
      <c r="P401" s="39"/>
      <c r="Q401" s="39"/>
      <c r="R401" s="39"/>
      <c r="S401" s="39"/>
      <c r="T401" s="39"/>
      <c r="U401" s="39"/>
      <c r="V401" s="39"/>
      <c r="W401" s="39"/>
      <c r="X401" s="39"/>
      <c r="Y401" s="39"/>
      <c r="Z401" s="39"/>
    </row>
    <row r="402" spans="1:26" ht="14.25" customHeight="1">
      <c r="A402" s="105">
        <v>-4.8076923076922906E-3</v>
      </c>
      <c r="B402" s="105">
        <v>9.6246390760357237E-4</v>
      </c>
      <c r="C402" s="105">
        <v>-2.2727272727272707E-2</v>
      </c>
      <c r="D402" s="105">
        <v>-2.1857923497268228E-3</v>
      </c>
      <c r="E402" s="105">
        <v>-9.9009900990099098E-4</v>
      </c>
      <c r="F402" s="105">
        <v>0</v>
      </c>
      <c r="G402" s="105">
        <v>-4.9742710120068701E-3</v>
      </c>
      <c r="H402" s="105">
        <v>0</v>
      </c>
      <c r="I402" s="105">
        <v>1.2658227848101333E-2</v>
      </c>
      <c r="J402" s="105">
        <v>-4.2553191489361764E-3</v>
      </c>
      <c r="K402" s="106">
        <v>3.5087719298245723E-2</v>
      </c>
      <c r="L402" s="93">
        <v>-1.554023508137492E-3</v>
      </c>
      <c r="M402" s="39"/>
      <c r="N402" s="39"/>
      <c r="O402" s="39"/>
      <c r="P402" s="39"/>
      <c r="Q402" s="39"/>
      <c r="R402" s="39"/>
      <c r="S402" s="39"/>
      <c r="T402" s="39"/>
      <c r="U402" s="39"/>
      <c r="V402" s="39"/>
      <c r="W402" s="39"/>
      <c r="X402" s="39"/>
      <c r="Y402" s="39"/>
      <c r="Z402" s="39"/>
    </row>
    <row r="403" spans="1:26" ht="14.25" customHeight="1">
      <c r="A403" s="105">
        <v>1.4634146341463428E-2</v>
      </c>
      <c r="B403" s="105">
        <v>-9.6153846153845812E-4</v>
      </c>
      <c r="C403" s="105">
        <v>-2.2656597067969741E-2</v>
      </c>
      <c r="D403" s="105">
        <v>-2.7242524916943567E-2</v>
      </c>
      <c r="E403" s="105">
        <v>-1.8464528668610258E-2</v>
      </c>
      <c r="F403" s="105">
        <v>0</v>
      </c>
      <c r="G403" s="105">
        <v>-1.712328767123239E-3</v>
      </c>
      <c r="H403" s="105">
        <v>-4.041570438799047E-3</v>
      </c>
      <c r="I403" s="105">
        <v>1.0465116279069875E-2</v>
      </c>
      <c r="J403" s="105">
        <v>-2.083333333333337E-2</v>
      </c>
      <c r="K403" s="106">
        <v>-3.5532994923857864E-2</v>
      </c>
      <c r="L403" s="93">
        <v>-6.7448104249885343E-3</v>
      </c>
      <c r="M403" s="39"/>
      <c r="N403" s="39"/>
      <c r="O403" s="39"/>
      <c r="P403" s="39"/>
      <c r="Q403" s="39"/>
      <c r="R403" s="39"/>
      <c r="S403" s="39"/>
      <c r="T403" s="39"/>
      <c r="U403" s="39"/>
      <c r="V403" s="39"/>
      <c r="W403" s="39"/>
      <c r="X403" s="39"/>
      <c r="Y403" s="39"/>
      <c r="Z403" s="39"/>
    </row>
    <row r="404" spans="1:26" ht="14.25" customHeight="1">
      <c r="A404" s="105">
        <v>-5.3372149442018069E-3</v>
      </c>
      <c r="B404" s="105">
        <v>1.7612524461839474E-2</v>
      </c>
      <c r="C404" s="105">
        <v>-8.3700440528634568E-3</v>
      </c>
      <c r="D404" s="105">
        <v>-3.3112582781457123E-3</v>
      </c>
      <c r="E404" s="105">
        <v>0</v>
      </c>
      <c r="F404" s="105">
        <v>0</v>
      </c>
      <c r="G404" s="105">
        <v>0</v>
      </c>
      <c r="H404" s="105">
        <v>-4.025301897642275E-3</v>
      </c>
      <c r="I404" s="105">
        <v>1.1764705882352899E-2</v>
      </c>
      <c r="J404" s="105">
        <v>1.6949152542372836E-2</v>
      </c>
      <c r="K404" s="106">
        <v>0</v>
      </c>
      <c r="L404" s="93">
        <v>3.6146161934806909E-3</v>
      </c>
      <c r="M404" s="39"/>
      <c r="N404" s="39"/>
      <c r="O404" s="39"/>
      <c r="P404" s="39"/>
      <c r="Q404" s="39"/>
      <c r="R404" s="39"/>
      <c r="S404" s="39"/>
      <c r="T404" s="39"/>
      <c r="U404" s="39"/>
      <c r="V404" s="39"/>
      <c r="W404" s="39"/>
      <c r="X404" s="39"/>
      <c r="Y404" s="39"/>
      <c r="Z404" s="39"/>
    </row>
    <row r="405" spans="1:26" ht="14.25" customHeight="1">
      <c r="A405" s="105">
        <v>1.457725947521693E-3</v>
      </c>
      <c r="B405" s="105">
        <v>-9.7751710654936375E-4</v>
      </c>
      <c r="C405" s="105">
        <v>0</v>
      </c>
      <c r="D405" s="105">
        <v>-5.2952078369072897E-4</v>
      </c>
      <c r="E405" s="105">
        <v>-9.7087378640781097E-4</v>
      </c>
      <c r="F405" s="105">
        <v>7.2516316171133965E-4</v>
      </c>
      <c r="G405" s="105">
        <v>0</v>
      </c>
      <c r="H405" s="105">
        <v>9.2861288450376556E-3</v>
      </c>
      <c r="I405" s="105">
        <v>-1.1627906976744207E-2</v>
      </c>
      <c r="J405" s="105">
        <v>0</v>
      </c>
      <c r="K405" s="106">
        <v>-2.6359143327841839E-2</v>
      </c>
      <c r="L405" s="93">
        <v>-2.4070657213237645E-3</v>
      </c>
      <c r="M405" s="39"/>
      <c r="N405" s="39"/>
      <c r="O405" s="39"/>
      <c r="P405" s="39"/>
      <c r="Q405" s="39"/>
      <c r="R405" s="39"/>
      <c r="S405" s="39"/>
      <c r="T405" s="39"/>
      <c r="U405" s="39"/>
      <c r="V405" s="39"/>
      <c r="W405" s="39"/>
      <c r="X405" s="39"/>
      <c r="Y405" s="39"/>
      <c r="Z405" s="39"/>
    </row>
    <row r="406" spans="1:26" ht="14.25" customHeight="1">
      <c r="A406" s="105">
        <v>8.8235294117646745E-3</v>
      </c>
      <c r="B406" s="105">
        <v>2.9411764705882248E-3</v>
      </c>
      <c r="C406" s="105">
        <v>2.2075055187638082E-3</v>
      </c>
      <c r="D406" s="105">
        <v>7.1999999999998732E-3</v>
      </c>
      <c r="E406" s="105">
        <v>1.942124684404245E-4</v>
      </c>
      <c r="F406" s="105">
        <v>-7.246376811593791E-4</v>
      </c>
      <c r="G406" s="105">
        <v>0</v>
      </c>
      <c r="H406" s="105">
        <v>0</v>
      </c>
      <c r="I406" s="105">
        <v>-9.2165898617511122E-3</v>
      </c>
      <c r="J406" s="105">
        <v>4.2553191489360653E-3</v>
      </c>
      <c r="K406" s="106">
        <v>1.1666666666666714E-2</v>
      </c>
      <c r="L406" s="93">
        <v>2.8648181544934648E-3</v>
      </c>
      <c r="M406" s="39"/>
      <c r="N406" s="39"/>
      <c r="O406" s="39"/>
      <c r="P406" s="39"/>
      <c r="Q406" s="39"/>
      <c r="R406" s="39"/>
      <c r="S406" s="39"/>
      <c r="T406" s="39"/>
      <c r="U406" s="39"/>
      <c r="V406" s="39"/>
      <c r="W406" s="39"/>
      <c r="X406" s="39"/>
      <c r="Y406" s="39"/>
      <c r="Z406" s="39"/>
    </row>
    <row r="407" spans="1:26" ht="14.25" customHeight="1">
      <c r="A407" s="105">
        <v>1.9490254872563728E-2</v>
      </c>
      <c r="B407" s="105">
        <v>2.0000000000000018E-2</v>
      </c>
      <c r="C407" s="105">
        <v>6.6666666666665986E-3</v>
      </c>
      <c r="D407" s="105">
        <v>4.0160642570281624E-3</v>
      </c>
      <c r="E407" s="105">
        <v>5.6640624999999556E-3</v>
      </c>
      <c r="F407" s="105">
        <v>4.3083900226757343E-2</v>
      </c>
      <c r="G407" s="105">
        <v>1.7152658662091813E-3</v>
      </c>
      <c r="H407" s="105">
        <v>1.0557184750733084E-2</v>
      </c>
      <c r="I407" s="105">
        <v>3.7002775208141436E-3</v>
      </c>
      <c r="J407" s="105">
        <v>-6.3424947145876986E-3</v>
      </c>
      <c r="K407" s="106">
        <v>8.2339102671820097E-3</v>
      </c>
      <c r="L407" s="93">
        <v>7.2565919562523895E-3</v>
      </c>
      <c r="M407" s="39"/>
      <c r="N407" s="39"/>
      <c r="O407" s="39"/>
      <c r="P407" s="39"/>
      <c r="Q407" s="39"/>
      <c r="R407" s="39"/>
      <c r="S407" s="39"/>
      <c r="T407" s="39"/>
      <c r="U407" s="39"/>
      <c r="V407" s="39"/>
      <c r="W407" s="39"/>
      <c r="X407" s="39"/>
      <c r="Y407" s="39"/>
      <c r="Z407" s="39"/>
    </row>
    <row r="408" spans="1:26" ht="14.25" customHeight="1">
      <c r="A408" s="105">
        <v>4.9999999999994493E-4</v>
      </c>
      <c r="B408" s="105">
        <v>2.0040080160319551E-3</v>
      </c>
      <c r="C408" s="105">
        <v>6.6711140760511434E-4</v>
      </c>
      <c r="D408" s="105">
        <v>3.7500000000000089E-2</v>
      </c>
      <c r="E408" s="105">
        <v>3.1347962382446415E-3</v>
      </c>
      <c r="F408" s="105">
        <v>0</v>
      </c>
      <c r="G408" s="105">
        <v>-1.712328767123239E-3</v>
      </c>
      <c r="H408" s="105">
        <v>-6.4102564102563875E-3</v>
      </c>
      <c r="I408" s="105">
        <v>1.7172430016466622E-2</v>
      </c>
      <c r="J408" s="105">
        <v>5.9549128030624843E-3</v>
      </c>
      <c r="K408" s="106">
        <v>1.6806722689066689E-4</v>
      </c>
      <c r="L408" s="93">
        <v>1.4401440144014011E-3</v>
      </c>
      <c r="M408" s="39"/>
      <c r="N408" s="39"/>
      <c r="O408" s="39"/>
      <c r="P408" s="39"/>
      <c r="Q408" s="39"/>
      <c r="R408" s="39"/>
      <c r="S408" s="39"/>
      <c r="T408" s="39"/>
      <c r="U408" s="39"/>
      <c r="V408" s="39"/>
      <c r="W408" s="39"/>
      <c r="X408" s="39"/>
      <c r="Y408" s="39"/>
      <c r="Z408" s="39"/>
    </row>
    <row r="409" spans="1:26" ht="14.25" customHeight="1">
      <c r="A409" s="105">
        <v>-9.9900099900096517E-4</v>
      </c>
      <c r="B409" s="105">
        <v>-2.0000000000000018E-3</v>
      </c>
      <c r="C409" s="105">
        <v>-6.6666666666670427E-4</v>
      </c>
      <c r="D409" s="105">
        <v>-4.1493775933609811E-3</v>
      </c>
      <c r="E409" s="105">
        <v>6.7061143984219473E-3</v>
      </c>
      <c r="F409" s="105">
        <v>1.5140045420136694E-3</v>
      </c>
      <c r="G409" s="105">
        <v>2.2767075306479923E-2</v>
      </c>
      <c r="H409" s="105">
        <v>0</v>
      </c>
      <c r="I409" s="105">
        <v>2.3529411764711128E-4</v>
      </c>
      <c r="J409" s="105">
        <v>6.8522483940043344E-3</v>
      </c>
      <c r="K409" s="106">
        <v>0</v>
      </c>
      <c r="L409" s="93">
        <v>7.5221703561576536E-3</v>
      </c>
      <c r="M409" s="39"/>
      <c r="N409" s="39"/>
      <c r="O409" s="39"/>
      <c r="P409" s="39"/>
      <c r="Q409" s="39"/>
      <c r="R409" s="39"/>
      <c r="S409" s="39"/>
      <c r="T409" s="39"/>
      <c r="U409" s="39"/>
      <c r="V409" s="39"/>
      <c r="W409" s="39"/>
      <c r="X409" s="39"/>
      <c r="Y409" s="39"/>
      <c r="Z409" s="39"/>
    </row>
    <row r="410" spans="1:26" ht="14.25" customHeight="1">
      <c r="A410" s="105">
        <v>-2.0068526676456311E-2</v>
      </c>
      <c r="B410" s="105">
        <v>0</v>
      </c>
      <c r="C410" s="105">
        <v>0</v>
      </c>
      <c r="D410" s="105">
        <v>1.5164279696714411E-2</v>
      </c>
      <c r="E410" s="105">
        <v>0</v>
      </c>
      <c r="F410" s="105">
        <v>7.575757575757347E-4</v>
      </c>
      <c r="G410" s="105">
        <v>3.5149384885764245E-3</v>
      </c>
      <c r="H410" s="105">
        <v>9.4117647058824527E-3</v>
      </c>
      <c r="I410" s="105">
        <v>4.0160642570281624E-3</v>
      </c>
      <c r="J410" s="105">
        <v>6.4655172413792261E-3</v>
      </c>
      <c r="K410" s="106">
        <v>-1.8453279651065024E-3</v>
      </c>
      <c r="L410" s="93">
        <v>-3.7848889734202196E-3</v>
      </c>
      <c r="M410" s="39"/>
      <c r="N410" s="39"/>
      <c r="O410" s="39"/>
      <c r="P410" s="39"/>
      <c r="Q410" s="39"/>
      <c r="R410" s="39"/>
      <c r="S410" s="39"/>
      <c r="T410" s="39"/>
      <c r="U410" s="39"/>
      <c r="V410" s="39"/>
      <c r="W410" s="39"/>
      <c r="X410" s="39"/>
      <c r="Y410" s="39"/>
      <c r="Z410" s="39"/>
    </row>
    <row r="411" spans="1:26" ht="14.25" customHeight="1">
      <c r="A411" s="105">
        <v>3.0776992936427883E-2</v>
      </c>
      <c r="B411" s="105">
        <v>1.0010010010010895E-3</v>
      </c>
      <c r="C411" s="105">
        <v>0</v>
      </c>
      <c r="D411" s="105">
        <v>3.0985915492958149E-3</v>
      </c>
      <c r="E411" s="105">
        <v>3.9603960396039639E-3</v>
      </c>
      <c r="F411" s="105">
        <v>0</v>
      </c>
      <c r="G411" s="105">
        <v>1.7577781683963956E-4</v>
      </c>
      <c r="H411" s="105">
        <v>-8.7463556851311575E-3</v>
      </c>
      <c r="I411" s="105">
        <v>-4.0000000000000036E-3</v>
      </c>
      <c r="J411" s="105">
        <v>9.1344062635927425E-3</v>
      </c>
      <c r="K411" s="106">
        <v>-6.4999999999999503E-3</v>
      </c>
      <c r="L411" s="93">
        <v>3.7705231004201423E-3</v>
      </c>
      <c r="M411" s="39"/>
      <c r="N411" s="39"/>
      <c r="O411" s="39"/>
      <c r="P411" s="39"/>
      <c r="Q411" s="39"/>
      <c r="R411" s="39"/>
      <c r="S411" s="39"/>
      <c r="T411" s="39"/>
      <c r="U411" s="39"/>
      <c r="V411" s="39"/>
      <c r="W411" s="39"/>
      <c r="X411" s="39"/>
      <c r="Y411" s="39"/>
      <c r="Z411" s="39"/>
    </row>
    <row r="412" spans="1:26" ht="14.25" customHeight="1">
      <c r="A412" s="105">
        <v>9.9889012208657091E-2</v>
      </c>
      <c r="B412" s="105">
        <v>-1.0000000000000009E-3</v>
      </c>
      <c r="C412" s="105">
        <v>-4.4247787610619538E-3</v>
      </c>
      <c r="D412" s="105">
        <v>-2.8089887640448952E-3</v>
      </c>
      <c r="E412" s="105">
        <v>3.7765851719340215E-3</v>
      </c>
      <c r="F412" s="105">
        <v>5.600000000000005E-2</v>
      </c>
      <c r="G412" s="105">
        <v>1.5845070422535468E-3</v>
      </c>
      <c r="H412" s="105">
        <v>5.8343057176202251E-4</v>
      </c>
      <c r="I412" s="105">
        <v>-4.6838407494145251E-3</v>
      </c>
      <c r="J412" s="105">
        <v>-2.1493934879761589E-2</v>
      </c>
      <c r="K412" s="106">
        <v>1.6949152542372836E-2</v>
      </c>
      <c r="L412" s="93">
        <v>1.3535085767359067E-2</v>
      </c>
      <c r="M412" s="39"/>
      <c r="N412" s="39"/>
      <c r="O412" s="39"/>
      <c r="P412" s="39"/>
      <c r="Q412" s="39"/>
      <c r="R412" s="39"/>
      <c r="S412" s="39"/>
      <c r="T412" s="39"/>
      <c r="U412" s="39"/>
      <c r="V412" s="39"/>
      <c r="W412" s="39"/>
      <c r="X412" s="39"/>
      <c r="Y412" s="39"/>
      <c r="Z412" s="39"/>
    </row>
    <row r="413" spans="1:26" ht="14.25" customHeight="1">
      <c r="A413" s="105">
        <v>-1.9586507072905435E-2</v>
      </c>
      <c r="B413" s="105">
        <v>0</v>
      </c>
      <c r="C413" s="105">
        <v>0</v>
      </c>
      <c r="D413" s="105">
        <v>-4.1958041958042314E-3</v>
      </c>
      <c r="E413" s="105">
        <v>-2.3795359904817959E-3</v>
      </c>
      <c r="F413" s="105">
        <v>0</v>
      </c>
      <c r="G413" s="105">
        <v>-3.159003159003082E-3</v>
      </c>
      <c r="H413" s="105">
        <v>2.3391812865496409E-3</v>
      </c>
      <c r="I413" s="105">
        <v>0</v>
      </c>
      <c r="J413" s="105">
        <v>-2.1276595744690319E-4</v>
      </c>
      <c r="K413" s="106">
        <v>-8.4033613445377853E-3</v>
      </c>
      <c r="L413" s="93">
        <v>-2.1046737272999438E-3</v>
      </c>
      <c r="M413" s="39"/>
      <c r="N413" s="39"/>
      <c r="O413" s="39"/>
      <c r="P413" s="39"/>
      <c r="Q413" s="39"/>
      <c r="R413" s="39"/>
      <c r="S413" s="39"/>
      <c r="T413" s="39"/>
      <c r="U413" s="39"/>
      <c r="V413" s="39"/>
      <c r="W413" s="39"/>
      <c r="X413" s="39"/>
      <c r="Y413" s="39"/>
      <c r="Z413" s="39"/>
    </row>
    <row r="414" spans="1:26" ht="14.25" customHeight="1">
      <c r="A414" s="105">
        <v>2.6700927270695951E-2</v>
      </c>
      <c r="B414" s="105">
        <v>0</v>
      </c>
      <c r="C414" s="105">
        <v>4.4444444444444731E-3</v>
      </c>
      <c r="D414" s="105">
        <v>-2.7894002789400352E-3</v>
      </c>
      <c r="E414" s="105">
        <v>1.3899920571882607E-3</v>
      </c>
      <c r="F414" s="105">
        <v>-7.9936051159068544E-4</v>
      </c>
      <c r="G414" s="105">
        <v>6.7137809187278741E-3</v>
      </c>
      <c r="H414" s="105">
        <v>-5.8139534883721034E-3</v>
      </c>
      <c r="I414" s="105">
        <v>-6.9767441860465462E-3</v>
      </c>
      <c r="J414" s="105">
        <v>-8.4388185654008518E-3</v>
      </c>
      <c r="K414" s="106">
        <v>-8.3333333333333037E-3</v>
      </c>
      <c r="L414" s="93">
        <v>3.5071742057992683E-3</v>
      </c>
      <c r="M414" s="39"/>
      <c r="N414" s="39"/>
      <c r="O414" s="39"/>
      <c r="P414" s="39"/>
      <c r="Q414" s="39"/>
      <c r="R414" s="39"/>
      <c r="S414" s="39"/>
      <c r="T414" s="39"/>
      <c r="U414" s="39"/>
      <c r="V414" s="39"/>
      <c r="W414" s="39"/>
      <c r="X414" s="39"/>
      <c r="Y414" s="39"/>
      <c r="Z414" s="39"/>
    </row>
    <row r="415" spans="1:26" ht="14.25" customHeight="1">
      <c r="A415" s="105">
        <v>6.4088149314145415E-3</v>
      </c>
      <c r="B415" s="105">
        <v>1.0101010101010166E-2</v>
      </c>
      <c r="C415" s="105">
        <v>0</v>
      </c>
      <c r="D415" s="105">
        <v>-2.7816411682892728E-3</v>
      </c>
      <c r="E415" s="105">
        <v>3.1872509960160222E-3</v>
      </c>
      <c r="F415" s="105">
        <v>0</v>
      </c>
      <c r="G415" s="105">
        <v>1.0714285714285676E-2</v>
      </c>
      <c r="H415" s="105">
        <v>-5.8105752469495009E-4</v>
      </c>
      <c r="I415" s="105">
        <v>-9.2165898617511122E-3</v>
      </c>
      <c r="J415" s="105">
        <v>8.5106382978723527E-3</v>
      </c>
      <c r="K415" s="106">
        <v>-1.7842527418562737E-2</v>
      </c>
      <c r="L415" s="93">
        <v>1.6788944528551841E-3</v>
      </c>
      <c r="M415" s="39"/>
      <c r="N415" s="39"/>
      <c r="O415" s="39"/>
      <c r="P415" s="39"/>
      <c r="Q415" s="39"/>
      <c r="R415" s="39"/>
      <c r="S415" s="39"/>
      <c r="T415" s="39"/>
      <c r="U415" s="39"/>
      <c r="V415" s="39"/>
      <c r="W415" s="39"/>
      <c r="X415" s="39"/>
      <c r="Y415" s="39"/>
      <c r="Z415" s="39"/>
    </row>
    <row r="416" spans="1:26" ht="14.25" customHeight="1">
      <c r="A416" s="105">
        <v>-6.7415730337083701E-4</v>
      </c>
      <c r="B416" s="105">
        <v>0</v>
      </c>
      <c r="C416" s="105">
        <v>0</v>
      </c>
      <c r="D416" s="105">
        <v>9.8314606741574107E-3</v>
      </c>
      <c r="E416" s="105">
        <v>-4.9554013875123815E-3</v>
      </c>
      <c r="F416" s="105">
        <v>7.9999999999991189E-4</v>
      </c>
      <c r="G416" s="105">
        <v>0</v>
      </c>
      <c r="H416" s="105">
        <v>5.8139534883716593E-4</v>
      </c>
      <c r="I416" s="105">
        <v>-1.8399264029438367E-3</v>
      </c>
      <c r="J416" s="105">
        <v>8.5836909871244149E-3</v>
      </c>
      <c r="K416" s="106">
        <v>-8.1779522407587901E-4</v>
      </c>
      <c r="L416" s="93">
        <v>2.7442050563439846E-3</v>
      </c>
      <c r="M416" s="39"/>
      <c r="N416" s="39"/>
      <c r="O416" s="39"/>
      <c r="P416" s="39"/>
      <c r="Q416" s="39"/>
      <c r="R416" s="39"/>
      <c r="S416" s="39"/>
      <c r="T416" s="39"/>
      <c r="U416" s="39"/>
      <c r="V416" s="39"/>
      <c r="W416" s="39"/>
      <c r="X416" s="39"/>
      <c r="Y416" s="39"/>
      <c r="Z416" s="39"/>
    </row>
    <row r="417" spans="1:26" ht="14.25" customHeight="1">
      <c r="A417" s="105">
        <v>-1.1234692731154627E-4</v>
      </c>
      <c r="B417" s="105">
        <v>-4.7160731472569828E-2</v>
      </c>
      <c r="C417" s="105">
        <v>8.9686098654708779E-3</v>
      </c>
      <c r="D417" s="105">
        <v>2.8169014084507005E-3</v>
      </c>
      <c r="E417" s="105">
        <v>8.999999999999897E-3</v>
      </c>
      <c r="F417" s="105">
        <v>0</v>
      </c>
      <c r="G417" s="105">
        <v>3.5842293906809264E-3</v>
      </c>
      <c r="H417" s="105">
        <v>1.0575793184488758E-2</v>
      </c>
      <c r="I417" s="105">
        <v>2.329959990586028E-2</v>
      </c>
      <c r="J417" s="105">
        <v>-7.877368533106166E-3</v>
      </c>
      <c r="K417" s="106">
        <v>1.0077647447546578E-2</v>
      </c>
      <c r="L417" s="93">
        <v>2.7517564402810279E-3</v>
      </c>
      <c r="M417" s="39"/>
      <c r="N417" s="39"/>
      <c r="O417" s="39"/>
      <c r="P417" s="39"/>
      <c r="Q417" s="39"/>
      <c r="R417" s="39"/>
      <c r="S417" s="39"/>
      <c r="T417" s="39"/>
      <c r="U417" s="39"/>
      <c r="V417" s="39"/>
      <c r="W417" s="39"/>
      <c r="X417" s="39"/>
      <c r="Y417" s="39"/>
      <c r="Z417" s="39"/>
    </row>
    <row r="418" spans="1:26" ht="14.25" customHeight="1">
      <c r="A418" s="105">
        <v>-2.6890756302520025E-3</v>
      </c>
      <c r="B418" s="105">
        <v>3.8999999999999924E-2</v>
      </c>
      <c r="C418" s="105">
        <v>0</v>
      </c>
      <c r="D418" s="105">
        <v>-1.4064697609000865E-3</v>
      </c>
      <c r="E418" s="105">
        <v>1.5022330491270663E-2</v>
      </c>
      <c r="F418" s="105">
        <v>0</v>
      </c>
      <c r="G418" s="105">
        <v>9.0415913200723175E-3</v>
      </c>
      <c r="H418" s="105">
        <v>1.1764705882353343E-3</v>
      </c>
      <c r="I418" s="105">
        <v>4.491725768321464E-3</v>
      </c>
      <c r="J418" s="105">
        <v>-1.3235294117647123E-2</v>
      </c>
      <c r="K418" s="106">
        <v>-7.7049180327868338E-3</v>
      </c>
      <c r="L418" s="93">
        <v>6.7489905985675946E-3</v>
      </c>
      <c r="M418" s="39"/>
      <c r="N418" s="39"/>
      <c r="O418" s="39"/>
      <c r="P418" s="39"/>
      <c r="Q418" s="39"/>
      <c r="R418" s="39"/>
      <c r="S418" s="39"/>
      <c r="T418" s="39"/>
      <c r="U418" s="39"/>
      <c r="V418" s="39"/>
      <c r="W418" s="39"/>
      <c r="X418" s="39"/>
      <c r="Y418" s="39"/>
      <c r="Z418" s="39"/>
    </row>
    <row r="419" spans="1:26" ht="14.25" customHeight="1">
      <c r="A419" s="105">
        <v>5.605381165918466E-4</v>
      </c>
      <c r="B419" s="105">
        <v>-3.8461538461538436E-2</v>
      </c>
      <c r="C419" s="105">
        <v>2.7413038470398554E-2</v>
      </c>
      <c r="D419" s="105">
        <v>-5.3161723559036478E-3</v>
      </c>
      <c r="E419" s="105">
        <v>-2.8340080971659409E-3</v>
      </c>
      <c r="F419" s="105">
        <v>0</v>
      </c>
      <c r="G419" s="105">
        <v>8.5719496625935587E-3</v>
      </c>
      <c r="H419" s="105">
        <v>5.9171597633136397E-3</v>
      </c>
      <c r="I419" s="105">
        <v>-8.2063305978897771E-3</v>
      </c>
      <c r="J419" s="105">
        <v>2.3655913978494647E-2</v>
      </c>
      <c r="K419" s="106">
        <v>-3.2679738562091387E-3</v>
      </c>
      <c r="L419" s="93">
        <v>9.6366586361162909E-4</v>
      </c>
      <c r="M419" s="39"/>
      <c r="N419" s="39"/>
      <c r="O419" s="39"/>
      <c r="P419" s="39"/>
      <c r="Q419" s="39"/>
      <c r="R419" s="39"/>
      <c r="S419" s="39"/>
      <c r="T419" s="39"/>
      <c r="U419" s="39"/>
      <c r="V419" s="39"/>
      <c r="W419" s="39"/>
      <c r="X419" s="39"/>
      <c r="Y419" s="39"/>
      <c r="Z419" s="39"/>
    </row>
    <row r="420" spans="1:26" ht="14.25" customHeight="1">
      <c r="A420" s="105">
        <v>1.1223344556678949E-3</v>
      </c>
      <c r="B420" s="105">
        <v>1.1673151750972721E-2</v>
      </c>
      <c r="C420" s="105">
        <v>3.013763644992884E-2</v>
      </c>
      <c r="D420" s="105">
        <v>1.1204481792717047E-3</v>
      </c>
      <c r="E420" s="105">
        <v>1.4373716632443578E-2</v>
      </c>
      <c r="F420" s="105">
        <v>0</v>
      </c>
      <c r="G420" s="105">
        <v>5.4744525547434364E-4</v>
      </c>
      <c r="H420" s="105">
        <v>-5.8823529411764497E-3</v>
      </c>
      <c r="I420" s="105">
        <v>3.0573847601129689E-3</v>
      </c>
      <c r="J420" s="105">
        <v>2.8761061946902755E-2</v>
      </c>
      <c r="K420" s="106">
        <v>-1.1308562197092087E-2</v>
      </c>
      <c r="L420" s="93">
        <v>6.6021301025458445E-3</v>
      </c>
      <c r="M420" s="39"/>
      <c r="N420" s="39"/>
      <c r="O420" s="39"/>
      <c r="P420" s="39"/>
      <c r="Q420" s="39"/>
      <c r="R420" s="39"/>
      <c r="S420" s="39"/>
      <c r="T420" s="39"/>
      <c r="U420" s="39"/>
      <c r="V420" s="39"/>
      <c r="W420" s="39"/>
      <c r="X420" s="39"/>
      <c r="Y420" s="39"/>
      <c r="Z420" s="39"/>
    </row>
    <row r="421" spans="1:26" ht="14.25" customHeight="1">
      <c r="A421" s="105">
        <v>-4.1935483870967794E-2</v>
      </c>
      <c r="B421" s="105">
        <v>0</v>
      </c>
      <c r="C421" s="105">
        <v>8.1339712918659934E-3</v>
      </c>
      <c r="D421" s="105">
        <v>0</v>
      </c>
      <c r="E421" s="105">
        <v>4.1237113402061709E-3</v>
      </c>
      <c r="F421" s="105">
        <v>0</v>
      </c>
      <c r="G421" s="105">
        <v>-1.0115606936416222E-2</v>
      </c>
      <c r="H421" s="105">
        <v>-1.7615971814445297E-3</v>
      </c>
      <c r="I421" s="105">
        <v>-6.5420560747663226E-3</v>
      </c>
      <c r="J421" s="105">
        <v>4.4444444444444731E-3</v>
      </c>
      <c r="K421" s="106">
        <v>-8.0710250201776468E-4</v>
      </c>
      <c r="L421" s="93">
        <v>-5.8354080357406746E-3</v>
      </c>
      <c r="M421" s="39"/>
      <c r="N421" s="39"/>
      <c r="O421" s="39"/>
      <c r="P421" s="39"/>
      <c r="Q421" s="39"/>
      <c r="R421" s="39"/>
      <c r="S421" s="39"/>
      <c r="T421" s="39"/>
      <c r="U421" s="39"/>
      <c r="V421" s="39"/>
      <c r="W421" s="39"/>
      <c r="X421" s="39"/>
      <c r="Y421" s="39"/>
      <c r="Z421" s="39"/>
    </row>
    <row r="422" spans="1:26" ht="14.25" customHeight="1">
      <c r="A422" s="105">
        <v>-1.0638297872340385E-2</v>
      </c>
      <c r="B422" s="105">
        <v>0</v>
      </c>
      <c r="C422" s="105">
        <v>3.7735849056603765E-2</v>
      </c>
      <c r="D422" s="105">
        <v>-1.2589173310951773E-3</v>
      </c>
      <c r="E422" s="105">
        <v>0</v>
      </c>
      <c r="F422" s="105">
        <v>0</v>
      </c>
      <c r="G422" s="105">
        <v>1.3362621270364361E-2</v>
      </c>
      <c r="H422" s="105">
        <v>-1.1730205278592809E-3</v>
      </c>
      <c r="I422" s="105">
        <v>1.4218009478673022E-2</v>
      </c>
      <c r="J422" s="105">
        <v>6.7114093959732557E-3</v>
      </c>
      <c r="K422" s="106">
        <v>2.5894157630683701E-3</v>
      </c>
      <c r="L422" s="93">
        <v>2.1103079669055891E-3</v>
      </c>
      <c r="M422" s="39"/>
      <c r="N422" s="39"/>
      <c r="O422" s="39"/>
      <c r="P422" s="39"/>
      <c r="Q422" s="39"/>
      <c r="R422" s="39"/>
      <c r="S422" s="39"/>
      <c r="T422" s="39"/>
      <c r="U422" s="39"/>
      <c r="V422" s="39"/>
      <c r="W422" s="39"/>
      <c r="X422" s="39"/>
      <c r="Y422" s="39"/>
      <c r="Z422" s="39"/>
    </row>
    <row r="423" spans="1:26" ht="14.25" customHeight="1">
      <c r="A423" s="105">
        <v>-5.2910052910053462E-3</v>
      </c>
      <c r="B423" s="105">
        <v>0</v>
      </c>
      <c r="C423" s="105">
        <v>1.7408604824669105E-3</v>
      </c>
      <c r="D423" s="105">
        <v>2.1285714285714352E-2</v>
      </c>
      <c r="E423" s="105">
        <v>0</v>
      </c>
      <c r="F423" s="105">
        <v>0</v>
      </c>
      <c r="G423" s="105">
        <v>-6.9078349391020755E-3</v>
      </c>
      <c r="H423" s="105">
        <v>-8.720930232558155E-3</v>
      </c>
      <c r="I423" s="105">
        <v>0</v>
      </c>
      <c r="J423" s="105">
        <v>2.5229357798165042E-2</v>
      </c>
      <c r="K423" s="106">
        <v>1.0631337912986538E-2</v>
      </c>
      <c r="L423" s="93">
        <v>-3.1546052307296346E-4</v>
      </c>
      <c r="M423" s="39"/>
      <c r="N423" s="39"/>
      <c r="O423" s="39"/>
      <c r="P423" s="39"/>
      <c r="Q423" s="39"/>
      <c r="R423" s="39"/>
      <c r="S423" s="39"/>
      <c r="T423" s="39"/>
      <c r="U423" s="39"/>
      <c r="V423" s="39"/>
      <c r="W423" s="39"/>
      <c r="X423" s="39"/>
      <c r="Y423" s="39"/>
      <c r="Z423" s="39"/>
    </row>
    <row r="424" spans="1:26" ht="14.25" customHeight="1">
      <c r="A424" s="105">
        <v>-5.4725320985055115E-3</v>
      </c>
      <c r="B424" s="105">
        <v>2.8000000000000025E-2</v>
      </c>
      <c r="C424" s="105">
        <v>-4.7029702970295961E-3</v>
      </c>
      <c r="D424" s="105">
        <v>-2.7507641011392026E-2</v>
      </c>
      <c r="E424" s="105">
        <v>6.2240663900414717E-3</v>
      </c>
      <c r="F424" s="105">
        <v>0</v>
      </c>
      <c r="G424" s="105">
        <v>1.8703703703703667E-2</v>
      </c>
      <c r="H424" s="105">
        <v>0</v>
      </c>
      <c r="I424" s="105">
        <v>4.761904761904745E-3</v>
      </c>
      <c r="J424" s="105">
        <v>6.9284064665127154E-3</v>
      </c>
      <c r="K424" s="106">
        <v>-1.3552758954501476E-2</v>
      </c>
      <c r="L424" s="93">
        <v>2.9562982005142402E-3</v>
      </c>
      <c r="M424" s="39"/>
      <c r="N424" s="39"/>
      <c r="O424" s="39"/>
      <c r="P424" s="39"/>
      <c r="Q424" s="39"/>
      <c r="R424" s="39"/>
      <c r="S424" s="39"/>
      <c r="T424" s="39"/>
      <c r="U424" s="39"/>
      <c r="V424" s="39"/>
      <c r="W424" s="39"/>
      <c r="X424" s="39"/>
      <c r="Y424" s="39"/>
      <c r="Z424" s="39"/>
    </row>
    <row r="425" spans="1:26" ht="14.25" customHeight="1">
      <c r="A425" s="105">
        <v>1.5062493323362958E-2</v>
      </c>
      <c r="B425" s="105">
        <v>-9.9009900990099098E-3</v>
      </c>
      <c r="C425" s="105">
        <v>-9.8039215686274161E-3</v>
      </c>
      <c r="D425" s="105">
        <v>-6.4872325741891501E-3</v>
      </c>
      <c r="E425" s="105">
        <v>3.1217481789802548E-3</v>
      </c>
      <c r="F425" s="105">
        <v>0</v>
      </c>
      <c r="G425" s="105">
        <v>-1.8360298127613195E-2</v>
      </c>
      <c r="H425" s="105">
        <v>1.1764705882352899E-2</v>
      </c>
      <c r="I425" s="105">
        <v>-1.1764705882352899E-2</v>
      </c>
      <c r="J425" s="105">
        <v>0</v>
      </c>
      <c r="K425" s="106">
        <v>1.3904793063961973E-2</v>
      </c>
      <c r="L425" s="93">
        <v>-2.3279671717172379E-3</v>
      </c>
      <c r="M425" s="39"/>
      <c r="N425" s="39"/>
      <c r="O425" s="39"/>
      <c r="P425" s="39"/>
      <c r="Q425" s="39"/>
      <c r="R425" s="39"/>
      <c r="S425" s="39"/>
      <c r="T425" s="39"/>
      <c r="U425" s="39"/>
      <c r="V425" s="39"/>
      <c r="W425" s="39"/>
      <c r="X425" s="39"/>
      <c r="Y425" s="39"/>
      <c r="Z425" s="39"/>
    </row>
    <row r="426" spans="1:26" ht="14.25" customHeight="1">
      <c r="A426" s="105">
        <v>-9.9903846153846176E-2</v>
      </c>
      <c r="B426" s="105">
        <v>-2.8846153846153855E-2</v>
      </c>
      <c r="C426" s="105">
        <v>1.4925373134328401E-2</v>
      </c>
      <c r="D426" s="105">
        <v>4.8543689320388328E-3</v>
      </c>
      <c r="E426" s="105">
        <v>-7.2314049586776896E-3</v>
      </c>
      <c r="F426" s="105">
        <v>0</v>
      </c>
      <c r="G426" s="105">
        <v>-7.0397111913357291E-3</v>
      </c>
      <c r="H426" s="105">
        <v>-5.8479532163743242E-3</v>
      </c>
      <c r="I426" s="105">
        <v>-2.7682452528025592E-2</v>
      </c>
      <c r="J426" s="105">
        <v>-6.8807339449541427E-3</v>
      </c>
      <c r="K426" s="106">
        <v>-1.6355904481513139E-4</v>
      </c>
      <c r="L426" s="93">
        <v>-1.9100145137880942E-2</v>
      </c>
      <c r="M426" s="39"/>
      <c r="N426" s="39"/>
      <c r="O426" s="39"/>
      <c r="P426" s="39"/>
      <c r="Q426" s="39"/>
      <c r="R426" s="39"/>
      <c r="S426" s="39"/>
      <c r="T426" s="39"/>
      <c r="U426" s="39"/>
      <c r="V426" s="39"/>
      <c r="W426" s="39"/>
      <c r="X426" s="39"/>
      <c r="Y426" s="39"/>
      <c r="Z426" s="39"/>
    </row>
    <row r="427" spans="1:26" ht="14.25" customHeight="1">
      <c r="A427" s="105">
        <v>-2.3980815347721673E-3</v>
      </c>
      <c r="B427" s="105">
        <v>-9.52380952380949E-3</v>
      </c>
      <c r="C427" s="105">
        <v>-1.4705882352941124E-2</v>
      </c>
      <c r="D427" s="105">
        <v>-8.2530949105914519E-3</v>
      </c>
      <c r="E427" s="105">
        <v>-2.0618556701030855E-3</v>
      </c>
      <c r="F427" s="105">
        <v>0</v>
      </c>
      <c r="G427" s="105">
        <v>-1.8047283883781962E-4</v>
      </c>
      <c r="H427" s="105">
        <v>-2.2298456260720356E-2</v>
      </c>
      <c r="I427" s="105">
        <v>2.2883295194509046E-4</v>
      </c>
      <c r="J427" s="105">
        <v>3.6832412523020164E-3</v>
      </c>
      <c r="K427" s="106">
        <v>0</v>
      </c>
      <c r="L427" s="93">
        <v>-4.757135703555404E-3</v>
      </c>
      <c r="M427" s="39"/>
      <c r="N427" s="39"/>
      <c r="O427" s="39"/>
      <c r="P427" s="39"/>
      <c r="Q427" s="39"/>
      <c r="R427" s="39"/>
      <c r="S427" s="39"/>
      <c r="T427" s="39"/>
      <c r="U427" s="39"/>
      <c r="V427" s="39"/>
      <c r="W427" s="39"/>
      <c r="X427" s="39"/>
      <c r="Y427" s="39"/>
      <c r="Z427" s="39"/>
    </row>
    <row r="428" spans="1:26" ht="14.25" customHeight="1">
      <c r="A428" s="105">
        <v>-2.3923444976076125E-3</v>
      </c>
      <c r="B428" s="105">
        <v>-9.5147478591817158E-4</v>
      </c>
      <c r="C428" s="105">
        <v>1.9646365422396617E-3</v>
      </c>
      <c r="D428" s="105">
        <v>1.3757050488383271E-4</v>
      </c>
      <c r="E428" s="105">
        <v>0</v>
      </c>
      <c r="F428" s="105">
        <v>0</v>
      </c>
      <c r="G428" s="105">
        <v>1.8050541516245744E-4</v>
      </c>
      <c r="H428" s="105">
        <v>1.6860465116279144E-2</v>
      </c>
      <c r="I428" s="105">
        <v>4.828696252011877E-3</v>
      </c>
      <c r="J428" s="105">
        <v>-2.7548209366392573E-3</v>
      </c>
      <c r="K428" s="106">
        <v>1.6358580075248597E-4</v>
      </c>
      <c r="L428" s="93">
        <v>-1.8167312295135352E-3</v>
      </c>
      <c r="M428" s="39"/>
      <c r="N428" s="39"/>
      <c r="O428" s="39"/>
      <c r="P428" s="39"/>
      <c r="Q428" s="39"/>
      <c r="R428" s="39"/>
      <c r="S428" s="39"/>
      <c r="T428" s="39"/>
      <c r="U428" s="39"/>
      <c r="V428" s="39"/>
      <c r="W428" s="39"/>
      <c r="X428" s="39"/>
      <c r="Y428" s="39"/>
      <c r="Z428" s="39"/>
    </row>
    <row r="429" spans="1:26" ht="14.25" customHeight="1">
      <c r="A429" s="105">
        <v>-4.761904761904745E-3</v>
      </c>
      <c r="B429" s="105">
        <v>9.5238095238103782E-4</v>
      </c>
      <c r="C429" s="105">
        <v>-1.4043583535109039E-2</v>
      </c>
      <c r="D429" s="105">
        <v>-6.9672131147541227E-3</v>
      </c>
      <c r="E429" s="105">
        <v>-2.0614306328592402E-4</v>
      </c>
      <c r="F429" s="105">
        <v>-3.1897926634768536E-3</v>
      </c>
      <c r="G429" s="105">
        <v>0</v>
      </c>
      <c r="H429" s="105">
        <v>-1.7142857142857126E-2</v>
      </c>
      <c r="I429" s="105">
        <v>0</v>
      </c>
      <c r="J429" s="105">
        <v>-9.1743119266052275E-4</v>
      </c>
      <c r="K429" s="106">
        <v>-1.3873205355702578E-2</v>
      </c>
      <c r="L429" s="93">
        <v>-3.7920501010255681E-3</v>
      </c>
      <c r="M429" s="39"/>
      <c r="N429" s="39"/>
      <c r="O429" s="39"/>
      <c r="P429" s="39"/>
      <c r="Q429" s="39"/>
      <c r="R429" s="39"/>
      <c r="S429" s="39"/>
      <c r="T429" s="39"/>
      <c r="U429" s="39"/>
      <c r="V429" s="39"/>
      <c r="W429" s="39"/>
      <c r="X429" s="39"/>
      <c r="Y429" s="39"/>
      <c r="Z429" s="39"/>
    </row>
    <row r="430" spans="1:26" ht="14.25" customHeight="1">
      <c r="A430" s="105">
        <v>-2.3752969121140222E-3</v>
      </c>
      <c r="B430" s="105">
        <v>0</v>
      </c>
      <c r="C430" s="105">
        <v>-3.0288800187837417E-2</v>
      </c>
      <c r="D430" s="105">
        <v>2.5210084033613356E-2</v>
      </c>
      <c r="E430" s="105">
        <v>1.0308215647869545E-4</v>
      </c>
      <c r="F430" s="105">
        <v>9.9035933391761644E-2</v>
      </c>
      <c r="G430" s="105">
        <v>3.6231884057971175E-3</v>
      </c>
      <c r="H430" s="105">
        <v>1.2731481481481399E-2</v>
      </c>
      <c r="I430" s="105">
        <v>0</v>
      </c>
      <c r="J430" s="105">
        <v>-1.6029310739638092E-3</v>
      </c>
      <c r="K430" s="106">
        <v>0</v>
      </c>
      <c r="L430" s="93">
        <v>2.3035061282858926E-3</v>
      </c>
      <c r="M430" s="39"/>
      <c r="N430" s="39"/>
      <c r="O430" s="39"/>
      <c r="P430" s="39"/>
      <c r="Q430" s="39"/>
      <c r="R430" s="39"/>
      <c r="S430" s="39"/>
      <c r="T430" s="39"/>
      <c r="U430" s="39"/>
      <c r="V430" s="39"/>
      <c r="W430" s="39"/>
      <c r="X430" s="39"/>
      <c r="Y430" s="39"/>
      <c r="Z430" s="39"/>
    </row>
    <row r="431" spans="1:26" ht="14.25" customHeight="1">
      <c r="A431" s="105">
        <v>2.1844660194174859E-2</v>
      </c>
      <c r="B431" s="105">
        <v>9.5328884652046142E-4</v>
      </c>
      <c r="C431" s="105">
        <v>8.7636191378492878E-3</v>
      </c>
      <c r="D431" s="105">
        <v>1.1331444759206777E-2</v>
      </c>
      <c r="E431" s="105">
        <v>-3.0829308395848853E-3</v>
      </c>
      <c r="F431" s="105">
        <v>0</v>
      </c>
      <c r="G431" s="105">
        <v>-3.6101083032491488E-3</v>
      </c>
      <c r="H431" s="105">
        <v>0</v>
      </c>
      <c r="I431" s="105">
        <v>0</v>
      </c>
      <c r="J431" s="105">
        <v>-2.9680365296803624E-3</v>
      </c>
      <c r="K431" s="106">
        <v>0</v>
      </c>
      <c r="L431" s="93">
        <v>2.8201278201278601E-3</v>
      </c>
      <c r="M431" s="39"/>
      <c r="N431" s="39"/>
      <c r="O431" s="39"/>
      <c r="P431" s="39"/>
      <c r="Q431" s="39"/>
      <c r="R431" s="39"/>
      <c r="S431" s="39"/>
      <c r="T431" s="39"/>
      <c r="U431" s="39"/>
      <c r="V431" s="39"/>
      <c r="W431" s="39"/>
      <c r="X431" s="39"/>
      <c r="Y431" s="39"/>
      <c r="Z431" s="39"/>
    </row>
    <row r="432" spans="1:26" ht="14.25" customHeight="1">
      <c r="A432" s="105">
        <v>0</v>
      </c>
      <c r="B432" s="105">
        <v>8.6538461538461231E-3</v>
      </c>
      <c r="C432" s="105">
        <v>3.4803921568627327E-2</v>
      </c>
      <c r="D432" s="105">
        <v>-1.5341701534170138E-2</v>
      </c>
      <c r="E432" s="105">
        <v>1.1316872427984404E-3</v>
      </c>
      <c r="F432" s="105">
        <v>8.7719298245603206E-4</v>
      </c>
      <c r="G432" s="105">
        <v>0</v>
      </c>
      <c r="H432" s="105">
        <v>2.188054405677109E-2</v>
      </c>
      <c r="I432" s="105">
        <v>1.1395348837209385E-2</v>
      </c>
      <c r="J432" s="105">
        <v>-4.3191634462377282E-3</v>
      </c>
      <c r="K432" s="106">
        <v>2.2599802045529582E-2</v>
      </c>
      <c r="L432" s="93">
        <v>3.0507820042480205E-3</v>
      </c>
      <c r="M432" s="39"/>
      <c r="N432" s="39"/>
      <c r="O432" s="39"/>
      <c r="P432" s="39"/>
      <c r="Q432" s="39"/>
      <c r="R432" s="39"/>
      <c r="S432" s="39"/>
      <c r="T432" s="39"/>
      <c r="U432" s="39"/>
      <c r="V432" s="39"/>
      <c r="W432" s="39"/>
      <c r="X432" s="39"/>
      <c r="Y432" s="39"/>
      <c r="Z432" s="39"/>
    </row>
    <row r="433" spans="1:26" ht="14.25" customHeight="1">
      <c r="A433" s="105">
        <v>-3.8684719535784229E-3</v>
      </c>
      <c r="B433" s="105">
        <v>-9.52380952380949E-3</v>
      </c>
      <c r="C433" s="105">
        <v>9.9009900990099098E-3</v>
      </c>
      <c r="D433" s="105">
        <v>3.9281055225395045E-2</v>
      </c>
      <c r="E433" s="105">
        <v>9.9750623441396957E-3</v>
      </c>
      <c r="F433" s="105">
        <v>-8.6956521739129933E-3</v>
      </c>
      <c r="G433" s="105">
        <v>0</v>
      </c>
      <c r="H433" s="105">
        <v>-2.254335260115603E-2</v>
      </c>
      <c r="I433" s="105">
        <v>-3.4762456546929554E-3</v>
      </c>
      <c r="J433" s="105">
        <v>1.3594470046082829E-2</v>
      </c>
      <c r="K433" s="106">
        <v>-1.430894308943087E-2</v>
      </c>
      <c r="L433" s="93">
        <v>4.6166977032897627E-3</v>
      </c>
      <c r="M433" s="39"/>
      <c r="N433" s="39"/>
      <c r="O433" s="39"/>
      <c r="P433" s="39"/>
      <c r="Q433" s="39"/>
      <c r="R433" s="39"/>
      <c r="S433" s="39"/>
      <c r="T433" s="39"/>
      <c r="U433" s="39"/>
      <c r="V433" s="39"/>
      <c r="W433" s="39"/>
      <c r="X433" s="39"/>
      <c r="Y433" s="39"/>
      <c r="Z433" s="39"/>
    </row>
    <row r="434" spans="1:26" ht="14.25" customHeight="1">
      <c r="A434" s="105">
        <v>0</v>
      </c>
      <c r="B434" s="105">
        <v>0</v>
      </c>
      <c r="C434" s="105">
        <v>2.5380710659898442E-2</v>
      </c>
      <c r="D434" s="105">
        <v>5.6851311953352024E-3</v>
      </c>
      <c r="E434" s="105">
        <v>6.6945606694559512E-3</v>
      </c>
      <c r="F434" s="105">
        <v>1.3215859030837107E-2</v>
      </c>
      <c r="G434" s="105">
        <v>-3.4178809138334376E-3</v>
      </c>
      <c r="H434" s="105">
        <v>8.1585081585080488E-3</v>
      </c>
      <c r="I434" s="105">
        <v>8.1775700934578754E-3</v>
      </c>
      <c r="J434" s="105">
        <v>1.8062397372742067E-2</v>
      </c>
      <c r="K434" s="106">
        <v>-7.9045007259235245E-3</v>
      </c>
      <c r="L434" s="93">
        <v>3.1035656953837254E-3</v>
      </c>
      <c r="M434" s="39"/>
      <c r="N434" s="39"/>
      <c r="O434" s="39"/>
      <c r="P434" s="39"/>
      <c r="Q434" s="39"/>
      <c r="R434" s="39"/>
      <c r="S434" s="39"/>
      <c r="T434" s="39"/>
      <c r="U434" s="39"/>
      <c r="V434" s="39"/>
      <c r="W434" s="39"/>
      <c r="X434" s="39"/>
      <c r="Y434" s="39"/>
      <c r="Z434" s="39"/>
    </row>
    <row r="435" spans="1:26" ht="14.25" customHeight="1">
      <c r="A435" s="105">
        <v>1.0752688172043001E-2</v>
      </c>
      <c r="B435" s="105">
        <v>0</v>
      </c>
      <c r="C435" s="105">
        <v>-2.0263424518743856E-3</v>
      </c>
      <c r="D435" s="105">
        <v>0</v>
      </c>
      <c r="E435" s="105">
        <v>3.6745406824147953E-3</v>
      </c>
      <c r="F435" s="105">
        <v>2.6501766784452485E-3</v>
      </c>
      <c r="G435" s="105">
        <v>7.0652173913043903E-3</v>
      </c>
      <c r="H435" s="105">
        <v>-5.7937427578215184E-3</v>
      </c>
      <c r="I435" s="105">
        <v>7.058823529411784E-3</v>
      </c>
      <c r="J435" s="105">
        <v>5.0000000000000044E-2</v>
      </c>
      <c r="K435" s="106">
        <v>2.2937293729373032E-2</v>
      </c>
      <c r="L435" s="93">
        <v>9.7055905380314389E-3</v>
      </c>
      <c r="M435" s="39"/>
      <c r="N435" s="39"/>
      <c r="O435" s="39"/>
      <c r="P435" s="39"/>
      <c r="Q435" s="39"/>
      <c r="R435" s="39"/>
      <c r="S435" s="39"/>
      <c r="T435" s="39"/>
      <c r="U435" s="39"/>
      <c r="V435" s="39"/>
      <c r="W435" s="39"/>
      <c r="X435" s="39"/>
      <c r="Y435" s="39"/>
      <c r="Z435" s="39"/>
    </row>
    <row r="436" spans="1:26" ht="14.25" customHeight="1">
      <c r="A436" s="105">
        <v>-1.9512195121951237E-3</v>
      </c>
      <c r="B436" s="105">
        <v>2.0408163265306145E-2</v>
      </c>
      <c r="C436" s="105">
        <v>3.8947368421052619E-2</v>
      </c>
      <c r="D436" s="105">
        <v>1.7804154302670572E-2</v>
      </c>
      <c r="E436" s="105">
        <v>-7.8125E-3</v>
      </c>
      <c r="F436" s="105">
        <v>-8.3400809716599245E-2</v>
      </c>
      <c r="G436" s="105">
        <v>-1.2522361359570633E-2</v>
      </c>
      <c r="H436" s="105">
        <v>1.1600928074246841E-3</v>
      </c>
      <c r="I436" s="105">
        <v>9.0218423551757798E-3</v>
      </c>
      <c r="J436" s="105">
        <v>-1.3125911521633338E-2</v>
      </c>
      <c r="K436" s="106">
        <v>-2.2580645161290325E-2</v>
      </c>
      <c r="L436" s="93">
        <v>-4.9363648804519045E-3</v>
      </c>
      <c r="M436" s="39"/>
      <c r="N436" s="39"/>
      <c r="O436" s="39"/>
      <c r="P436" s="39"/>
      <c r="Q436" s="39"/>
      <c r="R436" s="39"/>
      <c r="S436" s="39"/>
      <c r="T436" s="39"/>
      <c r="U436" s="39"/>
      <c r="V436" s="39"/>
      <c r="W436" s="39"/>
      <c r="X436" s="39"/>
      <c r="Y436" s="39"/>
      <c r="Z436" s="39"/>
    </row>
    <row r="437" spans="1:26" ht="14.25" customHeight="1">
      <c r="A437" s="105">
        <v>5.3948013732221245E-3</v>
      </c>
      <c r="B437" s="105">
        <v>2.8999999999999915E-2</v>
      </c>
      <c r="C437" s="105">
        <v>0</v>
      </c>
      <c r="D437" s="105">
        <v>4.4709388971684305E-3</v>
      </c>
      <c r="E437" s="105">
        <v>8.4033613445377853E-3</v>
      </c>
      <c r="F437" s="105">
        <v>-3.2889584964761132E-2</v>
      </c>
      <c r="G437" s="105">
        <v>2.1513087128004482E-3</v>
      </c>
      <c r="H437" s="105">
        <v>2.3255813953488857E-3</v>
      </c>
      <c r="I437" s="105">
        <v>-1.5887850467289688E-2</v>
      </c>
      <c r="J437" s="105">
        <v>8.3333333333333037E-3</v>
      </c>
      <c r="K437" s="106">
        <v>0</v>
      </c>
      <c r="L437" s="93">
        <v>2.9706173589936213E-3</v>
      </c>
      <c r="M437" s="39"/>
      <c r="N437" s="39"/>
      <c r="O437" s="39"/>
      <c r="P437" s="39"/>
      <c r="Q437" s="39"/>
      <c r="R437" s="39"/>
      <c r="S437" s="39"/>
      <c r="T437" s="39"/>
      <c r="U437" s="39"/>
      <c r="V437" s="39"/>
      <c r="W437" s="39"/>
      <c r="X437" s="39"/>
      <c r="Y437" s="39"/>
      <c r="Z437" s="39"/>
    </row>
    <row r="438" spans="1:26" ht="14.25" customHeight="1">
      <c r="A438" s="105">
        <v>0</v>
      </c>
      <c r="B438" s="105">
        <v>-2.7237354085603127E-2</v>
      </c>
      <c r="C438" s="105">
        <v>-1.144640998959412E-2</v>
      </c>
      <c r="D438" s="105">
        <v>1.0390001505797386E-2</v>
      </c>
      <c r="E438" s="105">
        <v>1.8943380340981086E-3</v>
      </c>
      <c r="F438" s="105">
        <v>-1.7692307692307674E-2</v>
      </c>
      <c r="G438" s="105">
        <v>3.2374100719423371E-3</v>
      </c>
      <c r="H438" s="105">
        <v>2.9154518950438302E-3</v>
      </c>
      <c r="I438" s="105">
        <v>0</v>
      </c>
      <c r="J438" s="105">
        <v>1.4925373134328401E-2</v>
      </c>
      <c r="K438" s="106">
        <v>-6.2510017631031145E-3</v>
      </c>
      <c r="L438" s="93">
        <v>2.6639666561811826E-3</v>
      </c>
      <c r="M438" s="39"/>
      <c r="N438" s="39"/>
      <c r="O438" s="39"/>
      <c r="P438" s="39"/>
      <c r="Q438" s="39"/>
      <c r="R438" s="39"/>
      <c r="S438" s="39"/>
      <c r="T438" s="39"/>
      <c r="U438" s="39"/>
      <c r="V438" s="39"/>
      <c r="W438" s="39"/>
      <c r="X438" s="39"/>
      <c r="Y438" s="39"/>
      <c r="Z438" s="39"/>
    </row>
    <row r="439" spans="1:26" ht="14.25" customHeight="1">
      <c r="A439" s="105">
        <v>9.4059405940594143E-3</v>
      </c>
      <c r="B439" s="105">
        <v>2.8000000000000025E-2</v>
      </c>
      <c r="C439" s="105">
        <v>-1.4106181072069734E-2</v>
      </c>
      <c r="D439" s="105">
        <v>-1.353383458646551E-3</v>
      </c>
      <c r="E439" s="105">
        <v>1.0851063829787178E-2</v>
      </c>
      <c r="F439" s="105">
        <v>2.3622047244094446E-2</v>
      </c>
      <c r="G439" s="105">
        <v>-3.5842293906810374E-3</v>
      </c>
      <c r="H439" s="105">
        <v>-1.1648223645893685E-3</v>
      </c>
      <c r="I439" s="105">
        <v>2.8598894496515204E-2</v>
      </c>
      <c r="J439" s="105">
        <v>3.0504998718277276E-2</v>
      </c>
      <c r="K439" s="106">
        <v>-1.1207172590458336E-3</v>
      </c>
      <c r="L439" s="93">
        <v>5.1975257405980635E-3</v>
      </c>
      <c r="M439" s="39"/>
      <c r="N439" s="39"/>
      <c r="O439" s="39"/>
      <c r="P439" s="39"/>
      <c r="Q439" s="39"/>
      <c r="R439" s="39"/>
      <c r="S439" s="39"/>
      <c r="T439" s="39"/>
      <c r="U439" s="39"/>
      <c r="V439" s="39"/>
      <c r="W439" s="39"/>
      <c r="X439" s="39"/>
      <c r="Y439" s="39"/>
      <c r="Z439" s="39"/>
    </row>
    <row r="440" spans="1:26" ht="14.25" customHeight="1">
      <c r="A440" s="105">
        <v>-9.3182932810201846E-3</v>
      </c>
      <c r="B440" s="105">
        <v>1.0101010101010166E-2</v>
      </c>
      <c r="C440" s="105">
        <v>-5.1268905408885512E-4</v>
      </c>
      <c r="D440" s="105">
        <v>-5.9790732436472149E-3</v>
      </c>
      <c r="E440" s="105">
        <v>0</v>
      </c>
      <c r="F440" s="105">
        <v>-2.3076923076923106E-2</v>
      </c>
      <c r="G440" s="105">
        <v>1.2704174228675091E-2</v>
      </c>
      <c r="H440" s="105">
        <v>9.4062316284537761E-3</v>
      </c>
      <c r="I440" s="105">
        <v>-1.0699001426533572E-2</v>
      </c>
      <c r="J440" s="105">
        <v>2.1204188481675379E-2</v>
      </c>
      <c r="K440" s="106">
        <v>7.4193548387095909E-3</v>
      </c>
      <c r="L440" s="93">
        <v>1.434833806663427E-3</v>
      </c>
      <c r="M440" s="39"/>
      <c r="N440" s="39"/>
      <c r="O440" s="39"/>
      <c r="P440" s="39"/>
      <c r="Q440" s="39"/>
      <c r="R440" s="39"/>
      <c r="S440" s="39"/>
      <c r="T440" s="39"/>
      <c r="U440" s="39"/>
      <c r="V440" s="39"/>
      <c r="W440" s="39"/>
      <c r="X440" s="39"/>
      <c r="Y440" s="39"/>
      <c r="Z440" s="39"/>
    </row>
    <row r="441" spans="1:26" ht="14.25" customHeight="1">
      <c r="A441" s="105">
        <v>2.4582104228121349E-3</v>
      </c>
      <c r="B441" s="105">
        <v>3.0395136778116338E-3</v>
      </c>
      <c r="C441" s="105">
        <v>-2.4749999999999939E-2</v>
      </c>
      <c r="D441" s="105">
        <v>-1.4925373134327957E-3</v>
      </c>
      <c r="E441" s="105">
        <v>5.1325919589391145E-3</v>
      </c>
      <c r="F441" s="105">
        <v>0</v>
      </c>
      <c r="G441" s="105">
        <v>0</v>
      </c>
      <c r="H441" s="105">
        <v>1.4311270125223707E-2</v>
      </c>
      <c r="I441" s="105">
        <v>1.4285714285713347E-3</v>
      </c>
      <c r="J441" s="105">
        <v>1.5957446808510634E-2</v>
      </c>
      <c r="K441" s="106">
        <v>-3.215434083601254E-3</v>
      </c>
      <c r="L441" s="93">
        <v>7.1958937559177816E-3</v>
      </c>
      <c r="M441" s="39"/>
      <c r="N441" s="39"/>
      <c r="O441" s="39"/>
      <c r="P441" s="39"/>
      <c r="Q441" s="39"/>
      <c r="R441" s="39"/>
      <c r="S441" s="39"/>
      <c r="T441" s="39"/>
      <c r="U441" s="39"/>
      <c r="V441" s="39"/>
      <c r="W441" s="39"/>
      <c r="X441" s="39"/>
      <c r="Y441" s="39"/>
      <c r="Z441" s="39"/>
    </row>
    <row r="442" spans="1:26" ht="14.25" customHeight="1">
      <c r="A442" s="105">
        <v>1.6491754122938573E-2</v>
      </c>
      <c r="B442" s="105">
        <v>-6.0422960725075026E-3</v>
      </c>
      <c r="C442" s="105">
        <v>-1.9607843137254943E-2</v>
      </c>
      <c r="D442" s="105">
        <v>-2.9761904761904656E-3</v>
      </c>
      <c r="E442" s="105">
        <v>5.1590713671538779E-3</v>
      </c>
      <c r="F442" s="105">
        <v>7.7519379844961378E-3</v>
      </c>
      <c r="G442" s="105">
        <v>-1.5368120085775594E-2</v>
      </c>
      <c r="H442" s="105">
        <v>-2.3795359904819069E-3</v>
      </c>
      <c r="I442" s="105">
        <v>0</v>
      </c>
      <c r="J442" s="105">
        <v>-1.5932023366967973E-3</v>
      </c>
      <c r="K442" s="106">
        <v>3.0640219319464368E-3</v>
      </c>
      <c r="L442" s="93">
        <v>3.872013446992506E-3</v>
      </c>
      <c r="M442" s="39"/>
      <c r="N442" s="39"/>
      <c r="O442" s="39"/>
      <c r="P442" s="39"/>
      <c r="Q442" s="39"/>
      <c r="R442" s="39"/>
      <c r="S442" s="39"/>
      <c r="T442" s="39"/>
      <c r="U442" s="39"/>
      <c r="V442" s="39"/>
      <c r="W442" s="39"/>
      <c r="X442" s="39"/>
      <c r="Y442" s="39"/>
      <c r="Z442" s="39"/>
    </row>
    <row r="443" spans="1:26" ht="14.25" customHeight="1">
      <c r="A443" s="105">
        <v>8.0604534005037642E-3</v>
      </c>
      <c r="B443" s="105">
        <v>2.0181634712410634E-3</v>
      </c>
      <c r="C443" s="105">
        <v>-1.4254650881855513E-2</v>
      </c>
      <c r="D443" s="105">
        <v>5.9880239520957446E-3</v>
      </c>
      <c r="E443" s="105">
        <v>5.837837837837867E-3</v>
      </c>
      <c r="F443" s="105">
        <v>-7.692307692307665E-3</v>
      </c>
      <c r="G443" s="105">
        <v>1.7454545454545389E-2</v>
      </c>
      <c r="H443" s="105">
        <v>5.9523809523809312E-4</v>
      </c>
      <c r="I443" s="105">
        <v>0</v>
      </c>
      <c r="J443" s="105">
        <v>-8.9473684210525928E-3</v>
      </c>
      <c r="K443" s="106">
        <v>-3.0546623794212024E-3</v>
      </c>
      <c r="L443" s="93">
        <v>6.8907156673114756E-3</v>
      </c>
      <c r="M443" s="39"/>
      <c r="N443" s="39"/>
      <c r="O443" s="39"/>
      <c r="P443" s="39"/>
      <c r="Q443" s="39"/>
      <c r="R443" s="39"/>
      <c r="S443" s="39"/>
      <c r="T443" s="39"/>
      <c r="U443" s="39"/>
      <c r="V443" s="39"/>
      <c r="W443" s="39"/>
      <c r="X443" s="39"/>
      <c r="Y443" s="39"/>
      <c r="Z443" s="39"/>
    </row>
    <row r="444" spans="1:26" ht="14.25" customHeight="1">
      <c r="A444" s="105">
        <v>-7.4999999999999512E-3</v>
      </c>
      <c r="B444" s="105">
        <v>4.2060988433228141E-2</v>
      </c>
      <c r="C444" s="105">
        <v>-2.4154589371983004E-4</v>
      </c>
      <c r="D444" s="105">
        <v>1.2121212121212199E-2</v>
      </c>
      <c r="E444" s="105">
        <v>5.4347826086955653E-3</v>
      </c>
      <c r="F444" s="105">
        <v>7.698229407235857E-4</v>
      </c>
      <c r="G444" s="105">
        <v>-1.0791366906474864E-2</v>
      </c>
      <c r="H444" s="105">
        <v>0</v>
      </c>
      <c r="I444" s="105">
        <v>0</v>
      </c>
      <c r="J444" s="105">
        <v>2.1505376344086002E-2</v>
      </c>
      <c r="K444" s="106">
        <v>0</v>
      </c>
      <c r="L444" s="93">
        <v>2.8287399983835115E-3</v>
      </c>
      <c r="M444" s="39"/>
      <c r="N444" s="39"/>
      <c r="O444" s="39"/>
      <c r="P444" s="39"/>
      <c r="Q444" s="39"/>
      <c r="R444" s="39"/>
      <c r="S444" s="39"/>
      <c r="T444" s="39"/>
      <c r="U444" s="39"/>
      <c r="V444" s="39"/>
      <c r="W444" s="39"/>
      <c r="X444" s="39"/>
      <c r="Y444" s="39"/>
      <c r="Z444" s="39"/>
    </row>
    <row r="445" spans="1:26" ht="14.25" customHeight="1">
      <c r="A445" s="105">
        <v>1.0101010101010166E-2</v>
      </c>
      <c r="B445" s="105">
        <v>-8.5576923076923106E-2</v>
      </c>
      <c r="C445" s="105">
        <v>1.0002439619419379E-2</v>
      </c>
      <c r="D445" s="105">
        <v>-9.7524381095274171E-3</v>
      </c>
      <c r="E445" s="105">
        <v>-8.6206896551723755E-3</v>
      </c>
      <c r="F445" s="105">
        <v>0</v>
      </c>
      <c r="G445" s="105">
        <v>-7.1428571428571175E-3</v>
      </c>
      <c r="H445" s="105">
        <v>9.446254071661242E-2</v>
      </c>
      <c r="I445" s="105">
        <v>0</v>
      </c>
      <c r="J445" s="105">
        <v>0</v>
      </c>
      <c r="K445" s="106">
        <v>-3.2051282051281937E-3</v>
      </c>
      <c r="L445" s="93">
        <v>3.9148867116980401E-3</v>
      </c>
      <c r="M445" s="39"/>
      <c r="N445" s="39"/>
      <c r="O445" s="39"/>
      <c r="P445" s="39"/>
      <c r="Q445" s="39"/>
      <c r="R445" s="39"/>
      <c r="S445" s="39"/>
      <c r="T445" s="39"/>
      <c r="U445" s="39"/>
      <c r="V445" s="39"/>
      <c r="W445" s="39"/>
      <c r="X445" s="39"/>
      <c r="Y445" s="39"/>
      <c r="Z445" s="39"/>
    </row>
    <row r="446" spans="1:26" ht="14.25" customHeight="1">
      <c r="A446" s="105">
        <v>1.0616578195181692E-2</v>
      </c>
      <c r="B446" s="105">
        <v>0</v>
      </c>
      <c r="C446" s="105">
        <v>7.1253071253070122E-3</v>
      </c>
      <c r="D446" s="105">
        <v>8.0157289776163765E-3</v>
      </c>
      <c r="E446" s="105">
        <v>4.3290043290042934E-3</v>
      </c>
      <c r="F446" s="105">
        <v>1.4843750000000044E-2</v>
      </c>
      <c r="G446" s="105">
        <v>1.449275362318847E-2</v>
      </c>
      <c r="H446" s="105">
        <v>-9.9706744868035213E-2</v>
      </c>
      <c r="I446" s="105">
        <v>0</v>
      </c>
      <c r="J446" s="105">
        <v>0</v>
      </c>
      <c r="K446" s="106">
        <v>1.7659335366833062E-3</v>
      </c>
      <c r="L446" s="93">
        <v>-6.4090936574158208E-3</v>
      </c>
      <c r="M446" s="39"/>
      <c r="N446" s="39"/>
      <c r="O446" s="39"/>
      <c r="P446" s="39"/>
      <c r="Q446" s="39"/>
      <c r="R446" s="39"/>
      <c r="S446" s="39"/>
      <c r="T446" s="39"/>
      <c r="U446" s="39"/>
      <c r="V446" s="39"/>
      <c r="W446" s="39"/>
      <c r="X446" s="39"/>
      <c r="Y446" s="39"/>
      <c r="Z446" s="39"/>
    </row>
    <row r="447" spans="1:26" ht="14.25" customHeight="1">
      <c r="A447" s="105">
        <v>-4.0816326530623837E-4</v>
      </c>
      <c r="B447" s="105">
        <v>0</v>
      </c>
      <c r="C447" s="105">
        <v>-2.5149700598802394E-2</v>
      </c>
      <c r="D447" s="105">
        <v>5.4744525547445466E-3</v>
      </c>
      <c r="E447" s="105">
        <v>-4.3103448275861878E-3</v>
      </c>
      <c r="F447" s="105">
        <v>0</v>
      </c>
      <c r="G447" s="105">
        <v>5.4377379010328575E-4</v>
      </c>
      <c r="H447" s="105">
        <v>1.1269276393831573E-2</v>
      </c>
      <c r="I447" s="105">
        <v>0</v>
      </c>
      <c r="J447" s="105">
        <v>-5.3475935828877219E-3</v>
      </c>
      <c r="K447" s="106">
        <v>-1.7628205128205066E-3</v>
      </c>
      <c r="L447" s="93">
        <v>2.2623977376021731E-3</v>
      </c>
      <c r="M447" s="39"/>
      <c r="N447" s="39"/>
      <c r="O447" s="39"/>
      <c r="P447" s="39"/>
      <c r="Q447" s="39"/>
      <c r="R447" s="39"/>
      <c r="S447" s="39"/>
      <c r="T447" s="39"/>
      <c r="U447" s="39"/>
      <c r="V447" s="39"/>
      <c r="W447" s="39"/>
      <c r="X447" s="39"/>
      <c r="Y447" s="39"/>
      <c r="Z447" s="39"/>
    </row>
    <row r="448" spans="1:26" ht="14.25" customHeight="1">
      <c r="A448" s="105">
        <v>-1.0001010203050775E-2</v>
      </c>
      <c r="B448" s="105">
        <v>-2.7128157156220745E-2</v>
      </c>
      <c r="C448" s="105">
        <v>-2.498832321345168E-2</v>
      </c>
      <c r="D448" s="105">
        <v>-2.8512335647806086E-2</v>
      </c>
      <c r="E448" s="105">
        <v>-8.5470085470085166E-3</v>
      </c>
      <c r="F448" s="105">
        <v>-2.2900763358778664E-2</v>
      </c>
      <c r="G448" s="105">
        <v>8.5923217550274433E-3</v>
      </c>
      <c r="H448" s="105">
        <v>-1.8626309662398088E-2</v>
      </c>
      <c r="I448" s="105">
        <v>1.1560693641618602E-2</v>
      </c>
      <c r="J448" s="105">
        <v>1.0264721772015095E-2</v>
      </c>
      <c r="K448" s="106">
        <v>0</v>
      </c>
      <c r="L448" s="93">
        <v>-5.7539941556289387E-3</v>
      </c>
      <c r="M448" s="39"/>
      <c r="N448" s="39"/>
      <c r="O448" s="39"/>
      <c r="P448" s="39"/>
      <c r="Q448" s="39"/>
      <c r="R448" s="39"/>
      <c r="S448" s="39"/>
      <c r="T448" s="39"/>
      <c r="U448" s="39"/>
      <c r="V448" s="39"/>
      <c r="W448" s="39"/>
      <c r="X448" s="39"/>
      <c r="Y448" s="39"/>
      <c r="Z448" s="39"/>
    </row>
    <row r="449" spans="1:26" ht="14.25" customHeight="1">
      <c r="A449" s="105">
        <v>-5.1256281407036086E-3</v>
      </c>
      <c r="B449" s="105">
        <v>0</v>
      </c>
      <c r="C449" s="105">
        <v>1.42112742775935E-2</v>
      </c>
      <c r="D449" s="105">
        <v>0</v>
      </c>
      <c r="E449" s="105">
        <v>0</v>
      </c>
      <c r="F449" s="105">
        <v>-3.8022813688213253E-3</v>
      </c>
      <c r="G449" s="105">
        <v>-2.5528811086797942E-3</v>
      </c>
      <c r="H449" s="105">
        <v>-5.8173356602675419E-4</v>
      </c>
      <c r="I449" s="105">
        <v>-1.1428571428571455E-2</v>
      </c>
      <c r="J449" s="105">
        <v>5.4054054054053502E-4</v>
      </c>
      <c r="K449" s="106">
        <v>0</v>
      </c>
      <c r="L449" s="93">
        <v>-2.9935323681944404E-3</v>
      </c>
      <c r="M449" s="39"/>
      <c r="N449" s="39"/>
      <c r="O449" s="39"/>
      <c r="P449" s="39"/>
      <c r="Q449" s="39"/>
      <c r="R449" s="39"/>
      <c r="S449" s="39"/>
      <c r="T449" s="39"/>
      <c r="U449" s="39"/>
      <c r="V449" s="39"/>
      <c r="W449" s="39"/>
      <c r="X449" s="39"/>
      <c r="Y449" s="39"/>
      <c r="Z449" s="39"/>
    </row>
    <row r="450" spans="1:26" ht="14.25" customHeight="1">
      <c r="A450" s="105">
        <v>-1.4851485148514865E-2</v>
      </c>
      <c r="B450" s="105">
        <v>0</v>
      </c>
      <c r="C450" s="105">
        <v>-1.7454037700721403E-2</v>
      </c>
      <c r="D450" s="105">
        <v>-2.7990571596935299E-3</v>
      </c>
      <c r="E450" s="105">
        <v>0</v>
      </c>
      <c r="F450" s="105">
        <v>2.0962732919254767E-2</v>
      </c>
      <c r="G450" s="105">
        <v>1.1808118081180874E-2</v>
      </c>
      <c r="H450" s="105">
        <v>8.2111436950147443E-3</v>
      </c>
      <c r="I450" s="105">
        <v>0</v>
      </c>
      <c r="J450" s="105">
        <v>-1.0695187165775444E-2</v>
      </c>
      <c r="K450" s="106">
        <v>3.3767486734201935E-3</v>
      </c>
      <c r="L450" s="93">
        <v>8.0158714254219277E-4</v>
      </c>
      <c r="M450" s="39"/>
      <c r="N450" s="39"/>
      <c r="O450" s="39"/>
      <c r="P450" s="39"/>
      <c r="Q450" s="39"/>
      <c r="R450" s="39"/>
      <c r="S450" s="39"/>
      <c r="T450" s="39"/>
      <c r="U450" s="39"/>
      <c r="V450" s="39"/>
      <c r="W450" s="39"/>
      <c r="X450" s="39"/>
      <c r="Y450" s="39"/>
      <c r="Z450" s="39"/>
    </row>
    <row r="451" spans="1:26" ht="14.25" customHeight="1">
      <c r="A451" s="105">
        <v>4.9751243781095411E-3</v>
      </c>
      <c r="B451" s="105">
        <v>-9.3457943925234765E-4</v>
      </c>
      <c r="C451" s="105">
        <v>-7.6212471131640314E-3</v>
      </c>
      <c r="D451" s="105">
        <v>0</v>
      </c>
      <c r="E451" s="105">
        <v>-3.1948881789137795E-3</v>
      </c>
      <c r="F451" s="105">
        <v>2.3346303501945442E-3</v>
      </c>
      <c r="G451" s="105">
        <v>-1.8115942028985477E-2</v>
      </c>
      <c r="H451" s="105">
        <v>-2.9239766081871066E-3</v>
      </c>
      <c r="I451" s="105">
        <v>-5.9171597633136397E-3</v>
      </c>
      <c r="J451" s="105">
        <v>5.3763440860215006E-3</v>
      </c>
      <c r="K451" s="106">
        <v>-3.3653846153846034E-3</v>
      </c>
      <c r="L451" s="93">
        <v>-3.504637904006902E-3</v>
      </c>
      <c r="M451" s="39"/>
      <c r="N451" s="39"/>
      <c r="O451" s="39"/>
      <c r="P451" s="39"/>
      <c r="Q451" s="39"/>
      <c r="R451" s="39"/>
      <c r="S451" s="39"/>
      <c r="T451" s="39"/>
      <c r="U451" s="39"/>
      <c r="V451" s="39"/>
      <c r="W451" s="39"/>
      <c r="X451" s="39"/>
      <c r="Y451" s="39"/>
      <c r="Z451" s="39"/>
    </row>
    <row r="452" spans="1:26" ht="14.25" customHeight="1">
      <c r="A452" s="105">
        <v>4.9999999999998934E-3</v>
      </c>
      <c r="B452" s="105">
        <v>0</v>
      </c>
      <c r="C452" s="105">
        <v>-1.6140189070785738E-3</v>
      </c>
      <c r="D452" s="105">
        <v>1.4734050390430298E-4</v>
      </c>
      <c r="E452" s="105">
        <v>-1.0638297872340718E-3</v>
      </c>
      <c r="F452" s="105">
        <v>0</v>
      </c>
      <c r="G452" s="105">
        <v>3.6363636363636598E-3</v>
      </c>
      <c r="H452" s="105">
        <v>2.9325513196480912E-3</v>
      </c>
      <c r="I452" s="105">
        <v>-2.3663038334120756E-4</v>
      </c>
      <c r="J452" s="105">
        <v>5.4054054054053502E-3</v>
      </c>
      <c r="K452" s="106">
        <v>1.6286644951140072E-2</v>
      </c>
      <c r="L452" s="93">
        <v>2.2115038225993811E-3</v>
      </c>
      <c r="M452" s="39"/>
      <c r="N452" s="39"/>
      <c r="O452" s="39"/>
      <c r="P452" s="39"/>
      <c r="Q452" s="39"/>
      <c r="R452" s="39"/>
      <c r="S452" s="39"/>
      <c r="T452" s="39"/>
      <c r="U452" s="39"/>
      <c r="V452" s="39"/>
      <c r="W452" s="39"/>
      <c r="X452" s="39"/>
      <c r="Y452" s="39"/>
      <c r="Z452" s="39"/>
    </row>
    <row r="453" spans="1:26" ht="14.25" customHeight="1">
      <c r="A453" s="105">
        <v>-5.9642147117295874E-3</v>
      </c>
      <c r="B453" s="105">
        <v>-3.7243947858472959E-3</v>
      </c>
      <c r="C453" s="105">
        <v>8.839264945336156E-3</v>
      </c>
      <c r="D453" s="105">
        <v>-1.9117647058822795E-3</v>
      </c>
      <c r="E453" s="105">
        <v>0</v>
      </c>
      <c r="F453" s="105">
        <v>7.8431372549019329E-3</v>
      </c>
      <c r="G453" s="105">
        <v>-7.2202166064981865E-3</v>
      </c>
      <c r="H453" s="105">
        <v>2.9411764705882248E-3</v>
      </c>
      <c r="I453" s="105">
        <v>3.5620992638327742E-3</v>
      </c>
      <c r="J453" s="105">
        <v>-8.1015392924654872E-4</v>
      </c>
      <c r="K453" s="106">
        <v>0</v>
      </c>
      <c r="L453" s="93">
        <v>4.4049335255502697E-4</v>
      </c>
      <c r="M453" s="39"/>
      <c r="N453" s="39"/>
      <c r="O453" s="39"/>
      <c r="P453" s="39"/>
      <c r="Q453" s="39"/>
      <c r="R453" s="39"/>
      <c r="S453" s="39"/>
      <c r="T453" s="39"/>
      <c r="U453" s="39"/>
      <c r="V453" s="39"/>
      <c r="W453" s="39"/>
      <c r="X453" s="39"/>
      <c r="Y453" s="39"/>
      <c r="Z453" s="39"/>
    </row>
    <row r="454" spans="1:26" ht="14.25" customHeight="1">
      <c r="A454" s="105">
        <v>-8.8669950738916592E-3</v>
      </c>
      <c r="B454" s="105">
        <v>0</v>
      </c>
      <c r="C454" s="105">
        <v>2.3571428571428577E-2</v>
      </c>
      <c r="D454" s="105">
        <v>1.4727540500736325E-3</v>
      </c>
      <c r="E454" s="105">
        <v>6.4239828693790635E-3</v>
      </c>
      <c r="F454" s="105">
        <v>0</v>
      </c>
      <c r="G454" s="105">
        <v>0</v>
      </c>
      <c r="H454" s="105">
        <v>-4.1007615700058286E-3</v>
      </c>
      <c r="I454" s="105">
        <v>2.6190476190475209E-3</v>
      </c>
      <c r="J454" s="105">
        <v>2.7012425715833288E-4</v>
      </c>
      <c r="K454" s="106">
        <v>6.5573770491802463E-3</v>
      </c>
      <c r="L454" s="93">
        <v>1.6947622820124852E-3</v>
      </c>
      <c r="M454" s="39"/>
      <c r="N454" s="39"/>
      <c r="O454" s="39"/>
      <c r="P454" s="39"/>
      <c r="Q454" s="39"/>
      <c r="R454" s="39"/>
      <c r="S454" s="39"/>
      <c r="T454" s="39"/>
      <c r="U454" s="39"/>
      <c r="V454" s="39"/>
      <c r="W454" s="39"/>
      <c r="X454" s="39"/>
      <c r="Y454" s="39"/>
      <c r="Z454" s="39"/>
    </row>
    <row r="455" spans="1:26" ht="14.25" customHeight="1">
      <c r="A455" s="105">
        <v>-2.9469548133594925E-3</v>
      </c>
      <c r="B455" s="105">
        <v>2.2857142857142909E-2</v>
      </c>
      <c r="C455" s="105">
        <v>2.3815194093845804E-4</v>
      </c>
      <c r="D455" s="105">
        <v>1.3432835820895495E-2</v>
      </c>
      <c r="E455" s="105">
        <v>-6.065765669894696E-3</v>
      </c>
      <c r="F455" s="105">
        <v>0</v>
      </c>
      <c r="G455" s="105">
        <v>6.5406976744186718E-3</v>
      </c>
      <c r="H455" s="105">
        <v>4.1176470588235592E-3</v>
      </c>
      <c r="I455" s="105">
        <v>2.3866348448686736E-3</v>
      </c>
      <c r="J455" s="105">
        <v>5.431830526887671E-3</v>
      </c>
      <c r="K455" s="106">
        <v>0</v>
      </c>
      <c r="L455" s="93">
        <v>1.9057171514558213E-4</v>
      </c>
      <c r="M455" s="39"/>
      <c r="N455" s="39"/>
      <c r="O455" s="39"/>
      <c r="P455" s="39"/>
      <c r="Q455" s="39"/>
      <c r="R455" s="39"/>
      <c r="S455" s="39"/>
      <c r="T455" s="39"/>
      <c r="U455" s="39"/>
      <c r="V455" s="39"/>
      <c r="W455" s="39"/>
      <c r="X455" s="39"/>
      <c r="Y455" s="39"/>
      <c r="Z455" s="39"/>
    </row>
    <row r="456" spans="1:26" ht="14.25" customHeight="1">
      <c r="A456" s="105">
        <v>-9.7276264591439343E-3</v>
      </c>
      <c r="B456" s="105">
        <v>0</v>
      </c>
      <c r="C456" s="105">
        <v>1.192179303767249E-3</v>
      </c>
      <c r="D456" s="105">
        <v>1.4927601134506752E-4</v>
      </c>
      <c r="E456" s="105">
        <v>3.631314749546144E-3</v>
      </c>
      <c r="F456" s="105">
        <v>0</v>
      </c>
      <c r="G456" s="105">
        <v>1.5310828260468368E-2</v>
      </c>
      <c r="H456" s="105">
        <v>0</v>
      </c>
      <c r="I456" s="105">
        <v>9.6385542168675453E-3</v>
      </c>
      <c r="J456" s="105">
        <v>4.3644298963447792E-3</v>
      </c>
      <c r="K456" s="106">
        <v>-6.514657980456029E-3</v>
      </c>
      <c r="L456" s="93">
        <v>1.5470234866292731E-3</v>
      </c>
      <c r="M456" s="39"/>
      <c r="N456" s="39"/>
      <c r="O456" s="39"/>
      <c r="P456" s="39"/>
      <c r="Q456" s="39"/>
      <c r="R456" s="39"/>
      <c r="S456" s="39"/>
      <c r="T456" s="39"/>
      <c r="U456" s="39"/>
      <c r="V456" s="39"/>
      <c r="W456" s="39"/>
      <c r="X456" s="39"/>
      <c r="Y456" s="39"/>
      <c r="Z456" s="39"/>
    </row>
    <row r="457" spans="1:26" ht="14.25" customHeight="1">
      <c r="A457" s="105">
        <v>1.2807881773398977E-2</v>
      </c>
      <c r="B457" s="105">
        <v>0</v>
      </c>
      <c r="C457" s="105">
        <v>-1.4285714285714457E-3</v>
      </c>
      <c r="D457" s="105">
        <v>3.0615384615384489E-2</v>
      </c>
      <c r="E457" s="105">
        <v>1.1123110151187943E-2</v>
      </c>
      <c r="F457" s="105">
        <v>-7.0093457943924964E-3</v>
      </c>
      <c r="G457" s="105">
        <v>3.8888888888888307E-3</v>
      </c>
      <c r="H457" s="105">
        <v>2.9498525073745618E-3</v>
      </c>
      <c r="I457" s="105">
        <v>0</v>
      </c>
      <c r="J457" s="105">
        <v>2.4022346368715253E-2</v>
      </c>
      <c r="K457" s="106">
        <v>9.8684210526316374E-3</v>
      </c>
      <c r="L457" s="93">
        <v>1.060902934995589E-2</v>
      </c>
      <c r="M457" s="39"/>
      <c r="N457" s="39"/>
      <c r="O457" s="39"/>
      <c r="P457" s="39"/>
      <c r="Q457" s="39"/>
      <c r="R457" s="39"/>
      <c r="S457" s="39"/>
      <c r="T457" s="39"/>
      <c r="U457" s="39"/>
      <c r="V457" s="39"/>
      <c r="W457" s="39"/>
      <c r="X457" s="39"/>
      <c r="Y457" s="39"/>
      <c r="Z457" s="39"/>
    </row>
    <row r="458" spans="1:26" ht="14.25" customHeight="1">
      <c r="A458" s="105">
        <v>2.205215990333298E-2</v>
      </c>
      <c r="B458" s="105">
        <v>0</v>
      </c>
      <c r="C458" s="105">
        <v>1.449275362318847E-2</v>
      </c>
      <c r="D458" s="105">
        <v>7.5957215935513744E-3</v>
      </c>
      <c r="E458" s="105">
        <v>4.2294761956402915E-3</v>
      </c>
      <c r="F458" s="105">
        <v>-7.7821011673151474E-4</v>
      </c>
      <c r="G458" s="105">
        <v>1.1046620483055491E-2</v>
      </c>
      <c r="H458" s="105">
        <v>9.5294818344251464E-3</v>
      </c>
      <c r="I458" s="105">
        <v>0</v>
      </c>
      <c r="J458" s="105">
        <v>1.5314804310833763E-2</v>
      </c>
      <c r="K458" s="106">
        <v>4.9586776859504855E-3</v>
      </c>
      <c r="L458" s="93">
        <v>4.2309809758782624E-3</v>
      </c>
      <c r="M458" s="39"/>
      <c r="N458" s="39"/>
      <c r="O458" s="39"/>
      <c r="P458" s="39"/>
      <c r="Q458" s="39"/>
      <c r="R458" s="39"/>
      <c r="S458" s="39"/>
      <c r="T458" s="39"/>
      <c r="U458" s="39"/>
      <c r="V458" s="39"/>
      <c r="W458" s="39"/>
      <c r="X458" s="39"/>
      <c r="Y458" s="39"/>
      <c r="Z458" s="39"/>
    </row>
    <row r="459" spans="1:26" ht="14.25" customHeight="1">
      <c r="A459" s="105">
        <v>2.7947417451609669E-2</v>
      </c>
      <c r="B459" s="105">
        <v>0</v>
      </c>
      <c r="C459" s="105">
        <v>-1.4285714285714235E-2</v>
      </c>
      <c r="D459" s="105">
        <v>-2.1092564491653976E-2</v>
      </c>
      <c r="E459" s="105">
        <v>-2.8117227208824813E-3</v>
      </c>
      <c r="F459" s="105">
        <v>0</v>
      </c>
      <c r="G459" s="105">
        <v>-1.8198529411764697E-2</v>
      </c>
      <c r="H459" s="105">
        <v>0</v>
      </c>
      <c r="I459" s="105">
        <v>1.2195121951219523E-2</v>
      </c>
      <c r="J459" s="105">
        <v>-1.5083798882681521E-2</v>
      </c>
      <c r="K459" s="106">
        <v>-6.5681444991789739E-3</v>
      </c>
      <c r="L459" s="93">
        <v>5.1030864450547497E-3</v>
      </c>
      <c r="M459" s="39"/>
      <c r="N459" s="39"/>
      <c r="O459" s="39"/>
      <c r="P459" s="39"/>
      <c r="Q459" s="39"/>
      <c r="R459" s="39"/>
      <c r="S459" s="39"/>
      <c r="T459" s="39"/>
      <c r="U459" s="39"/>
      <c r="V459" s="39"/>
      <c r="W459" s="39"/>
      <c r="X459" s="39"/>
      <c r="Y459" s="39"/>
      <c r="Z459" s="39"/>
    </row>
    <row r="460" spans="1:26" ht="14.25" customHeight="1">
      <c r="A460" s="105">
        <v>1.1623036649214713E-2</v>
      </c>
      <c r="B460" s="105">
        <v>0</v>
      </c>
      <c r="C460" s="105">
        <v>-4.7393364928910442E-3</v>
      </c>
      <c r="D460" s="105">
        <v>2.186385486121889E-2</v>
      </c>
      <c r="E460" s="105">
        <v>2.9284164859002537E-3</v>
      </c>
      <c r="F460" s="105">
        <v>-6.9551777434312401E-3</v>
      </c>
      <c r="G460" s="105">
        <v>1.473605670583833E-2</v>
      </c>
      <c r="H460" s="105">
        <v>1.7575757575757578E-2</v>
      </c>
      <c r="I460" s="105">
        <v>-2.1479713603818618E-2</v>
      </c>
      <c r="J460" s="105">
        <v>1.1299435028248483E-2</v>
      </c>
      <c r="K460" s="106">
        <v>-8.1433224755700362E-3</v>
      </c>
      <c r="L460" s="93">
        <v>5.0257466529350925E-3</v>
      </c>
      <c r="M460" s="39"/>
      <c r="N460" s="39"/>
      <c r="O460" s="39"/>
      <c r="P460" s="39"/>
      <c r="Q460" s="39"/>
      <c r="R460" s="39"/>
      <c r="S460" s="39"/>
      <c r="T460" s="39"/>
      <c r="U460" s="39"/>
      <c r="V460" s="39"/>
      <c r="W460" s="39"/>
      <c r="X460" s="39"/>
      <c r="Y460" s="39"/>
      <c r="Z460" s="39"/>
    </row>
    <row r="461" spans="1:26" ht="14.25" customHeight="1">
      <c r="A461" s="105">
        <v>1.9210245464247544E-2</v>
      </c>
      <c r="B461" s="105">
        <v>2.4390243902439046E-2</v>
      </c>
      <c r="C461" s="105">
        <v>2.0309477756286221E-2</v>
      </c>
      <c r="D461" s="105">
        <v>6.3982521847689711E-3</v>
      </c>
      <c r="E461" s="105">
        <v>6.5502183406114245E-3</v>
      </c>
      <c r="F461" s="105">
        <v>-7.7220077220074845E-4</v>
      </c>
      <c r="G461" s="105">
        <v>-7.22222222222213E-3</v>
      </c>
      <c r="H461" s="105">
        <v>2.1671826625387025E-2</v>
      </c>
      <c r="I461" s="105">
        <v>0</v>
      </c>
      <c r="J461" s="105">
        <v>5.6529112492920142E-4</v>
      </c>
      <c r="K461" s="106">
        <v>6.5573770491802463E-3</v>
      </c>
      <c r="L461" s="93">
        <v>7.7527425196932676E-3</v>
      </c>
      <c r="M461" s="39"/>
      <c r="N461" s="39"/>
      <c r="O461" s="39"/>
      <c r="P461" s="39"/>
      <c r="Q461" s="39"/>
      <c r="R461" s="39"/>
      <c r="S461" s="39"/>
      <c r="T461" s="39"/>
      <c r="U461" s="39"/>
      <c r="V461" s="39"/>
      <c r="W461" s="39"/>
      <c r="X461" s="39"/>
      <c r="Y461" s="39"/>
      <c r="Z461" s="39"/>
    </row>
    <row r="462" spans="1:26" ht="14.25" customHeight="1">
      <c r="A462" s="105">
        <v>1.5167930660888507E-2</v>
      </c>
      <c r="B462" s="105">
        <v>-9.746588693957392E-4</v>
      </c>
      <c r="C462" s="105">
        <v>3.400000000000003E-2</v>
      </c>
      <c r="D462" s="105">
        <v>-1.7177914110429571E-2</v>
      </c>
      <c r="E462" s="105">
        <v>0</v>
      </c>
      <c r="F462" s="105">
        <v>0</v>
      </c>
      <c r="G462" s="105">
        <v>-1.8515089798187834E-4</v>
      </c>
      <c r="H462" s="105">
        <v>-1.5243902439024404E-2</v>
      </c>
      <c r="I462" s="105">
        <v>0</v>
      </c>
      <c r="J462" s="105">
        <v>-5.0618672665917464E-3</v>
      </c>
      <c r="K462" s="106">
        <v>-8.1300813008130524E-3</v>
      </c>
      <c r="L462" s="93">
        <v>-2.5939529768204128E-4</v>
      </c>
      <c r="M462" s="39"/>
      <c r="N462" s="39"/>
      <c r="O462" s="39"/>
      <c r="P462" s="39"/>
      <c r="Q462" s="39"/>
      <c r="R462" s="39"/>
      <c r="S462" s="39"/>
      <c r="T462" s="39"/>
      <c r="U462" s="39"/>
      <c r="V462" s="39"/>
      <c r="W462" s="39"/>
      <c r="X462" s="39"/>
      <c r="Y462" s="39"/>
      <c r="Z462" s="39"/>
    </row>
    <row r="463" spans="1:26" ht="14.25" customHeight="1">
      <c r="A463" s="105">
        <v>-7.5268817204301453E-3</v>
      </c>
      <c r="B463" s="105">
        <v>0</v>
      </c>
      <c r="C463" s="105">
        <v>-4.5118166626879841E-2</v>
      </c>
      <c r="D463" s="105">
        <v>5.1612903225806361E-2</v>
      </c>
      <c r="E463" s="105">
        <v>4.8266783677051173E-3</v>
      </c>
      <c r="F463" s="105">
        <v>1.2509773260359625E-2</v>
      </c>
      <c r="G463" s="105">
        <v>-3.5055350553505615E-3</v>
      </c>
      <c r="H463" s="105">
        <v>-5.4578532443905203E-3</v>
      </c>
      <c r="I463" s="105">
        <v>3.4567901234567877E-2</v>
      </c>
      <c r="J463" s="105">
        <v>1.5419760137064698E-2</v>
      </c>
      <c r="K463" s="106">
        <v>1.6528925619834656E-2</v>
      </c>
      <c r="L463" s="93">
        <v>4.1362352965690352E-3</v>
      </c>
      <c r="M463" s="39"/>
      <c r="N463" s="39"/>
      <c r="O463" s="39"/>
      <c r="P463" s="39"/>
      <c r="Q463" s="39"/>
      <c r="R463" s="39"/>
      <c r="S463" s="39"/>
      <c r="T463" s="39"/>
      <c r="U463" s="39"/>
      <c r="V463" s="39"/>
      <c r="W463" s="39"/>
      <c r="X463" s="39"/>
      <c r="Y463" s="39"/>
      <c r="Z463" s="39"/>
    </row>
    <row r="464" spans="1:26" ht="14.25" customHeight="1">
      <c r="A464" s="105">
        <v>7.5839653304441423E-3</v>
      </c>
      <c r="B464" s="105">
        <v>0</v>
      </c>
      <c r="C464" s="105">
        <v>-2.6190476190476319E-3</v>
      </c>
      <c r="D464" s="105">
        <v>8.1300813008129413E-3</v>
      </c>
      <c r="E464" s="105">
        <v>-4.8034934497815929E-3</v>
      </c>
      <c r="F464" s="105">
        <v>0</v>
      </c>
      <c r="G464" s="105">
        <v>-3.6764705882352811E-3</v>
      </c>
      <c r="H464" s="105">
        <v>1.1656441717791344E-2</v>
      </c>
      <c r="I464" s="105">
        <v>0</v>
      </c>
      <c r="J464" s="105">
        <v>-1.0734463276836137E-2</v>
      </c>
      <c r="K464" s="106">
        <v>-1.6260162601625994E-2</v>
      </c>
      <c r="L464" s="93">
        <v>-3.0330414550290286E-3</v>
      </c>
      <c r="M464" s="39"/>
      <c r="N464" s="39"/>
      <c r="O464" s="39"/>
      <c r="P464" s="39"/>
      <c r="Q464" s="39"/>
      <c r="R464" s="39"/>
      <c r="S464" s="39"/>
      <c r="T464" s="39"/>
      <c r="U464" s="39"/>
      <c r="V464" s="39"/>
      <c r="W464" s="39"/>
      <c r="X464" s="39"/>
      <c r="Y464" s="39"/>
      <c r="Z464" s="39"/>
    </row>
    <row r="465" spans="1:26" ht="14.25" customHeight="1">
      <c r="A465" s="105">
        <v>-6.4585575888052027E-3</v>
      </c>
      <c r="B465" s="105">
        <v>0</v>
      </c>
      <c r="C465" s="105">
        <v>1.4002897151134786E-2</v>
      </c>
      <c r="D465" s="105">
        <v>-3.9812646370023463E-2</v>
      </c>
      <c r="E465" s="105">
        <v>0</v>
      </c>
      <c r="F465" s="105">
        <v>0</v>
      </c>
      <c r="G465" s="105">
        <v>-1.468428781204012E-3</v>
      </c>
      <c r="H465" s="105">
        <v>-6.0975609756097615E-3</v>
      </c>
      <c r="I465" s="105">
        <v>-5.8910162002945299E-3</v>
      </c>
      <c r="J465" s="105">
        <v>-1.1173184357541888E-2</v>
      </c>
      <c r="K465" s="106">
        <v>-3.2414910858995505E-3</v>
      </c>
      <c r="L465" s="93">
        <v>-1.5867089789061151E-3</v>
      </c>
      <c r="M465" s="39"/>
      <c r="N465" s="39"/>
      <c r="O465" s="39"/>
      <c r="P465" s="39"/>
      <c r="Q465" s="39"/>
      <c r="R465" s="39"/>
      <c r="S465" s="39"/>
      <c r="T465" s="39"/>
      <c r="U465" s="39"/>
      <c r="V465" s="39"/>
      <c r="W465" s="39"/>
      <c r="X465" s="39"/>
      <c r="Y465" s="39"/>
      <c r="Z465" s="39"/>
    </row>
    <row r="466" spans="1:26" ht="14.25" customHeight="1">
      <c r="A466" s="105">
        <v>-1.0752688172042113E-3</v>
      </c>
      <c r="B466" s="105">
        <v>0</v>
      </c>
      <c r="C466" s="105">
        <v>-8.5651214128035336E-2</v>
      </c>
      <c r="D466" s="105">
        <v>-3.2477341389728132E-2</v>
      </c>
      <c r="E466" s="105">
        <v>-2.2873325345823536E-3</v>
      </c>
      <c r="F466" s="105">
        <v>0</v>
      </c>
      <c r="G466" s="105">
        <v>1.6417910447761086E-2</v>
      </c>
      <c r="H466" s="105">
        <v>4.9019607843137081E-3</v>
      </c>
      <c r="I466" s="105">
        <v>-3.0000000000000027E-2</v>
      </c>
      <c r="J466" s="105">
        <v>3.6779611931653688E-2</v>
      </c>
      <c r="K466" s="106">
        <v>8.1699346405228468E-3</v>
      </c>
      <c r="L466" s="93">
        <v>5.0842005872775431E-4</v>
      </c>
      <c r="M466" s="39"/>
      <c r="N466" s="39"/>
      <c r="O466" s="39"/>
      <c r="P466" s="39"/>
      <c r="Q466" s="39"/>
      <c r="R466" s="39"/>
      <c r="S466" s="39"/>
      <c r="T466" s="39"/>
      <c r="U466" s="39"/>
      <c r="V466" s="39"/>
      <c r="W466" s="39"/>
      <c r="X466" s="39"/>
      <c r="Y466" s="39"/>
      <c r="Z466" s="39"/>
    </row>
    <row r="467" spans="1:26" ht="14.25" customHeight="1">
      <c r="A467" s="105">
        <v>0</v>
      </c>
      <c r="B467" s="105">
        <v>7.8585461689586467E-3</v>
      </c>
      <c r="C467" s="105">
        <v>2.2342586323628844E-2</v>
      </c>
      <c r="D467" s="105">
        <v>-1.7804154302670572E-2</v>
      </c>
      <c r="E467" s="105">
        <v>3.7170657046026179E-3</v>
      </c>
      <c r="F467" s="105">
        <v>2.3510971786833146E-3</v>
      </c>
      <c r="G467" s="105">
        <v>3.181733108740481E-3</v>
      </c>
      <c r="H467" s="105">
        <v>0</v>
      </c>
      <c r="I467" s="105">
        <v>4.7846889952152249E-3</v>
      </c>
      <c r="J467" s="105">
        <v>-2.0231213872832221E-3</v>
      </c>
      <c r="K467" s="106">
        <v>2.0000000000000018E-2</v>
      </c>
      <c r="L467" s="93">
        <v>3.1137451088247836E-4</v>
      </c>
      <c r="M467" s="39"/>
      <c r="N467" s="39"/>
      <c r="O467" s="39"/>
      <c r="P467" s="39"/>
      <c r="Q467" s="39"/>
      <c r="R467" s="39"/>
      <c r="S467" s="39"/>
      <c r="T467" s="39"/>
      <c r="U467" s="39"/>
      <c r="V467" s="39"/>
      <c r="W467" s="39"/>
      <c r="X467" s="39"/>
      <c r="Y467" s="39"/>
      <c r="Z467" s="39"/>
    </row>
    <row r="468" spans="1:26" ht="14.25" customHeight="1">
      <c r="A468" s="105">
        <v>-3.856041131105381E-3</v>
      </c>
      <c r="B468" s="105">
        <v>2.8282828282828243E-2</v>
      </c>
      <c r="C468" s="105">
        <v>-1.1378848728246238E-2</v>
      </c>
      <c r="D468" s="105">
        <v>-8.8235294117646745E-3</v>
      </c>
      <c r="E468" s="105">
        <v>-5.7608695652173747E-3</v>
      </c>
      <c r="F468" s="105">
        <v>0.10956521739130443</v>
      </c>
      <c r="G468" s="105">
        <v>-6.1383928571430157E-3</v>
      </c>
      <c r="H468" s="105">
        <v>-6.0901339829476653E-3</v>
      </c>
      <c r="I468" s="105">
        <v>-4.761904761904745E-3</v>
      </c>
      <c r="J468" s="105">
        <v>-4.602991944764212E-3</v>
      </c>
      <c r="K468" s="106">
        <v>-2.4390243902439046E-2</v>
      </c>
      <c r="L468" s="93">
        <v>-7.8468525059469663E-3</v>
      </c>
      <c r="M468" s="39"/>
      <c r="N468" s="39"/>
      <c r="O468" s="39"/>
      <c r="P468" s="39"/>
      <c r="Q468" s="39"/>
      <c r="R468" s="39"/>
      <c r="S468" s="39"/>
      <c r="T468" s="39"/>
      <c r="U468" s="39"/>
      <c r="V468" s="39"/>
      <c r="W468" s="39"/>
      <c r="X468" s="39"/>
      <c r="Y468" s="39"/>
      <c r="Z468" s="39"/>
    </row>
    <row r="469" spans="1:26" ht="14.25" customHeight="1">
      <c r="A469" s="105">
        <v>-9.8631880369074443E-3</v>
      </c>
      <c r="B469" s="105">
        <v>-2.7504911591355596E-2</v>
      </c>
      <c r="C469" s="105">
        <v>-2.1397379912663772E-2</v>
      </c>
      <c r="D469" s="105">
        <v>2.9498525073745618E-3</v>
      </c>
      <c r="E469" s="105">
        <v>-1.562165632356094E-2</v>
      </c>
      <c r="F469" s="105">
        <v>0</v>
      </c>
      <c r="G469" s="105">
        <v>-1.1583011583011449E-2</v>
      </c>
      <c r="H469" s="105">
        <v>-2.261904761904765E-2</v>
      </c>
      <c r="I469" s="105">
        <v>0</v>
      </c>
      <c r="J469" s="105">
        <v>-6.8571428571427839E-3</v>
      </c>
      <c r="K469" s="106">
        <v>0</v>
      </c>
      <c r="L469" s="93">
        <v>-8.6163772421467E-3</v>
      </c>
      <c r="M469" s="39"/>
      <c r="N469" s="39"/>
      <c r="O469" s="39"/>
      <c r="P469" s="39"/>
      <c r="Q469" s="39"/>
      <c r="R469" s="39"/>
      <c r="S469" s="39"/>
      <c r="T469" s="39"/>
      <c r="U469" s="39"/>
      <c r="V469" s="39"/>
      <c r="W469" s="39"/>
      <c r="X469" s="39"/>
      <c r="Y469" s="39"/>
      <c r="Z469" s="39"/>
    </row>
    <row r="470" spans="1:26" ht="14.25" customHeight="1">
      <c r="A470" s="105">
        <v>-7.4736842105262991E-3</v>
      </c>
      <c r="B470" s="105">
        <v>6.923837784371889E-3</v>
      </c>
      <c r="C470" s="105">
        <v>1.777777777777767E-2</v>
      </c>
      <c r="D470" s="105">
        <v>-4.405286343612369E-3</v>
      </c>
      <c r="E470" s="105">
        <v>2.7896995708154293E-3</v>
      </c>
      <c r="F470" s="105">
        <v>0</v>
      </c>
      <c r="G470" s="105">
        <v>3.5055350553505615E-3</v>
      </c>
      <c r="H470" s="105">
        <v>1.2048192771084265E-2</v>
      </c>
      <c r="I470" s="105">
        <v>-2.3028611304954594E-2</v>
      </c>
      <c r="J470" s="105">
        <v>-1.5748031496063075E-2</v>
      </c>
      <c r="K470" s="106">
        <v>1.1513157894736947E-2</v>
      </c>
      <c r="L470" s="93">
        <v>-2.2002872597256529E-3</v>
      </c>
      <c r="M470" s="39"/>
      <c r="N470" s="39"/>
      <c r="O470" s="39"/>
      <c r="P470" s="39"/>
      <c r="Q470" s="39"/>
      <c r="R470" s="39"/>
      <c r="S470" s="39"/>
      <c r="T470" s="39"/>
      <c r="U470" s="39"/>
      <c r="V470" s="39"/>
      <c r="W470" s="39"/>
      <c r="X470" s="39"/>
      <c r="Y470" s="39"/>
      <c r="Z470" s="39"/>
    </row>
    <row r="471" spans="1:26" ht="14.25" customHeight="1">
      <c r="A471" s="105">
        <v>-1.8911536036982923E-3</v>
      </c>
      <c r="B471" s="105">
        <v>0</v>
      </c>
      <c r="C471" s="105">
        <v>-8.8105726872246271E-3</v>
      </c>
      <c r="D471" s="105">
        <v>1.4705882352941124E-3</v>
      </c>
      <c r="E471" s="105">
        <v>-6.7142704891824945E-3</v>
      </c>
      <c r="F471" s="105">
        <v>0</v>
      </c>
      <c r="G471" s="105">
        <v>0</v>
      </c>
      <c r="H471" s="105">
        <v>0</v>
      </c>
      <c r="I471" s="105">
        <v>0</v>
      </c>
      <c r="J471" s="105">
        <v>4.5197740112994378E-3</v>
      </c>
      <c r="K471" s="106">
        <v>1.6474464579900872E-3</v>
      </c>
      <c r="L471" s="93">
        <v>-2.0838839530770148E-3</v>
      </c>
      <c r="M471" s="39"/>
      <c r="N471" s="39"/>
      <c r="O471" s="39"/>
      <c r="P471" s="39"/>
      <c r="Q471" s="39"/>
      <c r="R471" s="39"/>
      <c r="S471" s="39"/>
      <c r="T471" s="39"/>
      <c r="U471" s="39"/>
      <c r="V471" s="39"/>
      <c r="W471" s="39"/>
      <c r="X471" s="39"/>
      <c r="Y471" s="39"/>
      <c r="Z471" s="39"/>
    </row>
    <row r="472" spans="1:26" ht="14.25" customHeight="1">
      <c r="A472" s="105">
        <v>6.6631411951350028E-3</v>
      </c>
      <c r="B472" s="105">
        <v>0</v>
      </c>
      <c r="C472" s="105">
        <v>8.8888888888889461E-3</v>
      </c>
      <c r="D472" s="105">
        <v>0</v>
      </c>
      <c r="E472" s="105">
        <v>-1.8085106382978999E-3</v>
      </c>
      <c r="F472" s="105">
        <v>0</v>
      </c>
      <c r="G472" s="105">
        <v>1.4601272931486164E-2</v>
      </c>
      <c r="H472" s="105">
        <v>0</v>
      </c>
      <c r="I472" s="105">
        <v>0</v>
      </c>
      <c r="J472" s="105">
        <v>-1.1173184357541888E-2</v>
      </c>
      <c r="K472" s="106">
        <v>8.3056478405316714E-3</v>
      </c>
      <c r="L472" s="93">
        <v>3.3351351902659587E-3</v>
      </c>
      <c r="M472" s="39"/>
      <c r="N472" s="39"/>
      <c r="O472" s="39"/>
      <c r="P472" s="39"/>
      <c r="Q472" s="39"/>
      <c r="R472" s="39"/>
      <c r="S472" s="39"/>
      <c r="T472" s="39"/>
      <c r="U472" s="39"/>
      <c r="V472" s="39"/>
      <c r="W472" s="39"/>
      <c r="X472" s="39"/>
      <c r="Y472" s="39"/>
      <c r="Z472" s="39"/>
    </row>
    <row r="473" spans="1:26" ht="14.25" customHeight="1">
      <c r="A473" s="105">
        <v>4.7821466524973211E-3</v>
      </c>
      <c r="B473" s="105">
        <v>-8.8235294117646745E-3</v>
      </c>
      <c r="C473" s="105">
        <v>8.9686098654708779E-3</v>
      </c>
      <c r="D473" s="105">
        <v>0</v>
      </c>
      <c r="E473" s="105">
        <v>0</v>
      </c>
      <c r="F473" s="105">
        <v>0</v>
      </c>
      <c r="G473" s="105">
        <v>3.7579857196543553E-3</v>
      </c>
      <c r="H473" s="105">
        <v>0</v>
      </c>
      <c r="I473" s="105">
        <v>2.3327779100214219E-2</v>
      </c>
      <c r="J473" s="105">
        <v>5.5897149245387467E-4</v>
      </c>
      <c r="K473" s="106">
        <v>-2.0979020979020935E-2</v>
      </c>
      <c r="L473" s="93">
        <v>5.1021970060305399E-4</v>
      </c>
      <c r="M473" s="39"/>
      <c r="N473" s="39"/>
      <c r="O473" s="39"/>
      <c r="P473" s="39"/>
      <c r="Q473" s="39"/>
      <c r="R473" s="39"/>
      <c r="S473" s="39"/>
      <c r="T473" s="39"/>
      <c r="U473" s="39"/>
      <c r="V473" s="39"/>
      <c r="W473" s="39"/>
      <c r="X473" s="39"/>
      <c r="Y473" s="39"/>
      <c r="Z473" s="39"/>
    </row>
    <row r="474" spans="1:26" ht="14.25" customHeight="1">
      <c r="A474" s="105">
        <v>-4.2328042328042548E-3</v>
      </c>
      <c r="B474" s="105">
        <v>0</v>
      </c>
      <c r="C474" s="105">
        <v>-8.8888888888888351E-3</v>
      </c>
      <c r="D474" s="105">
        <v>-7.2992700729926918E-3</v>
      </c>
      <c r="E474" s="105">
        <v>6.4239828693790635E-3</v>
      </c>
      <c r="F474" s="105">
        <v>0</v>
      </c>
      <c r="G474" s="105">
        <v>-2.1511307225592802E-2</v>
      </c>
      <c r="H474" s="105">
        <v>1.5290519877675823E-2</v>
      </c>
      <c r="I474" s="105">
        <v>-1.1529411764705899E-2</v>
      </c>
      <c r="J474" s="105">
        <v>1.0734463276836248E-2</v>
      </c>
      <c r="K474" s="106">
        <v>-1.626016260162233E-4</v>
      </c>
      <c r="L474" s="93">
        <v>2.4243044189853347E-3</v>
      </c>
      <c r="M474" s="39"/>
      <c r="N474" s="39"/>
      <c r="O474" s="39"/>
      <c r="P474" s="39"/>
      <c r="Q474" s="39"/>
      <c r="R474" s="39"/>
      <c r="S474" s="39"/>
      <c r="T474" s="39"/>
      <c r="U474" s="39"/>
      <c r="V474" s="39"/>
      <c r="W474" s="39"/>
      <c r="X474" s="39"/>
      <c r="Y474" s="39"/>
      <c r="Z474" s="39"/>
    </row>
    <row r="475" spans="1:26" ht="14.25" customHeight="1">
      <c r="A475" s="105">
        <v>5.4261091605489753E-3</v>
      </c>
      <c r="B475" s="105">
        <v>0</v>
      </c>
      <c r="C475" s="105">
        <v>-3.0172413793103425E-2</v>
      </c>
      <c r="D475" s="105">
        <v>7.3529411764705621E-3</v>
      </c>
      <c r="E475" s="105">
        <v>4.3010752688172893E-3</v>
      </c>
      <c r="F475" s="105">
        <v>0</v>
      </c>
      <c r="G475" s="105">
        <v>0</v>
      </c>
      <c r="H475" s="105">
        <v>-2.0371479928100622E-2</v>
      </c>
      <c r="I475" s="105">
        <v>-1.1397999534775494E-2</v>
      </c>
      <c r="J475" s="105">
        <v>6.5396644867785625E-3</v>
      </c>
      <c r="K475" s="106">
        <v>1.6528925619834656E-2</v>
      </c>
      <c r="L475" s="93">
        <v>-2.0518369555231342E-3</v>
      </c>
      <c r="M475" s="39"/>
      <c r="N475" s="39"/>
      <c r="O475" s="39"/>
      <c r="P475" s="39"/>
      <c r="Q475" s="39"/>
      <c r="R475" s="39"/>
      <c r="S475" s="39"/>
      <c r="T475" s="39"/>
      <c r="U475" s="39"/>
      <c r="V475" s="39"/>
      <c r="W475" s="39"/>
      <c r="X475" s="39"/>
      <c r="Y475" s="39"/>
      <c r="Z475" s="39"/>
    </row>
    <row r="476" spans="1:26" ht="14.25" customHeight="1">
      <c r="A476" s="105">
        <v>1.0536501451456681E-2</v>
      </c>
      <c r="B476" s="105">
        <v>0</v>
      </c>
      <c r="C476" s="105">
        <v>5.199306759098743E-3</v>
      </c>
      <c r="D476" s="105">
        <v>-1.4349905783446859E-2</v>
      </c>
      <c r="E476" s="105">
        <v>1.0869565217391353E-2</v>
      </c>
      <c r="F476" s="105">
        <v>0</v>
      </c>
      <c r="G476" s="105">
        <v>2.217628265363647E-2</v>
      </c>
      <c r="H476" s="105">
        <v>0</v>
      </c>
      <c r="I476" s="105">
        <v>1.1529411764705788E-2</v>
      </c>
      <c r="J476" s="105">
        <v>4.8571428571428932E-3</v>
      </c>
      <c r="K476" s="106">
        <v>-8.2576383154420174E-4</v>
      </c>
      <c r="L476" s="93">
        <v>9.3661130115814117E-3</v>
      </c>
      <c r="M476" s="39"/>
      <c r="N476" s="39"/>
      <c r="O476" s="39"/>
      <c r="P476" s="39"/>
      <c r="Q476" s="39"/>
      <c r="R476" s="39"/>
      <c r="S476" s="39"/>
      <c r="T476" s="39"/>
      <c r="U476" s="39"/>
      <c r="V476" s="39"/>
      <c r="W476" s="39"/>
      <c r="X476" s="39"/>
      <c r="Y476" s="39"/>
      <c r="Z476" s="39"/>
    </row>
    <row r="477" spans="1:26" ht="14.25" customHeight="1">
      <c r="A477" s="105">
        <v>-1.0531914893616934E-2</v>
      </c>
      <c r="B477" s="105">
        <v>0</v>
      </c>
      <c r="C477" s="105">
        <v>4.410766794842802E-2</v>
      </c>
      <c r="D477" s="105">
        <v>1.4558823529411624E-2</v>
      </c>
      <c r="E477" s="105">
        <v>0</v>
      </c>
      <c r="F477" s="105">
        <v>0</v>
      </c>
      <c r="G477" s="105">
        <v>-1.0966542750929342E-2</v>
      </c>
      <c r="H477" s="105">
        <v>-4.1766109785202898E-3</v>
      </c>
      <c r="I477" s="105">
        <v>-1.1627906976744207E-2</v>
      </c>
      <c r="J477" s="105">
        <v>-5.1165434906197405E-3</v>
      </c>
      <c r="K477" s="106">
        <v>-1.3843648208469062E-2</v>
      </c>
      <c r="L477" s="93">
        <v>-7.2219153419669224E-3</v>
      </c>
      <c r="M477" s="39"/>
      <c r="N477" s="39"/>
      <c r="O477" s="39"/>
      <c r="P477" s="39"/>
      <c r="Q477" s="39"/>
      <c r="R477" s="39"/>
      <c r="S477" s="39"/>
      <c r="T477" s="39"/>
      <c r="U477" s="39"/>
      <c r="V477" s="39"/>
      <c r="W477" s="39"/>
      <c r="X477" s="39"/>
      <c r="Y477" s="39"/>
      <c r="Z477" s="39"/>
    </row>
    <row r="478" spans="1:26" ht="14.25" customHeight="1">
      <c r="A478" s="105">
        <v>5.3475935828877219E-3</v>
      </c>
      <c r="B478" s="105">
        <v>-9.7087378640776656E-3</v>
      </c>
      <c r="C478" s="105">
        <v>5.2296498408368475E-3</v>
      </c>
      <c r="D478" s="105">
        <v>-1.0333284820259081E-2</v>
      </c>
      <c r="E478" s="105">
        <v>3.5998690956691171E-3</v>
      </c>
      <c r="F478" s="105">
        <v>0</v>
      </c>
      <c r="G478" s="105">
        <v>1.8621973929235924E-3</v>
      </c>
      <c r="H478" s="105">
        <v>-5.9630292188428413E-4</v>
      </c>
      <c r="I478" s="105">
        <v>4.6533271288962119E-4</v>
      </c>
      <c r="J478" s="105">
        <v>5.1428571428571157E-3</v>
      </c>
      <c r="K478" s="106">
        <v>6.5573770491802463E-3</v>
      </c>
      <c r="L478" s="93">
        <v>1.2085210979106975E-3</v>
      </c>
      <c r="M478" s="39"/>
      <c r="N478" s="39"/>
      <c r="O478" s="39"/>
      <c r="P478" s="39"/>
      <c r="Q478" s="39"/>
      <c r="R478" s="39"/>
      <c r="S478" s="39"/>
      <c r="T478" s="39"/>
      <c r="U478" s="39"/>
      <c r="V478" s="39"/>
      <c r="W478" s="39"/>
      <c r="X478" s="39"/>
      <c r="Y478" s="39"/>
      <c r="Z478" s="39"/>
    </row>
    <row r="479" spans="1:26" ht="14.25" customHeight="1">
      <c r="A479" s="105">
        <v>-9.4289649327259362E-3</v>
      </c>
      <c r="B479" s="105">
        <v>4.8780487804878092E-3</v>
      </c>
      <c r="C479" s="105">
        <v>-4.5454545454537421E-4</v>
      </c>
      <c r="D479" s="105">
        <v>-1.2645495042391097E-2</v>
      </c>
      <c r="E479" s="105">
        <v>7.6419213973810685E-4</v>
      </c>
      <c r="F479" s="105">
        <v>0</v>
      </c>
      <c r="G479" s="105">
        <v>-3.7105751391465214E-3</v>
      </c>
      <c r="H479" s="105">
        <v>0</v>
      </c>
      <c r="I479" s="105">
        <v>2.4308865586272654E-2</v>
      </c>
      <c r="J479" s="105">
        <v>0</v>
      </c>
      <c r="K479" s="106">
        <v>-1.4539579967689842E-2</v>
      </c>
      <c r="L479" s="93">
        <v>1.9702815860767053E-3</v>
      </c>
      <c r="M479" s="39"/>
      <c r="N479" s="39"/>
      <c r="O479" s="39"/>
      <c r="P479" s="39"/>
      <c r="Q479" s="39"/>
      <c r="R479" s="39"/>
      <c r="S479" s="39"/>
      <c r="T479" s="39"/>
      <c r="U479" s="39"/>
      <c r="V479" s="39"/>
      <c r="W479" s="39"/>
      <c r="X479" s="39"/>
      <c r="Y479" s="39"/>
      <c r="Z479" s="39"/>
    </row>
    <row r="480" spans="1:26" ht="14.25" customHeight="1">
      <c r="A480" s="105">
        <v>-3.2734952481521251E-3</v>
      </c>
      <c r="B480" s="105">
        <v>4.9019607843137081E-3</v>
      </c>
      <c r="C480" s="105">
        <v>0</v>
      </c>
      <c r="D480" s="105">
        <v>1.2949640287769348E-3</v>
      </c>
      <c r="E480" s="105">
        <v>-4.3478260869564966E-3</v>
      </c>
      <c r="F480" s="105">
        <v>0</v>
      </c>
      <c r="G480" s="105">
        <v>0</v>
      </c>
      <c r="H480" s="105">
        <v>-1.7857142857142794E-3</v>
      </c>
      <c r="I480" s="105">
        <v>3.3476805356289496E-3</v>
      </c>
      <c r="J480" s="105">
        <v>5.7175528873631976E-4</v>
      </c>
      <c r="K480" s="106">
        <v>-1.612903225806428E-3</v>
      </c>
      <c r="L480" s="93">
        <v>-1.1172955297928944E-3</v>
      </c>
      <c r="M480" s="39"/>
      <c r="N480" s="39"/>
      <c r="O480" s="39"/>
      <c r="P480" s="39"/>
      <c r="Q480" s="39"/>
      <c r="R480" s="39"/>
      <c r="S480" s="39"/>
      <c r="T480" s="39"/>
      <c r="U480" s="39"/>
      <c r="V480" s="39"/>
      <c r="W480" s="39"/>
      <c r="X480" s="39"/>
      <c r="Y480" s="39"/>
      <c r="Z480" s="39"/>
    </row>
    <row r="481" spans="1:26" ht="14.25" customHeight="1">
      <c r="A481" s="105">
        <v>3.1689025034320473E-4</v>
      </c>
      <c r="B481" s="105">
        <v>0</v>
      </c>
      <c r="C481" s="105">
        <v>-2.2222222222222254E-2</v>
      </c>
      <c r="D481" s="105">
        <v>0</v>
      </c>
      <c r="E481" s="105">
        <v>-6.4794816414687206E-3</v>
      </c>
      <c r="F481" s="105">
        <v>0</v>
      </c>
      <c r="G481" s="105">
        <v>1.8587360594795044E-3</v>
      </c>
      <c r="H481" s="105">
        <v>-2.3752969121140222E-3</v>
      </c>
      <c r="I481" s="105">
        <v>1.5048543689320404E-2</v>
      </c>
      <c r="J481" s="105">
        <v>5.7208237986272614E-4</v>
      </c>
      <c r="K481" s="106">
        <v>8.1300813008129413E-3</v>
      </c>
      <c r="L481" s="93">
        <v>-2.6643985120355929E-4</v>
      </c>
      <c r="M481" s="39"/>
      <c r="N481" s="39"/>
      <c r="O481" s="39"/>
      <c r="P481" s="39"/>
      <c r="Q481" s="39"/>
      <c r="R481" s="39"/>
      <c r="S481" s="39"/>
      <c r="T481" s="39"/>
      <c r="U481" s="39"/>
      <c r="V481" s="39"/>
      <c r="W481" s="39"/>
      <c r="X481" s="39"/>
      <c r="Y481" s="39"/>
      <c r="Z481" s="39"/>
    </row>
    <row r="482" spans="1:26" ht="14.25" customHeight="1">
      <c r="A482" s="105">
        <v>-3.4736842105262955E-3</v>
      </c>
      <c r="B482" s="105">
        <v>0</v>
      </c>
      <c r="C482" s="105">
        <v>4.4642857142858094E-3</v>
      </c>
      <c r="D482" s="105">
        <v>-2.8694404591105283E-3</v>
      </c>
      <c r="E482" s="105">
        <v>0</v>
      </c>
      <c r="F482" s="105">
        <v>0</v>
      </c>
      <c r="G482" s="105">
        <v>-1.8552875695733162E-3</v>
      </c>
      <c r="H482" s="105">
        <v>0</v>
      </c>
      <c r="I482" s="105">
        <v>-4.1860465116279055E-2</v>
      </c>
      <c r="J482" s="105">
        <v>1.7191977077364307E-3</v>
      </c>
      <c r="K482" s="106">
        <v>-1.6000000000000014E-2</v>
      </c>
      <c r="L482" s="93">
        <v>-2.8685291616725728E-4</v>
      </c>
      <c r="M482" s="39"/>
      <c r="N482" s="39"/>
      <c r="O482" s="39"/>
      <c r="P482" s="39"/>
      <c r="Q482" s="39"/>
      <c r="R482" s="39"/>
      <c r="S482" s="39"/>
      <c r="T482" s="39"/>
      <c r="U482" s="39"/>
      <c r="V482" s="39"/>
      <c r="W482" s="39"/>
      <c r="X482" s="39"/>
      <c r="Y482" s="39"/>
      <c r="Z482" s="39"/>
    </row>
    <row r="483" spans="1:26" ht="14.25" customHeight="1">
      <c r="A483" s="105">
        <v>4.4406851342779774E-3</v>
      </c>
      <c r="B483" s="105">
        <v>0</v>
      </c>
      <c r="C483" s="105">
        <v>1.3574660633484115E-2</v>
      </c>
      <c r="D483" s="105">
        <v>0</v>
      </c>
      <c r="E483" s="105">
        <v>6.521739130434856E-3</v>
      </c>
      <c r="F483" s="105">
        <v>0</v>
      </c>
      <c r="G483" s="105">
        <v>1.8587360594795044E-3</v>
      </c>
      <c r="H483" s="105">
        <v>2.3809523809523725E-3</v>
      </c>
      <c r="I483" s="105">
        <v>0</v>
      </c>
      <c r="J483" s="105">
        <v>-2.8571428571428914E-3</v>
      </c>
      <c r="K483" s="106">
        <v>-7.9365079365079083E-3</v>
      </c>
      <c r="L483" s="93">
        <v>1.7857692662952562E-3</v>
      </c>
      <c r="M483" s="39"/>
      <c r="N483" s="39"/>
      <c r="O483" s="39"/>
      <c r="P483" s="39"/>
      <c r="Q483" s="39"/>
      <c r="R483" s="39"/>
      <c r="S483" s="39"/>
      <c r="T483" s="39"/>
      <c r="U483" s="39"/>
      <c r="V483" s="39"/>
      <c r="W483" s="39"/>
      <c r="X483" s="39"/>
      <c r="Y483" s="39"/>
      <c r="Z483" s="39"/>
    </row>
    <row r="484" spans="1:26" ht="14.25" customHeight="1">
      <c r="A484" s="105">
        <v>-5.5724950057828293E-3</v>
      </c>
      <c r="B484" s="105">
        <v>-8.7463556851311575E-3</v>
      </c>
      <c r="C484" s="105">
        <v>-1.3392857142857095E-2</v>
      </c>
      <c r="D484" s="105">
        <v>0</v>
      </c>
      <c r="E484" s="105">
        <v>-2.3855996530037782E-3</v>
      </c>
      <c r="F484" s="105">
        <v>0</v>
      </c>
      <c r="G484" s="105">
        <v>-3.5191702167067795E-3</v>
      </c>
      <c r="H484" s="105">
        <v>0</v>
      </c>
      <c r="I484" s="105">
        <v>-3.0876718503493383E-2</v>
      </c>
      <c r="J484" s="105">
        <v>1.744186046511631E-2</v>
      </c>
      <c r="K484" s="106">
        <v>8.8070456365092475E-3</v>
      </c>
      <c r="L484" s="93">
        <v>-2.7633639350302941E-3</v>
      </c>
      <c r="M484" s="39"/>
      <c r="N484" s="39"/>
      <c r="O484" s="39"/>
      <c r="P484" s="39"/>
      <c r="Q484" s="39"/>
      <c r="R484" s="39"/>
      <c r="S484" s="39"/>
      <c r="T484" s="39"/>
      <c r="U484" s="39"/>
      <c r="V484" s="39"/>
      <c r="W484" s="39"/>
      <c r="X484" s="39"/>
      <c r="Y484" s="39"/>
      <c r="Z484" s="39"/>
    </row>
    <row r="485" spans="1:26" ht="14.25" customHeight="1">
      <c r="A485" s="105">
        <v>-9.2708333333333393E-3</v>
      </c>
      <c r="B485" s="105">
        <v>0</v>
      </c>
      <c r="C485" s="105">
        <v>2.2326412145567964E-4</v>
      </c>
      <c r="D485" s="105">
        <v>0</v>
      </c>
      <c r="E485" s="105">
        <v>-8.3870967741934699E-3</v>
      </c>
      <c r="F485" s="105">
        <v>0</v>
      </c>
      <c r="G485" s="105">
        <v>3.5315985130111027E-3</v>
      </c>
      <c r="H485" s="105">
        <v>1.7889087656528524E-3</v>
      </c>
      <c r="I485" s="105">
        <v>0</v>
      </c>
      <c r="J485" s="105">
        <v>-5.7803468208093012E-3</v>
      </c>
      <c r="K485" s="106">
        <v>8.0128205128215946E-4</v>
      </c>
      <c r="L485" s="93">
        <v>-1.8388550062826692E-3</v>
      </c>
      <c r="M485" s="39"/>
      <c r="N485" s="39"/>
      <c r="O485" s="39"/>
      <c r="P485" s="39"/>
      <c r="Q485" s="39"/>
      <c r="R485" s="39"/>
      <c r="S485" s="39"/>
      <c r="T485" s="39"/>
      <c r="U485" s="39"/>
      <c r="V485" s="39"/>
      <c r="W485" s="39"/>
      <c r="X485" s="39"/>
      <c r="Y485" s="39"/>
      <c r="Z485" s="39"/>
    </row>
    <row r="486" spans="1:26" ht="14.25" customHeight="1">
      <c r="A486" s="105">
        <v>0</v>
      </c>
      <c r="B486" s="105">
        <v>0</v>
      </c>
      <c r="C486" s="105">
        <v>1.4266304347825942E-2</v>
      </c>
      <c r="D486" s="105">
        <v>1.1611030478954953E-2</v>
      </c>
      <c r="E486" s="105">
        <v>1.8313045351718849E-3</v>
      </c>
      <c r="F486" s="105">
        <v>0</v>
      </c>
      <c r="G486" s="105">
        <v>0</v>
      </c>
      <c r="H486" s="105">
        <v>2.2560975609756007E-2</v>
      </c>
      <c r="I486" s="105">
        <v>0</v>
      </c>
      <c r="J486" s="105">
        <v>1.1695906432748648E-2</v>
      </c>
      <c r="K486" s="106">
        <v>-1.6000000000000458E-3</v>
      </c>
      <c r="L486" s="93">
        <v>7.5654565344085434E-4</v>
      </c>
      <c r="M486" s="39"/>
      <c r="N486" s="39"/>
      <c r="O486" s="39"/>
      <c r="P486" s="39"/>
      <c r="Q486" s="39"/>
      <c r="R486" s="39"/>
      <c r="S486" s="39"/>
      <c r="T486" s="39"/>
      <c r="U486" s="39"/>
      <c r="V486" s="39"/>
      <c r="W486" s="39"/>
      <c r="X486" s="39"/>
      <c r="Y486" s="39"/>
      <c r="Z486" s="39"/>
    </row>
    <row r="487" spans="1:26" ht="14.25" customHeight="1">
      <c r="A487" s="105">
        <v>1.4263074484944571E-2</v>
      </c>
      <c r="B487" s="105">
        <v>1.379310344827589E-2</v>
      </c>
      <c r="C487" s="105">
        <v>3.6363636363636598E-3</v>
      </c>
      <c r="D487" s="105">
        <v>7.309941520467822E-3</v>
      </c>
      <c r="E487" s="105">
        <v>2.4613686534216361E-2</v>
      </c>
      <c r="F487" s="105">
        <v>0</v>
      </c>
      <c r="G487" s="105">
        <v>-3.7037037037036535E-3</v>
      </c>
      <c r="H487" s="105">
        <v>2.372034956304625E-2</v>
      </c>
      <c r="I487" s="105">
        <v>8.4090909090908106E-3</v>
      </c>
      <c r="J487" s="105">
        <v>-2.9154518950437192E-3</v>
      </c>
      <c r="K487" s="106">
        <v>0</v>
      </c>
      <c r="L487" s="93">
        <v>9.0055704559521832E-3</v>
      </c>
      <c r="M487" s="39"/>
      <c r="N487" s="39"/>
      <c r="O487" s="39"/>
      <c r="P487" s="39"/>
      <c r="Q487" s="39"/>
      <c r="R487" s="39"/>
      <c r="S487" s="39"/>
      <c r="T487" s="39"/>
      <c r="U487" s="39"/>
      <c r="V487" s="39"/>
      <c r="W487" s="39"/>
      <c r="X487" s="39"/>
      <c r="Y487" s="39"/>
      <c r="Z487" s="39"/>
    </row>
    <row r="488" spans="1:26" ht="14.25" customHeight="1">
      <c r="A488" s="105">
        <v>-2.6343519494204104E-3</v>
      </c>
      <c r="B488" s="105">
        <v>-3.3333333333333326E-2</v>
      </c>
      <c r="C488" s="105">
        <v>0</v>
      </c>
      <c r="D488" s="105">
        <v>-8.6956521739129933E-3</v>
      </c>
      <c r="E488" s="105">
        <v>-2.1598272138228958E-2</v>
      </c>
      <c r="F488" s="105">
        <v>0</v>
      </c>
      <c r="G488" s="105">
        <v>-3.6900369003689537E-3</v>
      </c>
      <c r="H488" s="105">
        <v>1.2499999999999734E-3</v>
      </c>
      <c r="I488" s="105">
        <v>2.277904328018332E-3</v>
      </c>
      <c r="J488" s="105">
        <v>-8.6705202312138407E-3</v>
      </c>
      <c r="K488" s="106">
        <v>-7.9365079365079083E-3</v>
      </c>
      <c r="L488" s="93">
        <v>-4.4877127042319831E-3</v>
      </c>
      <c r="M488" s="39"/>
      <c r="N488" s="39"/>
      <c r="O488" s="39"/>
      <c r="P488" s="39"/>
      <c r="Q488" s="39"/>
      <c r="R488" s="39"/>
      <c r="S488" s="39"/>
      <c r="T488" s="39"/>
      <c r="U488" s="39"/>
      <c r="V488" s="39"/>
      <c r="W488" s="39"/>
      <c r="X488" s="39"/>
      <c r="Y488" s="39"/>
      <c r="Z488" s="39"/>
    </row>
    <row r="489" spans="1:26" ht="14.25" customHeight="1">
      <c r="A489" s="105">
        <v>-1.0526315789473051E-3</v>
      </c>
      <c r="B489" s="105">
        <v>0</v>
      </c>
      <c r="C489" s="105">
        <v>-1.7857142857142905E-2</v>
      </c>
      <c r="D489" s="105">
        <v>-1.2875536480686733E-2</v>
      </c>
      <c r="E489" s="105">
        <v>-4.3010752688171783E-3</v>
      </c>
      <c r="F489" s="105">
        <v>0</v>
      </c>
      <c r="G489" s="105">
        <v>1.848428835489857E-3</v>
      </c>
      <c r="H489" s="105">
        <v>-2.4390243902439046E-2</v>
      </c>
      <c r="I489" s="105">
        <v>-2.2727272727273151E-3</v>
      </c>
      <c r="J489" s="105">
        <v>1.7647058823529349E-2</v>
      </c>
      <c r="K489" s="106">
        <v>0</v>
      </c>
      <c r="L489" s="93">
        <v>-5.4336169300064352E-3</v>
      </c>
      <c r="M489" s="39"/>
      <c r="N489" s="39"/>
      <c r="O489" s="39"/>
      <c r="P489" s="39"/>
      <c r="Q489" s="39"/>
      <c r="R489" s="39"/>
      <c r="S489" s="39"/>
      <c r="T489" s="39"/>
      <c r="U489" s="39"/>
      <c r="V489" s="39"/>
      <c r="W489" s="39"/>
      <c r="X489" s="39"/>
      <c r="Y489" s="39"/>
      <c r="Z489" s="39"/>
    </row>
    <row r="490" spans="1:26" ht="14.25" customHeight="1">
      <c r="A490" s="105">
        <v>-3.4258412117515569E-2</v>
      </c>
      <c r="B490" s="105">
        <v>0</v>
      </c>
      <c r="C490" s="105">
        <v>-1.3650374284456146E-2</v>
      </c>
      <c r="D490" s="105">
        <v>-1.6185784658691027E-2</v>
      </c>
      <c r="E490" s="105">
        <v>-2.360008581849482E-3</v>
      </c>
      <c r="F490" s="105">
        <v>0</v>
      </c>
      <c r="G490" s="105">
        <v>-9.157509157509125E-3</v>
      </c>
      <c r="H490" s="105">
        <v>-1.2180267965895553E-3</v>
      </c>
      <c r="I490" s="105">
        <v>-2.2222222222222254E-2</v>
      </c>
      <c r="J490" s="105">
        <v>-8.7463556851311575E-3</v>
      </c>
      <c r="K490" s="106">
        <v>1.6129032258064502E-2</v>
      </c>
      <c r="L490" s="93">
        <v>-9.649717285536541E-3</v>
      </c>
      <c r="M490" s="39"/>
      <c r="N490" s="39"/>
      <c r="O490" s="39"/>
      <c r="P490" s="39"/>
      <c r="Q490" s="39"/>
      <c r="R490" s="39"/>
      <c r="S490" s="39"/>
      <c r="T490" s="39"/>
      <c r="U490" s="39"/>
      <c r="V490" s="39"/>
      <c r="W490" s="39"/>
      <c r="X490" s="39"/>
      <c r="Y490" s="39"/>
      <c r="Z490" s="39"/>
    </row>
    <row r="491" spans="1:26" ht="14.25" customHeight="1">
      <c r="A491" s="105">
        <v>-7.3662966700301924E-3</v>
      </c>
      <c r="B491" s="105">
        <v>0</v>
      </c>
      <c r="C491" s="105">
        <v>-1.2608695652173929E-2</v>
      </c>
      <c r="D491" s="105">
        <v>-1.0445682451253435E-2</v>
      </c>
      <c r="E491" s="105">
        <v>-2.0340434642971417E-3</v>
      </c>
      <c r="F491" s="105">
        <v>0</v>
      </c>
      <c r="G491" s="105">
        <v>0</v>
      </c>
      <c r="H491" s="105">
        <v>-1.6766467065868262E-2</v>
      </c>
      <c r="I491" s="105">
        <v>0</v>
      </c>
      <c r="J491" s="105">
        <v>2.9239766081872176E-3</v>
      </c>
      <c r="K491" s="106">
        <v>-1.5873015873015928E-2</v>
      </c>
      <c r="L491" s="93">
        <v>-7.6287604268090448E-3</v>
      </c>
      <c r="M491" s="39"/>
      <c r="N491" s="39"/>
      <c r="O491" s="39"/>
      <c r="P491" s="39"/>
      <c r="Q491" s="39"/>
      <c r="R491" s="39"/>
      <c r="S491" s="39"/>
      <c r="T491" s="39"/>
      <c r="U491" s="39"/>
      <c r="V491" s="39"/>
      <c r="W491" s="39"/>
      <c r="X491" s="39"/>
      <c r="Y491" s="39"/>
      <c r="Z491" s="39"/>
    </row>
    <row r="492" spans="1:26" ht="14.25" customHeight="1">
      <c r="A492" s="105">
        <v>-6.7154455247068201E-3</v>
      </c>
      <c r="B492" s="105">
        <v>-8.4985835694051381E-3</v>
      </c>
      <c r="C492" s="105">
        <v>8.7719298245614308E-3</v>
      </c>
      <c r="D492" s="105">
        <v>2.5714285714285801E-2</v>
      </c>
      <c r="E492" s="105">
        <v>-6.2765957446808684E-3</v>
      </c>
      <c r="F492" s="105">
        <v>0</v>
      </c>
      <c r="G492" s="105">
        <v>7.3313782991202281E-4</v>
      </c>
      <c r="H492" s="105">
        <v>-8.9020771513352859E-3</v>
      </c>
      <c r="I492" s="105">
        <v>0</v>
      </c>
      <c r="J492" s="105">
        <v>-5.8139534883721034E-3</v>
      </c>
      <c r="K492" s="106">
        <v>2.4390243902439046E-2</v>
      </c>
      <c r="L492" s="93">
        <v>-2.6030455633091476E-3</v>
      </c>
      <c r="M492" s="39"/>
      <c r="N492" s="39"/>
      <c r="O492" s="39"/>
      <c r="P492" s="39"/>
      <c r="Q492" s="39"/>
      <c r="R492" s="39"/>
      <c r="S492" s="39"/>
      <c r="T492" s="39"/>
      <c r="U492" s="39"/>
      <c r="V492" s="39"/>
      <c r="W492" s="39"/>
      <c r="X492" s="39"/>
      <c r="Y492" s="39"/>
      <c r="Z492" s="39"/>
    </row>
    <row r="493" spans="1:26" ht="14.25" customHeight="1">
      <c r="A493" s="105">
        <v>8.7967644084934182E-3</v>
      </c>
      <c r="B493" s="105">
        <v>5.4780876494023856E-2</v>
      </c>
      <c r="C493" s="105">
        <v>-2.7718550106609841E-2</v>
      </c>
      <c r="D493" s="105">
        <v>-2.777777777777779E-2</v>
      </c>
      <c r="E493" s="105">
        <v>0</v>
      </c>
      <c r="F493" s="105">
        <v>0</v>
      </c>
      <c r="G493" s="105">
        <v>-7.8196035642843498E-3</v>
      </c>
      <c r="H493" s="105">
        <v>8.9820359281436168E-3</v>
      </c>
      <c r="I493" s="105">
        <v>0</v>
      </c>
      <c r="J493" s="105">
        <v>-1.1494252873563204E-2</v>
      </c>
      <c r="K493" s="106">
        <v>-3.90625E-2</v>
      </c>
      <c r="L493" s="93">
        <v>1.4939739707622302E-3</v>
      </c>
      <c r="M493" s="39"/>
      <c r="N493" s="39"/>
      <c r="O493" s="39"/>
      <c r="P493" s="39"/>
      <c r="Q493" s="39"/>
      <c r="R493" s="39"/>
      <c r="S493" s="39"/>
      <c r="T493" s="39"/>
      <c r="U493" s="39"/>
      <c r="V493" s="39"/>
      <c r="W493" s="39"/>
      <c r="X493" s="39"/>
      <c r="Y493" s="39"/>
      <c r="Z493" s="39"/>
    </row>
    <row r="494" spans="1:26" ht="14.25" customHeight="1">
      <c r="A494" s="105">
        <v>4.0609137055838129E-3</v>
      </c>
      <c r="B494" s="105">
        <v>-2.5242718446601975E-2</v>
      </c>
      <c r="C494" s="105">
        <v>-1.2631578947368438E-2</v>
      </c>
      <c r="D494" s="105">
        <v>-1.3698630136986356E-2</v>
      </c>
      <c r="E494" s="105">
        <v>0</v>
      </c>
      <c r="F494" s="105">
        <v>0</v>
      </c>
      <c r="G494" s="105">
        <v>-1.8181818181817189E-4</v>
      </c>
      <c r="H494" s="105">
        <v>3.0030030030030463E-3</v>
      </c>
      <c r="I494" s="105">
        <v>0</v>
      </c>
      <c r="J494" s="105">
        <v>-5.7142857142856718E-3</v>
      </c>
      <c r="K494" s="106">
        <v>7.8740157480314821E-3</v>
      </c>
      <c r="L494" s="93">
        <v>-2.679946401071942E-3</v>
      </c>
      <c r="M494" s="39"/>
      <c r="N494" s="39"/>
      <c r="O494" s="39"/>
      <c r="P494" s="39"/>
      <c r="Q494" s="39"/>
      <c r="R494" s="39"/>
      <c r="S494" s="39"/>
      <c r="T494" s="39"/>
      <c r="U494" s="39"/>
      <c r="V494" s="39"/>
      <c r="W494" s="39"/>
      <c r="X494" s="39"/>
      <c r="Y494" s="39"/>
      <c r="Z494" s="39"/>
    </row>
    <row r="495" spans="1:26" ht="14.25" customHeight="1">
      <c r="A495" s="105">
        <v>-1.0050251256281451E-2</v>
      </c>
      <c r="B495" s="105">
        <v>0</v>
      </c>
      <c r="C495" s="105">
        <v>6.3559322033899246E-3</v>
      </c>
      <c r="D495" s="105">
        <v>-3.1059198301035318E-2</v>
      </c>
      <c r="E495" s="105">
        <v>0</v>
      </c>
      <c r="F495" s="105">
        <v>0</v>
      </c>
      <c r="G495" s="105">
        <v>-3.6231884057971175E-3</v>
      </c>
      <c r="H495" s="105">
        <v>-1.010701545778836E-2</v>
      </c>
      <c r="I495" s="105">
        <v>0</v>
      </c>
      <c r="J495" s="105">
        <v>-5.6818181818182323E-3</v>
      </c>
      <c r="K495" s="106">
        <v>4.0812981478446142E-2</v>
      </c>
      <c r="L495" s="93">
        <v>7.6056281648417823E-4</v>
      </c>
      <c r="M495" s="39"/>
      <c r="N495" s="39"/>
      <c r="O495" s="39"/>
      <c r="P495" s="39"/>
      <c r="Q495" s="39"/>
      <c r="R495" s="39"/>
      <c r="S495" s="39"/>
      <c r="T495" s="39"/>
      <c r="U495" s="39"/>
      <c r="V495" s="39"/>
      <c r="W495" s="39"/>
      <c r="X495" s="39"/>
      <c r="Y495" s="39"/>
      <c r="Z495" s="39"/>
    </row>
    <row r="496" spans="1:26" ht="14.25" customHeight="1">
      <c r="A496" s="105">
        <v>-1.9704433497536922E-2</v>
      </c>
      <c r="B496" s="105">
        <v>0</v>
      </c>
      <c r="C496" s="105">
        <v>-4.2354934349853046E-4</v>
      </c>
      <c r="D496" s="105">
        <v>9.9854014598540042E-2</v>
      </c>
      <c r="E496" s="105">
        <v>4.1662215575257733E-3</v>
      </c>
      <c r="F496" s="105">
        <v>0</v>
      </c>
      <c r="G496" s="105">
        <v>1.8450184501844991E-2</v>
      </c>
      <c r="H496" s="105">
        <v>4.0197897340754407E-2</v>
      </c>
      <c r="I496" s="105">
        <v>0</v>
      </c>
      <c r="J496" s="105">
        <v>3.529411764705892E-2</v>
      </c>
      <c r="K496" s="106">
        <v>-1.5967741935483892E-2</v>
      </c>
      <c r="L496" s="93">
        <v>1.2441994771930531E-2</v>
      </c>
      <c r="M496" s="39"/>
      <c r="N496" s="39"/>
      <c r="O496" s="39"/>
      <c r="P496" s="39"/>
      <c r="Q496" s="39"/>
      <c r="R496" s="39"/>
      <c r="S496" s="39"/>
      <c r="T496" s="39"/>
      <c r="U496" s="39"/>
      <c r="V496" s="39"/>
      <c r="W496" s="39"/>
      <c r="X496" s="39"/>
      <c r="Y496" s="39"/>
      <c r="Z496" s="39"/>
    </row>
    <row r="497" spans="1:26" ht="14.25" customHeight="1">
      <c r="A497" s="105">
        <v>4.9504950495049549E-3</v>
      </c>
      <c r="B497" s="105">
        <v>-6.3636363636363602E-2</v>
      </c>
      <c r="C497" s="105">
        <v>-1.2133891213389147E-2</v>
      </c>
      <c r="D497" s="105">
        <v>-4.3604651162790775E-3</v>
      </c>
      <c r="E497" s="105">
        <v>-5.3384582532567393E-4</v>
      </c>
      <c r="F497" s="105">
        <v>0</v>
      </c>
      <c r="G497" s="105">
        <v>-7.3260073260073E-3</v>
      </c>
      <c r="H497" s="105">
        <v>-3.0826140567200566E-3</v>
      </c>
      <c r="I497" s="105">
        <v>0</v>
      </c>
      <c r="J497" s="105">
        <v>-3.9005087620124446E-2</v>
      </c>
      <c r="K497" s="106">
        <v>-2.3622047244094446E-2</v>
      </c>
      <c r="L497" s="93">
        <v>-1.6285821220122232E-3</v>
      </c>
      <c r="M497" s="39"/>
      <c r="N497" s="39"/>
      <c r="O497" s="39"/>
      <c r="P497" s="39"/>
      <c r="Q497" s="39"/>
      <c r="R497" s="39"/>
      <c r="S497" s="39"/>
      <c r="T497" s="39"/>
      <c r="U497" s="39"/>
      <c r="V497" s="39"/>
      <c r="W497" s="39"/>
      <c r="X497" s="39"/>
      <c r="Y497" s="39"/>
      <c r="Z497" s="39"/>
    </row>
    <row r="498" spans="1:26" ht="14.25" customHeight="1">
      <c r="A498" s="105">
        <v>-1.3671875E-2</v>
      </c>
      <c r="B498" s="105">
        <v>-1.873327386262269E-2</v>
      </c>
      <c r="C498" s="105">
        <v>-1.2600702334228497E-2</v>
      </c>
      <c r="D498" s="105">
        <v>1.1764705882352899E-2</v>
      </c>
      <c r="E498" s="105">
        <v>-7.8389830508474034E-3</v>
      </c>
      <c r="F498" s="105">
        <v>0</v>
      </c>
      <c r="G498" s="105">
        <v>-1.4262502256724985E-2</v>
      </c>
      <c r="H498" s="105">
        <v>-2.4600246002459691E-3</v>
      </c>
      <c r="I498" s="105">
        <v>-4.4247787610619538E-3</v>
      </c>
      <c r="J498" s="105">
        <v>9.4151212553494901E-3</v>
      </c>
      <c r="K498" s="106">
        <v>0</v>
      </c>
      <c r="L498" s="93">
        <v>-6.2724284551128884E-3</v>
      </c>
      <c r="M498" s="39"/>
      <c r="N498" s="39"/>
      <c r="O498" s="39"/>
      <c r="P498" s="39"/>
      <c r="Q498" s="39"/>
      <c r="R498" s="39"/>
      <c r="S498" s="39"/>
      <c r="T498" s="39"/>
      <c r="U498" s="39"/>
      <c r="V498" s="39"/>
      <c r="W498" s="39"/>
      <c r="X498" s="39"/>
      <c r="Y498" s="39"/>
      <c r="Z498" s="39"/>
    </row>
    <row r="499" spans="1:26" ht="14.25" customHeight="1">
      <c r="A499" s="105">
        <v>-8.2324455205811109E-3</v>
      </c>
      <c r="B499" s="105">
        <v>-8.9126559714791664E-4</v>
      </c>
      <c r="C499" s="105">
        <v>3.0000000000000027E-2</v>
      </c>
      <c r="D499" s="105">
        <v>2.4096385542168752E-2</v>
      </c>
      <c r="E499" s="105">
        <v>4.2553191489360653E-3</v>
      </c>
      <c r="F499" s="105">
        <v>0</v>
      </c>
      <c r="G499" s="105">
        <v>3.4420289855072728E-3</v>
      </c>
      <c r="H499" s="105">
        <v>-7.9316656497864235E-3</v>
      </c>
      <c r="I499" s="105">
        <v>-1.0940919037199071E-2</v>
      </c>
      <c r="J499" s="105">
        <v>1.3591671486408385E-2</v>
      </c>
      <c r="K499" s="106">
        <v>-7.8125E-3</v>
      </c>
      <c r="L499" s="93">
        <v>-2.3466409940129385E-3</v>
      </c>
      <c r="M499" s="39"/>
      <c r="N499" s="39"/>
      <c r="O499" s="39"/>
      <c r="P499" s="39"/>
      <c r="Q499" s="39"/>
      <c r="R499" s="39"/>
      <c r="S499" s="39"/>
      <c r="T499" s="39"/>
      <c r="U499" s="39"/>
      <c r="V499" s="39"/>
      <c r="W499" s="39"/>
      <c r="X499" s="39"/>
      <c r="Y499" s="39"/>
      <c r="Z499" s="39"/>
    </row>
    <row r="500" spans="1:26" ht="14.25" customHeight="1">
      <c r="A500" s="105">
        <v>6.3352826510720828E-3</v>
      </c>
      <c r="B500" s="105">
        <v>8.92060660124816E-4</v>
      </c>
      <c r="C500" s="105">
        <v>1.2931034482758674E-2</v>
      </c>
      <c r="D500" s="105">
        <v>1.5062509414076608E-4</v>
      </c>
      <c r="E500" s="105">
        <v>0</v>
      </c>
      <c r="F500" s="105">
        <v>0</v>
      </c>
      <c r="G500" s="105">
        <v>-3.6101083032491488E-3</v>
      </c>
      <c r="H500" s="105">
        <v>2.4464831804280607E-3</v>
      </c>
      <c r="I500" s="105">
        <v>0</v>
      </c>
      <c r="J500" s="105">
        <v>2.0283975659229903E-3</v>
      </c>
      <c r="K500" s="106">
        <v>-1.3867488443759624E-2</v>
      </c>
      <c r="L500" s="93">
        <v>-3.4084871329609356E-4</v>
      </c>
      <c r="M500" s="39"/>
      <c r="N500" s="39"/>
      <c r="O500" s="39"/>
      <c r="P500" s="39"/>
      <c r="Q500" s="39"/>
      <c r="R500" s="39"/>
      <c r="S500" s="39"/>
      <c r="T500" s="39"/>
      <c r="U500" s="39"/>
      <c r="V500" s="39"/>
      <c r="W500" s="39"/>
      <c r="X500" s="39"/>
      <c r="Y500" s="39"/>
      <c r="Z500" s="39"/>
    </row>
    <row r="501" spans="1:26" ht="14.25" customHeight="1">
      <c r="A501" s="105">
        <v>0</v>
      </c>
      <c r="B501" s="105">
        <v>-4.595744680851066E-2</v>
      </c>
      <c r="C501" s="105">
        <v>2.6548672566371723E-2</v>
      </c>
      <c r="D501" s="105">
        <v>1.508523155830499E-3</v>
      </c>
      <c r="E501" s="105">
        <v>1.0752688172043001E-2</v>
      </c>
      <c r="F501" s="105">
        <v>0</v>
      </c>
      <c r="G501" s="105">
        <v>7.2727272727273196E-3</v>
      </c>
      <c r="H501" s="105">
        <v>1.3639181649101051E-2</v>
      </c>
      <c r="I501" s="105">
        <v>-1.0822510822510845E-2</v>
      </c>
      <c r="J501" s="105">
        <v>1.4105201292976766E-2</v>
      </c>
      <c r="K501" s="106">
        <v>-1.38482843514387E-3</v>
      </c>
      <c r="L501" s="93">
        <v>5.5037548510659118E-3</v>
      </c>
      <c r="M501" s="39"/>
      <c r="N501" s="39"/>
      <c r="O501" s="39"/>
      <c r="P501" s="39"/>
      <c r="Q501" s="39"/>
      <c r="R501" s="39"/>
      <c r="S501" s="39"/>
      <c r="T501" s="39"/>
      <c r="U501" s="39"/>
      <c r="V501" s="39"/>
      <c r="W501" s="39"/>
      <c r="X501" s="39"/>
      <c r="Y501" s="39"/>
      <c r="Z501" s="39"/>
    </row>
    <row r="502" spans="1:26" ht="14.25" customHeight="1">
      <c r="A502" s="105">
        <v>-9.7370983446942727E-4</v>
      </c>
      <c r="B502" s="105">
        <v>-4.237288135593209E-3</v>
      </c>
      <c r="C502" s="105">
        <v>4.629629629629628E-2</v>
      </c>
      <c r="D502" s="105">
        <v>6.4044943820224631E-2</v>
      </c>
      <c r="E502" s="105">
        <v>0</v>
      </c>
      <c r="F502" s="105">
        <v>0</v>
      </c>
      <c r="G502" s="105">
        <v>0</v>
      </c>
      <c r="H502" s="105">
        <v>8.1249999999999378E-3</v>
      </c>
      <c r="I502" s="105">
        <v>0</v>
      </c>
      <c r="J502" s="105">
        <v>6.2109862671660521E-2</v>
      </c>
      <c r="K502" s="106">
        <v>-1.2310030395136784E-2</v>
      </c>
      <c r="L502" s="93">
        <v>5.547150781644028E-4</v>
      </c>
      <c r="M502" s="39"/>
      <c r="N502" s="39"/>
      <c r="O502" s="39"/>
      <c r="P502" s="39"/>
      <c r="Q502" s="39"/>
      <c r="R502" s="39"/>
      <c r="S502" s="39"/>
      <c r="T502" s="39"/>
      <c r="U502" s="39"/>
      <c r="V502" s="39"/>
      <c r="W502" s="39"/>
      <c r="X502" s="39"/>
      <c r="Y502" s="39"/>
      <c r="Z502" s="39"/>
    </row>
    <row r="503" spans="1:26" ht="14.25" customHeight="1">
      <c r="A503" s="105">
        <v>-9.1654606849975728E-3</v>
      </c>
      <c r="B503" s="105">
        <v>9.0573012939001885E-2</v>
      </c>
      <c r="C503" s="105">
        <v>-2.2624434389140302E-2</v>
      </c>
      <c r="D503" s="105">
        <v>-9.0663273421346391E-3</v>
      </c>
      <c r="E503" s="105">
        <v>-1.4830508474576232E-2</v>
      </c>
      <c r="F503" s="105">
        <v>0</v>
      </c>
      <c r="G503" s="105">
        <v>-1.7330712881901134E-2</v>
      </c>
      <c r="H503" s="105">
        <v>0</v>
      </c>
      <c r="I503" s="105">
        <v>-1.7021276595744705E-2</v>
      </c>
      <c r="J503" s="105">
        <v>1.5629884338856925E-3</v>
      </c>
      <c r="K503" s="106">
        <v>2.8124999999999956E-2</v>
      </c>
      <c r="L503" s="93">
        <v>-9.2529677445141179E-3</v>
      </c>
      <c r="M503" s="39"/>
      <c r="N503" s="39"/>
      <c r="O503" s="39"/>
      <c r="P503" s="39"/>
      <c r="Q503" s="39"/>
      <c r="R503" s="39"/>
      <c r="S503" s="39"/>
      <c r="T503" s="39"/>
      <c r="U503" s="39"/>
      <c r="V503" s="39"/>
      <c r="W503" s="39"/>
      <c r="X503" s="39"/>
      <c r="Y503" s="39"/>
      <c r="Z503" s="39"/>
    </row>
    <row r="504" spans="1:26" ht="14.25" customHeight="1">
      <c r="A504" s="105">
        <v>2.4209486166008043E-2</v>
      </c>
      <c r="B504" s="105">
        <v>3.1458531935176337E-2</v>
      </c>
      <c r="C504" s="105">
        <v>-6.9647270276342876E-3</v>
      </c>
      <c r="D504" s="105">
        <v>5.984490896830752E-2</v>
      </c>
      <c r="E504" s="105">
        <v>-4.2194092827003704E-3</v>
      </c>
      <c r="F504" s="105">
        <v>0</v>
      </c>
      <c r="G504" s="105">
        <v>-1.2491077801568551E-3</v>
      </c>
      <c r="H504" s="105">
        <v>3.4259857789269654E-2</v>
      </c>
      <c r="I504" s="105">
        <v>-1.2605042016806678E-2</v>
      </c>
      <c r="J504" s="105">
        <v>2.6636713735558315E-2</v>
      </c>
      <c r="K504" s="106">
        <v>-4.1198501872659166E-2</v>
      </c>
      <c r="L504" s="93">
        <v>7.9974214862714721E-3</v>
      </c>
      <c r="M504" s="39"/>
      <c r="N504" s="39"/>
      <c r="O504" s="39"/>
      <c r="P504" s="39"/>
      <c r="Q504" s="39"/>
      <c r="R504" s="39"/>
      <c r="S504" s="39"/>
      <c r="T504" s="39"/>
      <c r="U504" s="39"/>
      <c r="V504" s="39"/>
      <c r="W504" s="39"/>
      <c r="X504" s="39"/>
      <c r="Y504" s="39"/>
      <c r="Z504" s="39"/>
    </row>
    <row r="505" spans="1:26" ht="14.25" customHeight="1">
      <c r="A505" s="105">
        <v>5.9685863874345602E-2</v>
      </c>
      <c r="B505" s="105">
        <v>5.9595959595959647E-2</v>
      </c>
      <c r="C505" s="105">
        <v>5.9761904761904905E-2</v>
      </c>
      <c r="D505" s="105">
        <v>5.9853492942647746E-2</v>
      </c>
      <c r="E505" s="105">
        <v>5.9928443649373886E-2</v>
      </c>
      <c r="F505" s="105">
        <v>0</v>
      </c>
      <c r="G505" s="105">
        <v>5.9958388500094495E-2</v>
      </c>
      <c r="H505" s="105">
        <v>5.958904109589036E-2</v>
      </c>
      <c r="I505" s="105">
        <v>3.4782608695652195E-2</v>
      </c>
      <c r="J505" s="105">
        <v>5.986394557823127E-2</v>
      </c>
      <c r="K505" s="106">
        <v>4.329477961863093E-2</v>
      </c>
      <c r="L505" s="93">
        <v>5.5147566769047751E-2</v>
      </c>
      <c r="M505" s="39"/>
      <c r="N505" s="39"/>
      <c r="O505" s="39"/>
      <c r="P505" s="39"/>
      <c r="Q505" s="39"/>
      <c r="R505" s="39"/>
      <c r="S505" s="39"/>
      <c r="T505" s="39"/>
      <c r="U505" s="39"/>
      <c r="V505" s="39"/>
      <c r="W505" s="39"/>
      <c r="X505" s="39"/>
      <c r="Y505" s="39"/>
      <c r="Z505" s="39"/>
    </row>
    <row r="506" spans="1:26" ht="14.25" customHeight="1">
      <c r="A506" s="105">
        <v>-5.2083333333333703E-3</v>
      </c>
      <c r="B506" s="105">
        <v>0</v>
      </c>
      <c r="C506" s="105">
        <v>-2.2801302931596101E-2</v>
      </c>
      <c r="D506" s="105">
        <v>1.7636363636363672E-2</v>
      </c>
      <c r="E506" s="105">
        <v>-5.1167964404894573E-3</v>
      </c>
      <c r="F506" s="105">
        <v>0</v>
      </c>
      <c r="G506" s="105">
        <v>-9.9250936329586814E-3</v>
      </c>
      <c r="H506" s="105">
        <v>0</v>
      </c>
      <c r="I506" s="105">
        <v>1.098901098901095E-2</v>
      </c>
      <c r="J506" s="105">
        <v>-2.0000000000000018E-2</v>
      </c>
      <c r="K506" s="106">
        <v>1.5555555555555545E-2</v>
      </c>
      <c r="L506" s="93">
        <v>-6.1158526280210568E-3</v>
      </c>
      <c r="M506" s="39"/>
      <c r="N506" s="39"/>
      <c r="O506" s="39"/>
      <c r="P506" s="39"/>
      <c r="Q506" s="39"/>
      <c r="R506" s="39"/>
      <c r="S506" s="39"/>
      <c r="T506" s="39"/>
      <c r="U506" s="39"/>
      <c r="V506" s="39"/>
      <c r="W506" s="39"/>
      <c r="X506" s="39"/>
      <c r="Y506" s="39"/>
      <c r="Z506" s="39"/>
    </row>
    <row r="507" spans="1:26" ht="14.25" customHeight="1">
      <c r="A507" s="105">
        <v>-4.5725646123260355E-2</v>
      </c>
      <c r="B507" s="105">
        <v>-1.0000000000000009E-2</v>
      </c>
      <c r="C507" s="105">
        <v>2.3333333333333428E-2</v>
      </c>
      <c r="D507" s="105">
        <v>1.8214936247722413E-3</v>
      </c>
      <c r="E507" s="105">
        <v>-5.53097345132747E-3</v>
      </c>
      <c r="F507" s="105">
        <v>0</v>
      </c>
      <c r="G507" s="105">
        <v>0</v>
      </c>
      <c r="H507" s="105">
        <v>-1.3513513513513487E-2</v>
      </c>
      <c r="I507" s="105">
        <v>-1.0869565217391353E-2</v>
      </c>
      <c r="J507" s="105">
        <v>-2.8497409326424861E-2</v>
      </c>
      <c r="K507" s="106">
        <v>-8.6546026750590199E-3</v>
      </c>
      <c r="L507" s="93">
        <v>-6.7043678064441226E-3</v>
      </c>
      <c r="M507" s="39"/>
      <c r="N507" s="39"/>
      <c r="O507" s="39"/>
      <c r="P507" s="39"/>
      <c r="Q507" s="39"/>
      <c r="R507" s="39"/>
      <c r="S507" s="39"/>
      <c r="T507" s="39"/>
      <c r="U507" s="39"/>
      <c r="V507" s="39"/>
      <c r="W507" s="39"/>
      <c r="X507" s="39"/>
      <c r="Y507" s="39"/>
      <c r="Z507" s="39"/>
    </row>
    <row r="508" spans="1:26" ht="14.25" customHeight="1">
      <c r="A508" s="105">
        <v>-3.9603960396039639E-3</v>
      </c>
      <c r="B508" s="105">
        <v>1.0010010010010895E-3</v>
      </c>
      <c r="C508" s="105">
        <v>0</v>
      </c>
      <c r="D508" s="105">
        <v>-1.8181818181818299E-3</v>
      </c>
      <c r="E508" s="105">
        <v>-8.7719298245614308E-3</v>
      </c>
      <c r="F508" s="105">
        <v>0</v>
      </c>
      <c r="G508" s="105">
        <v>-7.4349442379182396E-3</v>
      </c>
      <c r="H508" s="105">
        <v>-6.7114093959731447E-3</v>
      </c>
      <c r="I508" s="105">
        <v>0</v>
      </c>
      <c r="J508" s="105">
        <v>9.1503267973855884E-3</v>
      </c>
      <c r="K508" s="106">
        <v>7.7703774183317531E-3</v>
      </c>
      <c r="L508" s="93">
        <v>-8.818727316215913E-3</v>
      </c>
      <c r="M508" s="39"/>
      <c r="N508" s="39"/>
      <c r="O508" s="39"/>
      <c r="P508" s="39"/>
      <c r="Q508" s="39"/>
      <c r="R508" s="39"/>
      <c r="S508" s="39"/>
      <c r="T508" s="39"/>
      <c r="U508" s="39"/>
      <c r="V508" s="39"/>
      <c r="W508" s="39"/>
      <c r="X508" s="39"/>
      <c r="Y508" s="39"/>
      <c r="Z508" s="39"/>
    </row>
    <row r="509" spans="1:26" ht="14.25" customHeight="1">
      <c r="A509" s="105">
        <v>0</v>
      </c>
      <c r="B509" s="105">
        <v>9.0909090909090384E-3</v>
      </c>
      <c r="C509" s="105">
        <v>0</v>
      </c>
      <c r="D509" s="105">
        <v>-1.0791366906474864E-2</v>
      </c>
      <c r="E509" s="105">
        <v>-6.5359477124182774E-3</v>
      </c>
      <c r="F509" s="105">
        <v>0</v>
      </c>
      <c r="G509" s="105">
        <v>0</v>
      </c>
      <c r="H509" s="105">
        <v>0</v>
      </c>
      <c r="I509" s="105">
        <v>0</v>
      </c>
      <c r="J509" s="105">
        <v>2.0000000000000018E-2</v>
      </c>
      <c r="K509" s="106">
        <v>-6.9291338582677664E-3</v>
      </c>
      <c r="L509" s="93">
        <v>-2.703124187762862E-4</v>
      </c>
      <c r="M509" s="39"/>
      <c r="N509" s="39"/>
      <c r="O509" s="39"/>
      <c r="P509" s="39"/>
      <c r="Q509" s="39"/>
      <c r="R509" s="39"/>
      <c r="S509" s="39"/>
      <c r="T509" s="39"/>
      <c r="U509" s="39"/>
      <c r="V509" s="39"/>
      <c r="W509" s="39"/>
      <c r="X509" s="39"/>
      <c r="Y509" s="39"/>
      <c r="Z509" s="39"/>
    </row>
    <row r="510" spans="1:26" ht="14.25" customHeight="1">
      <c r="A510" s="105">
        <v>-2.9615004935833467E-3</v>
      </c>
      <c r="B510" s="105">
        <v>0</v>
      </c>
      <c r="C510" s="105">
        <v>-2.3255813953488413E-2</v>
      </c>
      <c r="D510" s="105">
        <v>-1.243339253996445E-2</v>
      </c>
      <c r="E510" s="105">
        <v>1.5486725663716783E-2</v>
      </c>
      <c r="F510" s="105">
        <v>0</v>
      </c>
      <c r="G510" s="105">
        <v>1.8939393939394034E-2</v>
      </c>
      <c r="H510" s="105">
        <v>-2.8683181225554133E-2</v>
      </c>
      <c r="I510" s="105">
        <v>1.5452538631346657E-2</v>
      </c>
      <c r="J510" s="105">
        <v>0</v>
      </c>
      <c r="K510" s="106">
        <v>-2.2926604092937342E-2</v>
      </c>
      <c r="L510" s="93">
        <v>2.7940823837275808E-3</v>
      </c>
      <c r="M510" s="39"/>
      <c r="N510" s="39"/>
      <c r="O510" s="39"/>
      <c r="P510" s="39"/>
      <c r="Q510" s="39"/>
      <c r="R510" s="39"/>
      <c r="S510" s="39"/>
      <c r="T510" s="39"/>
      <c r="U510" s="39"/>
      <c r="V510" s="39"/>
      <c r="W510" s="39"/>
      <c r="X510" s="39"/>
      <c r="Y510" s="39"/>
      <c r="Z510" s="39"/>
    </row>
    <row r="511" spans="1:26" ht="14.25" customHeight="1">
      <c r="A511" s="105">
        <v>-6.3756743501717228E-3</v>
      </c>
      <c r="B511" s="105">
        <v>-2.9411764705882359E-2</v>
      </c>
      <c r="C511" s="105">
        <v>-2.3250406882124874E-4</v>
      </c>
      <c r="D511" s="105">
        <v>-1.0544815465729385E-2</v>
      </c>
      <c r="E511" s="105">
        <v>8.9285714285713969E-3</v>
      </c>
      <c r="F511" s="105">
        <v>0</v>
      </c>
      <c r="G511" s="105">
        <v>-1.1235955056179803E-2</v>
      </c>
      <c r="H511" s="105">
        <v>2.9530201342281792E-2</v>
      </c>
      <c r="I511" s="105">
        <v>-1.5217391304347849E-2</v>
      </c>
      <c r="J511" s="105">
        <v>0</v>
      </c>
      <c r="K511" s="106">
        <v>-1.5303030303030263E-2</v>
      </c>
      <c r="L511" s="93">
        <v>2.8019111543247099E-3</v>
      </c>
      <c r="M511" s="39"/>
      <c r="N511" s="39"/>
      <c r="O511" s="39"/>
      <c r="P511" s="39"/>
      <c r="Q511" s="39"/>
      <c r="R511" s="39"/>
      <c r="S511" s="39"/>
      <c r="T511" s="39"/>
      <c r="U511" s="39"/>
      <c r="V511" s="39"/>
      <c r="W511" s="39"/>
      <c r="X511" s="39"/>
      <c r="Y511" s="39"/>
      <c r="Z511" s="39"/>
    </row>
    <row r="512" spans="1:26" ht="14.25" customHeight="1">
      <c r="A512" s="105">
        <v>-3.9081582804102455E-3</v>
      </c>
      <c r="B512" s="105">
        <v>0</v>
      </c>
      <c r="C512" s="105">
        <v>2.8455284552845628E-2</v>
      </c>
      <c r="D512" s="105">
        <v>7.0796460176991705E-3</v>
      </c>
      <c r="E512" s="105">
        <v>-4.5550494389512419E-3</v>
      </c>
      <c r="F512" s="105">
        <v>0</v>
      </c>
      <c r="G512" s="105">
        <v>2.2988505747126409E-2</v>
      </c>
      <c r="H512" s="105">
        <v>-6.6666666666667096E-3</v>
      </c>
      <c r="I512" s="105">
        <v>0</v>
      </c>
      <c r="J512" s="105">
        <v>6.7114093959732557E-3</v>
      </c>
      <c r="K512" s="106">
        <v>0</v>
      </c>
      <c r="L512" s="93">
        <v>1.8119736897230787E-3</v>
      </c>
      <c r="M512" s="39"/>
      <c r="N512" s="39"/>
      <c r="O512" s="39"/>
      <c r="P512" s="39"/>
      <c r="Q512" s="39"/>
      <c r="R512" s="39"/>
      <c r="S512" s="39"/>
      <c r="T512" s="39"/>
      <c r="U512" s="39"/>
      <c r="V512" s="39"/>
      <c r="W512" s="39"/>
      <c r="X512" s="39"/>
      <c r="Y512" s="39"/>
      <c r="Z512" s="39"/>
    </row>
    <row r="513" spans="1:26" ht="14.25" customHeight="1">
      <c r="A513" s="105">
        <v>-7.2744907856450158E-3</v>
      </c>
      <c r="B513" s="105">
        <v>0</v>
      </c>
      <c r="C513" s="105">
        <v>5.6060606060605922E-2</v>
      </c>
      <c r="D513" s="105">
        <v>-5.2816901408451189E-3</v>
      </c>
      <c r="E513" s="105">
        <v>-1.1108642523882661E-4</v>
      </c>
      <c r="F513" s="105">
        <v>0</v>
      </c>
      <c r="G513" s="105">
        <v>-7.6045627376425395E-3</v>
      </c>
      <c r="H513" s="105">
        <v>3.0927835051546282E-2</v>
      </c>
      <c r="I513" s="105">
        <v>0</v>
      </c>
      <c r="J513" s="105">
        <v>3.3670033670034627E-3</v>
      </c>
      <c r="K513" s="106">
        <v>1.538461538461533E-2</v>
      </c>
      <c r="L513" s="93">
        <v>-1.4641900937081287E-3</v>
      </c>
      <c r="M513" s="39"/>
      <c r="N513" s="39"/>
      <c r="O513" s="39"/>
      <c r="P513" s="39"/>
      <c r="Q513" s="39"/>
      <c r="R513" s="39"/>
      <c r="S513" s="39"/>
      <c r="T513" s="39"/>
      <c r="U513" s="39"/>
      <c r="V513" s="39"/>
      <c r="W513" s="39"/>
      <c r="X513" s="39"/>
      <c r="Y513" s="39"/>
      <c r="Z513" s="39"/>
    </row>
    <row r="514" spans="1:26" ht="14.25" customHeight="1">
      <c r="A514" s="105">
        <v>-3.8647342995169476E-3</v>
      </c>
      <c r="B514" s="105">
        <v>0</v>
      </c>
      <c r="C514" s="105">
        <v>3.6649214659685958E-2</v>
      </c>
      <c r="D514" s="105">
        <v>0</v>
      </c>
      <c r="E514" s="105">
        <v>1.248453492295587E-2</v>
      </c>
      <c r="F514" s="105">
        <v>0</v>
      </c>
      <c r="G514" s="105">
        <v>3.8167938931297218E-3</v>
      </c>
      <c r="H514" s="105">
        <v>-5.946994182288301E-2</v>
      </c>
      <c r="I514" s="105">
        <v>2.6785714285714191E-2</v>
      </c>
      <c r="J514" s="105">
        <v>3.3783783783782884E-3</v>
      </c>
      <c r="K514" s="106">
        <v>0</v>
      </c>
      <c r="L514" s="93">
        <v>-1.8268939670741391E-3</v>
      </c>
      <c r="M514" s="39"/>
      <c r="N514" s="39"/>
      <c r="O514" s="39"/>
      <c r="P514" s="39"/>
      <c r="Q514" s="39"/>
      <c r="R514" s="39"/>
      <c r="S514" s="39"/>
      <c r="T514" s="39"/>
      <c r="U514" s="39"/>
      <c r="V514" s="39"/>
      <c r="W514" s="39"/>
      <c r="X514" s="39"/>
      <c r="Y514" s="39"/>
      <c r="Z514" s="39"/>
    </row>
    <row r="515" spans="1:26" ht="14.25" customHeight="1">
      <c r="A515" s="105">
        <v>-8.1456636320076381E-3</v>
      </c>
      <c r="B515" s="105">
        <v>0</v>
      </c>
      <c r="C515" s="105">
        <v>-5.2083333333333703E-3</v>
      </c>
      <c r="D515" s="105">
        <v>1.7921146953405076E-2</v>
      </c>
      <c r="E515" s="105">
        <v>3.7254459245881222E-3</v>
      </c>
      <c r="F515" s="105">
        <v>0</v>
      </c>
      <c r="G515" s="105">
        <v>1.9120458891013214E-3</v>
      </c>
      <c r="H515" s="105">
        <v>2.4503311258278204E-2</v>
      </c>
      <c r="I515" s="105">
        <v>-4.6808510638297829E-2</v>
      </c>
      <c r="J515" s="105">
        <v>0</v>
      </c>
      <c r="K515" s="106">
        <v>-1.4852985753258552E-2</v>
      </c>
      <c r="L515" s="93">
        <v>-8.9698259227966037E-4</v>
      </c>
      <c r="M515" s="39"/>
      <c r="N515" s="39"/>
      <c r="O515" s="39"/>
      <c r="P515" s="39"/>
      <c r="Q515" s="39"/>
      <c r="R515" s="39"/>
      <c r="S515" s="39"/>
      <c r="T515" s="39"/>
      <c r="U515" s="39"/>
      <c r="V515" s="39"/>
      <c r="W515" s="39"/>
      <c r="X515" s="39"/>
      <c r="Y515" s="39"/>
      <c r="Z515" s="39"/>
    </row>
    <row r="516" spans="1:26" ht="14.25" customHeight="1">
      <c r="A516" s="105">
        <v>-2.8666985188725569E-3</v>
      </c>
      <c r="B516" s="105">
        <v>4.9261083743843415E-3</v>
      </c>
      <c r="C516" s="105">
        <v>0</v>
      </c>
      <c r="D516" s="105">
        <v>-3.8096879848302012E-2</v>
      </c>
      <c r="E516" s="105">
        <v>3.1710079275197867E-3</v>
      </c>
      <c r="F516" s="105">
        <v>0</v>
      </c>
      <c r="G516" s="105">
        <v>-1.3207547169811318E-2</v>
      </c>
      <c r="H516" s="105">
        <v>0</v>
      </c>
      <c r="I516" s="105">
        <v>4.9107142857142794E-2</v>
      </c>
      <c r="J516" s="105">
        <v>-6.7114093959731447E-3</v>
      </c>
      <c r="K516" s="106">
        <v>1.5076923076922988E-2</v>
      </c>
      <c r="L516" s="93">
        <v>4.3262381630770896E-3</v>
      </c>
      <c r="M516" s="39"/>
      <c r="N516" s="39"/>
      <c r="O516" s="39"/>
      <c r="P516" s="39"/>
      <c r="Q516" s="39"/>
      <c r="R516" s="39"/>
      <c r="S516" s="39"/>
      <c r="T516" s="39"/>
      <c r="U516" s="39"/>
      <c r="V516" s="39"/>
      <c r="W516" s="39"/>
      <c r="X516" s="39"/>
      <c r="Y516" s="39"/>
      <c r="Z516" s="39"/>
    </row>
    <row r="517" spans="1:26" ht="14.25" customHeight="1">
      <c r="A517" s="105">
        <v>-7.1157495256166658E-3</v>
      </c>
      <c r="B517" s="105">
        <v>-2.6845637583892579E-2</v>
      </c>
      <c r="C517" s="105">
        <v>2.1276595744680771E-2</v>
      </c>
      <c r="D517" s="105">
        <v>-5.6564964004113261E-3</v>
      </c>
      <c r="E517" s="105">
        <v>1.3608528010886634E-3</v>
      </c>
      <c r="F517" s="105">
        <v>0</v>
      </c>
      <c r="G517" s="105">
        <v>0</v>
      </c>
      <c r="H517" s="105">
        <v>-1.3071895424836555E-2</v>
      </c>
      <c r="I517" s="105">
        <v>-2.3539668700959027E-2</v>
      </c>
      <c r="J517" s="105">
        <v>1.3950323239197093E-2</v>
      </c>
      <c r="K517" s="106">
        <v>3.1746031746031855E-2</v>
      </c>
      <c r="L517" s="93">
        <v>-2.4034944719627527E-3</v>
      </c>
      <c r="M517" s="39"/>
      <c r="N517" s="39"/>
      <c r="O517" s="39"/>
      <c r="P517" s="39"/>
      <c r="Q517" s="39"/>
      <c r="R517" s="39"/>
      <c r="S517" s="39"/>
      <c r="T517" s="39"/>
      <c r="U517" s="39"/>
      <c r="V517" s="39"/>
      <c r="W517" s="39"/>
      <c r="X517" s="39"/>
      <c r="Y517" s="39"/>
      <c r="Z517" s="39"/>
    </row>
    <row r="518" spans="1:26" ht="14.25" customHeight="1">
      <c r="A518" s="105">
        <v>3.8095238095239292E-3</v>
      </c>
      <c r="B518" s="105">
        <v>0</v>
      </c>
      <c r="C518" s="105">
        <v>-1.5191199580932402E-2</v>
      </c>
      <c r="D518" s="105">
        <v>2.405498281786933E-3</v>
      </c>
      <c r="E518" s="105">
        <v>-2.2675736961452753E-4</v>
      </c>
      <c r="F518" s="105">
        <v>0</v>
      </c>
      <c r="G518" s="105">
        <v>3.7878787878788955E-3</v>
      </c>
      <c r="H518" s="105">
        <v>2.6845637583892579E-2</v>
      </c>
      <c r="I518" s="105">
        <v>2.4033209525891053E-3</v>
      </c>
      <c r="J518" s="105">
        <v>6.506849315068397E-3</v>
      </c>
      <c r="K518" s="106">
        <v>0</v>
      </c>
      <c r="L518" s="93">
        <v>4.6192285888257967E-3</v>
      </c>
      <c r="M518" s="39"/>
      <c r="N518" s="39"/>
      <c r="O518" s="39"/>
      <c r="P518" s="39"/>
      <c r="Q518" s="39"/>
      <c r="R518" s="39"/>
      <c r="S518" s="39"/>
      <c r="T518" s="39"/>
      <c r="U518" s="39"/>
      <c r="V518" s="39"/>
      <c r="W518" s="39"/>
      <c r="X518" s="39"/>
      <c r="Y518" s="39"/>
      <c r="Z518" s="39"/>
    </row>
    <row r="519" spans="1:26" ht="14.25" customHeight="1">
      <c r="A519" s="105">
        <v>-4.759638267491928E-4</v>
      </c>
      <c r="B519" s="105">
        <v>2.8846153846153744E-3</v>
      </c>
      <c r="C519" s="105">
        <v>5.9966685174903001E-2</v>
      </c>
      <c r="D519" s="105">
        <v>-1.5228426395939132E-2</v>
      </c>
      <c r="E519" s="105">
        <v>2.1588455857288746E-3</v>
      </c>
      <c r="F519" s="105">
        <v>0</v>
      </c>
      <c r="G519" s="105">
        <v>3.8022813688212143E-3</v>
      </c>
      <c r="H519" s="105">
        <v>-1.4550264550264536E-2</v>
      </c>
      <c r="I519" s="105">
        <v>1.1938978554057122E-2</v>
      </c>
      <c r="J519" s="105">
        <v>-2.0134228187919434E-2</v>
      </c>
      <c r="K519" s="106">
        <v>8.0000000000000071E-3</v>
      </c>
      <c r="L519" s="93">
        <v>-5.1414960704276869E-4</v>
      </c>
      <c r="M519" s="39"/>
      <c r="N519" s="39"/>
      <c r="O519" s="39"/>
      <c r="P519" s="39"/>
      <c r="Q519" s="39"/>
      <c r="R519" s="39"/>
      <c r="S519" s="39"/>
      <c r="T519" s="39"/>
      <c r="U519" s="39"/>
      <c r="V519" s="39"/>
      <c r="W519" s="39"/>
      <c r="X519" s="39"/>
      <c r="Y519" s="39"/>
      <c r="Z519" s="39"/>
    </row>
    <row r="520" spans="1:26" ht="14.25" customHeight="1">
      <c r="A520" s="105">
        <v>9.610764055742349E-3</v>
      </c>
      <c r="B520" s="105">
        <v>5.0611172845742125E-2</v>
      </c>
      <c r="C520" s="105">
        <v>-4.176642724128754E-2</v>
      </c>
      <c r="D520" s="105">
        <v>5.9899569583931056E-2</v>
      </c>
      <c r="E520" s="105">
        <v>3.5347776510832318E-3</v>
      </c>
      <c r="F520" s="105">
        <v>0</v>
      </c>
      <c r="G520" s="105">
        <v>-1.4981273408239737E-2</v>
      </c>
      <c r="H520" s="105">
        <v>-1.980198019801982E-3</v>
      </c>
      <c r="I520" s="105">
        <v>-1.4167393199651213E-2</v>
      </c>
      <c r="J520" s="105">
        <v>0</v>
      </c>
      <c r="K520" s="106">
        <v>8.0645161290322509E-3</v>
      </c>
      <c r="L520" s="93">
        <v>8.5064375879517762E-4</v>
      </c>
      <c r="M520" s="39"/>
      <c r="N520" s="39"/>
      <c r="O520" s="39"/>
      <c r="P520" s="39"/>
      <c r="Q520" s="39"/>
      <c r="R520" s="39"/>
      <c r="S520" s="39"/>
      <c r="T520" s="39"/>
      <c r="U520" s="39"/>
      <c r="V520" s="39"/>
      <c r="W520" s="39"/>
      <c r="X520" s="39"/>
      <c r="Y520" s="39"/>
      <c r="Z520" s="39"/>
    </row>
    <row r="521" spans="1:26" ht="14.25" customHeight="1">
      <c r="A521" s="105">
        <v>-9.9904852521407461E-3</v>
      </c>
      <c r="B521" s="105">
        <v>-1.0101010101015717E-4</v>
      </c>
      <c r="C521" s="105">
        <v>-5.977988994497252E-2</v>
      </c>
      <c r="D521" s="105">
        <v>5.98745485649117E-2</v>
      </c>
      <c r="E521" s="105">
        <v>-6.7950169875424793E-3</v>
      </c>
      <c r="F521" s="105">
        <v>0</v>
      </c>
      <c r="G521" s="105">
        <v>0</v>
      </c>
      <c r="H521" s="105">
        <v>5.9440559440559371E-2</v>
      </c>
      <c r="I521" s="105">
        <v>0</v>
      </c>
      <c r="J521" s="105">
        <v>6.7567567567567988E-3</v>
      </c>
      <c r="K521" s="106">
        <v>-1.2581621277273469E-2</v>
      </c>
      <c r="L521" s="93">
        <v>4.2819777252784963E-3</v>
      </c>
      <c r="M521" s="39"/>
      <c r="N521" s="39"/>
      <c r="O521" s="39"/>
      <c r="P521" s="39"/>
      <c r="Q521" s="39"/>
      <c r="R521" s="39"/>
      <c r="S521" s="39"/>
      <c r="T521" s="39"/>
      <c r="U521" s="39"/>
      <c r="V521" s="39"/>
      <c r="W521" s="39"/>
      <c r="X521" s="39"/>
      <c r="Y521" s="39"/>
      <c r="Z521" s="39"/>
    </row>
    <row r="522" spans="1:26" ht="14.25" customHeight="1">
      <c r="A522" s="105">
        <v>0</v>
      </c>
      <c r="B522" s="105">
        <v>-5.4441260744985676E-2</v>
      </c>
      <c r="C522" s="105">
        <v>-4.9999999999994493E-4</v>
      </c>
      <c r="D522" s="105">
        <v>-2.2118959107806702E-2</v>
      </c>
      <c r="E522" s="105">
        <v>-1.1198208286674172E-2</v>
      </c>
      <c r="F522" s="105">
        <v>0</v>
      </c>
      <c r="G522" s="105">
        <v>7.547169811320753E-3</v>
      </c>
      <c r="H522" s="105">
        <v>0</v>
      </c>
      <c r="I522" s="105">
        <v>0</v>
      </c>
      <c r="J522" s="105">
        <v>2.0689655172413834E-2</v>
      </c>
      <c r="K522" s="106">
        <v>4.6399999999999775E-3</v>
      </c>
      <c r="L522" s="93">
        <v>-1.5059130782759667E-3</v>
      </c>
      <c r="M522" s="39"/>
      <c r="N522" s="39"/>
      <c r="O522" s="39"/>
      <c r="P522" s="39"/>
      <c r="Q522" s="39"/>
      <c r="R522" s="39"/>
      <c r="S522" s="39"/>
      <c r="T522" s="39"/>
      <c r="U522" s="39"/>
      <c r="V522" s="39"/>
      <c r="W522" s="39"/>
      <c r="X522" s="39"/>
      <c r="Y522" s="39"/>
      <c r="Z522" s="39"/>
    </row>
    <row r="523" spans="1:26" ht="14.25" customHeight="1">
      <c r="A523" s="105">
        <v>-5.2058684335070105E-3</v>
      </c>
      <c r="B523" s="105">
        <v>1.650485436893212E-2</v>
      </c>
      <c r="C523" s="105">
        <v>1.5228426395939021E-2</v>
      </c>
      <c r="D523" s="105">
        <v>7.4906367041198685E-3</v>
      </c>
      <c r="E523" s="105">
        <v>-1.2302874398837371E-3</v>
      </c>
      <c r="F523" s="105">
        <v>0</v>
      </c>
      <c r="G523" s="105">
        <v>1.4159969383849891E-2</v>
      </c>
      <c r="H523" s="105">
        <v>-1.379310344827589E-2</v>
      </c>
      <c r="I523" s="105">
        <v>0</v>
      </c>
      <c r="J523" s="105">
        <v>6.9444444444444198E-3</v>
      </c>
      <c r="K523" s="106">
        <v>8.2271334086143622E-3</v>
      </c>
      <c r="L523" s="93">
        <v>-1.6925988225399147E-3</v>
      </c>
      <c r="M523" s="39"/>
      <c r="N523" s="39"/>
      <c r="O523" s="39"/>
      <c r="P523" s="39"/>
      <c r="Q523" s="39"/>
      <c r="R523" s="39"/>
      <c r="S523" s="39"/>
      <c r="T523" s="39"/>
      <c r="U523" s="39"/>
      <c r="V523" s="39"/>
      <c r="W523" s="39"/>
      <c r="X523" s="39"/>
      <c r="Y523" s="39"/>
      <c r="Z523" s="39"/>
    </row>
    <row r="524" spans="1:26" ht="14.25" customHeight="1">
      <c r="A524" s="105">
        <v>-1.2616822429906471E-2</v>
      </c>
      <c r="B524" s="105">
        <v>-1.8112488083889433E-2</v>
      </c>
      <c r="C524" s="105">
        <v>-2.9317565902931664E-2</v>
      </c>
      <c r="D524" s="105">
        <v>-2.9090909090909056E-2</v>
      </c>
      <c r="E524" s="105">
        <v>-7.65815760266364E-3</v>
      </c>
      <c r="F524" s="105">
        <v>0</v>
      </c>
      <c r="G524" s="105">
        <v>-2.6717557251908497E-3</v>
      </c>
      <c r="H524" s="105">
        <v>-6.8493150684931781E-3</v>
      </c>
      <c r="I524" s="105">
        <v>1.7467248908296096E-3</v>
      </c>
      <c r="J524" s="105">
        <v>1.7667844522968101E-2</v>
      </c>
      <c r="K524" s="106">
        <v>-1.6129032258060949E-4</v>
      </c>
      <c r="L524" s="93">
        <v>-8.1334723670489772E-3</v>
      </c>
      <c r="M524" s="39"/>
      <c r="N524" s="39"/>
      <c r="O524" s="39"/>
      <c r="P524" s="39"/>
      <c r="Q524" s="39"/>
      <c r="R524" s="39"/>
      <c r="S524" s="39"/>
      <c r="T524" s="39"/>
      <c r="U524" s="39"/>
      <c r="V524" s="39"/>
      <c r="W524" s="39"/>
      <c r="X524" s="39"/>
      <c r="Y524" s="39"/>
      <c r="Z524" s="39"/>
    </row>
    <row r="525" spans="1:26" ht="14.25" customHeight="1">
      <c r="A525" s="105">
        <v>0</v>
      </c>
      <c r="B525" s="105">
        <v>-2.9602220166512483E-2</v>
      </c>
      <c r="C525" s="105">
        <v>1.8314099347716883E-2</v>
      </c>
      <c r="D525" s="105">
        <v>0</v>
      </c>
      <c r="E525" s="105">
        <v>-3.3185840707964376E-3</v>
      </c>
      <c r="F525" s="105">
        <v>0</v>
      </c>
      <c r="G525" s="105">
        <v>7.692307692307665E-3</v>
      </c>
      <c r="H525" s="105">
        <v>0</v>
      </c>
      <c r="I525" s="105">
        <v>-1.9612115929396046E-3</v>
      </c>
      <c r="J525" s="105">
        <v>6.0433700675435187E-3</v>
      </c>
      <c r="K525" s="106">
        <v>1.6393442622950838E-2</v>
      </c>
      <c r="L525" s="93">
        <v>-1.3745418193935599E-3</v>
      </c>
      <c r="M525" s="39"/>
      <c r="N525" s="39"/>
      <c r="O525" s="39"/>
      <c r="P525" s="39"/>
      <c r="Q525" s="39"/>
      <c r="R525" s="39"/>
      <c r="S525" s="39"/>
      <c r="T525" s="39"/>
      <c r="U525" s="39"/>
      <c r="V525" s="39"/>
      <c r="W525" s="39"/>
      <c r="X525" s="39"/>
      <c r="Y525" s="39"/>
      <c r="Z525" s="39"/>
    </row>
    <row r="526" spans="1:26" ht="14.25" customHeight="1">
      <c r="A526" s="105">
        <v>9.4339622641510523E-3</v>
      </c>
      <c r="B526" s="105">
        <v>3.7140204271124411E-3</v>
      </c>
      <c r="C526" s="105">
        <v>-5.990566037735845E-2</v>
      </c>
      <c r="D526" s="105">
        <v>-1.2567324955116699E-2</v>
      </c>
      <c r="E526" s="105">
        <v>-6.59340659340657E-3</v>
      </c>
      <c r="F526" s="105">
        <v>0</v>
      </c>
      <c r="G526" s="105">
        <v>-2.2556390977443663E-2</v>
      </c>
      <c r="H526" s="105">
        <v>0</v>
      </c>
      <c r="I526" s="105">
        <v>-1.7402653904720067E-3</v>
      </c>
      <c r="J526" s="105">
        <v>-1.5056022408963643E-2</v>
      </c>
      <c r="K526" s="106">
        <v>-1.6129032258064502E-2</v>
      </c>
      <c r="L526" s="93">
        <v>-1.0610189943204285E-3</v>
      </c>
      <c r="M526" s="39"/>
      <c r="N526" s="39"/>
      <c r="O526" s="39"/>
      <c r="P526" s="39"/>
      <c r="Q526" s="39"/>
      <c r="R526" s="39"/>
      <c r="S526" s="39"/>
      <c r="T526" s="39"/>
      <c r="U526" s="39"/>
      <c r="V526" s="39"/>
      <c r="W526" s="39"/>
      <c r="X526" s="39"/>
      <c r="Y526" s="39"/>
      <c r="Z526" s="39"/>
    </row>
    <row r="527" spans="1:26" ht="14.25" customHeight="1">
      <c r="A527" s="105">
        <v>0</v>
      </c>
      <c r="B527" s="105">
        <v>-5.9388646288209612E-2</v>
      </c>
      <c r="C527" s="105">
        <v>-1.851851851851849E-2</v>
      </c>
      <c r="D527" s="105">
        <v>1.2727272727272698E-2</v>
      </c>
      <c r="E527" s="105">
        <v>-6.3332605372351525E-3</v>
      </c>
      <c r="F527" s="105">
        <v>-5.3497942386831254E-2</v>
      </c>
      <c r="G527" s="105">
        <v>4.1525103812760644E-3</v>
      </c>
      <c r="H527" s="105">
        <v>0</v>
      </c>
      <c r="I527" s="105">
        <v>-4.3487714720591431E-4</v>
      </c>
      <c r="J527" s="105">
        <v>-1.1764705882352899E-2</v>
      </c>
      <c r="K527" s="106">
        <v>3.6789297658862852E-2</v>
      </c>
      <c r="L527" s="93">
        <v>-5.6166409797573369E-3</v>
      </c>
      <c r="M527" s="39"/>
      <c r="N527" s="39"/>
      <c r="O527" s="39"/>
      <c r="P527" s="39"/>
      <c r="Q527" s="39"/>
      <c r="R527" s="39"/>
      <c r="S527" s="39"/>
      <c r="T527" s="39"/>
      <c r="U527" s="39"/>
      <c r="V527" s="39"/>
      <c r="W527" s="39"/>
      <c r="X527" s="39"/>
      <c r="Y527" s="39"/>
      <c r="Z527" s="39"/>
    </row>
    <row r="528" spans="1:26" ht="14.25" customHeight="1">
      <c r="A528" s="105">
        <v>-1.2575687005123348E-2</v>
      </c>
      <c r="B528" s="105">
        <v>-4.3478260869564966E-3</v>
      </c>
      <c r="C528" s="105">
        <v>-4.0000000000000036E-2</v>
      </c>
      <c r="D528" s="105">
        <v>-1.9607843137254943E-2</v>
      </c>
      <c r="E528" s="105">
        <v>1.9821826280623567E-2</v>
      </c>
      <c r="F528" s="105">
        <v>0</v>
      </c>
      <c r="G528" s="105">
        <v>1.1068702290076171E-2</v>
      </c>
      <c r="H528" s="105">
        <v>0</v>
      </c>
      <c r="I528" s="105">
        <v>-1.0967741935483888E-2</v>
      </c>
      <c r="J528" s="105">
        <v>-1.0273972602739767E-2</v>
      </c>
      <c r="K528" s="106">
        <v>1.3559322033898313E-2</v>
      </c>
      <c r="L528" s="93">
        <v>5.7215974700135508E-3</v>
      </c>
      <c r="M528" s="39"/>
      <c r="N528" s="39"/>
      <c r="O528" s="39"/>
      <c r="P528" s="39"/>
      <c r="Q528" s="39"/>
      <c r="R528" s="39"/>
      <c r="S528" s="39"/>
      <c r="T528" s="39"/>
      <c r="U528" s="39"/>
      <c r="V528" s="39"/>
      <c r="W528" s="39"/>
      <c r="X528" s="39"/>
      <c r="Y528" s="39"/>
      <c r="Z528" s="39"/>
    </row>
    <row r="529" spans="1:26" ht="14.25" customHeight="1">
      <c r="A529" s="105">
        <v>-1.8596001859600975E-3</v>
      </c>
      <c r="B529" s="105">
        <v>-3.7656903765690419E-2</v>
      </c>
      <c r="C529" s="105">
        <v>2.2727272727272707E-2</v>
      </c>
      <c r="D529" s="105">
        <v>1.9646365422396617E-3</v>
      </c>
      <c r="E529" s="105">
        <v>-1.3078360259369148E-2</v>
      </c>
      <c r="F529" s="105">
        <v>2.5316455696202445E-2</v>
      </c>
      <c r="G529" s="105">
        <v>-3.8022813688213253E-3</v>
      </c>
      <c r="H529" s="105">
        <v>6.8965517241379448E-3</v>
      </c>
      <c r="I529" s="105">
        <v>-1.8573237653018104E-2</v>
      </c>
      <c r="J529" s="105">
        <v>8.2872928176793703E-3</v>
      </c>
      <c r="K529" s="106">
        <v>0</v>
      </c>
      <c r="L529" s="93">
        <v>-1.0703522809933919E-3</v>
      </c>
      <c r="M529" s="39"/>
      <c r="N529" s="39"/>
      <c r="O529" s="39"/>
      <c r="P529" s="39"/>
      <c r="Q529" s="39"/>
      <c r="R529" s="39"/>
      <c r="S529" s="39"/>
      <c r="T529" s="39"/>
      <c r="U529" s="39"/>
      <c r="V529" s="39"/>
      <c r="W529" s="39"/>
      <c r="X529" s="39"/>
      <c r="Y529" s="39"/>
      <c r="Z529" s="39"/>
    </row>
    <row r="530" spans="1:26" ht="14.25" customHeight="1">
      <c r="A530" s="105">
        <v>5.6100981767179814E-3</v>
      </c>
      <c r="B530" s="105">
        <v>0</v>
      </c>
      <c r="C530" s="105">
        <v>0</v>
      </c>
      <c r="D530" s="105">
        <v>-1.7857142857147235E-4</v>
      </c>
      <c r="E530" s="105">
        <v>4.3046357615894593E-3</v>
      </c>
      <c r="F530" s="105">
        <v>2.2433132010353685E-2</v>
      </c>
      <c r="G530" s="105">
        <v>-7.547169811320753E-3</v>
      </c>
      <c r="H530" s="105">
        <v>0</v>
      </c>
      <c r="I530" s="105">
        <v>-2.3162771109707103E-3</v>
      </c>
      <c r="J530" s="105">
        <v>2.0436927413671535E-2</v>
      </c>
      <c r="K530" s="106">
        <v>-1.6920473773265332E-3</v>
      </c>
      <c r="L530" s="93">
        <v>2.3645094424131763E-3</v>
      </c>
      <c r="M530" s="39"/>
      <c r="N530" s="39"/>
      <c r="O530" s="39"/>
      <c r="P530" s="39"/>
      <c r="Q530" s="39"/>
      <c r="R530" s="39"/>
      <c r="S530" s="39"/>
      <c r="T530" s="39"/>
      <c r="U530" s="39"/>
      <c r="V530" s="39"/>
      <c r="W530" s="39"/>
      <c r="X530" s="39"/>
      <c r="Y530" s="39"/>
      <c r="Z530" s="39"/>
    </row>
    <row r="531" spans="1:26" ht="14.25" customHeight="1">
      <c r="A531" s="105">
        <v>1.3744075829383862E-2</v>
      </c>
      <c r="B531" s="105">
        <v>1.2711864406779627E-2</v>
      </c>
      <c r="C531" s="105">
        <v>-4.5248868778280382E-3</v>
      </c>
      <c r="D531" s="105">
        <v>-1.7825311942959443E-3</v>
      </c>
      <c r="E531" s="105">
        <v>3.3222591362125353E-3</v>
      </c>
      <c r="F531" s="105">
        <v>4.792043399638346E-2</v>
      </c>
      <c r="G531" s="105">
        <v>-1.1194029850746245E-2</v>
      </c>
      <c r="H531" s="105">
        <v>-2.3569023569023573E-2</v>
      </c>
      <c r="I531" s="105">
        <v>-8.5594989561587065E-3</v>
      </c>
      <c r="J531" s="105">
        <v>-7.0422535211267512E-4</v>
      </c>
      <c r="K531" s="106">
        <v>-5.887300252312877E-3</v>
      </c>
      <c r="L531" s="93">
        <v>-3.9736061253708987E-3</v>
      </c>
      <c r="M531" s="39"/>
      <c r="N531" s="39"/>
      <c r="O531" s="39"/>
      <c r="P531" s="39"/>
      <c r="Q531" s="39"/>
      <c r="R531" s="39"/>
      <c r="S531" s="39"/>
      <c r="T531" s="39"/>
      <c r="U531" s="39"/>
      <c r="V531" s="39"/>
      <c r="W531" s="39"/>
      <c r="X531" s="39"/>
      <c r="Y531" s="39"/>
      <c r="Z531" s="39"/>
    </row>
    <row r="532" spans="1:26" ht="14.25" customHeight="1">
      <c r="A532" s="105">
        <v>-1.8921475875118832E-3</v>
      </c>
      <c r="B532" s="105">
        <v>-8.4033613445377853E-3</v>
      </c>
      <c r="C532" s="105">
        <v>-4.5045045045044585E-3</v>
      </c>
      <c r="D532" s="105">
        <v>-7.0796460176991705E-3</v>
      </c>
      <c r="E532" s="105">
        <v>4.4316419233325632E-4</v>
      </c>
      <c r="F532" s="105">
        <v>-1.6888888888888842E-2</v>
      </c>
      <c r="G532" s="105">
        <v>-3.5322550659973029E-3</v>
      </c>
      <c r="H532" s="105">
        <v>4.0567951318457585E-3</v>
      </c>
      <c r="I532" s="105">
        <v>3.0329103032910254E-2</v>
      </c>
      <c r="J532" s="105">
        <v>-2.6730637422892389E-2</v>
      </c>
      <c r="K532" s="106">
        <v>3.5449020931803688E-3</v>
      </c>
      <c r="L532" s="93">
        <v>2.4023711715459584E-3</v>
      </c>
      <c r="M532" s="39"/>
      <c r="N532" s="39"/>
      <c r="O532" s="39"/>
      <c r="P532" s="39"/>
      <c r="Q532" s="39"/>
      <c r="R532" s="39"/>
      <c r="S532" s="39"/>
      <c r="T532" s="39"/>
      <c r="U532" s="39"/>
      <c r="V532" s="39"/>
      <c r="W532" s="39"/>
      <c r="X532" s="39"/>
      <c r="Y532" s="39"/>
      <c r="Z532" s="39"/>
    </row>
    <row r="533" spans="1:26" ht="14.25" customHeight="1">
      <c r="A533" s="105">
        <v>6.1875297477391733E-3</v>
      </c>
      <c r="B533" s="105">
        <v>0</v>
      </c>
      <c r="C533" s="105">
        <v>9.0909090909090384E-3</v>
      </c>
      <c r="D533" s="105">
        <v>-5.1065328402887245E-3</v>
      </c>
      <c r="E533" s="105">
        <v>6.6518847006658E-4</v>
      </c>
      <c r="F533" s="105">
        <v>0</v>
      </c>
      <c r="G533" s="105">
        <v>5.4205607476636164E-3</v>
      </c>
      <c r="H533" s="105">
        <v>-6.7567567567572429E-4</v>
      </c>
      <c r="I533" s="105">
        <v>-2.1505376344088667E-4</v>
      </c>
      <c r="J533" s="105">
        <v>5.5134390075810558E-3</v>
      </c>
      <c r="K533" s="106">
        <v>4.0677966101694274E-3</v>
      </c>
      <c r="L533" s="93">
        <v>1.0723358180984022E-3</v>
      </c>
      <c r="M533" s="39"/>
      <c r="N533" s="39"/>
      <c r="O533" s="39"/>
      <c r="P533" s="39"/>
      <c r="Q533" s="39"/>
      <c r="R533" s="39"/>
      <c r="S533" s="39"/>
      <c r="T533" s="39"/>
      <c r="U533" s="39"/>
      <c r="V533" s="39"/>
      <c r="W533" s="39"/>
      <c r="X533" s="39"/>
      <c r="Y533" s="39"/>
      <c r="Z533" s="39"/>
    </row>
    <row r="534" spans="1:26" ht="14.25" customHeight="1">
      <c r="A534" s="105">
        <v>-9.8963242224316961E-3</v>
      </c>
      <c r="B534" s="105">
        <v>1.7094017094017033E-2</v>
      </c>
      <c r="C534" s="105">
        <v>9.1743119266054496E-3</v>
      </c>
      <c r="D534" s="105">
        <v>-3.6842105263158453E-3</v>
      </c>
      <c r="E534" s="105">
        <v>8.8770528184634045E-4</v>
      </c>
      <c r="F534" s="105">
        <v>0</v>
      </c>
      <c r="G534" s="105">
        <v>-1.8656716417910779E-3</v>
      </c>
      <c r="H534" s="105">
        <v>0</v>
      </c>
      <c r="I534" s="105">
        <v>0</v>
      </c>
      <c r="J534" s="105">
        <v>-1.8599932363882354E-2</v>
      </c>
      <c r="K534" s="106">
        <v>-8.4033613445377853E-3</v>
      </c>
      <c r="L534" s="93">
        <v>-2.0986140835704825E-3</v>
      </c>
      <c r="M534" s="39"/>
      <c r="N534" s="39"/>
      <c r="O534" s="39"/>
      <c r="P534" s="39"/>
      <c r="Q534" s="39"/>
      <c r="R534" s="39"/>
      <c r="S534" s="39"/>
      <c r="T534" s="39"/>
      <c r="U534" s="39"/>
      <c r="V534" s="39"/>
      <c r="W534" s="39"/>
      <c r="X534" s="39"/>
      <c r="Y534" s="39"/>
      <c r="Z534" s="39"/>
    </row>
    <row r="535" spans="1:26" ht="14.25" customHeight="1">
      <c r="A535" s="105">
        <v>3.7842951750235443E-3</v>
      </c>
      <c r="B535" s="105">
        <v>-2.3372287145242088E-2</v>
      </c>
      <c r="C535" s="105">
        <v>2.7598896044158661E-3</v>
      </c>
      <c r="D535" s="105">
        <v>-3.4965034965035446E-3</v>
      </c>
      <c r="E535" s="105">
        <v>2.2197558268599593E-4</v>
      </c>
      <c r="F535" s="105">
        <v>-6.25E-2</v>
      </c>
      <c r="G535" s="105">
        <v>-1.5067989709665608E-2</v>
      </c>
      <c r="H535" s="105">
        <v>0</v>
      </c>
      <c r="I535" s="105">
        <v>-3.0846185910796131E-2</v>
      </c>
      <c r="J535" s="105">
        <v>-4.3771043771043683E-3</v>
      </c>
      <c r="K535" s="106">
        <v>-5.0167224080267525E-3</v>
      </c>
      <c r="L535" s="93">
        <v>-7.8543745361590034E-3</v>
      </c>
      <c r="M535" s="39"/>
      <c r="N535" s="39"/>
      <c r="O535" s="39"/>
      <c r="P535" s="39"/>
      <c r="Q535" s="39"/>
      <c r="R535" s="39"/>
      <c r="S535" s="39"/>
      <c r="T535" s="39"/>
      <c r="U535" s="39"/>
      <c r="V535" s="39"/>
      <c r="W535" s="39"/>
      <c r="X535" s="39"/>
      <c r="Y535" s="39"/>
      <c r="Z535" s="39"/>
    </row>
    <row r="536" spans="1:26" ht="14.25" customHeight="1">
      <c r="A536" s="105">
        <v>-1.2149532710280297E-2</v>
      </c>
      <c r="B536" s="105">
        <v>-8.3402835696411159E-4</v>
      </c>
      <c r="C536" s="105">
        <v>-1.0693970420932897E-2</v>
      </c>
      <c r="D536" s="105">
        <v>-8.7336244541480479E-4</v>
      </c>
      <c r="E536" s="105">
        <v>1.1111111111110628E-3</v>
      </c>
      <c r="F536" s="105">
        <v>0</v>
      </c>
      <c r="G536" s="105">
        <v>7.5911868172560126E-3</v>
      </c>
      <c r="H536" s="105">
        <v>-9.3708165997322679E-3</v>
      </c>
      <c r="I536" s="105">
        <v>0</v>
      </c>
      <c r="J536" s="105">
        <v>1.0204081632652962E-2</v>
      </c>
      <c r="K536" s="106">
        <v>1.3387561430266093E-2</v>
      </c>
      <c r="L536" s="93">
        <v>-1.9238089359382426E-3</v>
      </c>
      <c r="M536" s="39"/>
      <c r="N536" s="39"/>
      <c r="O536" s="39"/>
      <c r="P536" s="39"/>
      <c r="Q536" s="39"/>
      <c r="R536" s="39"/>
      <c r="S536" s="39"/>
      <c r="T536" s="39"/>
      <c r="U536" s="39"/>
      <c r="V536" s="39"/>
      <c r="W536" s="39"/>
      <c r="X536" s="39"/>
      <c r="Y536" s="39"/>
      <c r="Z536" s="39"/>
    </row>
    <row r="537" spans="1:26" ht="14.25" customHeight="1">
      <c r="A537" s="105">
        <v>-8.8003705419176237E-3</v>
      </c>
      <c r="B537" s="105">
        <v>2.1294718909710353E-2</v>
      </c>
      <c r="C537" s="105">
        <v>-1.0580819450697887E-2</v>
      </c>
      <c r="D537" s="105">
        <v>-9.3441771932859519E-3</v>
      </c>
      <c r="E537" s="105">
        <v>0</v>
      </c>
      <c r="F537" s="105">
        <v>-2.4390243902439046E-2</v>
      </c>
      <c r="G537" s="105">
        <v>9.3440478415249828E-3</v>
      </c>
      <c r="H537" s="105">
        <v>0</v>
      </c>
      <c r="I537" s="105">
        <v>0</v>
      </c>
      <c r="J537" s="105">
        <v>0</v>
      </c>
      <c r="K537" s="106">
        <v>0</v>
      </c>
      <c r="L537" s="93">
        <v>-9.3530947437669987E-4</v>
      </c>
      <c r="M537" s="39"/>
      <c r="N537" s="39"/>
      <c r="O537" s="39"/>
      <c r="P537" s="39"/>
      <c r="Q537" s="39"/>
      <c r="R537" s="39"/>
      <c r="S537" s="39"/>
      <c r="T537" s="39"/>
      <c r="U537" s="39"/>
      <c r="V537" s="39"/>
      <c r="W537" s="39"/>
      <c r="X537" s="39"/>
      <c r="Y537" s="39"/>
      <c r="Z537" s="39"/>
    </row>
    <row r="538" spans="1:26" ht="14.25" customHeight="1">
      <c r="A538" s="105">
        <v>-5.0691244239631228E-3</v>
      </c>
      <c r="B538" s="105">
        <v>3.4188034188034067E-3</v>
      </c>
      <c r="C538" s="105">
        <v>-8.9245872378402868E-3</v>
      </c>
      <c r="D538" s="105">
        <v>1.3859649122806905E-2</v>
      </c>
      <c r="E538" s="105">
        <v>6.4862446879891955E-3</v>
      </c>
      <c r="F538" s="105">
        <v>0</v>
      </c>
      <c r="G538" s="105">
        <v>-9.4409477971122424E-3</v>
      </c>
      <c r="H538" s="105">
        <v>0</v>
      </c>
      <c r="I538" s="105">
        <v>0</v>
      </c>
      <c r="J538" s="105">
        <v>0</v>
      </c>
      <c r="K538" s="106">
        <v>1.6949152542378165E-4</v>
      </c>
      <c r="L538" s="93">
        <v>-7.2921481025001178E-4</v>
      </c>
      <c r="M538" s="39"/>
      <c r="N538" s="39"/>
      <c r="O538" s="39"/>
      <c r="P538" s="39"/>
      <c r="Q538" s="39"/>
      <c r="R538" s="39"/>
      <c r="S538" s="39"/>
      <c r="T538" s="39"/>
      <c r="U538" s="39"/>
      <c r="V538" s="39"/>
      <c r="W538" s="39"/>
      <c r="X538" s="39"/>
      <c r="Y538" s="39"/>
      <c r="Z538" s="39"/>
    </row>
    <row r="539" spans="1:26" ht="14.25" customHeight="1">
      <c r="A539" s="105">
        <v>-4.5871559633027248E-3</v>
      </c>
      <c r="B539" s="105">
        <v>0</v>
      </c>
      <c r="C539" s="105">
        <v>4.4642857142851433E-4</v>
      </c>
      <c r="D539" s="105">
        <v>-1.041666666666663E-2</v>
      </c>
      <c r="E539" s="105">
        <v>2.2416498542927599E-3</v>
      </c>
      <c r="F539" s="105">
        <v>1.2345679012345734E-2</v>
      </c>
      <c r="G539" s="105">
        <v>3.7037037037035425E-4</v>
      </c>
      <c r="H539" s="105">
        <v>-6.6889632107025587E-4</v>
      </c>
      <c r="I539" s="105">
        <v>0</v>
      </c>
      <c r="J539" s="105">
        <v>-1.3422818791946289E-2</v>
      </c>
      <c r="K539" s="106">
        <v>-1.0067114093959773E-2</v>
      </c>
      <c r="L539" s="93">
        <v>-3.0810944047332534E-5</v>
      </c>
      <c r="M539" s="39"/>
      <c r="N539" s="39"/>
      <c r="O539" s="39"/>
      <c r="P539" s="39"/>
      <c r="Q539" s="39"/>
      <c r="R539" s="39"/>
      <c r="S539" s="39"/>
      <c r="T539" s="39"/>
      <c r="U539" s="39"/>
      <c r="V539" s="39"/>
      <c r="W539" s="39"/>
      <c r="X539" s="39"/>
      <c r="Y539" s="39"/>
      <c r="Z539" s="39"/>
    </row>
    <row r="540" spans="1:26" ht="14.25" customHeight="1">
      <c r="A540" s="105">
        <v>-4.5662100456621557E-3</v>
      </c>
      <c r="B540" s="105">
        <v>-2.4186822351960013E-2</v>
      </c>
      <c r="C540" s="105">
        <v>-2.0765027322404372E-2</v>
      </c>
      <c r="D540" s="105">
        <v>-3.4602076124568004E-3</v>
      </c>
      <c r="E540" s="105">
        <v>-8.4463214047565405E-3</v>
      </c>
      <c r="F540" s="105">
        <v>1.2499999999999956E-2</v>
      </c>
      <c r="G540" s="105">
        <v>0</v>
      </c>
      <c r="H540" s="105">
        <v>-2.2875816993464082E-2</v>
      </c>
      <c r="I540" s="105">
        <v>-4.1666666666662078E-4</v>
      </c>
      <c r="J540" s="105">
        <v>6.7567567567567988E-3</v>
      </c>
      <c r="K540" s="106">
        <v>1.6806722689075571E-3</v>
      </c>
      <c r="L540" s="93">
        <v>-5.0377576358304754E-3</v>
      </c>
      <c r="M540" s="39"/>
      <c r="N540" s="39"/>
      <c r="O540" s="39"/>
      <c r="P540" s="39"/>
      <c r="Q540" s="39"/>
      <c r="R540" s="39"/>
      <c r="S540" s="39"/>
      <c r="T540" s="39"/>
      <c r="U540" s="39"/>
      <c r="V540" s="39"/>
      <c r="W540" s="39"/>
      <c r="X540" s="39"/>
      <c r="Y540" s="39"/>
      <c r="Z540" s="39"/>
    </row>
    <row r="541" spans="1:26" ht="14.25" customHeight="1">
      <c r="A541" s="105">
        <v>0</v>
      </c>
      <c r="B541" s="105">
        <v>2.4786324786324698E-2</v>
      </c>
      <c r="C541" s="105">
        <v>3.2894736842106198E-3</v>
      </c>
      <c r="D541" s="105">
        <v>8.7260034904013128E-3</v>
      </c>
      <c r="E541" s="105">
        <v>4.0169604998883113E-3</v>
      </c>
      <c r="F541" s="105">
        <v>4.4386422976501416E-2</v>
      </c>
      <c r="G541" s="105">
        <v>3.7174721189590088E-3</v>
      </c>
      <c r="H541" s="105">
        <v>0</v>
      </c>
      <c r="I541" s="105">
        <v>0</v>
      </c>
      <c r="J541" s="105">
        <v>-3.0313236780059594E-3</v>
      </c>
      <c r="K541" s="106">
        <v>-1.6778523489933139E-3</v>
      </c>
      <c r="L541" s="93">
        <v>1.9247898600431856E-3</v>
      </c>
      <c r="M541" s="39"/>
      <c r="N541" s="39"/>
      <c r="O541" s="39"/>
      <c r="P541" s="39"/>
      <c r="Q541" s="39"/>
      <c r="R541" s="39"/>
      <c r="S541" s="39"/>
      <c r="T541" s="39"/>
      <c r="U541" s="39"/>
      <c r="V541" s="39"/>
      <c r="W541" s="39"/>
      <c r="X541" s="39"/>
      <c r="Y541" s="39"/>
      <c r="Z541" s="39"/>
    </row>
    <row r="542" spans="1:26" ht="14.25" customHeight="1">
      <c r="A542" s="105">
        <v>4.5682960255821747E-4</v>
      </c>
      <c r="B542" s="105">
        <v>-2.4186822351960013E-2</v>
      </c>
      <c r="C542" s="105">
        <v>1.3333333333333419E-2</v>
      </c>
      <c r="D542" s="105">
        <v>-1.8667580065079625E-2</v>
      </c>
      <c r="E542" s="105">
        <v>-4.7751249305940657E-3</v>
      </c>
      <c r="F542" s="105">
        <v>8.7108013937275963E-4</v>
      </c>
      <c r="G542" s="105">
        <v>-7.3800738007380184E-3</v>
      </c>
      <c r="H542" s="105">
        <v>0</v>
      </c>
      <c r="I542" s="105">
        <v>0</v>
      </c>
      <c r="J542" s="105">
        <v>-1.345442314160894E-3</v>
      </c>
      <c r="K542" s="106">
        <v>1.6806722689075571E-3</v>
      </c>
      <c r="L542" s="93">
        <v>-3.3367346938775189E-3</v>
      </c>
      <c r="M542" s="39"/>
      <c r="N542" s="39"/>
      <c r="O542" s="39"/>
      <c r="P542" s="39"/>
      <c r="Q542" s="39"/>
      <c r="R542" s="39"/>
      <c r="S542" s="39"/>
      <c r="T542" s="39"/>
      <c r="U542" s="39"/>
      <c r="V542" s="39"/>
      <c r="W542" s="39"/>
      <c r="X542" s="39"/>
      <c r="Y542" s="39"/>
      <c r="Z542" s="39"/>
    </row>
    <row r="543" spans="1:26" ht="14.25" customHeight="1">
      <c r="A543" s="105">
        <v>0</v>
      </c>
      <c r="B543" s="105">
        <v>1.3524936601859716E-2</v>
      </c>
      <c r="C543" s="105">
        <v>-1.1423550087873435E-2</v>
      </c>
      <c r="D543" s="105">
        <v>1.0207612456747395E-2</v>
      </c>
      <c r="E543" s="105">
        <v>-1.662971175166339E-3</v>
      </c>
      <c r="F543" s="105">
        <v>2.4999999999999911E-2</v>
      </c>
      <c r="G543" s="105">
        <v>0</v>
      </c>
      <c r="H543" s="105">
        <v>-1.2903225806451646E-2</v>
      </c>
      <c r="I543" s="105">
        <v>0</v>
      </c>
      <c r="J543" s="105">
        <v>1.1224489795918391E-2</v>
      </c>
      <c r="K543" s="106">
        <v>0</v>
      </c>
      <c r="L543" s="93">
        <v>-1.039734154247629E-3</v>
      </c>
      <c r="M543" s="39"/>
      <c r="N543" s="39"/>
      <c r="O543" s="39"/>
      <c r="P543" s="39"/>
      <c r="Q543" s="39"/>
      <c r="R543" s="39"/>
      <c r="S543" s="39"/>
      <c r="T543" s="39"/>
      <c r="U543" s="39"/>
      <c r="V543" s="39"/>
      <c r="W543" s="39"/>
      <c r="X543" s="39"/>
      <c r="Y543" s="39"/>
      <c r="Z543" s="39"/>
    </row>
    <row r="544" spans="1:26" ht="14.25" customHeight="1">
      <c r="A544" s="105">
        <v>0</v>
      </c>
      <c r="B544" s="105">
        <v>-1.4166666666666661E-2</v>
      </c>
      <c r="C544" s="105">
        <v>5.9837019790454082E-2</v>
      </c>
      <c r="D544" s="105">
        <v>-9.425878320479808E-3</v>
      </c>
      <c r="E544" s="105">
        <v>-8.9001208658389119E-3</v>
      </c>
      <c r="F544" s="105">
        <v>3.7037037037036979E-2</v>
      </c>
      <c r="G544" s="105">
        <v>-1.4545454545454528E-2</v>
      </c>
      <c r="H544" s="105">
        <v>6.4935064935065512E-3</v>
      </c>
      <c r="I544" s="105">
        <v>-6.2111801242236142E-3</v>
      </c>
      <c r="J544" s="105">
        <v>2.044989775051187E-3</v>
      </c>
      <c r="K544" s="106">
        <v>0</v>
      </c>
      <c r="L544" s="93">
        <v>-3.0689809357342668E-3</v>
      </c>
      <c r="M544" s="39"/>
      <c r="N544" s="39"/>
      <c r="O544" s="39"/>
      <c r="P544" s="39"/>
      <c r="Q544" s="39"/>
      <c r="R544" s="39"/>
      <c r="S544" s="39"/>
      <c r="T544" s="39"/>
      <c r="U544" s="39"/>
      <c r="V544" s="39"/>
      <c r="W544" s="39"/>
      <c r="X544" s="39"/>
      <c r="Y544" s="39"/>
      <c r="Z544" s="39"/>
    </row>
    <row r="545" spans="1:26" ht="14.25" customHeight="1">
      <c r="A545" s="105">
        <v>-2.2767857142857117E-2</v>
      </c>
      <c r="B545" s="105">
        <v>8.3402835696411159E-4</v>
      </c>
      <c r="C545" s="105">
        <v>5.997038499506413E-2</v>
      </c>
      <c r="D545" s="105">
        <v>9.1663784157729467E-3</v>
      </c>
      <c r="E545" s="105">
        <v>-3.176341730558585E-3</v>
      </c>
      <c r="F545" s="105">
        <v>0</v>
      </c>
      <c r="G545" s="105">
        <v>7.3260073260073E-3</v>
      </c>
      <c r="H545" s="105">
        <v>-1.5974440894568676E-2</v>
      </c>
      <c r="I545" s="105">
        <v>1.3641133263378791E-2</v>
      </c>
      <c r="J545" s="105">
        <v>-4.0733197556009904E-3</v>
      </c>
      <c r="K545" s="106">
        <v>0</v>
      </c>
      <c r="L545" s="93">
        <v>-2.1497525756469793E-3</v>
      </c>
      <c r="M545" s="39"/>
      <c r="N545" s="39"/>
      <c r="O545" s="39"/>
      <c r="P545" s="39"/>
      <c r="Q545" s="39"/>
      <c r="R545" s="39"/>
      <c r="S545" s="39"/>
      <c r="T545" s="39"/>
      <c r="U545" s="39"/>
      <c r="V545" s="39"/>
      <c r="W545" s="39"/>
      <c r="X545" s="39"/>
      <c r="Y545" s="39"/>
      <c r="Z545" s="39"/>
    </row>
    <row r="546" spans="1:26" ht="14.25" customHeight="1">
      <c r="A546" s="105">
        <v>-2.183406113537123E-2</v>
      </c>
      <c r="B546" s="105">
        <v>0</v>
      </c>
      <c r="C546" s="105">
        <v>-6.3756743501717228E-3</v>
      </c>
      <c r="D546" s="105">
        <v>-3.103448275861953E-3</v>
      </c>
      <c r="E546" s="105">
        <v>-9.761388286334105E-3</v>
      </c>
      <c r="F546" s="105">
        <v>-9.1743119266054496E-3</v>
      </c>
      <c r="G546" s="105">
        <v>-3.6496350364964014E-3</v>
      </c>
      <c r="H546" s="105">
        <v>1.6233766233766156E-2</v>
      </c>
      <c r="I546" s="105">
        <v>2.103049421661396E-3</v>
      </c>
      <c r="J546" s="105">
        <v>-1.7999999999999905E-2</v>
      </c>
      <c r="K546" s="106">
        <v>1.5358361774743923E-2</v>
      </c>
      <c r="L546" s="93">
        <v>-6.3678865065291967E-3</v>
      </c>
      <c r="M546" s="39"/>
      <c r="N546" s="39"/>
      <c r="O546" s="39"/>
      <c r="P546" s="39"/>
      <c r="Q546" s="39"/>
      <c r="R546" s="39"/>
      <c r="S546" s="39"/>
      <c r="T546" s="39"/>
      <c r="U546" s="39"/>
      <c r="V546" s="39"/>
      <c r="W546" s="39"/>
      <c r="X546" s="39"/>
      <c r="Y546" s="39"/>
      <c r="Z546" s="39"/>
    </row>
    <row r="547" spans="1:26" ht="14.25" customHeight="1">
      <c r="A547" s="105">
        <v>3.6199095022624528E-2</v>
      </c>
      <c r="B547" s="105">
        <v>0</v>
      </c>
      <c r="C547" s="105">
        <v>5.265875064532799E-2</v>
      </c>
      <c r="D547" s="105">
        <v>0</v>
      </c>
      <c r="E547" s="105">
        <v>2.1739130434783593E-3</v>
      </c>
      <c r="F547" s="105">
        <v>2.8301886792452935E-2</v>
      </c>
      <c r="G547" s="105">
        <v>-1.4211189062781071E-2</v>
      </c>
      <c r="H547" s="105">
        <v>2.054340622929085E-2</v>
      </c>
      <c r="I547" s="105">
        <v>-2.0597322348094749E-2</v>
      </c>
      <c r="J547" s="105">
        <v>6.3737001006372029E-3</v>
      </c>
      <c r="K547" s="106">
        <v>1.0344827586206806E-2</v>
      </c>
      <c r="L547" s="93">
        <v>4.8598736432854395E-3</v>
      </c>
      <c r="M547" s="39"/>
      <c r="N547" s="39"/>
      <c r="O547" s="39"/>
      <c r="P547" s="39"/>
      <c r="Q547" s="39"/>
      <c r="R547" s="39"/>
      <c r="S547" s="39"/>
      <c r="T547" s="39"/>
      <c r="U547" s="39"/>
      <c r="V547" s="39"/>
      <c r="W547" s="39"/>
      <c r="X547" s="39"/>
      <c r="Y547" s="39"/>
      <c r="Z547" s="39"/>
    </row>
    <row r="548" spans="1:26" ht="14.25" customHeight="1">
      <c r="A548" s="105">
        <v>8.2116788321169309E-3</v>
      </c>
      <c r="B548" s="105">
        <v>2.4786324786324698E-2</v>
      </c>
      <c r="C548" s="105">
        <v>1.0335917312660481E-3</v>
      </c>
      <c r="D548" s="105">
        <v>-6.5090784515243749E-3</v>
      </c>
      <c r="E548" s="105">
        <v>1.098901098901095E-2</v>
      </c>
      <c r="F548" s="105">
        <v>4.7393364928909332E-3</v>
      </c>
      <c r="G548" s="105">
        <v>1.0727272727272696E-2</v>
      </c>
      <c r="H548" s="105">
        <v>6.0000000000000053E-3</v>
      </c>
      <c r="I548" s="105">
        <v>2.8601694915254328E-2</v>
      </c>
      <c r="J548" s="105">
        <v>-1.5521796565389656E-2</v>
      </c>
      <c r="K548" s="106">
        <v>1.5761821366024442E-2</v>
      </c>
      <c r="L548" s="93">
        <v>5.2722646310432442E-3</v>
      </c>
      <c r="M548" s="39"/>
      <c r="N548" s="39"/>
      <c r="O548" s="39"/>
      <c r="P548" s="39"/>
      <c r="Q548" s="39"/>
      <c r="R548" s="39"/>
      <c r="S548" s="39"/>
      <c r="T548" s="39"/>
      <c r="U548" s="39"/>
      <c r="V548" s="39"/>
      <c r="W548" s="39"/>
      <c r="X548" s="39"/>
      <c r="Y548" s="39"/>
      <c r="Z548" s="39"/>
    </row>
    <row r="549" spans="1:26" ht="14.25" customHeight="1">
      <c r="A549" s="105">
        <v>-4.5599635202930866E-4</v>
      </c>
      <c r="B549" s="105">
        <v>-2.5000000000000022E-2</v>
      </c>
      <c r="C549" s="105">
        <v>4.5945945945945921E-2</v>
      </c>
      <c r="D549" s="105">
        <v>1.5304347826086806E-2</v>
      </c>
      <c r="E549" s="105">
        <v>6.6371681415928752E-3</v>
      </c>
      <c r="F549" s="105">
        <v>4.761904761904745E-3</v>
      </c>
      <c r="G549" s="105">
        <v>0</v>
      </c>
      <c r="H549" s="105">
        <v>3.3444816053511683E-3</v>
      </c>
      <c r="I549" s="105">
        <v>0</v>
      </c>
      <c r="J549" s="105">
        <v>-3.9473684210525883E-3</v>
      </c>
      <c r="K549" s="106">
        <v>-1.551724137931032E-2</v>
      </c>
      <c r="L549" s="93">
        <v>3.4725768562966497E-3</v>
      </c>
      <c r="M549" s="39"/>
      <c r="N549" s="39"/>
      <c r="O549" s="39"/>
      <c r="P549" s="39"/>
      <c r="Q549" s="39"/>
      <c r="R549" s="39"/>
      <c r="S549" s="39"/>
      <c r="T549" s="39"/>
      <c r="U549" s="39"/>
      <c r="V549" s="39"/>
      <c r="W549" s="39"/>
      <c r="X549" s="39"/>
      <c r="Y549" s="39"/>
      <c r="Z549" s="39"/>
    </row>
    <row r="550" spans="1:26" ht="14.25" customHeight="1">
      <c r="A550" s="105">
        <v>5.9633027522936199E-3</v>
      </c>
      <c r="B550" s="105">
        <v>0</v>
      </c>
      <c r="C550" s="105">
        <v>1.6483516483516425E-2</v>
      </c>
      <c r="D550" s="105">
        <v>8.7719298245614308E-3</v>
      </c>
      <c r="E550" s="105">
        <v>3.3296337402886067E-3</v>
      </c>
      <c r="F550" s="105">
        <v>0</v>
      </c>
      <c r="G550" s="105">
        <v>4.0160642570281624E-3</v>
      </c>
      <c r="H550" s="105">
        <v>-3.3333333333332993E-3</v>
      </c>
      <c r="I550" s="105">
        <v>1.0604453870626251E-3</v>
      </c>
      <c r="J550" s="105">
        <v>6.6225165562914245E-3</v>
      </c>
      <c r="K550" s="106">
        <v>1.5761821366024442E-2</v>
      </c>
      <c r="L550" s="93">
        <v>5.8247639789199557E-3</v>
      </c>
      <c r="M550" s="39"/>
      <c r="N550" s="39"/>
      <c r="O550" s="39"/>
      <c r="P550" s="39"/>
      <c r="Q550" s="39"/>
      <c r="R550" s="39"/>
      <c r="S550" s="39"/>
      <c r="T550" s="39"/>
      <c r="U550" s="39"/>
      <c r="V550" s="39"/>
      <c r="W550" s="39"/>
      <c r="X550" s="39"/>
      <c r="Y550" s="39"/>
      <c r="Z550" s="39"/>
    </row>
    <row r="551" spans="1:26" ht="14.25" customHeight="1">
      <c r="A551" s="105">
        <v>3.2685930838465271E-2</v>
      </c>
      <c r="B551" s="105">
        <v>8.3402835696411159E-4</v>
      </c>
      <c r="C551" s="105">
        <v>-1.0869565217391353E-2</v>
      </c>
      <c r="D551" s="105">
        <v>-3.4965034965035446E-3</v>
      </c>
      <c r="E551" s="105">
        <v>1.0089686098654793E-2</v>
      </c>
      <c r="F551" s="105">
        <v>-9.4339622641509413E-3</v>
      </c>
      <c r="G551" s="105">
        <v>1.444444444444426E-2</v>
      </c>
      <c r="H551" s="105">
        <v>6.7114093959732557E-3</v>
      </c>
      <c r="I551" s="105">
        <v>2.9475982532751077E-2</v>
      </c>
      <c r="J551" s="105">
        <v>7.3382254836558136E-3</v>
      </c>
      <c r="K551" s="106">
        <v>5.7407407407407351E-2</v>
      </c>
      <c r="L551" s="93">
        <v>1.3018773675227857E-2</v>
      </c>
      <c r="M551" s="39"/>
      <c r="N551" s="39"/>
      <c r="O551" s="39"/>
      <c r="P551" s="39"/>
      <c r="Q551" s="39"/>
      <c r="R551" s="39"/>
      <c r="S551" s="39"/>
      <c r="T551" s="39"/>
      <c r="U551" s="39"/>
      <c r="V551" s="39"/>
      <c r="W551" s="39"/>
      <c r="X551" s="39"/>
      <c r="Y551" s="39"/>
      <c r="Z551" s="39"/>
    </row>
    <row r="552" spans="1:26" ht="14.25" customHeight="1">
      <c r="A552" s="105">
        <v>5.5499999999999883E-2</v>
      </c>
      <c r="B552" s="105">
        <v>0</v>
      </c>
      <c r="C552" s="105">
        <v>0</v>
      </c>
      <c r="D552" s="105">
        <v>3.5087719298245723E-3</v>
      </c>
      <c r="E552" s="105">
        <v>-4.3531644156713512E-3</v>
      </c>
      <c r="F552" s="105">
        <v>0</v>
      </c>
      <c r="G552" s="105">
        <v>0</v>
      </c>
      <c r="H552" s="105">
        <v>-6.6666666666667096E-3</v>
      </c>
      <c r="I552" s="105">
        <v>-1.5053763440860179E-2</v>
      </c>
      <c r="J552" s="105">
        <v>9.0878492090205043E-3</v>
      </c>
      <c r="K552" s="106">
        <v>-3.5542061082336152E-2</v>
      </c>
      <c r="L552" s="93">
        <v>4.5369963829475779E-3</v>
      </c>
      <c r="M552" s="39"/>
      <c r="N552" s="39"/>
      <c r="O552" s="39"/>
      <c r="P552" s="39"/>
      <c r="Q552" s="39"/>
      <c r="R552" s="39"/>
      <c r="S552" s="39"/>
      <c r="T552" s="39"/>
      <c r="U552" s="39"/>
      <c r="V552" s="39"/>
      <c r="W552" s="39"/>
      <c r="X552" s="39"/>
      <c r="Y552" s="39"/>
      <c r="Z552" s="39"/>
    </row>
    <row r="553" spans="1:26" ht="14.25" customHeight="1">
      <c r="A553" s="105">
        <v>1.0101010101010166E-2</v>
      </c>
      <c r="B553" s="105">
        <v>0</v>
      </c>
      <c r="C553" s="105">
        <v>2.2222222222222143E-2</v>
      </c>
      <c r="D553" s="105">
        <v>-5.2603892688052323E-4</v>
      </c>
      <c r="E553" s="105">
        <v>8.6692186444494723E-3</v>
      </c>
      <c r="F553" s="105">
        <v>0</v>
      </c>
      <c r="G553" s="105">
        <v>7.4626865671640896E-3</v>
      </c>
      <c r="H553" s="105">
        <v>-5.3050397877983935E-3</v>
      </c>
      <c r="I553" s="105">
        <v>1.0869565217391353E-2</v>
      </c>
      <c r="J553" s="105">
        <v>-2.3339907955292505E-2</v>
      </c>
      <c r="K553" s="106">
        <v>-2.6260869565217337E-2</v>
      </c>
      <c r="L553" s="93">
        <v>3.3775279013175119E-3</v>
      </c>
      <c r="M553" s="39"/>
      <c r="N553" s="39"/>
      <c r="O553" s="39"/>
      <c r="P553" s="39"/>
      <c r="Q553" s="39"/>
      <c r="R553" s="39"/>
      <c r="S553" s="39"/>
      <c r="T553" s="39"/>
      <c r="U553" s="39"/>
      <c r="V553" s="39"/>
      <c r="W553" s="39"/>
      <c r="X553" s="39"/>
      <c r="Y553" s="39"/>
      <c r="Z553" s="39"/>
    </row>
    <row r="554" spans="1:26" ht="14.25" customHeight="1">
      <c r="A554" s="105">
        <v>-1.0090817356205317E-3</v>
      </c>
      <c r="B554" s="105">
        <v>0</v>
      </c>
      <c r="C554" s="105">
        <v>-1.6393442622950838E-2</v>
      </c>
      <c r="D554" s="105">
        <v>-8.1739130434783647E-3</v>
      </c>
      <c r="E554" s="105">
        <v>-2.4707996406109212E-3</v>
      </c>
      <c r="F554" s="105">
        <v>0</v>
      </c>
      <c r="G554" s="105">
        <v>-6.8556605521586933E-3</v>
      </c>
      <c r="H554" s="105">
        <v>-1.3245033112583293E-3</v>
      </c>
      <c r="I554" s="105">
        <v>-1.7094017094017144E-2</v>
      </c>
      <c r="J554" s="105">
        <v>-5.2321778940485064E-3</v>
      </c>
      <c r="K554" s="106">
        <v>-6.7369148384868183E-3</v>
      </c>
      <c r="L554" s="93">
        <v>-4.2509635169150073E-3</v>
      </c>
      <c r="M554" s="39"/>
      <c r="N554" s="39"/>
      <c r="O554" s="39"/>
      <c r="P554" s="39"/>
      <c r="Q554" s="39"/>
      <c r="R554" s="39"/>
      <c r="S554" s="39"/>
      <c r="T554" s="39"/>
      <c r="U554" s="39"/>
      <c r="V554" s="39"/>
      <c r="W554" s="39"/>
      <c r="X554" s="39"/>
      <c r="Y554" s="39"/>
      <c r="Z554" s="39"/>
    </row>
    <row r="555" spans="1:26" ht="14.25" customHeight="1">
      <c r="A555" s="105">
        <v>1.0193679918450549E-2</v>
      </c>
      <c r="B555" s="105">
        <v>0</v>
      </c>
      <c r="C555" s="105">
        <v>1.6666666666666607E-2</v>
      </c>
      <c r="D555" s="105">
        <v>-4.0066777963272071E-2</v>
      </c>
      <c r="E555" s="105">
        <v>2.58979844612095E-3</v>
      </c>
      <c r="F555" s="105">
        <v>3.9215686274509887E-2</v>
      </c>
      <c r="G555" s="105">
        <v>3.1598513011152907E-3</v>
      </c>
      <c r="H555" s="105">
        <v>6.6666666666665986E-3</v>
      </c>
      <c r="I555" s="105">
        <v>2.7855153203342198E-3</v>
      </c>
      <c r="J555" s="105">
        <v>5.921052631578938E-3</v>
      </c>
      <c r="K555" s="106">
        <v>0</v>
      </c>
      <c r="L555" s="93">
        <v>3.8900306169524779E-3</v>
      </c>
      <c r="M555" s="39"/>
      <c r="N555" s="39"/>
      <c r="O555" s="39"/>
      <c r="P555" s="39"/>
      <c r="Q555" s="39"/>
      <c r="R555" s="39"/>
      <c r="S555" s="39"/>
      <c r="T555" s="39"/>
      <c r="U555" s="39"/>
      <c r="V555" s="39"/>
      <c r="W555" s="39"/>
      <c r="X555" s="39"/>
      <c r="Y555" s="39"/>
      <c r="Z555" s="39"/>
    </row>
    <row r="556" spans="1:26" ht="14.25" customHeight="1">
      <c r="A556" s="105">
        <v>1.1225635268905521E-3</v>
      </c>
      <c r="B556" s="105">
        <v>0</v>
      </c>
      <c r="C556" s="105">
        <v>2.2727272727272707E-2</v>
      </c>
      <c r="D556" s="105">
        <v>1.0118043844856706E-2</v>
      </c>
      <c r="E556" s="105">
        <v>4.6380090497737392E-3</v>
      </c>
      <c r="F556" s="105">
        <v>0</v>
      </c>
      <c r="G556" s="105">
        <v>1.5094339622641506E-2</v>
      </c>
      <c r="H556" s="105">
        <v>0</v>
      </c>
      <c r="I556" s="105">
        <v>3.6559139784946293E-3</v>
      </c>
      <c r="J556" s="105">
        <v>2.6385224274407815E-3</v>
      </c>
      <c r="K556" s="106">
        <v>-6.9048852062836286E-4</v>
      </c>
      <c r="L556" s="93">
        <v>5.3338393101849402E-3</v>
      </c>
      <c r="M556" s="39"/>
      <c r="N556" s="39"/>
      <c r="O556" s="39"/>
      <c r="P556" s="39"/>
      <c r="Q556" s="39"/>
      <c r="R556" s="39"/>
      <c r="S556" s="39"/>
      <c r="T556" s="39"/>
      <c r="U556" s="39"/>
      <c r="V556" s="39"/>
      <c r="W556" s="39"/>
      <c r="X556" s="39"/>
      <c r="Y556" s="39"/>
      <c r="Z556" s="39"/>
    </row>
    <row r="557" spans="1:26" ht="14.25" customHeight="1">
      <c r="A557" s="105">
        <v>9.6857290056671097E-3</v>
      </c>
      <c r="B557" s="105">
        <v>-8.3333333333335258E-4</v>
      </c>
      <c r="C557" s="105">
        <v>5.7142857142857828E-3</v>
      </c>
      <c r="D557" s="105">
        <v>-2.3553162853297005E-3</v>
      </c>
      <c r="E557" s="105">
        <v>9.0172354754023409E-3</v>
      </c>
      <c r="F557" s="105">
        <v>0</v>
      </c>
      <c r="G557" s="105">
        <v>1.9230769230769162E-2</v>
      </c>
      <c r="H557" s="105">
        <v>1.3513513513513598E-2</v>
      </c>
      <c r="I557" s="105">
        <v>3.2874278098622867E-2</v>
      </c>
      <c r="J557" s="105">
        <v>1.0666666666666602E-2</v>
      </c>
      <c r="K557" s="106">
        <v>0</v>
      </c>
      <c r="L557" s="93">
        <v>1.4804989195780882E-2</v>
      </c>
      <c r="M557" s="39"/>
      <c r="N557" s="39"/>
      <c r="O557" s="39"/>
      <c r="P557" s="39"/>
      <c r="Q557" s="39"/>
      <c r="R557" s="39"/>
      <c r="S557" s="39"/>
      <c r="T557" s="39"/>
      <c r="U557" s="39"/>
      <c r="V557" s="39"/>
      <c r="W557" s="39"/>
      <c r="X557" s="39"/>
      <c r="Y557" s="39"/>
      <c r="Z557" s="39"/>
    </row>
    <row r="558" spans="1:26" ht="14.25" customHeight="1">
      <c r="A558" s="105">
        <v>6.7427385892115943E-3</v>
      </c>
      <c r="B558" s="105">
        <v>0</v>
      </c>
      <c r="C558" s="105">
        <v>-1.1299435028248594E-2</v>
      </c>
      <c r="D558" s="105">
        <v>1.4334470989761039E-2</v>
      </c>
      <c r="E558" s="105">
        <v>2.05878988905428E-3</v>
      </c>
      <c r="F558" s="105">
        <v>0</v>
      </c>
      <c r="G558" s="105">
        <v>0</v>
      </c>
      <c r="H558" s="105">
        <v>6.761325219744041E-4</v>
      </c>
      <c r="I558" s="105">
        <v>0</v>
      </c>
      <c r="J558" s="105">
        <v>-1.3157894736842146E-2</v>
      </c>
      <c r="K558" s="106">
        <v>0</v>
      </c>
      <c r="L558" s="93">
        <v>-9.7250275186211432E-4</v>
      </c>
      <c r="M558" s="39"/>
      <c r="N558" s="39"/>
      <c r="O558" s="39"/>
      <c r="P558" s="39"/>
      <c r="Q558" s="39"/>
      <c r="R558" s="39"/>
      <c r="S558" s="39"/>
      <c r="T558" s="39"/>
      <c r="U558" s="39"/>
      <c r="V558" s="39"/>
      <c r="W558" s="39"/>
      <c r="X558" s="39"/>
      <c r="Y558" s="39"/>
      <c r="Z558" s="39"/>
    </row>
    <row r="559" spans="1:26" ht="14.25" customHeight="1">
      <c r="A559" s="105">
        <v>-5.1599587203302599E-3</v>
      </c>
      <c r="B559" s="105">
        <v>1.6949152542372836E-2</v>
      </c>
      <c r="C559" s="105">
        <v>8.4817642069556776E-4</v>
      </c>
      <c r="D559" s="105">
        <v>1.0344827586206806E-2</v>
      </c>
      <c r="E559" s="105">
        <v>4.9425287356321679E-3</v>
      </c>
      <c r="F559" s="105">
        <v>6.9101678183614013E-3</v>
      </c>
      <c r="G559" s="105">
        <v>3.8610038610038533E-3</v>
      </c>
      <c r="H559" s="105">
        <v>-7.382550335570448E-3</v>
      </c>
      <c r="I559" s="105">
        <v>4.4444444444446951E-4</v>
      </c>
      <c r="J559" s="105">
        <v>6.6225165562914245E-3</v>
      </c>
      <c r="K559" s="106">
        <v>1.2762237762237838E-2</v>
      </c>
      <c r="L559" s="93">
        <v>4.1422086771760736E-3</v>
      </c>
      <c r="M559" s="39"/>
      <c r="N559" s="39"/>
      <c r="O559" s="39"/>
      <c r="P559" s="39"/>
      <c r="Q559" s="39"/>
      <c r="R559" s="39"/>
      <c r="S559" s="39"/>
      <c r="T559" s="39"/>
      <c r="U559" s="39"/>
      <c r="V559" s="39"/>
      <c r="W559" s="39"/>
      <c r="X559" s="39"/>
      <c r="Y559" s="39"/>
      <c r="Z559" s="39"/>
    </row>
    <row r="560" spans="1:26" ht="14.25" customHeight="1">
      <c r="A560" s="105">
        <v>6.230529595015577E-3</v>
      </c>
      <c r="B560" s="105">
        <v>1.7241379310344751E-2</v>
      </c>
      <c r="C560" s="105">
        <v>-3.6619718309859328E-3</v>
      </c>
      <c r="D560" s="105">
        <v>0</v>
      </c>
      <c r="E560" s="105">
        <v>-1.1481056257175437E-3</v>
      </c>
      <c r="F560" s="105">
        <v>0</v>
      </c>
      <c r="G560" s="105">
        <v>-9.5602294455067183E-3</v>
      </c>
      <c r="H560" s="105">
        <v>0</v>
      </c>
      <c r="I560" s="105">
        <v>4.4642857142858094E-3</v>
      </c>
      <c r="J560" s="105">
        <v>7.3382254836558136E-3</v>
      </c>
      <c r="K560" s="106">
        <v>0</v>
      </c>
      <c r="L560" s="93">
        <v>-7.2971706153059923E-3</v>
      </c>
      <c r="M560" s="39"/>
      <c r="N560" s="39"/>
      <c r="O560" s="39"/>
      <c r="P560" s="39"/>
      <c r="Q560" s="39"/>
      <c r="R560" s="39"/>
      <c r="S560" s="39"/>
      <c r="T560" s="39"/>
      <c r="U560" s="39"/>
      <c r="V560" s="39"/>
      <c r="W560" s="39"/>
      <c r="X560" s="39"/>
      <c r="Y560" s="39"/>
      <c r="Z560" s="39"/>
    </row>
    <row r="561" spans="1:26" ht="14.25" customHeight="1">
      <c r="A561" s="105">
        <v>1.4752370916754298E-2</v>
      </c>
      <c r="B561" s="105">
        <v>-3.3333333333333326E-2</v>
      </c>
      <c r="C561" s="105">
        <v>-1.4064697609000865E-3</v>
      </c>
      <c r="D561" s="105">
        <v>-6.8493150684931781E-3</v>
      </c>
      <c r="E561" s="105">
        <v>5.7736720554273369E-3</v>
      </c>
      <c r="F561" s="105">
        <v>-6.8627450980391913E-3</v>
      </c>
      <c r="G561" s="105">
        <v>1.9157088122605526E-3</v>
      </c>
      <c r="H561" s="105">
        <v>-6.6666666666667096E-3</v>
      </c>
      <c r="I561" s="105">
        <v>-1.538461538461533E-2</v>
      </c>
      <c r="J561" s="105">
        <v>1.2837837837837984E-2</v>
      </c>
      <c r="K561" s="106">
        <v>-1.3623038454905978E-2</v>
      </c>
      <c r="L561" s="93">
        <v>1.1838610936316663E-3</v>
      </c>
      <c r="M561" s="39"/>
      <c r="N561" s="39"/>
      <c r="O561" s="39"/>
      <c r="P561" s="39"/>
      <c r="Q561" s="39"/>
      <c r="R561" s="39"/>
      <c r="S561" s="39"/>
      <c r="T561" s="39"/>
      <c r="U561" s="39"/>
      <c r="V561" s="39"/>
      <c r="W561" s="39"/>
      <c r="X561" s="39"/>
      <c r="Y561" s="39"/>
      <c r="Z561" s="39"/>
    </row>
    <row r="562" spans="1:26" ht="14.25" customHeight="1">
      <c r="A562" s="105">
        <v>6.4694029059284563E-3</v>
      </c>
      <c r="B562" s="105">
        <v>-1.5586546349466768E-2</v>
      </c>
      <c r="C562" s="105">
        <v>9.9431818181818787E-3</v>
      </c>
      <c r="D562" s="105">
        <v>-6.8027210884353817E-3</v>
      </c>
      <c r="E562" s="105">
        <v>0</v>
      </c>
      <c r="F562" s="105">
        <v>-9.7943192948091173E-4</v>
      </c>
      <c r="G562" s="105">
        <v>0</v>
      </c>
      <c r="H562" s="105">
        <v>0</v>
      </c>
      <c r="I562" s="105">
        <v>1.5398348582905674E-2</v>
      </c>
      <c r="J562" s="105">
        <v>-6.3779791876468206E-3</v>
      </c>
      <c r="K562" s="106">
        <v>-1.7118644067796618E-2</v>
      </c>
      <c r="L562" s="93">
        <v>5.1220214911484874E-4</v>
      </c>
      <c r="M562" s="39"/>
      <c r="N562" s="39"/>
      <c r="O562" s="39"/>
      <c r="P562" s="39"/>
      <c r="Q562" s="39"/>
      <c r="R562" s="39"/>
      <c r="S562" s="39"/>
      <c r="T562" s="39"/>
      <c r="U562" s="39"/>
      <c r="V562" s="39"/>
      <c r="W562" s="39"/>
      <c r="X562" s="39"/>
      <c r="Y562" s="39"/>
      <c r="Z562" s="39"/>
    </row>
    <row r="563" spans="1:26" ht="14.25" customHeight="1">
      <c r="A563" s="105">
        <v>-6.9510268562400501E-3</v>
      </c>
      <c r="B563" s="105">
        <v>0</v>
      </c>
      <c r="C563" s="105">
        <v>2.8417163967042747E-4</v>
      </c>
      <c r="D563" s="105">
        <v>-1.6977928692699651E-3</v>
      </c>
      <c r="E563" s="105">
        <v>0</v>
      </c>
      <c r="F563" s="105">
        <v>9.8039215686274161E-4</v>
      </c>
      <c r="G563" s="105">
        <v>-1.0801591813530464E-2</v>
      </c>
      <c r="H563" s="105">
        <v>1.7639077340569909E-2</v>
      </c>
      <c r="I563" s="105">
        <v>-2.5869565217391255E-2</v>
      </c>
      <c r="J563" s="105">
        <v>-3.3557046979870719E-4</v>
      </c>
      <c r="K563" s="106">
        <v>0</v>
      </c>
      <c r="L563" s="93">
        <v>-1.3001545265626246E-3</v>
      </c>
      <c r="M563" s="39"/>
      <c r="N563" s="39"/>
      <c r="O563" s="39"/>
      <c r="P563" s="39"/>
      <c r="Q563" s="39"/>
      <c r="R563" s="39"/>
      <c r="S563" s="39"/>
      <c r="T563" s="39"/>
      <c r="U563" s="39"/>
      <c r="V563" s="39"/>
      <c r="W563" s="39"/>
      <c r="X563" s="39"/>
      <c r="Y563" s="39"/>
      <c r="Z563" s="39"/>
    </row>
    <row r="564" spans="1:26" ht="14.25" customHeight="1">
      <c r="A564" s="105">
        <v>-5.2631578947370805E-4</v>
      </c>
      <c r="B564" s="105">
        <v>3.3050847457627208E-2</v>
      </c>
      <c r="C564" s="105">
        <v>3.499999999999992E-2</v>
      </c>
      <c r="D564" s="105">
        <v>-1.6949152542372614E-3</v>
      </c>
      <c r="E564" s="105">
        <v>-1.0285714285714231E-2</v>
      </c>
      <c r="F564" s="105">
        <v>1.5936254980079667E-2</v>
      </c>
      <c r="G564" s="105">
        <v>1.1383039271486428E-3</v>
      </c>
      <c r="H564" s="105">
        <v>-1.1401743796110031E-2</v>
      </c>
      <c r="I564" s="105">
        <v>0</v>
      </c>
      <c r="J564" s="105">
        <v>6.7159167226327199E-4</v>
      </c>
      <c r="K564" s="106">
        <v>1.1878499915154439E-3</v>
      </c>
      <c r="L564" s="93">
        <v>-4.7410958613521847E-3</v>
      </c>
      <c r="M564" s="39"/>
      <c r="N564" s="39"/>
      <c r="O564" s="39"/>
      <c r="P564" s="39"/>
      <c r="Q564" s="39"/>
      <c r="R564" s="39"/>
      <c r="S564" s="39"/>
      <c r="T564" s="39"/>
      <c r="U564" s="39"/>
      <c r="V564" s="39"/>
      <c r="W564" s="39"/>
      <c r="X564" s="39"/>
      <c r="Y564" s="39"/>
      <c r="Z564" s="39"/>
    </row>
    <row r="565" spans="1:26" ht="14.25" customHeight="1">
      <c r="A565" s="105">
        <v>-7.8328981723237989E-3</v>
      </c>
      <c r="B565" s="105">
        <v>-1.0896898575020963E-2</v>
      </c>
      <c r="C565" s="105">
        <v>4.9382716049382713E-2</v>
      </c>
      <c r="D565" s="105">
        <v>1.6977928692698541E-3</v>
      </c>
      <c r="E565" s="105">
        <v>-5.2296498408367365E-3</v>
      </c>
      <c r="F565" s="105">
        <v>0</v>
      </c>
      <c r="G565" s="105">
        <v>1.3653846153846239E-2</v>
      </c>
      <c r="H565" s="105">
        <v>-3.7443511943189178E-2</v>
      </c>
      <c r="I565" s="105">
        <v>-1.8771331058020424E-2</v>
      </c>
      <c r="J565" s="105">
        <v>7.442489851150258E-3</v>
      </c>
      <c r="K565" s="106">
        <v>-1.1864406779661385E-3</v>
      </c>
      <c r="L565" s="93">
        <v>-7.5056581925364574E-3</v>
      </c>
      <c r="M565" s="39"/>
      <c r="N565" s="39"/>
      <c r="O565" s="39"/>
      <c r="P565" s="39"/>
      <c r="Q565" s="39"/>
      <c r="R565" s="39"/>
      <c r="S565" s="39"/>
      <c r="T565" s="39"/>
      <c r="U565" s="39"/>
      <c r="V565" s="39"/>
      <c r="W565" s="39"/>
      <c r="X565" s="39"/>
      <c r="Y565" s="39"/>
      <c r="Z565" s="39"/>
    </row>
    <row r="566" spans="1:26" ht="14.25" customHeight="1">
      <c r="A566" s="105">
        <v>2.6178010471205049E-3</v>
      </c>
      <c r="B566" s="105">
        <v>0</v>
      </c>
      <c r="C566" s="105">
        <v>-2.3802350105453396E-2</v>
      </c>
      <c r="D566" s="105">
        <v>8.5616438356164171E-3</v>
      </c>
      <c r="E566" s="105">
        <v>1.1034482758620623E-2</v>
      </c>
      <c r="F566" s="105">
        <v>4.0000000000000036E-3</v>
      </c>
      <c r="G566" s="105">
        <v>5.8027079303675233E-3</v>
      </c>
      <c r="H566" s="105">
        <v>-6.4516129032254899E-4</v>
      </c>
      <c r="I566" s="105">
        <v>1.9130434782608674E-2</v>
      </c>
      <c r="J566" s="105">
        <v>5.4421768707484386E-3</v>
      </c>
      <c r="K566" s="106">
        <v>8.5470085470085166E-3</v>
      </c>
      <c r="L566" s="93">
        <v>4.9297041119658047E-3</v>
      </c>
      <c r="M566" s="39"/>
      <c r="N566" s="39"/>
      <c r="O566" s="39"/>
      <c r="P566" s="39"/>
      <c r="Q566" s="39"/>
      <c r="R566" s="39"/>
      <c r="S566" s="39"/>
      <c r="T566" s="39"/>
      <c r="U566" s="39"/>
      <c r="V566" s="39"/>
      <c r="W566" s="39"/>
      <c r="X566" s="39"/>
      <c r="Y566" s="39"/>
      <c r="Z566" s="39"/>
    </row>
    <row r="567" spans="1:26" ht="14.25" customHeight="1">
      <c r="A567" s="105">
        <v>0</v>
      </c>
      <c r="B567" s="105">
        <v>-4.1736227045074958E-3</v>
      </c>
      <c r="C567" s="105">
        <v>1.2066365007541435E-3</v>
      </c>
      <c r="D567" s="105">
        <v>1.3185287994448291E-2</v>
      </c>
      <c r="E567" s="105">
        <v>1.1040092969204052E-2</v>
      </c>
      <c r="F567" s="105">
        <v>0</v>
      </c>
      <c r="G567" s="105">
        <v>1.3328106624852953E-2</v>
      </c>
      <c r="H567" s="105">
        <v>1.3071895424836555E-2</v>
      </c>
      <c r="I567" s="105">
        <v>1.7699115044247815E-2</v>
      </c>
      <c r="J567" s="105">
        <v>-6.421088205474712E-3</v>
      </c>
      <c r="K567" s="106">
        <v>0</v>
      </c>
      <c r="L567" s="93">
        <v>8.3631126993439775E-3</v>
      </c>
      <c r="M567" s="39"/>
      <c r="N567" s="39"/>
      <c r="O567" s="39"/>
      <c r="P567" s="39"/>
      <c r="Q567" s="39"/>
      <c r="R567" s="39"/>
      <c r="S567" s="39"/>
      <c r="T567" s="39"/>
      <c r="U567" s="39"/>
      <c r="V567" s="39"/>
      <c r="W567" s="39"/>
      <c r="X567" s="39"/>
      <c r="Y567" s="39"/>
      <c r="Z567" s="39"/>
    </row>
    <row r="568" spans="1:26" ht="14.25" customHeight="1">
      <c r="A568" s="105">
        <v>5.2631578947368585E-3</v>
      </c>
      <c r="B568" s="105">
        <v>3.1869078380706295E-2</v>
      </c>
      <c r="C568" s="105">
        <v>-6.5927479772249775E-3</v>
      </c>
      <c r="D568" s="105">
        <v>-6.2068965517241281E-3</v>
      </c>
      <c r="E568" s="105">
        <v>-3.0968468468468457E-2</v>
      </c>
      <c r="F568" s="105">
        <v>0</v>
      </c>
      <c r="G568" s="105">
        <v>1.2301587301587258E-2</v>
      </c>
      <c r="H568" s="105">
        <v>0</v>
      </c>
      <c r="I568" s="105">
        <v>-1.7391304347826098E-2</v>
      </c>
      <c r="J568" s="105">
        <v>9.8976109215016539E-3</v>
      </c>
      <c r="K568" s="106">
        <v>-5.125576627370565E-4</v>
      </c>
      <c r="L568" s="93">
        <v>-5.6429457874136446E-3</v>
      </c>
      <c r="M568" s="39"/>
      <c r="N568" s="39"/>
      <c r="O568" s="39"/>
      <c r="P568" s="39"/>
      <c r="Q568" s="39"/>
      <c r="R568" s="39"/>
      <c r="S568" s="39"/>
      <c r="T568" s="39"/>
      <c r="U568" s="39"/>
      <c r="V568" s="39"/>
      <c r="W568" s="39"/>
      <c r="X568" s="39"/>
      <c r="Y568" s="39"/>
      <c r="Z568" s="39"/>
    </row>
    <row r="569" spans="1:26" ht="14.25" customHeight="1">
      <c r="A569" s="105">
        <v>-1.6813787305590688E-3</v>
      </c>
      <c r="B569" s="105">
        <v>-5.915721231766613E-2</v>
      </c>
      <c r="C569" s="105">
        <v>1.1212121212121229E-2</v>
      </c>
      <c r="D569" s="105">
        <v>0</v>
      </c>
      <c r="E569" s="105">
        <v>2.2573363431150906E-3</v>
      </c>
      <c r="F569" s="105">
        <v>1.0010010010010895E-3</v>
      </c>
      <c r="G569" s="105">
        <v>-7.8740157480314821E-3</v>
      </c>
      <c r="H569" s="105">
        <v>1.3089005235602524E-3</v>
      </c>
      <c r="I569" s="105">
        <v>-1.4567266495287057E-2</v>
      </c>
      <c r="J569" s="105">
        <v>-2.7229407760381852E-3</v>
      </c>
      <c r="K569" s="106">
        <v>-6.2818336162988597E-3</v>
      </c>
      <c r="L569" s="93">
        <v>3.6301311531254932E-3</v>
      </c>
      <c r="M569" s="39"/>
      <c r="N569" s="39"/>
      <c r="O569" s="39"/>
      <c r="P569" s="39"/>
      <c r="Q569" s="39"/>
      <c r="R569" s="39"/>
      <c r="S569" s="39"/>
      <c r="T569" s="39"/>
      <c r="U569" s="39"/>
      <c r="V569" s="39"/>
      <c r="W569" s="39"/>
      <c r="X569" s="39"/>
      <c r="Y569" s="39"/>
      <c r="Z569" s="39"/>
    </row>
    <row r="570" spans="1:26" ht="14.25" customHeight="1">
      <c r="A570" s="105">
        <v>-1.8969072164948475E-2</v>
      </c>
      <c r="B570" s="105">
        <v>7.3469387755102922E-3</v>
      </c>
      <c r="C570" s="105">
        <v>2.5481665630826544E-2</v>
      </c>
      <c r="D570" s="105">
        <v>0</v>
      </c>
      <c r="E570" s="105">
        <v>6.8181818181818343E-3</v>
      </c>
      <c r="F570" s="105">
        <v>0</v>
      </c>
      <c r="G570" s="105">
        <v>7.9365079365079083E-3</v>
      </c>
      <c r="H570" s="105">
        <v>1.8666666666666609E-2</v>
      </c>
      <c r="I570" s="105">
        <v>5.1679586563306845E-3</v>
      </c>
      <c r="J570" s="105">
        <v>0</v>
      </c>
      <c r="K570" s="106">
        <v>0</v>
      </c>
      <c r="L570" s="93">
        <v>4.4697277529459623E-3</v>
      </c>
      <c r="M570" s="39"/>
      <c r="N570" s="39"/>
      <c r="O570" s="39"/>
      <c r="P570" s="39"/>
      <c r="Q570" s="39"/>
      <c r="R570" s="39"/>
      <c r="S570" s="39"/>
      <c r="T570" s="39"/>
      <c r="U570" s="39"/>
      <c r="V570" s="39"/>
      <c r="W570" s="39"/>
      <c r="X570" s="39"/>
      <c r="Y570" s="39"/>
      <c r="Z570" s="39"/>
    </row>
    <row r="571" spans="1:26" ht="14.25" customHeight="1">
      <c r="A571" s="105">
        <v>-5.12820512820511E-3</v>
      </c>
      <c r="B571" s="105">
        <v>5.060034305317318E-2</v>
      </c>
      <c r="C571" s="105">
        <v>5.6249999999999911E-3</v>
      </c>
      <c r="D571" s="105">
        <v>-8.5470085470085166E-3</v>
      </c>
      <c r="E571" s="105">
        <v>-1.1235955056179803E-2</v>
      </c>
      <c r="F571" s="105">
        <v>0</v>
      </c>
      <c r="G571" s="105">
        <v>0</v>
      </c>
      <c r="H571" s="105">
        <v>-2.9126213592232997E-2</v>
      </c>
      <c r="I571" s="105">
        <v>2.9711751662971242E-2</v>
      </c>
      <c r="J571" s="105">
        <v>-7.432432432432412E-3</v>
      </c>
      <c r="K571" s="106">
        <v>0</v>
      </c>
      <c r="L571" s="93">
        <v>-4.3120428436059788E-3</v>
      </c>
      <c r="M571" s="39"/>
      <c r="N571" s="39"/>
      <c r="O571" s="39"/>
      <c r="P571" s="39"/>
      <c r="Q571" s="39"/>
      <c r="R571" s="39"/>
      <c r="S571" s="39"/>
      <c r="T571" s="39"/>
      <c r="U571" s="39"/>
      <c r="V571" s="39"/>
      <c r="W571" s="39"/>
      <c r="X571" s="39"/>
      <c r="Y571" s="39"/>
      <c r="Z571" s="39"/>
    </row>
    <row r="572" spans="1:26" ht="14.25" customHeight="1">
      <c r="A572" s="105">
        <v>1.3513513513513375E-2</v>
      </c>
      <c r="B572" s="105">
        <v>-5.9677419354838723E-2</v>
      </c>
      <c r="C572" s="105">
        <v>5.2977953274103484E-2</v>
      </c>
      <c r="D572" s="105">
        <v>1.298701298701288E-2</v>
      </c>
      <c r="E572" s="105">
        <v>1.3667425968109326E-2</v>
      </c>
      <c r="F572" s="105">
        <v>-1.0000000000000009E-3</v>
      </c>
      <c r="G572" s="105">
        <v>1.4084507042253502E-2</v>
      </c>
      <c r="H572" s="105">
        <v>2.3178807947019875E-2</v>
      </c>
      <c r="I572" s="105">
        <v>-3.8379530916844318E-2</v>
      </c>
      <c r="J572" s="105">
        <v>-2.5995393221454388E-2</v>
      </c>
      <c r="K572" s="106">
        <v>-1.8333333333333313E-2</v>
      </c>
      <c r="L572" s="93">
        <v>9.6207593412735992E-3</v>
      </c>
      <c r="M572" s="39"/>
      <c r="N572" s="39"/>
      <c r="O572" s="39"/>
      <c r="P572" s="39"/>
      <c r="Q572" s="39"/>
      <c r="R572" s="39"/>
      <c r="S572" s="39"/>
      <c r="T572" s="39"/>
      <c r="U572" s="39"/>
      <c r="V572" s="39"/>
      <c r="W572" s="39"/>
      <c r="X572" s="39"/>
      <c r="Y572" s="39"/>
      <c r="Z572" s="39"/>
    </row>
    <row r="573" spans="1:26" ht="14.25" customHeight="1">
      <c r="A573" s="105">
        <v>2.083333333333437E-3</v>
      </c>
      <c r="B573" s="105">
        <v>3.3333333333333437E-2</v>
      </c>
      <c r="C573" s="105">
        <v>-9.8619329388560661E-4</v>
      </c>
      <c r="D573" s="105">
        <v>5.197505197505059E-4</v>
      </c>
      <c r="E573" s="105">
        <v>-2.2727272727273151E-3</v>
      </c>
      <c r="F573" s="105">
        <v>0</v>
      </c>
      <c r="G573" s="105">
        <v>1.4104372355430161E-3</v>
      </c>
      <c r="H573" s="105">
        <v>5.3262316910784868E-3</v>
      </c>
      <c r="I573" s="105">
        <v>-1.1591148577449917E-2</v>
      </c>
      <c r="J573" s="105">
        <v>1.2999999999999901E-2</v>
      </c>
      <c r="K573" s="106">
        <v>1.8675721561969505E-2</v>
      </c>
      <c r="L573" s="93">
        <v>-2.1559815078998623E-3</v>
      </c>
      <c r="M573" s="39"/>
      <c r="N573" s="39"/>
      <c r="O573" s="39"/>
      <c r="P573" s="39"/>
      <c r="Q573" s="39"/>
      <c r="R573" s="39"/>
      <c r="S573" s="39"/>
      <c r="T573" s="39"/>
      <c r="U573" s="39"/>
      <c r="V573" s="39"/>
      <c r="W573" s="39"/>
      <c r="X573" s="39"/>
      <c r="Y573" s="39"/>
      <c r="Z573" s="39"/>
    </row>
    <row r="574" spans="1:26" ht="14.25" customHeight="1">
      <c r="A574" s="105">
        <v>-2.7848101265822822E-2</v>
      </c>
      <c r="B574" s="105">
        <v>-3.2258064516129004E-2</v>
      </c>
      <c r="C574" s="105">
        <v>-1.870967741935492E-2</v>
      </c>
      <c r="D574" s="105">
        <v>-3.7839639939989844E-2</v>
      </c>
      <c r="E574" s="105">
        <v>-2.2004889975550057E-2</v>
      </c>
      <c r="F574" s="105">
        <v>0</v>
      </c>
      <c r="G574" s="105">
        <v>-7.3999999999999622E-3</v>
      </c>
      <c r="H574" s="105">
        <v>-5.2365930599369115E-2</v>
      </c>
      <c r="I574" s="105">
        <v>-1.0221109720483956E-2</v>
      </c>
      <c r="J574" s="105">
        <v>-6.6225165562914245E-3</v>
      </c>
      <c r="K574" s="106">
        <v>-1.6949152542372614E-3</v>
      </c>
      <c r="L574" s="93">
        <v>-2.0281844071501465E-2</v>
      </c>
      <c r="M574" s="39"/>
      <c r="N574" s="39"/>
      <c r="O574" s="39"/>
      <c r="P574" s="39"/>
      <c r="Q574" s="39"/>
      <c r="R574" s="39"/>
      <c r="S574" s="39"/>
      <c r="T574" s="39"/>
      <c r="U574" s="39"/>
      <c r="V574" s="39"/>
      <c r="W574" s="39"/>
      <c r="X574" s="39"/>
      <c r="Y574" s="39"/>
      <c r="Z574" s="39"/>
    </row>
    <row r="575" spans="1:26" ht="14.25" customHeight="1">
      <c r="A575" s="105">
        <v>3.0793319415448828E-2</v>
      </c>
      <c r="B575" s="105">
        <v>-1.6103059581320522E-3</v>
      </c>
      <c r="C575" s="105">
        <v>2.2427440633245421E-2</v>
      </c>
      <c r="D575" s="105">
        <v>4.3304347826086831E-2</v>
      </c>
      <c r="E575" s="105">
        <v>2.3663253697383313E-2</v>
      </c>
      <c r="F575" s="105">
        <v>5.1524710830704423E-2</v>
      </c>
      <c r="G575" s="105">
        <v>2.000400080015563E-4</v>
      </c>
      <c r="H575" s="105">
        <v>4.6204620462046098E-2</v>
      </c>
      <c r="I575" s="105">
        <v>2.0434227330779153E-2</v>
      </c>
      <c r="J575" s="105">
        <v>1.3262599469494596E-3</v>
      </c>
      <c r="K575" s="106">
        <v>0</v>
      </c>
      <c r="L575" s="93">
        <v>2.6980649478194341E-2</v>
      </c>
      <c r="M575" s="39"/>
      <c r="N575" s="39"/>
      <c r="O575" s="39"/>
      <c r="P575" s="39"/>
      <c r="Q575" s="39"/>
      <c r="R575" s="39"/>
      <c r="S575" s="39"/>
      <c r="T575" s="39"/>
      <c r="U575" s="39"/>
      <c r="V575" s="39"/>
      <c r="W575" s="39"/>
      <c r="X575" s="39"/>
      <c r="Y575" s="39"/>
      <c r="Z575" s="39"/>
    </row>
    <row r="576" spans="1:26" ht="14.25" customHeight="1">
      <c r="A576" s="105">
        <v>8.4210526315788847E-3</v>
      </c>
      <c r="B576" s="105">
        <v>1.612903225806539E-3</v>
      </c>
      <c r="C576" s="105">
        <v>-3.4394904458598718E-2</v>
      </c>
      <c r="D576" s="105">
        <v>0</v>
      </c>
      <c r="E576" s="105">
        <v>-1.136363636363602E-3</v>
      </c>
      <c r="F576" s="105">
        <v>-2.9591836734693899E-2</v>
      </c>
      <c r="G576" s="105">
        <v>4.2185616713539265E-3</v>
      </c>
      <c r="H576" s="105">
        <v>0</v>
      </c>
      <c r="I576" s="105">
        <v>1.7057569296374808E-3</v>
      </c>
      <c r="J576" s="105">
        <v>2.3761031907671315E-2</v>
      </c>
      <c r="K576" s="106">
        <v>0</v>
      </c>
      <c r="L576" s="93">
        <v>-4.7154611269843993E-3</v>
      </c>
      <c r="M576" s="39"/>
      <c r="N576" s="39"/>
      <c r="O576" s="39"/>
      <c r="P576" s="39"/>
      <c r="Q576" s="39"/>
      <c r="R576" s="39"/>
      <c r="S576" s="39"/>
      <c r="T576" s="39"/>
      <c r="U576" s="39"/>
      <c r="V576" s="39"/>
      <c r="W576" s="39"/>
      <c r="X576" s="39"/>
      <c r="Y576" s="39"/>
      <c r="Z576" s="39"/>
    </row>
    <row r="577" spans="1:26" ht="14.25" customHeight="1">
      <c r="A577" s="105">
        <v>3.598691384950925E-2</v>
      </c>
      <c r="B577" s="105">
        <v>-5.6134723336006553E-3</v>
      </c>
      <c r="C577" s="105">
        <v>-1.2578616352201255E-2</v>
      </c>
      <c r="D577" s="105">
        <v>-1.5410958904109595E-2</v>
      </c>
      <c r="E577" s="105">
        <v>4.5662100456620447E-3</v>
      </c>
      <c r="F577" s="105">
        <v>-5.0761421319797106E-3</v>
      </c>
      <c r="G577" s="105">
        <v>5.8597696504345542E-3</v>
      </c>
      <c r="H577" s="105">
        <v>1.0000000000000009E-2</v>
      </c>
      <c r="I577" s="105">
        <v>7.5187969924812581E-3</v>
      </c>
      <c r="J577" s="105">
        <v>5.97122302158275E-2</v>
      </c>
      <c r="K577" s="106">
        <v>-8.4033613445377853E-3</v>
      </c>
      <c r="L577" s="93">
        <v>5.551715199170415E-3</v>
      </c>
      <c r="M577" s="39"/>
      <c r="N577" s="39"/>
      <c r="O577" s="39"/>
      <c r="P577" s="39"/>
      <c r="Q577" s="39"/>
      <c r="R577" s="39"/>
      <c r="S577" s="39"/>
      <c r="T577" s="39"/>
      <c r="U577" s="39"/>
      <c r="V577" s="39"/>
      <c r="W577" s="39"/>
      <c r="X577" s="39"/>
      <c r="Y577" s="39"/>
      <c r="Z577" s="39"/>
    </row>
    <row r="578" spans="1:26" ht="14.25" customHeight="1">
      <c r="A578" s="105">
        <v>5.1605504587155959E-2</v>
      </c>
      <c r="B578" s="105">
        <v>1.38211382113822E-2</v>
      </c>
      <c r="C578" s="105">
        <v>-3.1347962382445305E-3</v>
      </c>
      <c r="D578" s="105">
        <v>3.6195883605393941E-2</v>
      </c>
      <c r="E578" s="105">
        <v>7.0123002643982524E-3</v>
      </c>
      <c r="F578" s="105">
        <v>0</v>
      </c>
      <c r="G578" s="105">
        <v>1.4347202295552419E-2</v>
      </c>
      <c r="H578" s="105">
        <v>1.3513513513513598E-2</v>
      </c>
      <c r="I578" s="105">
        <v>3.2327586206897241E-3</v>
      </c>
      <c r="J578" s="105">
        <v>1.4968966776195858E-2</v>
      </c>
      <c r="K578" s="106">
        <v>1.7094017094017033E-2</v>
      </c>
      <c r="L578" s="93">
        <v>1.9692497466848646E-2</v>
      </c>
      <c r="M578" s="39"/>
      <c r="N578" s="39"/>
      <c r="O578" s="39"/>
      <c r="P578" s="39"/>
      <c r="Q578" s="39"/>
      <c r="R578" s="39"/>
      <c r="S578" s="39"/>
      <c r="T578" s="39"/>
      <c r="U578" s="39"/>
      <c r="V578" s="39"/>
      <c r="W578" s="39"/>
      <c r="X578" s="39"/>
      <c r="Y578" s="39"/>
      <c r="Z578" s="39"/>
    </row>
    <row r="579" spans="1:26" ht="14.25" customHeight="1">
      <c r="A579" s="105">
        <v>7.9759565368164864E-3</v>
      </c>
      <c r="B579" s="105">
        <v>0</v>
      </c>
      <c r="C579" s="105">
        <v>9.493670886076E-3</v>
      </c>
      <c r="D579" s="105">
        <v>4.6345811051693442E-3</v>
      </c>
      <c r="E579" s="105">
        <v>1.3869463869463861E-2</v>
      </c>
      <c r="F579" s="105">
        <v>0</v>
      </c>
      <c r="G579" s="105">
        <v>8.0578512396694002E-3</v>
      </c>
      <c r="H579" s="105">
        <v>-6.7114093959731447E-3</v>
      </c>
      <c r="I579" s="105">
        <v>3.1111111111111089E-2</v>
      </c>
      <c r="J579" s="105">
        <v>1.444444444444426E-2</v>
      </c>
      <c r="K579" s="106">
        <v>8.6206896551723755E-3</v>
      </c>
      <c r="L579" s="93">
        <v>1.254586209588382E-2</v>
      </c>
      <c r="M579" s="39"/>
      <c r="N579" s="39"/>
      <c r="O579" s="39"/>
      <c r="P579" s="39"/>
      <c r="Q579" s="39"/>
      <c r="R579" s="39"/>
      <c r="S579" s="39"/>
      <c r="T579" s="39"/>
      <c r="U579" s="39"/>
      <c r="V579" s="39"/>
      <c r="W579" s="39"/>
      <c r="X579" s="39"/>
      <c r="Y579" s="39"/>
      <c r="Z579" s="39"/>
    </row>
    <row r="580" spans="1:26" ht="14.25" customHeight="1">
      <c r="A580" s="105">
        <v>3.5962877030162321E-3</v>
      </c>
      <c r="B580" s="105">
        <v>4.2372881355932313E-2</v>
      </c>
      <c r="C580" s="105">
        <v>-1.2499999999999956E-2</v>
      </c>
      <c r="D580" s="105">
        <v>7.1813285457809073E-3</v>
      </c>
      <c r="E580" s="105">
        <v>8.9369708372530887E-3</v>
      </c>
      <c r="F580" s="105">
        <v>3.6732975476265528E-2</v>
      </c>
      <c r="G580" s="105">
        <v>-4.1152263374485409E-3</v>
      </c>
      <c r="H580" s="105">
        <v>2.0547945205479534E-2</v>
      </c>
      <c r="I580" s="105">
        <v>0</v>
      </c>
      <c r="J580" s="105">
        <v>-2.5270758122743708E-2</v>
      </c>
      <c r="K580" s="106">
        <v>1.221640488656206E-2</v>
      </c>
      <c r="L580" s="93">
        <v>1.6196412215445655E-3</v>
      </c>
      <c r="M580" s="39"/>
      <c r="N580" s="39"/>
      <c r="O580" s="39"/>
      <c r="P580" s="39"/>
      <c r="Q580" s="39"/>
      <c r="R580" s="39"/>
      <c r="S580" s="39"/>
      <c r="T580" s="39"/>
      <c r="U580" s="39"/>
      <c r="V580" s="39"/>
      <c r="W580" s="39"/>
      <c r="X580" s="39"/>
      <c r="Y580" s="39"/>
      <c r="Z580" s="39"/>
    </row>
    <row r="581" spans="1:26" ht="14.25" customHeight="1">
      <c r="A581" s="105">
        <v>1.7431725740848503E-3</v>
      </c>
      <c r="B581" s="105">
        <v>-1.6666666666666718E-2</v>
      </c>
      <c r="C581" s="105">
        <v>3.4493571652556287E-3</v>
      </c>
      <c r="D581" s="105">
        <v>-1.0657193605683846E-2</v>
      </c>
      <c r="E581" s="105">
        <v>-8.8578088578088465E-3</v>
      </c>
      <c r="F581" s="105">
        <v>0</v>
      </c>
      <c r="G581" s="105">
        <v>-7.7582686810943047E-3</v>
      </c>
      <c r="H581" s="105">
        <v>0</v>
      </c>
      <c r="I581" s="105">
        <v>-8.8105726872246271E-3</v>
      </c>
      <c r="J581" s="105">
        <v>0</v>
      </c>
      <c r="K581" s="106">
        <v>-1.0191742960787731E-2</v>
      </c>
      <c r="L581" s="93">
        <v>-2.4624778544130033E-3</v>
      </c>
      <c r="M581" s="39"/>
      <c r="N581" s="39"/>
      <c r="O581" s="39"/>
      <c r="P581" s="39"/>
      <c r="Q581" s="39"/>
      <c r="R581" s="39"/>
      <c r="S581" s="39"/>
      <c r="T581" s="39"/>
      <c r="U581" s="39"/>
      <c r="V581" s="39"/>
      <c r="W581" s="39"/>
      <c r="X581" s="39"/>
      <c r="Y581" s="39"/>
      <c r="Z581" s="39"/>
    </row>
    <row r="582" spans="1:26" ht="14.25" customHeight="1">
      <c r="A582" s="105">
        <v>3.487561032318176E-4</v>
      </c>
      <c r="B582" s="105">
        <v>0</v>
      </c>
      <c r="C582" s="105">
        <v>0</v>
      </c>
      <c r="D582" s="105">
        <v>5.3571428571428381E-3</v>
      </c>
      <c r="E582" s="105">
        <v>4.6838407494145251E-3</v>
      </c>
      <c r="F582" s="105">
        <v>1.0526315789483043E-4</v>
      </c>
      <c r="G582" s="105">
        <v>1.1983471074380248E-2</v>
      </c>
      <c r="H582" s="105">
        <v>6.2026188835286877E-3</v>
      </c>
      <c r="I582" s="105">
        <v>6.6518847006651338E-3</v>
      </c>
      <c r="J582" s="105">
        <v>3.986951794128446E-3</v>
      </c>
      <c r="K582" s="106">
        <v>8.5365853658536661E-3</v>
      </c>
      <c r="L582" s="93">
        <v>5.365864587534297E-3</v>
      </c>
      <c r="M582" s="39"/>
      <c r="N582" s="39"/>
      <c r="O582" s="39"/>
      <c r="P582" s="39"/>
      <c r="Q582" s="39"/>
      <c r="R582" s="39"/>
      <c r="S582" s="39"/>
      <c r="T582" s="39"/>
      <c r="U582" s="39"/>
      <c r="V582" s="39"/>
      <c r="W582" s="39"/>
      <c r="X582" s="39"/>
      <c r="Y582" s="39"/>
      <c r="Z582" s="39"/>
    </row>
    <row r="583" spans="1:26" ht="14.25" customHeight="1">
      <c r="A583" s="105">
        <v>-4.9739733950261433E-3</v>
      </c>
      <c r="B583" s="105">
        <v>-4.1493775933609811E-3</v>
      </c>
      <c r="C583" s="105">
        <v>2.2115384615384537E-2</v>
      </c>
      <c r="D583" s="105">
        <v>6.832074793239773E-3</v>
      </c>
      <c r="E583" s="105">
        <v>3.9971784622618856E-3</v>
      </c>
      <c r="F583" s="105">
        <v>-1.041666666666663E-2</v>
      </c>
      <c r="G583" s="105">
        <v>-4.1152263374485409E-3</v>
      </c>
      <c r="H583" s="105">
        <v>0</v>
      </c>
      <c r="I583" s="105">
        <v>2.2212148685403443E-2</v>
      </c>
      <c r="J583" s="105">
        <v>-3.6231884057980057E-4</v>
      </c>
      <c r="K583" s="106">
        <v>-6.9204152249134898E-3</v>
      </c>
      <c r="L583" s="93">
        <v>-1.2320926533682108E-4</v>
      </c>
      <c r="M583" s="39"/>
      <c r="N583" s="39"/>
      <c r="O583" s="39"/>
      <c r="P583" s="39"/>
      <c r="Q583" s="39"/>
      <c r="R583" s="39"/>
      <c r="S583" s="39"/>
      <c r="T583" s="39"/>
      <c r="U583" s="39"/>
      <c r="V583" s="39"/>
      <c r="W583" s="39"/>
      <c r="X583" s="39"/>
      <c r="Y583" s="39"/>
      <c r="Z583" s="39"/>
    </row>
    <row r="584" spans="1:26" ht="14.25" customHeight="1">
      <c r="A584" s="105">
        <v>-2.8835063437139263E-3</v>
      </c>
      <c r="B584" s="105">
        <v>-2.8225806451612878E-2</v>
      </c>
      <c r="C584" s="105">
        <v>-5.4191903092125626E-3</v>
      </c>
      <c r="D584" s="105">
        <v>-6.7857142857141728E-3</v>
      </c>
      <c r="E584" s="105">
        <v>-8.6247086247085436E-3</v>
      </c>
      <c r="F584" s="105">
        <v>-2.9322548028311468E-2</v>
      </c>
      <c r="G584" s="105">
        <v>-2.0571898786259091E-4</v>
      </c>
      <c r="H584" s="105">
        <v>0</v>
      </c>
      <c r="I584" s="105">
        <v>0</v>
      </c>
      <c r="J584" s="105">
        <v>0</v>
      </c>
      <c r="K584" s="106">
        <v>2.6642984014209503E-2</v>
      </c>
      <c r="L584" s="93">
        <v>2.0539642632664279E-3</v>
      </c>
      <c r="M584" s="39"/>
      <c r="N584" s="39"/>
      <c r="O584" s="39"/>
      <c r="P584" s="39"/>
      <c r="Q584" s="39"/>
      <c r="R584" s="39"/>
      <c r="S584" s="39"/>
      <c r="T584" s="39"/>
      <c r="U584" s="39"/>
      <c r="V584" s="39"/>
      <c r="W584" s="39"/>
      <c r="X584" s="39"/>
      <c r="Y584" s="39"/>
      <c r="Z584" s="39"/>
    </row>
    <row r="585" spans="1:26" ht="14.25" customHeight="1">
      <c r="A585" s="105">
        <v>-3.4482758620689724E-3</v>
      </c>
      <c r="B585" s="105">
        <v>3.9396479463537304E-2</v>
      </c>
      <c r="C585" s="105">
        <v>2.5163398692810368E-2</v>
      </c>
      <c r="D585" s="105">
        <v>9.009009009008917E-3</v>
      </c>
      <c r="E585" s="105">
        <v>2.9222676797193703E-3</v>
      </c>
      <c r="F585" s="105">
        <v>1.6443987667009274E-2</v>
      </c>
      <c r="G585" s="105">
        <v>-7.9591836734693722E-3</v>
      </c>
      <c r="H585" s="105">
        <v>-2.6174496644295275E-2</v>
      </c>
      <c r="I585" s="105">
        <v>0</v>
      </c>
      <c r="J585" s="105">
        <v>-5.4054054054053502E-3</v>
      </c>
      <c r="K585" s="106">
        <v>-4.4142614601018648E-2</v>
      </c>
      <c r="L585" s="93">
        <v>-2.6418304750817079E-3</v>
      </c>
      <c r="M585" s="39"/>
      <c r="N585" s="39"/>
      <c r="O585" s="39"/>
      <c r="P585" s="39"/>
      <c r="Q585" s="39"/>
      <c r="R585" s="39"/>
      <c r="S585" s="39"/>
      <c r="T585" s="39"/>
      <c r="U585" s="39"/>
      <c r="V585" s="39"/>
      <c r="W585" s="39"/>
      <c r="X585" s="39"/>
      <c r="Y585" s="39"/>
      <c r="Z585" s="39"/>
    </row>
    <row r="586" spans="1:26" ht="14.25" customHeight="1">
      <c r="A586" s="105">
        <v>0</v>
      </c>
      <c r="B586" s="105">
        <v>5.8562555456965315E-2</v>
      </c>
      <c r="C586" s="105">
        <v>-6.5316786414104655E-4</v>
      </c>
      <c r="D586" s="105">
        <v>-8.9285714285713969E-3</v>
      </c>
      <c r="E586" s="105">
        <v>-1.6666666666666718E-2</v>
      </c>
      <c r="F586" s="105">
        <v>-2.7000000000000024E-2</v>
      </c>
      <c r="G586" s="105">
        <v>-1.6064257028112428E-2</v>
      </c>
      <c r="H586" s="105">
        <v>6.7159167226327199E-4</v>
      </c>
      <c r="I586" s="105">
        <v>-2.3893805309734506E-2</v>
      </c>
      <c r="J586" s="105">
        <v>-1.4393666786612913E-3</v>
      </c>
      <c r="K586" s="106">
        <v>0</v>
      </c>
      <c r="L586" s="93">
        <v>-1.0730778175213951E-2</v>
      </c>
      <c r="M586" s="39"/>
      <c r="N586" s="39"/>
      <c r="O586" s="39"/>
      <c r="P586" s="39"/>
      <c r="Q586" s="39"/>
      <c r="R586" s="39"/>
      <c r="S586" s="39"/>
      <c r="T586" s="39"/>
      <c r="U586" s="39"/>
      <c r="V586" s="39"/>
      <c r="W586" s="39"/>
      <c r="X586" s="39"/>
      <c r="Y586" s="39"/>
      <c r="Z586" s="39"/>
    </row>
    <row r="587" spans="1:26" ht="14.25" customHeight="1">
      <c r="A587" s="105">
        <v>-4.5766590389016981E-3</v>
      </c>
      <c r="B587" s="105">
        <v>-5.9265442404006663E-2</v>
      </c>
      <c r="C587" s="105">
        <v>-3.1012658227848156E-2</v>
      </c>
      <c r="D587" s="105">
        <v>-1.7825311942959443E-3</v>
      </c>
      <c r="E587" s="105">
        <v>1.7781937295273886E-2</v>
      </c>
      <c r="F587" s="105">
        <v>0</v>
      </c>
      <c r="G587" s="105">
        <v>8.03858520900258E-4</v>
      </c>
      <c r="H587" s="105">
        <v>5.3041018387553152E-2</v>
      </c>
      <c r="I587" s="105">
        <v>-4.405286343612369E-3</v>
      </c>
      <c r="J587" s="105">
        <v>3.2490974729240119E-3</v>
      </c>
      <c r="K587" s="106">
        <v>5.9352517985611586E-2</v>
      </c>
      <c r="L587" s="93">
        <v>1.5028550874510938E-2</v>
      </c>
      <c r="M587" s="39"/>
      <c r="N587" s="39"/>
      <c r="O587" s="39"/>
      <c r="P587" s="39"/>
      <c r="Q587" s="39"/>
      <c r="R587" s="39"/>
      <c r="S587" s="39"/>
      <c r="T587" s="39"/>
      <c r="U587" s="39"/>
      <c r="V587" s="39"/>
      <c r="W587" s="39"/>
      <c r="X587" s="39"/>
      <c r="Y587" s="39"/>
      <c r="Z587" s="39"/>
    </row>
    <row r="588" spans="1:26" ht="14.25" customHeight="1">
      <c r="A588" s="105">
        <v>-3.4207525655644E-3</v>
      </c>
      <c r="B588" s="105">
        <v>-1.6666666666667052E-3</v>
      </c>
      <c r="C588" s="105">
        <v>-1.2499999999999956E-2</v>
      </c>
      <c r="D588" s="105">
        <v>-4.4293015332197649E-2</v>
      </c>
      <c r="E588" s="105">
        <v>-2.339181286550307E-4</v>
      </c>
      <c r="F588" s="105">
        <v>0</v>
      </c>
      <c r="G588" s="105">
        <v>-4.4017607042816653E-3</v>
      </c>
      <c r="H588" s="105">
        <v>-6.3246661981728458E-3</v>
      </c>
      <c r="I588" s="105">
        <v>0</v>
      </c>
      <c r="J588" s="105">
        <v>3.6231884057971175E-3</v>
      </c>
      <c r="K588" s="106">
        <v>1.0909090909090979E-2</v>
      </c>
      <c r="L588" s="93">
        <v>-3.9410631913654459E-3</v>
      </c>
      <c r="M588" s="39"/>
      <c r="N588" s="39"/>
      <c r="O588" s="39"/>
      <c r="P588" s="39"/>
      <c r="Q588" s="39"/>
      <c r="R588" s="39"/>
      <c r="S588" s="39"/>
      <c r="T588" s="39"/>
      <c r="U588" s="39"/>
      <c r="V588" s="39"/>
      <c r="W588" s="39"/>
      <c r="X588" s="39"/>
      <c r="Y588" s="39"/>
      <c r="Z588" s="39"/>
    </row>
    <row r="589" spans="1:26" ht="14.25" customHeight="1">
      <c r="A589" s="105">
        <v>5.7339449541284893E-3</v>
      </c>
      <c r="B589" s="105">
        <v>-4.0000000000000036E-2</v>
      </c>
      <c r="C589" s="105">
        <v>3.2258064516129004E-2</v>
      </c>
      <c r="D589" s="105">
        <v>-1.3445378151260456E-2</v>
      </c>
      <c r="E589" s="105">
        <v>3.1678986272440923E-3</v>
      </c>
      <c r="F589" s="105">
        <v>0</v>
      </c>
      <c r="G589" s="105">
        <v>0</v>
      </c>
      <c r="H589" s="105">
        <v>5.6537102473497303E-3</v>
      </c>
      <c r="I589" s="105">
        <v>2.1372328458942658E-2</v>
      </c>
      <c r="J589" s="105">
        <v>-1.4285714285714235E-2</v>
      </c>
      <c r="K589" s="106">
        <v>-3.5087719298245612E-2</v>
      </c>
      <c r="L589" s="93">
        <v>1.6934895979363596E-3</v>
      </c>
      <c r="M589" s="39"/>
      <c r="N589" s="39"/>
      <c r="O589" s="39"/>
      <c r="P589" s="39"/>
      <c r="Q589" s="39"/>
      <c r="R589" s="39"/>
      <c r="S589" s="39"/>
      <c r="T589" s="39"/>
      <c r="U589" s="39"/>
      <c r="V589" s="39"/>
      <c r="W589" s="39"/>
      <c r="X589" s="39"/>
      <c r="Y589" s="39"/>
      <c r="Z589" s="39"/>
    </row>
    <row r="590" spans="1:26" ht="14.25" customHeight="1">
      <c r="A590" s="105">
        <v>-3.4285714285714475E-3</v>
      </c>
      <c r="B590" s="105">
        <v>0</v>
      </c>
      <c r="C590" s="105">
        <v>6.8203962325430467E-3</v>
      </c>
      <c r="D590" s="105">
        <v>6.9385682856659692E-3</v>
      </c>
      <c r="E590" s="105">
        <v>2.7058823529411136E-3</v>
      </c>
      <c r="F590" s="105">
        <v>2.0408163265306145E-2</v>
      </c>
      <c r="G590" s="105">
        <v>-2.000400080015563E-4</v>
      </c>
      <c r="H590" s="105">
        <v>7.0721357850067612E-4</v>
      </c>
      <c r="I590" s="105">
        <v>-1.2222222222222245E-2</v>
      </c>
      <c r="J590" s="105">
        <v>1.449275362318847E-2</v>
      </c>
      <c r="K590" s="106">
        <v>0</v>
      </c>
      <c r="L590" s="93">
        <v>2.5636124447643294E-3</v>
      </c>
      <c r="M590" s="39"/>
      <c r="N590" s="39"/>
      <c r="O590" s="39"/>
      <c r="P590" s="39"/>
      <c r="Q590" s="39"/>
      <c r="R590" s="39"/>
      <c r="S590" s="39"/>
      <c r="T590" s="39"/>
      <c r="U590" s="39"/>
      <c r="V590" s="39"/>
      <c r="W590" s="39"/>
      <c r="X590" s="39"/>
      <c r="Y590" s="39"/>
      <c r="Z590" s="39"/>
    </row>
    <row r="591" spans="1:26" ht="14.25" customHeight="1">
      <c r="A591" s="105">
        <v>8.0645161290322509E-3</v>
      </c>
      <c r="B591" s="105">
        <v>4.1666666666666741E-2</v>
      </c>
      <c r="C591" s="105">
        <v>3.1145344943067421E-2</v>
      </c>
      <c r="D591" s="105">
        <v>9.9128354127497875E-3</v>
      </c>
      <c r="E591" s="105">
        <v>-2.3474178403756207E-3</v>
      </c>
      <c r="F591" s="105">
        <v>-9.1001011122345821E-3</v>
      </c>
      <c r="G591" s="105">
        <v>7.8629032258064058E-3</v>
      </c>
      <c r="H591" s="105">
        <v>2.4637681159420222E-2</v>
      </c>
      <c r="I591" s="105">
        <v>0</v>
      </c>
      <c r="J591" s="105">
        <v>2.9069767441860517E-3</v>
      </c>
      <c r="K591" s="106">
        <v>3.6363636363636376E-2</v>
      </c>
      <c r="L591" s="93">
        <v>4.64270383842047E-3</v>
      </c>
      <c r="M591" s="39"/>
      <c r="N591" s="39"/>
      <c r="O591" s="39"/>
      <c r="P591" s="39"/>
      <c r="Q591" s="39"/>
      <c r="R591" s="39"/>
      <c r="S591" s="39"/>
      <c r="T591" s="39"/>
      <c r="U591" s="39"/>
      <c r="V591" s="39"/>
      <c r="W591" s="39"/>
      <c r="X591" s="39"/>
      <c r="Y591" s="39"/>
      <c r="Z591" s="39"/>
    </row>
    <row r="592" spans="1:26" ht="14.25" customHeight="1">
      <c r="A592" s="105">
        <v>2.1777516185991663E-2</v>
      </c>
      <c r="B592" s="105">
        <v>-3.8461538461538436E-2</v>
      </c>
      <c r="C592" s="105">
        <v>1.9112627986348274E-2</v>
      </c>
      <c r="D592" s="105">
        <v>8.7931034482759962E-3</v>
      </c>
      <c r="E592" s="105">
        <v>1.9016864011481838E-2</v>
      </c>
      <c r="F592" s="105">
        <v>0</v>
      </c>
      <c r="G592" s="105">
        <v>2.0576131687242816E-2</v>
      </c>
      <c r="H592" s="105">
        <v>-2.1691973969630851E-3</v>
      </c>
      <c r="I592" s="105">
        <v>5.4111033028812372E-2</v>
      </c>
      <c r="J592" s="105">
        <v>1.0279001468428861E-2</v>
      </c>
      <c r="K592" s="106">
        <v>-4.8442906574394429E-2</v>
      </c>
      <c r="L592" s="93">
        <v>1.5579111600587447E-2</v>
      </c>
      <c r="M592" s="39"/>
      <c r="N592" s="39"/>
      <c r="O592" s="39"/>
      <c r="P592" s="39"/>
      <c r="Q592" s="39"/>
      <c r="R592" s="39"/>
      <c r="S592" s="39"/>
      <c r="T592" s="39"/>
      <c r="U592" s="39"/>
      <c r="V592" s="39"/>
      <c r="W592" s="39"/>
      <c r="X592" s="39"/>
      <c r="Y592" s="39"/>
      <c r="Z592" s="39"/>
    </row>
    <row r="593" spans="1:26" ht="14.25" customHeight="1">
      <c r="A593" s="105">
        <v>-1.2209302325581373E-2</v>
      </c>
      <c r="B593" s="105">
        <v>0</v>
      </c>
      <c r="C593" s="105">
        <v>-2.3333333333333317E-2</v>
      </c>
      <c r="D593" s="105">
        <v>1.7271157167531026E-3</v>
      </c>
      <c r="E593" s="105">
        <v>-1.2868949232585525E-2</v>
      </c>
      <c r="F593" s="105">
        <v>0</v>
      </c>
      <c r="G593" s="105">
        <v>-3.8942406230784155E-3</v>
      </c>
      <c r="H593" s="105">
        <v>5.0872093023255349E-3</v>
      </c>
      <c r="I593" s="105">
        <v>-2.9552170947942713E-2</v>
      </c>
      <c r="J593" s="105">
        <v>-1.2685755708590096E-2</v>
      </c>
      <c r="K593" s="106">
        <v>-2.033898305084747E-2</v>
      </c>
      <c r="L593" s="93">
        <v>-1.1229837337507709E-2</v>
      </c>
      <c r="M593" s="39"/>
      <c r="N593" s="39"/>
      <c r="O593" s="39"/>
      <c r="P593" s="39"/>
      <c r="Q593" s="39"/>
      <c r="R593" s="39"/>
      <c r="S593" s="39"/>
      <c r="T593" s="39"/>
      <c r="U593" s="39"/>
      <c r="V593" s="39"/>
      <c r="W593" s="39"/>
      <c r="X593" s="39"/>
      <c r="Y593" s="39"/>
      <c r="Z593" s="39"/>
    </row>
    <row r="594" spans="1:26" ht="14.25" customHeight="1">
      <c r="A594" s="105">
        <v>1.1764705882352899E-2</v>
      </c>
      <c r="B594" s="105">
        <v>-8.0064051240991141E-4</v>
      </c>
      <c r="C594" s="105">
        <v>0</v>
      </c>
      <c r="D594" s="105">
        <v>3.4662045060658286E-3</v>
      </c>
      <c r="E594" s="105">
        <v>3.799019607843146E-2</v>
      </c>
      <c r="F594" s="105">
        <v>0</v>
      </c>
      <c r="G594" s="105">
        <v>1.6882034180908612E-2</v>
      </c>
      <c r="H594" s="105">
        <v>1.9259259259259309E-2</v>
      </c>
      <c r="I594" s="105">
        <v>0</v>
      </c>
      <c r="J594" s="105">
        <v>1.0885341074018395E-3</v>
      </c>
      <c r="K594" s="106">
        <v>0</v>
      </c>
      <c r="L594" s="93">
        <v>1.3893041978148446E-2</v>
      </c>
      <c r="M594" s="39"/>
      <c r="N594" s="39"/>
      <c r="O594" s="39"/>
      <c r="P594" s="39"/>
      <c r="Q594" s="39"/>
      <c r="R594" s="39"/>
      <c r="S594" s="39"/>
      <c r="T594" s="39"/>
      <c r="U594" s="39"/>
      <c r="V594" s="39"/>
      <c r="W594" s="39"/>
      <c r="X594" s="39"/>
      <c r="Y594" s="39"/>
      <c r="Z594" s="39"/>
    </row>
    <row r="595" spans="1:26" ht="14.25" customHeight="1">
      <c r="A595" s="105">
        <v>1.1904761904761862E-2</v>
      </c>
      <c r="B595" s="105">
        <v>4.0833333333333277E-2</v>
      </c>
      <c r="C595" s="105">
        <v>-1.7038007863695914E-2</v>
      </c>
      <c r="D595" s="105">
        <v>3.4782608695651529E-3</v>
      </c>
      <c r="E595" s="105">
        <v>2.4515812699199557E-4</v>
      </c>
      <c r="F595" s="105">
        <v>2.0263424518742745E-3</v>
      </c>
      <c r="G595" s="105">
        <v>7.983193277310896E-3</v>
      </c>
      <c r="H595" s="105">
        <v>8.2150858849887598E-3</v>
      </c>
      <c r="I595" s="105">
        <v>0</v>
      </c>
      <c r="J595" s="105">
        <v>4.3731778425657453E-3</v>
      </c>
      <c r="K595" s="106">
        <v>0</v>
      </c>
      <c r="L595" s="93">
        <v>-6.0917439628516146E-4</v>
      </c>
      <c r="M595" s="39"/>
      <c r="N595" s="39"/>
      <c r="O595" s="39"/>
      <c r="P595" s="39"/>
      <c r="Q595" s="39"/>
      <c r="R595" s="39"/>
      <c r="S595" s="39"/>
      <c r="T595" s="39"/>
      <c r="U595" s="39"/>
      <c r="V595" s="39"/>
      <c r="W595" s="39"/>
      <c r="X595" s="39"/>
      <c r="Y595" s="39"/>
      <c r="Z595" s="39"/>
    </row>
    <row r="596" spans="1:26" ht="14.25" customHeight="1">
      <c r="A596" s="105">
        <v>5.9880239520957446E-3</v>
      </c>
      <c r="B596" s="105">
        <v>0</v>
      </c>
      <c r="C596" s="105">
        <v>1.7333333333333201E-2</v>
      </c>
      <c r="D596" s="105">
        <v>-8.6206896551723755E-3</v>
      </c>
      <c r="E596" s="105">
        <v>-1.4687882496940974E-3</v>
      </c>
      <c r="F596" s="105">
        <v>-1.0121457489878916E-3</v>
      </c>
      <c r="G596" s="105">
        <v>-4.6005855290672804E-3</v>
      </c>
      <c r="H596" s="105">
        <v>0</v>
      </c>
      <c r="I596" s="105">
        <v>0</v>
      </c>
      <c r="J596" s="105">
        <v>-5.0761421319798217E-3</v>
      </c>
      <c r="K596" s="106">
        <v>-1.6920473773265332E-3</v>
      </c>
      <c r="L596" s="93">
        <v>1.4944246465109501E-4</v>
      </c>
      <c r="M596" s="39"/>
      <c r="N596" s="39"/>
      <c r="O596" s="39"/>
      <c r="P596" s="39"/>
      <c r="Q596" s="39"/>
      <c r="R596" s="39"/>
      <c r="S596" s="39"/>
      <c r="T596" s="39"/>
      <c r="U596" s="39"/>
      <c r="V596" s="39"/>
      <c r="W596" s="39"/>
      <c r="X596" s="39"/>
      <c r="Y596" s="39"/>
      <c r="Z596" s="39"/>
    </row>
    <row r="597" spans="1:26" ht="14.25" customHeight="1">
      <c r="A597" s="105">
        <v>0</v>
      </c>
      <c r="B597" s="105">
        <v>0</v>
      </c>
      <c r="C597" s="105">
        <v>-2.5341130604288553E-2</v>
      </c>
      <c r="D597" s="105">
        <v>8.6956521739129933E-3</v>
      </c>
      <c r="E597" s="105">
        <v>8.6419753086419693E-3</v>
      </c>
      <c r="F597" s="105">
        <v>0</v>
      </c>
      <c r="G597" s="105">
        <v>-3.5424046676391097E-3</v>
      </c>
      <c r="H597" s="105">
        <v>-5.9391239792130346E-3</v>
      </c>
      <c r="I597" s="105">
        <v>0</v>
      </c>
      <c r="J597" s="105">
        <v>-3.6245016310243461E-4</v>
      </c>
      <c r="K597" s="106">
        <v>0</v>
      </c>
      <c r="L597" s="93">
        <v>1.554314662368439E-3</v>
      </c>
      <c r="M597" s="39"/>
      <c r="N597" s="39"/>
      <c r="O597" s="39"/>
      <c r="P597" s="39"/>
      <c r="Q597" s="39"/>
      <c r="R597" s="39"/>
      <c r="S597" s="39"/>
      <c r="T597" s="39"/>
      <c r="U597" s="39"/>
      <c r="V597" s="39"/>
      <c r="W597" s="39"/>
      <c r="X597" s="39"/>
      <c r="Y597" s="39"/>
      <c r="Z597" s="39"/>
    </row>
    <row r="598" spans="1:26" ht="14.25" customHeight="1">
      <c r="A598" s="105">
        <v>-5.9523809523809312E-3</v>
      </c>
      <c r="B598" s="105">
        <v>-4.0767386091127067E-2</v>
      </c>
      <c r="C598" s="105">
        <v>2.5658113962012674E-2</v>
      </c>
      <c r="D598" s="105">
        <v>-4.8459674627898686E-3</v>
      </c>
      <c r="E598" s="105">
        <v>-7.3529411764705621E-3</v>
      </c>
      <c r="F598" s="105">
        <v>0</v>
      </c>
      <c r="G598" s="105">
        <v>1.8789144050104234E-3</v>
      </c>
      <c r="H598" s="105">
        <v>-1.3909224011713017E-2</v>
      </c>
      <c r="I598" s="105">
        <v>-5.4261813248925872E-3</v>
      </c>
      <c r="J598" s="105">
        <v>-1.3233190271817019E-2</v>
      </c>
      <c r="K598" s="106">
        <v>1.6949152542373724E-3</v>
      </c>
      <c r="L598" s="93">
        <v>-3.2591606513731053E-3</v>
      </c>
      <c r="M598" s="39"/>
      <c r="N598" s="39"/>
      <c r="O598" s="39"/>
      <c r="P598" s="39"/>
      <c r="Q598" s="39"/>
      <c r="R598" s="39"/>
      <c r="S598" s="39"/>
      <c r="T598" s="39"/>
      <c r="U598" s="39"/>
      <c r="V598" s="39"/>
      <c r="W598" s="39"/>
      <c r="X598" s="39"/>
      <c r="Y598" s="39"/>
      <c r="Z598" s="39"/>
    </row>
    <row r="599" spans="1:26" ht="14.25" customHeight="1">
      <c r="A599" s="105">
        <v>-4.1493775933609811E-3</v>
      </c>
      <c r="B599" s="105">
        <v>5.9271803556308233E-2</v>
      </c>
      <c r="C599" s="105">
        <v>7.0469798657719629E-3</v>
      </c>
      <c r="D599" s="105">
        <v>1.386481802426287E-3</v>
      </c>
      <c r="E599" s="105">
        <v>-9.7087378640776656E-3</v>
      </c>
      <c r="F599" s="105">
        <v>0</v>
      </c>
      <c r="G599" s="105">
        <v>2.0920502092049986E-3</v>
      </c>
      <c r="H599" s="105">
        <v>4.4117647058823373E-3</v>
      </c>
      <c r="I599" s="105">
        <v>5.4557854057739608E-3</v>
      </c>
      <c r="J599" s="105">
        <v>2.7563395810363822E-2</v>
      </c>
      <c r="K599" s="106">
        <v>0</v>
      </c>
      <c r="L599" s="93">
        <v>-6.0114525585746037E-3</v>
      </c>
      <c r="M599" s="39"/>
      <c r="N599" s="39"/>
      <c r="O599" s="39"/>
      <c r="P599" s="39"/>
      <c r="Q599" s="39"/>
      <c r="R599" s="39"/>
      <c r="S599" s="39"/>
      <c r="T599" s="39"/>
      <c r="U599" s="39"/>
      <c r="V599" s="39"/>
      <c r="W599" s="39"/>
      <c r="X599" s="39"/>
      <c r="Y599" s="39"/>
      <c r="Z599" s="39"/>
    </row>
    <row r="600" spans="1:26" ht="14.25" customHeight="1">
      <c r="A600" s="105">
        <v>-6.4782096584218296E-3</v>
      </c>
      <c r="B600" s="105">
        <v>0</v>
      </c>
      <c r="C600" s="105">
        <v>3.3670033670034627E-3</v>
      </c>
      <c r="D600" s="105">
        <v>-8.658008658009031E-4</v>
      </c>
      <c r="E600" s="105">
        <v>1.7283950617283939E-2</v>
      </c>
      <c r="F600" s="105">
        <v>0</v>
      </c>
      <c r="G600" s="105">
        <v>8.4388185654007408E-3</v>
      </c>
      <c r="H600" s="105">
        <v>-8.7463556851311575E-3</v>
      </c>
      <c r="I600" s="105">
        <v>3.5058823529411809E-2</v>
      </c>
      <c r="J600" s="105">
        <v>7.7777777777778834E-3</v>
      </c>
      <c r="K600" s="106">
        <v>-1.6666666666666718E-2</v>
      </c>
      <c r="L600" s="93">
        <v>6.8219404630649461E-3</v>
      </c>
      <c r="M600" s="39"/>
      <c r="N600" s="39"/>
      <c r="O600" s="39"/>
      <c r="P600" s="39"/>
      <c r="Q600" s="39"/>
      <c r="R600" s="39"/>
      <c r="S600" s="39"/>
      <c r="T600" s="39"/>
      <c r="U600" s="39"/>
      <c r="V600" s="39"/>
      <c r="W600" s="39"/>
      <c r="X600" s="39"/>
      <c r="Y600" s="39"/>
      <c r="Z600" s="39"/>
    </row>
    <row r="601" spans="1:26" ht="14.25" customHeight="1">
      <c r="A601" s="105">
        <v>2.2891566265060392E-2</v>
      </c>
      <c r="B601" s="105">
        <v>-2.638087386644683E-2</v>
      </c>
      <c r="C601" s="105">
        <v>-3.3557046979866278E-3</v>
      </c>
      <c r="D601" s="105">
        <v>1.3157894736842035E-2</v>
      </c>
      <c r="E601" s="105">
        <v>-2.4630541871921707E-3</v>
      </c>
      <c r="F601" s="105">
        <v>0</v>
      </c>
      <c r="G601" s="105">
        <v>1.0660980810234477E-2</v>
      </c>
      <c r="H601" s="105">
        <v>8.8235294117646745E-3</v>
      </c>
      <c r="I601" s="105">
        <v>-3.4090909090909061E-2</v>
      </c>
      <c r="J601" s="105">
        <v>1.1123470522802492E-3</v>
      </c>
      <c r="K601" s="106">
        <v>1.6949152542372836E-2</v>
      </c>
      <c r="L601" s="93">
        <v>4.3138250017300539E-3</v>
      </c>
      <c r="M601" s="39"/>
      <c r="N601" s="39"/>
      <c r="O601" s="39"/>
      <c r="P601" s="39"/>
      <c r="Q601" s="39"/>
      <c r="R601" s="39"/>
      <c r="S601" s="39"/>
      <c r="T601" s="39"/>
      <c r="U601" s="39"/>
      <c r="V601" s="39"/>
      <c r="W601" s="39"/>
      <c r="X601" s="39"/>
      <c r="Y601" s="39"/>
      <c r="Z601" s="39"/>
    </row>
    <row r="602" spans="1:26" ht="14.25" customHeight="1">
      <c r="A602" s="105">
        <v>3.0415890751086305E-2</v>
      </c>
      <c r="B602" s="105">
        <v>-5.7377049180328266E-3</v>
      </c>
      <c r="C602" s="105">
        <v>2.4407012719147581E-2</v>
      </c>
      <c r="D602" s="105">
        <v>-1.7241379310344862E-2</v>
      </c>
      <c r="E602" s="105">
        <v>2.0100502512562901E-2</v>
      </c>
      <c r="F602" s="105">
        <v>-1.0111223458038054E-3</v>
      </c>
      <c r="G602" s="105">
        <v>1.9565217391304346E-2</v>
      </c>
      <c r="H602" s="105">
        <v>7.4074074074073071E-3</v>
      </c>
      <c r="I602" s="105">
        <v>4.4882450724293532E-2</v>
      </c>
      <c r="J602" s="105">
        <v>3.7091988130555364E-4</v>
      </c>
      <c r="K602" s="106">
        <v>0</v>
      </c>
      <c r="L602" s="93">
        <v>1.7200112633752651E-2</v>
      </c>
      <c r="M602" s="39"/>
      <c r="N602" s="39"/>
      <c r="O602" s="39"/>
      <c r="P602" s="39"/>
      <c r="Q602" s="39"/>
      <c r="R602" s="39"/>
      <c r="S602" s="39"/>
      <c r="T602" s="39"/>
      <c r="U602" s="39"/>
      <c r="V602" s="39"/>
      <c r="W602" s="39"/>
      <c r="X602" s="39"/>
      <c r="Y602" s="39"/>
      <c r="Z602" s="39"/>
    </row>
    <row r="603" spans="1:26" ht="14.25" customHeight="1">
      <c r="A603" s="105">
        <v>2.2857142857142909E-2</v>
      </c>
      <c r="B603" s="105">
        <v>-8.1300813008130524E-3</v>
      </c>
      <c r="C603" s="105">
        <v>3.5968660968660915E-2</v>
      </c>
      <c r="D603" s="105">
        <v>1.221640488656206E-2</v>
      </c>
      <c r="E603" s="105">
        <v>1.2578616352201255E-3</v>
      </c>
      <c r="F603" s="105">
        <v>1.6443987667009274E-2</v>
      </c>
      <c r="G603" s="105">
        <v>1.7474010174740151E-2</v>
      </c>
      <c r="H603" s="105">
        <v>2.6615969581748944E-2</v>
      </c>
      <c r="I603" s="105">
        <v>0</v>
      </c>
      <c r="J603" s="105">
        <v>1.0494752623688264E-2</v>
      </c>
      <c r="K603" s="106">
        <v>-1.6666666666666718E-2</v>
      </c>
      <c r="L603" s="93">
        <v>9.6066144679640697E-3</v>
      </c>
      <c r="M603" s="39"/>
      <c r="N603" s="39"/>
      <c r="O603" s="39"/>
      <c r="P603" s="39"/>
      <c r="Q603" s="39"/>
      <c r="R603" s="39"/>
      <c r="S603" s="39"/>
      <c r="T603" s="39"/>
      <c r="U603" s="39"/>
      <c r="V603" s="39"/>
      <c r="W603" s="39"/>
      <c r="X603" s="39"/>
      <c r="Y603" s="39"/>
      <c r="Z603" s="39"/>
    </row>
    <row r="604" spans="1:26" ht="14.25" customHeight="1">
      <c r="A604" s="105">
        <v>3.3464566929133799E-2</v>
      </c>
      <c r="B604" s="105">
        <v>0</v>
      </c>
      <c r="C604" s="105">
        <v>5.9622641509434082E-2</v>
      </c>
      <c r="D604" s="105">
        <v>5.2631578947368585E-3</v>
      </c>
      <c r="E604" s="105">
        <v>3.7878787878788955E-3</v>
      </c>
      <c r="F604" s="105">
        <v>2.9629629629629672E-2</v>
      </c>
      <c r="G604" s="105">
        <v>-8.5526315789473673E-3</v>
      </c>
      <c r="H604" s="105">
        <v>9.2095165003838186E-3</v>
      </c>
      <c r="I604" s="105">
        <v>0</v>
      </c>
      <c r="J604" s="105">
        <v>-1.6949152542372725E-2</v>
      </c>
      <c r="K604" s="106">
        <v>-5.0632911392405111E-2</v>
      </c>
      <c r="L604" s="93">
        <v>8.7948855828403616E-3</v>
      </c>
      <c r="M604" s="39"/>
      <c r="N604" s="39"/>
      <c r="O604" s="39"/>
      <c r="P604" s="39"/>
      <c r="Q604" s="39"/>
      <c r="R604" s="39"/>
      <c r="S604" s="39"/>
      <c r="T604" s="39"/>
      <c r="U604" s="39"/>
      <c r="V604" s="39"/>
      <c r="W604" s="39"/>
      <c r="X604" s="39"/>
      <c r="Y604" s="39"/>
      <c r="Z604" s="39"/>
    </row>
    <row r="605" spans="1:26" ht="14.25" customHeight="1">
      <c r="A605" s="105">
        <v>1.1824990145841152E-3</v>
      </c>
      <c r="B605" s="105">
        <v>0</v>
      </c>
      <c r="C605" s="105">
        <v>1.9230769230769162E-2</v>
      </c>
      <c r="D605" s="105">
        <v>1.1535048802129522E-2</v>
      </c>
      <c r="E605" s="105">
        <v>0</v>
      </c>
      <c r="F605" s="105">
        <v>0</v>
      </c>
      <c r="G605" s="105">
        <v>-4.366812227074246E-3</v>
      </c>
      <c r="H605" s="105">
        <v>1.4007782101167265E-2</v>
      </c>
      <c r="I605" s="105">
        <v>0</v>
      </c>
      <c r="J605" s="105">
        <v>-1.4716703458426128E-3</v>
      </c>
      <c r="K605" s="106">
        <v>1.9354838709677358E-2</v>
      </c>
      <c r="L605" s="93">
        <v>-1.6463261873232993E-3</v>
      </c>
      <c r="M605" s="39"/>
      <c r="N605" s="39"/>
      <c r="O605" s="39"/>
      <c r="P605" s="39"/>
      <c r="Q605" s="39"/>
      <c r="R605" s="39"/>
      <c r="S605" s="39"/>
      <c r="T605" s="39"/>
      <c r="U605" s="39"/>
      <c r="V605" s="39"/>
      <c r="W605" s="39"/>
      <c r="X605" s="39"/>
      <c r="Y605" s="39"/>
      <c r="Z605" s="39"/>
    </row>
    <row r="606" spans="1:26" ht="14.25" customHeight="1">
      <c r="A606" s="105">
        <v>7.4123097286564743E-3</v>
      </c>
      <c r="B606" s="105">
        <v>0</v>
      </c>
      <c r="C606" s="105">
        <v>3.4208432776451803E-2</v>
      </c>
      <c r="D606" s="105">
        <v>2.669039145907437E-3</v>
      </c>
      <c r="E606" s="105">
        <v>-5.150106770506202E-3</v>
      </c>
      <c r="F606" s="105">
        <v>0</v>
      </c>
      <c r="G606" s="105">
        <v>0</v>
      </c>
      <c r="H606" s="105">
        <v>2.8000000000000025E-2</v>
      </c>
      <c r="I606" s="105">
        <v>-5.1576576576576549E-2</v>
      </c>
      <c r="J606" s="105">
        <v>-7.3529411764705621E-4</v>
      </c>
      <c r="K606" s="106">
        <v>0</v>
      </c>
      <c r="L606" s="93">
        <v>3.3395575983912185E-3</v>
      </c>
      <c r="M606" s="39"/>
      <c r="N606" s="39"/>
      <c r="O606" s="39"/>
      <c r="P606" s="39"/>
      <c r="Q606" s="39"/>
      <c r="R606" s="39"/>
      <c r="S606" s="39"/>
      <c r="T606" s="39"/>
      <c r="U606" s="39"/>
      <c r="V606" s="39"/>
      <c r="W606" s="39"/>
      <c r="X606" s="39"/>
      <c r="Y606" s="39"/>
      <c r="Z606" s="39"/>
    </row>
    <row r="607" spans="1:26" ht="14.25" customHeight="1">
      <c r="A607" s="105">
        <v>-5.5625000000000036E-2</v>
      </c>
      <c r="B607" s="105">
        <v>-2.9968454258675115E-2</v>
      </c>
      <c r="C607" s="105">
        <v>-1.8735362997657989E-2</v>
      </c>
      <c r="D607" s="105">
        <v>3.5714285714285587E-3</v>
      </c>
      <c r="E607" s="105">
        <v>1.2562814070360417E-4</v>
      </c>
      <c r="F607" s="105">
        <v>0</v>
      </c>
      <c r="G607" s="105">
        <v>4.8266783677051173E-3</v>
      </c>
      <c r="H607" s="105">
        <v>8.8781275221954115E-3</v>
      </c>
      <c r="I607" s="105">
        <v>4.4705882352941151E-2</v>
      </c>
      <c r="J607" s="105">
        <v>0</v>
      </c>
      <c r="K607" s="106">
        <v>1.615508885298933E-3</v>
      </c>
      <c r="L607" s="93">
        <v>-2.0188023365546037E-3</v>
      </c>
      <c r="M607" s="39"/>
      <c r="N607" s="39"/>
      <c r="O607" s="39"/>
      <c r="P607" s="39"/>
      <c r="Q607" s="39"/>
      <c r="R607" s="39"/>
      <c r="S607" s="39"/>
      <c r="T607" s="39"/>
      <c r="U607" s="39"/>
      <c r="V607" s="39"/>
      <c r="W607" s="39"/>
      <c r="X607" s="39"/>
      <c r="Y607" s="39"/>
      <c r="Z607" s="39"/>
    </row>
    <row r="608" spans="1:26" ht="14.25" customHeight="1">
      <c r="A608" s="105">
        <v>2.1450459652706977E-2</v>
      </c>
      <c r="B608" s="105">
        <v>0</v>
      </c>
      <c r="C608" s="105">
        <v>0</v>
      </c>
      <c r="D608" s="105">
        <v>1.4125316914161523E-2</v>
      </c>
      <c r="E608" s="105">
        <v>-2.5062656641604564E-3</v>
      </c>
      <c r="F608" s="105">
        <v>-1.5625E-2</v>
      </c>
      <c r="G608" s="105">
        <v>1.9230769230769384E-2</v>
      </c>
      <c r="H608" s="105">
        <v>-2.4154589371980784E-3</v>
      </c>
      <c r="I608" s="105">
        <v>2.353494939986156E-4</v>
      </c>
      <c r="J608" s="105">
        <v>1.4925373134328401E-2</v>
      </c>
      <c r="K608" s="106">
        <v>3.1666666666666732E-2</v>
      </c>
      <c r="L608" s="93">
        <v>-1.6933993202551401E-3</v>
      </c>
      <c r="M608" s="39"/>
      <c r="N608" s="39"/>
      <c r="O608" s="39"/>
      <c r="P608" s="39"/>
      <c r="Q608" s="39"/>
      <c r="R608" s="39"/>
      <c r="S608" s="39"/>
      <c r="T608" s="39"/>
      <c r="U608" s="39"/>
      <c r="V608" s="39"/>
      <c r="W608" s="39"/>
      <c r="X608" s="39"/>
      <c r="Y608" s="39"/>
      <c r="Z608" s="39"/>
    </row>
    <row r="609" spans="1:26" ht="14.25" customHeight="1">
      <c r="A609" s="105">
        <v>-8.6075949367089288E-3</v>
      </c>
      <c r="B609" s="105">
        <v>0</v>
      </c>
      <c r="C609" s="105">
        <v>-1.4615384615384697E-2</v>
      </c>
      <c r="D609" s="105">
        <v>-1.3928571428571401E-2</v>
      </c>
      <c r="E609" s="105">
        <v>-2.7493126718320937E-3</v>
      </c>
      <c r="F609" s="105">
        <v>-4.0000000000000036E-2</v>
      </c>
      <c r="G609" s="105">
        <v>1.1307100859339725E-2</v>
      </c>
      <c r="H609" s="105">
        <v>-4.0096230954290712E-3</v>
      </c>
      <c r="I609" s="105">
        <v>1.4565425023877809E-2</v>
      </c>
      <c r="J609" s="105">
        <v>-7.4074074074074181E-3</v>
      </c>
      <c r="K609" s="106">
        <v>7.5566750629723067E-3</v>
      </c>
      <c r="L609" s="93">
        <v>-2.3675256382801324E-3</v>
      </c>
      <c r="M609" s="39"/>
      <c r="N609" s="39"/>
      <c r="O609" s="39"/>
      <c r="P609" s="39"/>
      <c r="Q609" s="39"/>
      <c r="R609" s="39"/>
      <c r="S609" s="39"/>
      <c r="T609" s="39"/>
      <c r="U609" s="39"/>
      <c r="V609" s="39"/>
      <c r="W609" s="39"/>
      <c r="X609" s="39"/>
      <c r="Y609" s="39"/>
      <c r="Z609" s="39"/>
    </row>
    <row r="610" spans="1:26" ht="14.25" customHeight="1">
      <c r="A610" s="105">
        <v>-2.5293028994447853E-2</v>
      </c>
      <c r="B610" s="105">
        <v>0</v>
      </c>
      <c r="C610" s="105">
        <v>3.1746031746031855E-2</v>
      </c>
      <c r="D610" s="105">
        <v>2.7522935779816571E-2</v>
      </c>
      <c r="E610" s="105">
        <v>-1.1854778957767209E-2</v>
      </c>
      <c r="F610" s="105">
        <v>5.2631578947368363E-2</v>
      </c>
      <c r="G610" s="105">
        <v>-5.391527599486523E-2</v>
      </c>
      <c r="H610" s="105">
        <v>1.7959183673469381E-2</v>
      </c>
      <c r="I610" s="105">
        <v>-5.6756756756756732E-2</v>
      </c>
      <c r="J610" s="105">
        <v>-2.1384559623051747E-2</v>
      </c>
      <c r="K610" s="106">
        <v>-3.9516129032258096E-2</v>
      </c>
      <c r="L610" s="93">
        <v>-8.9490997842311959E-3</v>
      </c>
      <c r="M610" s="39"/>
      <c r="N610" s="39"/>
      <c r="O610" s="39"/>
      <c r="P610" s="39"/>
      <c r="Q610" s="39"/>
      <c r="R610" s="39"/>
      <c r="S610" s="39"/>
      <c r="T610" s="39"/>
      <c r="U610" s="39"/>
      <c r="V610" s="39"/>
      <c r="W610" s="39"/>
      <c r="X610" s="39"/>
      <c r="Y610" s="39"/>
      <c r="Z610" s="39"/>
    </row>
    <row r="611" spans="1:26" ht="14.25" customHeight="1">
      <c r="A611" s="105">
        <v>8.0845771144277823E-3</v>
      </c>
      <c r="B611" s="105">
        <v>-5.9347181008902128E-2</v>
      </c>
      <c r="C611" s="105">
        <v>-2.287708414113987E-2</v>
      </c>
      <c r="D611" s="105">
        <v>-5.6930264751687054E-2</v>
      </c>
      <c r="E611" s="105">
        <v>4.7146401985111996E-3</v>
      </c>
      <c r="F611" s="105">
        <v>-4.0404040404040442E-2</v>
      </c>
      <c r="G611" s="105">
        <v>5.986394557823127E-2</v>
      </c>
      <c r="H611" s="105">
        <v>1.2396694214876103E-2</v>
      </c>
      <c r="I611" s="105">
        <v>2.2573363431150906E-3</v>
      </c>
      <c r="J611" s="105">
        <v>3.2946461999250998E-2</v>
      </c>
      <c r="K611" s="106">
        <v>0</v>
      </c>
      <c r="L611" s="93">
        <v>9.534352235395005E-3</v>
      </c>
      <c r="M611" s="39"/>
      <c r="N611" s="39"/>
      <c r="O611" s="39"/>
      <c r="P611" s="39"/>
      <c r="Q611" s="39"/>
      <c r="R611" s="39"/>
      <c r="S611" s="39"/>
      <c r="T611" s="39"/>
      <c r="U611" s="39"/>
      <c r="V611" s="39"/>
      <c r="W611" s="39"/>
      <c r="X611" s="39"/>
      <c r="Y611" s="39"/>
      <c r="Z611" s="39"/>
    </row>
    <row r="612" spans="1:26" ht="14.25" customHeight="1">
      <c r="A612" s="105">
        <v>3.6200224691049776E-3</v>
      </c>
      <c r="B612" s="105">
        <v>0</v>
      </c>
      <c r="C612" s="105">
        <v>-8.0769230769232037E-3</v>
      </c>
      <c r="D612" s="105">
        <v>3.1964285714285667E-2</v>
      </c>
      <c r="E612" s="105">
        <v>6.9965017491253612E-3</v>
      </c>
      <c r="F612" s="105">
        <v>3.2325338894682032E-2</v>
      </c>
      <c r="G612" s="105">
        <v>-1.5185350602947789E-2</v>
      </c>
      <c r="H612" s="105">
        <v>-1.6260162601625994E-2</v>
      </c>
      <c r="I612" s="105">
        <v>2.7603804221758343E-2</v>
      </c>
      <c r="J612" s="105">
        <v>5.992063492063493E-2</v>
      </c>
      <c r="K612" s="106">
        <v>0</v>
      </c>
      <c r="L612" s="93">
        <v>2.2308380554727503E-3</v>
      </c>
      <c r="M612" s="39"/>
      <c r="N612" s="39"/>
      <c r="O612" s="39"/>
      <c r="P612" s="39"/>
      <c r="Q612" s="39"/>
      <c r="R612" s="39"/>
      <c r="S612" s="39"/>
      <c r="T612" s="39"/>
      <c r="U612" s="39"/>
      <c r="V612" s="39"/>
      <c r="W612" s="39"/>
      <c r="X612" s="39"/>
      <c r="Y612" s="39"/>
      <c r="Z612" s="39"/>
    </row>
    <row r="613" spans="1:26" ht="14.25" customHeight="1">
      <c r="A613" s="105">
        <v>-1.7055214723926349E-2</v>
      </c>
      <c r="B613" s="105">
        <v>0</v>
      </c>
      <c r="C613" s="105">
        <v>-7.2546773577700785E-3</v>
      </c>
      <c r="D613" s="105">
        <v>2.6581118240146751E-2</v>
      </c>
      <c r="E613" s="105">
        <v>-1.1851851851851891E-2</v>
      </c>
      <c r="F613" s="105">
        <v>5.8498896247240584E-2</v>
      </c>
      <c r="G613" s="105">
        <v>1.7727272727272814E-2</v>
      </c>
      <c r="H613" s="105">
        <v>0</v>
      </c>
      <c r="I613" s="105">
        <v>-4.0934371523915436E-2</v>
      </c>
      <c r="J613" s="105">
        <v>-1.3698630136986356E-2</v>
      </c>
      <c r="K613" s="106">
        <v>0</v>
      </c>
      <c r="L613" s="93">
        <v>-7.1421803193253419E-3</v>
      </c>
      <c r="M613" s="39"/>
      <c r="N613" s="39"/>
      <c r="O613" s="39"/>
      <c r="P613" s="39"/>
      <c r="Q613" s="39"/>
      <c r="R613" s="39"/>
      <c r="S613" s="39"/>
      <c r="T613" s="39"/>
      <c r="U613" s="39"/>
      <c r="V613" s="39"/>
      <c r="W613" s="39"/>
      <c r="X613" s="39"/>
      <c r="Y613" s="39"/>
      <c r="Z613" s="39"/>
    </row>
    <row r="614" spans="1:26" ht="14.25" customHeight="1">
      <c r="A614" s="105">
        <v>5.4280779669380053E-3</v>
      </c>
      <c r="B614" s="105">
        <v>1.3533834586466176E-2</v>
      </c>
      <c r="C614" s="105">
        <v>-1.1698113207547212E-2</v>
      </c>
      <c r="D614" s="105">
        <v>-1.1775362318840576E-2</v>
      </c>
      <c r="E614" s="105">
        <v>7.4626865671640896E-3</v>
      </c>
      <c r="F614" s="105">
        <v>5.8411214953270951E-2</v>
      </c>
      <c r="G614" s="105">
        <v>0</v>
      </c>
      <c r="H614" s="105">
        <v>0</v>
      </c>
      <c r="I614" s="105">
        <v>0</v>
      </c>
      <c r="J614" s="105">
        <v>2.3637820512820484E-2</v>
      </c>
      <c r="K614" s="106">
        <v>-7.8412546007361472E-3</v>
      </c>
      <c r="L614" s="93">
        <v>2.6064497784528129E-4</v>
      </c>
      <c r="M614" s="39"/>
      <c r="N614" s="39"/>
      <c r="O614" s="39"/>
      <c r="P614" s="39"/>
      <c r="Q614" s="39"/>
      <c r="R614" s="39"/>
      <c r="S614" s="39"/>
      <c r="T614" s="39"/>
      <c r="U614" s="39"/>
      <c r="V614" s="39"/>
      <c r="W614" s="39"/>
      <c r="X614" s="39"/>
      <c r="Y614" s="39"/>
      <c r="Z614" s="39"/>
    </row>
    <row r="615" spans="1:26" ht="14.25" customHeight="1">
      <c r="A615" s="105">
        <v>-1.1342846688620511E-2</v>
      </c>
      <c r="B615" s="105">
        <v>2.3076923076922995E-2</v>
      </c>
      <c r="C615" s="105">
        <v>3.8401253918495248E-2</v>
      </c>
      <c r="D615" s="105">
        <v>1.098901098901095E-2</v>
      </c>
      <c r="E615" s="105">
        <v>4.9999999999998934E-3</v>
      </c>
      <c r="F615" s="105">
        <v>-5.9340659340659352E-2</v>
      </c>
      <c r="G615" s="105">
        <v>8.9429030038981061E-3</v>
      </c>
      <c r="H615" s="105">
        <v>5.7236304170074082E-3</v>
      </c>
      <c r="I615" s="105">
        <v>5.7895975523652554E-2</v>
      </c>
      <c r="J615" s="105">
        <v>0</v>
      </c>
      <c r="K615" s="106">
        <v>-7.7802476976818191E-3</v>
      </c>
      <c r="L615" s="93">
        <v>1.6495187914604692E-3</v>
      </c>
      <c r="M615" s="39"/>
      <c r="N615" s="39"/>
      <c r="O615" s="39"/>
      <c r="P615" s="39"/>
      <c r="Q615" s="39"/>
      <c r="R615" s="39"/>
      <c r="S615" s="39"/>
      <c r="T615" s="39"/>
      <c r="U615" s="39"/>
      <c r="V615" s="39"/>
      <c r="W615" s="39"/>
      <c r="X615" s="39"/>
      <c r="Y615" s="39"/>
      <c r="Z615" s="39"/>
    </row>
    <row r="616" spans="1:26" ht="14.25" customHeight="1">
      <c r="A616" s="105">
        <v>6.0122699386502276E-3</v>
      </c>
      <c r="B616" s="105">
        <v>0</v>
      </c>
      <c r="C616" s="105">
        <v>3.9339103068449788E-3</v>
      </c>
      <c r="D616" s="105">
        <v>1.8348623853210455E-3</v>
      </c>
      <c r="E616" s="105">
        <v>-1.2498437695296349E-4</v>
      </c>
      <c r="F616" s="105">
        <v>5.5248618784531356E-3</v>
      </c>
      <c r="G616" s="105">
        <v>2.2935779816513069E-4</v>
      </c>
      <c r="H616" s="105">
        <v>1.4937759336099532E-2</v>
      </c>
      <c r="I616" s="105">
        <v>0</v>
      </c>
      <c r="J616" s="105">
        <v>8.8924818108326864E-3</v>
      </c>
      <c r="K616" s="106">
        <v>0</v>
      </c>
      <c r="L616" s="93">
        <v>4.3981978116283127E-3</v>
      </c>
      <c r="M616" s="39"/>
      <c r="N616" s="39"/>
      <c r="O616" s="39"/>
      <c r="P616" s="39"/>
      <c r="Q616" s="39"/>
      <c r="R616" s="39"/>
      <c r="S616" s="39"/>
      <c r="T616" s="39"/>
      <c r="U616" s="39"/>
      <c r="V616" s="39"/>
      <c r="W616" s="39"/>
      <c r="X616" s="39"/>
      <c r="Y616" s="39"/>
      <c r="Z616" s="39"/>
    </row>
    <row r="617" spans="1:26" ht="14.25" customHeight="1">
      <c r="A617" s="105">
        <v>-6.0975609756097615E-3</v>
      </c>
      <c r="B617" s="105">
        <v>0</v>
      </c>
      <c r="C617" s="105">
        <v>1.6799999999999926E-2</v>
      </c>
      <c r="D617" s="105">
        <v>-9.0909090909090384E-3</v>
      </c>
      <c r="E617" s="105">
        <v>1.2499999999993072E-4</v>
      </c>
      <c r="F617" s="105">
        <v>5.5555555555555358E-3</v>
      </c>
      <c r="G617" s="105">
        <v>-9.0909090909090384E-3</v>
      </c>
      <c r="H617" s="105">
        <v>-8.2918739635162719E-4</v>
      </c>
      <c r="I617" s="105">
        <v>0</v>
      </c>
      <c r="J617" s="105">
        <v>2.2314049586776852E-2</v>
      </c>
      <c r="K617" s="106">
        <v>-3.1746031746027192E-4</v>
      </c>
      <c r="L617" s="93">
        <v>8.947424931105008E-4</v>
      </c>
      <c r="M617" s="39"/>
      <c r="N617" s="39"/>
      <c r="O617" s="39"/>
      <c r="P617" s="39"/>
      <c r="Q617" s="39"/>
      <c r="R617" s="39"/>
      <c r="S617" s="39"/>
      <c r="T617" s="39"/>
      <c r="U617" s="39"/>
      <c r="V617" s="39"/>
      <c r="W617" s="39"/>
      <c r="X617" s="39"/>
      <c r="Y617" s="39"/>
      <c r="Z617" s="39"/>
    </row>
    <row r="618" spans="1:26" ht="14.25" customHeight="1">
      <c r="A618" s="105">
        <v>-6.0606060606060996E-3</v>
      </c>
      <c r="B618" s="105">
        <v>0</v>
      </c>
      <c r="C618" s="105">
        <v>0</v>
      </c>
      <c r="D618" s="105">
        <v>9.1743119266054496E-3</v>
      </c>
      <c r="E618" s="105">
        <v>-2.4993751562119026E-4</v>
      </c>
      <c r="F618" s="105">
        <v>0</v>
      </c>
      <c r="G618" s="105">
        <v>0</v>
      </c>
      <c r="H618" s="105">
        <v>4.9999999999998934E-3</v>
      </c>
      <c r="I618" s="105">
        <v>0</v>
      </c>
      <c r="J618" s="105">
        <v>-2.4732069249793209E-3</v>
      </c>
      <c r="K618" s="106">
        <v>0</v>
      </c>
      <c r="L618" s="93">
        <v>-1.0725394158235257E-3</v>
      </c>
      <c r="M618" s="39"/>
      <c r="N618" s="39"/>
      <c r="O618" s="39"/>
      <c r="P618" s="39"/>
      <c r="Q618" s="39"/>
      <c r="R618" s="39"/>
      <c r="S618" s="39"/>
      <c r="T618" s="39"/>
      <c r="U618" s="39"/>
      <c r="V618" s="39"/>
      <c r="W618" s="39"/>
      <c r="X618" s="39"/>
      <c r="Y618" s="39"/>
      <c r="Z618" s="39"/>
    </row>
    <row r="619" spans="1:26" ht="14.25" customHeight="1">
      <c r="A619" s="105">
        <v>-1.3315579227696217E-3</v>
      </c>
      <c r="B619" s="105">
        <v>0</v>
      </c>
      <c r="C619" s="105">
        <v>-3.9840637450199168E-3</v>
      </c>
      <c r="D619" s="105">
        <v>-4.0204678362574242E-3</v>
      </c>
      <c r="E619" s="105">
        <v>1.2498437695285247E-4</v>
      </c>
      <c r="F619" s="105">
        <v>0</v>
      </c>
      <c r="G619" s="105">
        <v>4.5662100456620447E-3</v>
      </c>
      <c r="H619" s="105">
        <v>0</v>
      </c>
      <c r="I619" s="105">
        <v>0</v>
      </c>
      <c r="J619" s="105">
        <v>-2.9600000000000071E-2</v>
      </c>
      <c r="K619" s="106">
        <v>0</v>
      </c>
      <c r="L619" s="93">
        <v>-1.6062250142775403E-3</v>
      </c>
      <c r="M619" s="39"/>
      <c r="N619" s="39"/>
      <c r="O619" s="39"/>
      <c r="P619" s="39"/>
      <c r="Q619" s="39"/>
      <c r="R619" s="39"/>
      <c r="S619" s="39"/>
      <c r="T619" s="39"/>
      <c r="U619" s="39"/>
      <c r="V619" s="39"/>
      <c r="W619" s="39"/>
      <c r="X619" s="39"/>
      <c r="Y619" s="39"/>
      <c r="Z619" s="39"/>
    </row>
    <row r="620" spans="1:26" ht="14.25" customHeight="1">
      <c r="A620" s="105">
        <v>1.3333333333334085E-3</v>
      </c>
      <c r="B620" s="105">
        <v>0</v>
      </c>
      <c r="C620" s="105">
        <v>3.4624896949711381E-2</v>
      </c>
      <c r="D620" s="105">
        <v>0</v>
      </c>
      <c r="E620" s="105">
        <v>1.2499999999993072E-4</v>
      </c>
      <c r="F620" s="105">
        <v>-5.4621848739495826E-2</v>
      </c>
      <c r="G620" s="105">
        <v>0</v>
      </c>
      <c r="H620" s="105">
        <v>-2.8340080971659964E-2</v>
      </c>
      <c r="I620" s="105">
        <v>2.3855421686747036E-2</v>
      </c>
      <c r="J620" s="105">
        <v>1.6260162601626105E-2</v>
      </c>
      <c r="K620" s="106">
        <v>0</v>
      </c>
      <c r="L620" s="93">
        <v>3.9298128262401644E-3</v>
      </c>
      <c r="M620" s="39"/>
      <c r="N620" s="39"/>
      <c r="O620" s="39"/>
      <c r="P620" s="39"/>
      <c r="Q620" s="39"/>
      <c r="R620" s="39"/>
      <c r="S620" s="39"/>
      <c r="T620" s="39"/>
      <c r="U620" s="39"/>
      <c r="V620" s="39"/>
      <c r="W620" s="39"/>
      <c r="X620" s="39"/>
      <c r="Y620" s="39"/>
      <c r="Z620" s="39"/>
    </row>
    <row r="621" spans="1:26" ht="14.25" customHeight="1">
      <c r="A621" s="105">
        <v>-2.0771513353115778E-2</v>
      </c>
      <c r="B621" s="105">
        <v>-5.1094890510948954E-2</v>
      </c>
      <c r="C621" s="105">
        <v>-1.3821138211382089E-2</v>
      </c>
      <c r="D621" s="105">
        <v>-5.0909090909090349E-3</v>
      </c>
      <c r="E621" s="105">
        <v>-1.2498437695296349E-4</v>
      </c>
      <c r="F621" s="105">
        <v>-4.7047047047047097E-2</v>
      </c>
      <c r="G621" s="105">
        <v>0</v>
      </c>
      <c r="H621" s="105">
        <v>8.103727714747766E-4</v>
      </c>
      <c r="I621" s="105">
        <v>0</v>
      </c>
      <c r="J621" s="105">
        <v>0</v>
      </c>
      <c r="K621" s="106">
        <v>0</v>
      </c>
      <c r="L621" s="93">
        <v>-2.5021148828174855E-3</v>
      </c>
      <c r="M621" s="39"/>
      <c r="N621" s="39"/>
      <c r="O621" s="39"/>
      <c r="P621" s="39"/>
      <c r="Q621" s="39"/>
      <c r="R621" s="39"/>
      <c r="S621" s="39"/>
      <c r="T621" s="39"/>
      <c r="U621" s="39"/>
      <c r="V621" s="39"/>
      <c r="W621" s="39"/>
      <c r="X621" s="39"/>
      <c r="Y621" s="39"/>
      <c r="Z621" s="39"/>
    </row>
    <row r="622" spans="1:26" ht="14.25" customHeight="1">
      <c r="A622" s="105">
        <v>1.5454113171657902E-3</v>
      </c>
      <c r="B622" s="105">
        <v>0</v>
      </c>
      <c r="C622" s="105">
        <v>-4.6511627906976716E-2</v>
      </c>
      <c r="D622" s="105">
        <v>0</v>
      </c>
      <c r="E622" s="105">
        <v>-9.7772277227722304E-3</v>
      </c>
      <c r="F622" s="105">
        <v>0</v>
      </c>
      <c r="G622" s="105">
        <v>9.2165898617511122E-3</v>
      </c>
      <c r="H622" s="105">
        <v>2.3217247097844007E-2</v>
      </c>
      <c r="I622" s="105">
        <v>-1.1904761904761862E-2</v>
      </c>
      <c r="J622" s="105">
        <v>7.3710073710073765E-3</v>
      </c>
      <c r="K622" s="106">
        <v>-3.002309468822173E-2</v>
      </c>
      <c r="L622" s="93">
        <v>4.7682056050257771E-4</v>
      </c>
      <c r="M622" s="39"/>
      <c r="N622" s="39"/>
      <c r="O622" s="39"/>
      <c r="P622" s="39"/>
      <c r="Q622" s="39"/>
      <c r="R622" s="39"/>
      <c r="S622" s="39"/>
      <c r="T622" s="39"/>
      <c r="U622" s="39"/>
      <c r="V622" s="39"/>
      <c r="W622" s="39"/>
      <c r="X622" s="39"/>
      <c r="Y622" s="39"/>
      <c r="Z622" s="39"/>
    </row>
    <row r="623" spans="1:26" ht="14.25" customHeight="1">
      <c r="A623" s="105">
        <v>1.1901928112354465E-3</v>
      </c>
      <c r="B623" s="105">
        <v>0</v>
      </c>
      <c r="C623" s="105">
        <v>4.8780487804878092E-2</v>
      </c>
      <c r="D623" s="105">
        <v>-3.6231884057971175E-3</v>
      </c>
      <c r="E623" s="105">
        <v>1.0000000000000009E-2</v>
      </c>
      <c r="F623" s="105">
        <v>0</v>
      </c>
      <c r="G623" s="105">
        <v>-9.1324200913242004E-3</v>
      </c>
      <c r="H623" s="105">
        <v>-1.5510204081632617E-2</v>
      </c>
      <c r="I623" s="105">
        <v>0</v>
      </c>
      <c r="J623" s="105">
        <v>8.1967213114753079E-4</v>
      </c>
      <c r="K623" s="106">
        <v>-4.6168051708217472E-4</v>
      </c>
      <c r="L623" s="93">
        <v>-1.3110846245534269E-4</v>
      </c>
      <c r="M623" s="39"/>
      <c r="N623" s="39"/>
      <c r="O623" s="39"/>
      <c r="P623" s="39"/>
      <c r="Q623" s="39"/>
      <c r="R623" s="39"/>
      <c r="S623" s="39"/>
      <c r="T623" s="39"/>
      <c r="U623" s="39"/>
      <c r="V623" s="39"/>
      <c r="W623" s="39"/>
      <c r="X623" s="39"/>
      <c r="Y623" s="39"/>
      <c r="Z623" s="39"/>
    </row>
    <row r="624" spans="1:26" ht="14.25" customHeight="1">
      <c r="A624" s="105">
        <v>-1.1529411764705899E-2</v>
      </c>
      <c r="B624" s="105">
        <v>0</v>
      </c>
      <c r="C624" s="105">
        <v>2.4999999999999911E-2</v>
      </c>
      <c r="D624" s="105">
        <v>-1.8083182640145079E-3</v>
      </c>
      <c r="E624" s="105">
        <v>-1.2498437695296349E-4</v>
      </c>
      <c r="F624" s="105">
        <v>2.672147995888996E-2</v>
      </c>
      <c r="G624" s="105">
        <v>0</v>
      </c>
      <c r="H624" s="105">
        <v>8.2304526748970819E-3</v>
      </c>
      <c r="I624" s="105">
        <v>-4.52375539895431E-2</v>
      </c>
      <c r="J624" s="105">
        <v>-1.6129032258064502E-2</v>
      </c>
      <c r="K624" s="106">
        <v>0</v>
      </c>
      <c r="L624" s="93">
        <v>-8.6932704559805618E-4</v>
      </c>
      <c r="M624" s="39"/>
      <c r="N624" s="39"/>
      <c r="O624" s="39"/>
      <c r="P624" s="39"/>
      <c r="Q624" s="39"/>
      <c r="R624" s="39"/>
      <c r="S624" s="39"/>
      <c r="T624" s="39"/>
      <c r="U624" s="39"/>
      <c r="V624" s="39"/>
      <c r="W624" s="39"/>
      <c r="X624" s="39"/>
      <c r="Y624" s="39"/>
      <c r="Z624" s="39"/>
    </row>
    <row r="625" spans="1:26" ht="14.25" customHeight="1">
      <c r="A625" s="105">
        <v>1.1904761904761862E-2</v>
      </c>
      <c r="B625" s="105">
        <v>0</v>
      </c>
      <c r="C625" s="105">
        <v>-3.7359900373599153E-3</v>
      </c>
      <c r="D625" s="105">
        <v>-1.2499999999999956E-2</v>
      </c>
      <c r="E625" s="105">
        <v>1.2499999999993072E-4</v>
      </c>
      <c r="F625" s="105">
        <v>-2.7000000000000024E-2</v>
      </c>
      <c r="G625" s="105">
        <v>4.5871559633028358E-3</v>
      </c>
      <c r="H625" s="105">
        <v>2.1008403361344463E-2</v>
      </c>
      <c r="I625" s="105">
        <v>2.7803738317756954E-2</v>
      </c>
      <c r="J625" s="105">
        <v>8.1300813008129413E-3</v>
      </c>
      <c r="K625" s="106">
        <v>0</v>
      </c>
      <c r="L625" s="93">
        <v>2.5070735288850177E-3</v>
      </c>
      <c r="M625" s="39"/>
      <c r="N625" s="39"/>
      <c r="O625" s="39"/>
      <c r="P625" s="39"/>
      <c r="Q625" s="39"/>
      <c r="R625" s="39"/>
      <c r="S625" s="39"/>
      <c r="T625" s="39"/>
      <c r="U625" s="39"/>
      <c r="V625" s="39"/>
      <c r="W625" s="39"/>
      <c r="X625" s="39"/>
      <c r="Y625" s="39"/>
      <c r="Z625" s="39"/>
    </row>
    <row r="626" spans="1:26" ht="14.25" customHeight="1">
      <c r="A626" s="105">
        <v>1.2048192771084265E-2</v>
      </c>
      <c r="B626" s="105">
        <v>0</v>
      </c>
      <c r="C626" s="105">
        <v>2.9487179487179604E-2</v>
      </c>
      <c r="D626" s="105">
        <v>0</v>
      </c>
      <c r="E626" s="105">
        <v>-9.9009900990099098E-3</v>
      </c>
      <c r="F626" s="105">
        <v>0</v>
      </c>
      <c r="G626" s="105">
        <v>-8.6402910413824197E-3</v>
      </c>
      <c r="H626" s="105">
        <v>5.9171597633136397E-3</v>
      </c>
      <c r="I626" s="105">
        <v>0</v>
      </c>
      <c r="J626" s="105">
        <v>-4.0485829959514552E-3</v>
      </c>
      <c r="K626" s="106">
        <v>0</v>
      </c>
      <c r="L626" s="93">
        <v>-3.33162785716834E-3</v>
      </c>
      <c r="M626" s="39"/>
      <c r="N626" s="39"/>
      <c r="O626" s="39"/>
      <c r="P626" s="39"/>
      <c r="Q626" s="39"/>
      <c r="R626" s="39"/>
      <c r="S626" s="39"/>
      <c r="T626" s="39"/>
      <c r="U626" s="39"/>
      <c r="V626" s="39"/>
      <c r="W626" s="39"/>
      <c r="X626" s="39"/>
      <c r="Y626" s="39"/>
      <c r="Z626" s="39"/>
    </row>
    <row r="627" spans="1:26" ht="14.25" customHeight="1">
      <c r="A627" s="105">
        <v>-2.2839651518719029E-2</v>
      </c>
      <c r="B627" s="105">
        <v>0</v>
      </c>
      <c r="C627" s="105">
        <v>0</v>
      </c>
      <c r="D627" s="105">
        <v>-2.9462738301559765E-2</v>
      </c>
      <c r="E627" s="105">
        <v>1.0000000000000009E-2</v>
      </c>
      <c r="F627" s="105">
        <v>6.1374383740819827E-3</v>
      </c>
      <c r="G627" s="105">
        <v>1.8223234624146212E-3</v>
      </c>
      <c r="H627" s="105">
        <v>-1.334445371142623E-2</v>
      </c>
      <c r="I627" s="105">
        <v>-4.6511627906976605E-3</v>
      </c>
      <c r="J627" s="105">
        <v>4.0650406504065817E-3</v>
      </c>
      <c r="K627" s="106">
        <v>-3.0769230769234213E-4</v>
      </c>
      <c r="L627" s="93">
        <v>1.310569144436613E-3</v>
      </c>
      <c r="M627" s="39"/>
      <c r="N627" s="39"/>
      <c r="O627" s="39"/>
      <c r="P627" s="39"/>
      <c r="Q627" s="39"/>
      <c r="R627" s="39"/>
      <c r="S627" s="39"/>
      <c r="T627" s="39"/>
      <c r="U627" s="39"/>
      <c r="V627" s="39"/>
      <c r="W627" s="39"/>
      <c r="X627" s="39"/>
      <c r="Y627" s="39"/>
      <c r="Z627" s="39"/>
    </row>
    <row r="628" spans="1:26" ht="14.25" customHeight="1">
      <c r="A628" s="105">
        <v>-6.5497076023391942E-3</v>
      </c>
      <c r="B628" s="105">
        <v>5.3846153846153877E-2</v>
      </c>
      <c r="C628" s="105">
        <v>-1.6806722689075682E-2</v>
      </c>
      <c r="D628" s="105">
        <v>2.1238938053097289E-2</v>
      </c>
      <c r="E628" s="105">
        <v>0</v>
      </c>
      <c r="F628" s="105">
        <v>4.621052631578948E-2</v>
      </c>
      <c r="G628" s="105">
        <v>2.5700934579439227E-2</v>
      </c>
      <c r="H628" s="105">
        <v>1.610169491525415E-2</v>
      </c>
      <c r="I628" s="105">
        <v>-1.1494252873563204E-2</v>
      </c>
      <c r="J628" s="105">
        <v>8.1967213114753079E-3</v>
      </c>
      <c r="K628" s="106">
        <v>4.617515776512704E-4</v>
      </c>
      <c r="L628" s="93">
        <v>-2.382285326312239E-4</v>
      </c>
      <c r="M628" s="39"/>
      <c r="N628" s="39"/>
      <c r="O628" s="39"/>
      <c r="P628" s="39"/>
      <c r="Q628" s="39"/>
      <c r="R628" s="39"/>
      <c r="S628" s="39"/>
      <c r="T628" s="39"/>
      <c r="U628" s="39"/>
      <c r="V628" s="39"/>
      <c r="W628" s="39"/>
      <c r="X628" s="39"/>
      <c r="Y628" s="39"/>
      <c r="Z628" s="39"/>
    </row>
    <row r="629" spans="1:26" ht="14.25" customHeight="1">
      <c r="A629" s="105">
        <v>5.8823529411764497E-3</v>
      </c>
      <c r="B629" s="105">
        <v>5.9494702526487364E-2</v>
      </c>
      <c r="C629" s="105">
        <v>-2.4590163934426257E-2</v>
      </c>
      <c r="D629" s="105">
        <v>8.9285714285713969E-3</v>
      </c>
      <c r="E629" s="105">
        <v>9.7185409567084324E-3</v>
      </c>
      <c r="F629" s="105">
        <v>5.2910052910053462E-3</v>
      </c>
      <c r="G629" s="105">
        <v>0</v>
      </c>
      <c r="H629" s="105">
        <v>-8.4033613445377853E-3</v>
      </c>
      <c r="I629" s="105">
        <v>0</v>
      </c>
      <c r="J629" s="105">
        <v>-1.5732150060508321E-2</v>
      </c>
      <c r="K629" s="106">
        <v>-4.6153846153851319E-4</v>
      </c>
      <c r="L629" s="93">
        <v>8.9777179530323714E-3</v>
      </c>
      <c r="M629" s="39"/>
      <c r="N629" s="39"/>
      <c r="O629" s="39"/>
      <c r="P629" s="39"/>
      <c r="Q629" s="39"/>
      <c r="R629" s="39"/>
      <c r="S629" s="39"/>
      <c r="T629" s="39"/>
      <c r="U629" s="39"/>
      <c r="V629" s="39"/>
      <c r="W629" s="39"/>
      <c r="X629" s="39"/>
      <c r="Y629" s="39"/>
      <c r="Z629" s="39"/>
    </row>
    <row r="630" spans="1:26" ht="14.25" customHeight="1">
      <c r="A630" s="105">
        <v>1.7964071856287456E-2</v>
      </c>
      <c r="B630" s="105">
        <v>-5.9770114942528707E-2</v>
      </c>
      <c r="C630" s="105">
        <v>0</v>
      </c>
      <c r="D630" s="105">
        <v>-1.0600706713780883E-2</v>
      </c>
      <c r="E630" s="105">
        <v>-1.6997518610421869E-2</v>
      </c>
      <c r="F630" s="105">
        <v>-5.5000000000000049E-2</v>
      </c>
      <c r="G630" s="105">
        <v>-2.7272727272727226E-2</v>
      </c>
      <c r="H630" s="105">
        <v>-4.1841004184099972E-3</v>
      </c>
      <c r="I630" s="105">
        <v>-1.1363636363636354E-2</v>
      </c>
      <c r="J630" s="105">
        <v>7.7235772357724386E-3</v>
      </c>
      <c r="K630" s="106">
        <v>0</v>
      </c>
      <c r="L630" s="93">
        <v>-8.5435458694279598E-3</v>
      </c>
      <c r="M630" s="39"/>
      <c r="N630" s="39"/>
      <c r="O630" s="39"/>
      <c r="P630" s="39"/>
      <c r="Q630" s="39"/>
      <c r="R630" s="39"/>
      <c r="S630" s="39"/>
      <c r="T630" s="39"/>
      <c r="U630" s="39"/>
      <c r="V630" s="39"/>
      <c r="W630" s="39"/>
      <c r="X630" s="39"/>
      <c r="Y630" s="39"/>
      <c r="Z630" s="39"/>
    </row>
    <row r="631" spans="1:26" ht="14.25" customHeight="1">
      <c r="A631" s="105">
        <v>-1.764705882352946E-2</v>
      </c>
      <c r="B631" s="105">
        <v>-5.9798270893371752E-2</v>
      </c>
      <c r="C631" s="105">
        <v>0</v>
      </c>
      <c r="D631" s="105">
        <v>-4.067796610169494E-2</v>
      </c>
      <c r="E631" s="105">
        <v>7.5000000000000622E-3</v>
      </c>
      <c r="F631" s="105">
        <v>0</v>
      </c>
      <c r="G631" s="105">
        <v>5.7142857142857828E-3</v>
      </c>
      <c r="H631" s="105">
        <v>-4.1666666666666519E-3</v>
      </c>
      <c r="I631" s="105">
        <v>2.3255813953488413E-2</v>
      </c>
      <c r="J631" s="105">
        <v>-7.2639225181598821E-3</v>
      </c>
      <c r="K631" s="106">
        <v>1.5386982612719535E-4</v>
      </c>
      <c r="L631" s="93">
        <v>-3.5738031914893664E-3</v>
      </c>
      <c r="M631" s="39"/>
      <c r="N631" s="39"/>
      <c r="O631" s="39"/>
      <c r="P631" s="39"/>
      <c r="Q631" s="39"/>
      <c r="R631" s="39"/>
      <c r="S631" s="39"/>
      <c r="T631" s="39"/>
      <c r="U631" s="39"/>
      <c r="V631" s="39"/>
      <c r="W631" s="39"/>
      <c r="X631" s="39"/>
      <c r="Y631" s="39"/>
      <c r="Z631" s="39"/>
    </row>
    <row r="632" spans="1:26" ht="14.25" customHeight="1">
      <c r="A632" s="105">
        <v>-5.6153486195601454E-3</v>
      </c>
      <c r="B632" s="105">
        <v>0</v>
      </c>
      <c r="C632" s="105">
        <v>1.6666666666666607E-2</v>
      </c>
      <c r="D632" s="105">
        <v>0</v>
      </c>
      <c r="E632" s="105">
        <v>0</v>
      </c>
      <c r="F632" s="105">
        <v>0</v>
      </c>
      <c r="G632" s="105">
        <v>8.0645161290322509E-3</v>
      </c>
      <c r="H632" s="105">
        <v>6.7114093959732557E-3</v>
      </c>
      <c r="I632" s="105">
        <v>0</v>
      </c>
      <c r="J632" s="105">
        <v>1.5573770491803307E-2</v>
      </c>
      <c r="K632" s="106">
        <v>0</v>
      </c>
      <c r="L632" s="93">
        <v>8.5559463827356019E-4</v>
      </c>
      <c r="M632" s="39"/>
      <c r="N632" s="39"/>
      <c r="O632" s="39"/>
      <c r="P632" s="39"/>
      <c r="Q632" s="39"/>
      <c r="R632" s="39"/>
      <c r="S632" s="39"/>
      <c r="T632" s="39"/>
      <c r="U632" s="39"/>
      <c r="V632" s="39"/>
      <c r="W632" s="39"/>
      <c r="X632" s="39"/>
      <c r="Y632" s="39"/>
      <c r="Z632" s="39"/>
    </row>
    <row r="633" spans="1:26" ht="14.25" customHeight="1">
      <c r="A633" s="105">
        <v>1.7619047619047645E-2</v>
      </c>
      <c r="B633" s="105">
        <v>0</v>
      </c>
      <c r="C633" s="105">
        <v>-2.4390243902439046E-2</v>
      </c>
      <c r="D633" s="105">
        <v>-1.6666666666666718E-2</v>
      </c>
      <c r="E633" s="105">
        <v>0</v>
      </c>
      <c r="F633" s="105">
        <v>0</v>
      </c>
      <c r="G633" s="105">
        <v>-9.1324200913242004E-3</v>
      </c>
      <c r="H633" s="105">
        <v>-9.966777408637828E-3</v>
      </c>
      <c r="I633" s="105">
        <v>0</v>
      </c>
      <c r="J633" s="105">
        <v>-1.6129032258064502E-2</v>
      </c>
      <c r="K633" s="106">
        <v>1.5389350569416926E-4</v>
      </c>
      <c r="L633" s="93">
        <v>1.881086744291105E-3</v>
      </c>
      <c r="M633" s="39"/>
      <c r="N633" s="39"/>
      <c r="O633" s="39"/>
      <c r="P633" s="39"/>
      <c r="Q633" s="39"/>
      <c r="R633" s="39"/>
      <c r="S633" s="39"/>
      <c r="T633" s="39"/>
      <c r="U633" s="39"/>
      <c r="V633" s="39"/>
      <c r="W633" s="39"/>
      <c r="X633" s="39"/>
      <c r="Y633" s="39"/>
      <c r="Z633" s="39"/>
    </row>
    <row r="634" spans="1:26" ht="14.25" customHeight="1">
      <c r="A634" s="105">
        <v>4.0247678018575872E-2</v>
      </c>
      <c r="B634" s="105">
        <v>0</v>
      </c>
      <c r="C634" s="105">
        <v>8.1967213114753079E-3</v>
      </c>
      <c r="D634" s="105">
        <v>2.564102564102555E-2</v>
      </c>
      <c r="E634" s="105">
        <v>1.2401923563654771E-2</v>
      </c>
      <c r="F634" s="105">
        <v>0</v>
      </c>
      <c r="G634" s="105">
        <v>0</v>
      </c>
      <c r="H634" s="105">
        <v>0</v>
      </c>
      <c r="I634" s="105">
        <v>3.6144578313253017E-2</v>
      </c>
      <c r="J634" s="105">
        <v>0</v>
      </c>
      <c r="K634" s="106">
        <v>2.0046260601387367E-3</v>
      </c>
      <c r="L634" s="93">
        <v>1.0271830647101465E-2</v>
      </c>
      <c r="M634" s="39"/>
      <c r="N634" s="39"/>
      <c r="O634" s="39"/>
      <c r="P634" s="39"/>
      <c r="Q634" s="39"/>
      <c r="R634" s="39"/>
      <c r="S634" s="39"/>
      <c r="T634" s="39"/>
      <c r="U634" s="39"/>
      <c r="V634" s="39"/>
      <c r="W634" s="39"/>
      <c r="X634" s="39"/>
      <c r="Y634" s="39"/>
      <c r="Z634" s="39"/>
    </row>
    <row r="635" spans="1:26" ht="14.25" customHeight="1">
      <c r="A635" s="105">
        <v>-1.5243902439024404E-2</v>
      </c>
      <c r="B635" s="105">
        <v>-4.3041606886656814E-3</v>
      </c>
      <c r="C635" s="105">
        <v>5.9027777777777679E-2</v>
      </c>
      <c r="D635" s="105">
        <v>-4.2553191489361764E-3</v>
      </c>
      <c r="E635" s="105">
        <v>-1.2249999999999983E-2</v>
      </c>
      <c r="F635" s="105">
        <v>0</v>
      </c>
      <c r="G635" s="105">
        <v>2.7472527472527375E-3</v>
      </c>
      <c r="H635" s="105">
        <v>-4.9586776859503745E-3</v>
      </c>
      <c r="I635" s="105">
        <v>-3.4883720930232509E-2</v>
      </c>
      <c r="J635" s="105">
        <v>2.3947151114781295E-2</v>
      </c>
      <c r="K635" s="106">
        <v>2.3183925811436357E-3</v>
      </c>
      <c r="L635" s="93">
        <v>-9.0465917353008685E-3</v>
      </c>
      <c r="M635" s="39"/>
      <c r="N635" s="39"/>
      <c r="O635" s="39"/>
      <c r="P635" s="39"/>
      <c r="Q635" s="39"/>
      <c r="R635" s="39"/>
      <c r="S635" s="39"/>
      <c r="T635" s="39"/>
      <c r="U635" s="39"/>
      <c r="V635" s="39"/>
      <c r="W635" s="39"/>
      <c r="X635" s="39"/>
      <c r="Y635" s="39"/>
      <c r="Z635" s="39"/>
    </row>
    <row r="636" spans="1:26" ht="14.25" customHeight="1">
      <c r="A636" s="105">
        <v>1.4851485148514865E-2</v>
      </c>
      <c r="B636" s="105">
        <v>-1.4326647564469885E-3</v>
      </c>
      <c r="C636" s="105">
        <v>2.3545091070635404E-2</v>
      </c>
      <c r="D636" s="105">
        <v>-4.237288135593209E-3</v>
      </c>
      <c r="E636" s="105">
        <v>0</v>
      </c>
      <c r="F636" s="105">
        <v>0</v>
      </c>
      <c r="G636" s="105">
        <v>6.2197650310988895E-3</v>
      </c>
      <c r="H636" s="105">
        <v>4.1493775933609811E-3</v>
      </c>
      <c r="I636" s="105">
        <v>0</v>
      </c>
      <c r="J636" s="105">
        <v>-2.25988700564973E-2</v>
      </c>
      <c r="K636" s="106">
        <v>0</v>
      </c>
      <c r="L636" s="93">
        <v>1.6236285710875542E-3</v>
      </c>
      <c r="M636" s="39"/>
      <c r="N636" s="39"/>
      <c r="O636" s="39"/>
      <c r="P636" s="39"/>
      <c r="Q636" s="39"/>
      <c r="R636" s="39"/>
      <c r="S636" s="39"/>
      <c r="T636" s="39"/>
      <c r="U636" s="39"/>
      <c r="V636" s="39"/>
      <c r="W636" s="39"/>
      <c r="X636" s="39"/>
      <c r="Y636" s="39"/>
      <c r="Z636" s="39"/>
    </row>
    <row r="637" spans="1:26" ht="14.25" customHeight="1">
      <c r="A637" s="105">
        <v>9.8737657792775657E-3</v>
      </c>
      <c r="B637" s="105">
        <v>2.271062271062263E-2</v>
      </c>
      <c r="C637" s="105">
        <v>-3.3075601374570551E-2</v>
      </c>
      <c r="D637" s="105">
        <v>-5.2267745742707872E-3</v>
      </c>
      <c r="E637" s="105">
        <v>3.6269430051813378E-2</v>
      </c>
      <c r="F637" s="105">
        <v>0</v>
      </c>
      <c r="G637" s="105">
        <v>1.3778608127043457E-2</v>
      </c>
      <c r="H637" s="105">
        <v>4.1666666666666519E-3</v>
      </c>
      <c r="I637" s="105">
        <v>0</v>
      </c>
      <c r="J637" s="105">
        <v>-1.6116035455276956E-3</v>
      </c>
      <c r="K637" s="106">
        <v>-3.6957191253464972E-3</v>
      </c>
      <c r="L637" s="93">
        <v>1.5789282206133848E-2</v>
      </c>
      <c r="M637" s="39"/>
      <c r="N637" s="39"/>
      <c r="O637" s="39"/>
      <c r="P637" s="39"/>
      <c r="Q637" s="39"/>
      <c r="R637" s="39"/>
      <c r="S637" s="39"/>
      <c r="T637" s="39"/>
      <c r="U637" s="39"/>
      <c r="V637" s="39"/>
      <c r="W637" s="39"/>
      <c r="X637" s="39"/>
      <c r="Y637" s="39"/>
      <c r="Z637" s="39"/>
    </row>
    <row r="638" spans="1:26" ht="14.25" customHeight="1">
      <c r="A638" s="105">
        <v>-2.9593693147362043E-2</v>
      </c>
      <c r="B638" s="105">
        <v>-1.0869565217391353E-2</v>
      </c>
      <c r="C638" s="105">
        <v>1.437908496732021E-2</v>
      </c>
      <c r="D638" s="105">
        <v>5.9864188706218791E-2</v>
      </c>
      <c r="E638" s="105">
        <v>-2.5252525252525304E-2</v>
      </c>
      <c r="F638" s="105">
        <v>0</v>
      </c>
      <c r="G638" s="105">
        <v>0</v>
      </c>
      <c r="H638" s="105">
        <v>-1.6393442622950838E-2</v>
      </c>
      <c r="I638" s="105">
        <v>0</v>
      </c>
      <c r="J638" s="105">
        <v>-2.0104543626859872E-3</v>
      </c>
      <c r="K638" s="106">
        <v>0</v>
      </c>
      <c r="L638" s="93">
        <v>-1.3683392141618289E-2</v>
      </c>
      <c r="M638" s="39"/>
      <c r="N638" s="39"/>
      <c r="O638" s="39"/>
      <c r="P638" s="39"/>
      <c r="Q638" s="39"/>
      <c r="R638" s="39"/>
      <c r="S638" s="39"/>
      <c r="T638" s="39"/>
      <c r="U638" s="39"/>
      <c r="V638" s="39"/>
      <c r="W638" s="39"/>
      <c r="X638" s="39"/>
      <c r="Y638" s="39"/>
      <c r="Z638" s="39"/>
    </row>
    <row r="639" spans="1:26" ht="14.25" customHeight="1">
      <c r="A639" s="105">
        <v>-1.0085244327050158E-2</v>
      </c>
      <c r="B639" s="105">
        <v>-1.2168933428775897E-2</v>
      </c>
      <c r="C639" s="105">
        <v>0</v>
      </c>
      <c r="D639" s="105">
        <v>5.9848484848484818E-2</v>
      </c>
      <c r="E639" s="105">
        <v>-2.5246149962132591E-4</v>
      </c>
      <c r="F639" s="105">
        <v>0</v>
      </c>
      <c r="G639" s="105">
        <v>1.9038553069966602E-2</v>
      </c>
      <c r="H639" s="105">
        <v>0</v>
      </c>
      <c r="I639" s="105">
        <v>0</v>
      </c>
      <c r="J639" s="105">
        <v>2.8225806451611657E-3</v>
      </c>
      <c r="K639" s="106">
        <v>0</v>
      </c>
      <c r="L639" s="93">
        <v>3.6976121589011868E-3</v>
      </c>
      <c r="M639" s="39"/>
      <c r="N639" s="39"/>
      <c r="O639" s="39"/>
      <c r="P639" s="39"/>
      <c r="Q639" s="39"/>
      <c r="R639" s="39"/>
      <c r="S639" s="39"/>
      <c r="T639" s="39"/>
      <c r="U639" s="39"/>
      <c r="V639" s="39"/>
      <c r="W639" s="39"/>
      <c r="X639" s="39"/>
      <c r="Y639" s="39"/>
      <c r="Z639" s="39"/>
    </row>
    <row r="640" spans="1:26" ht="14.25" customHeight="1">
      <c r="A640" s="105">
        <v>-5.9932279909706399E-2</v>
      </c>
      <c r="B640" s="105">
        <v>0</v>
      </c>
      <c r="C640" s="105">
        <v>0</v>
      </c>
      <c r="D640" s="105">
        <v>-1.3084112149532756E-2</v>
      </c>
      <c r="E640" s="105">
        <v>-6.5211938801102987E-3</v>
      </c>
      <c r="F640" s="105">
        <v>0</v>
      </c>
      <c r="G640" s="105">
        <v>-2.2790697674418658E-2</v>
      </c>
      <c r="H640" s="105">
        <v>-8.1300813008130524E-3</v>
      </c>
      <c r="I640" s="105">
        <v>-3.4792368125701412E-2</v>
      </c>
      <c r="J640" s="105">
        <v>-9.5846645367412275E-3</v>
      </c>
      <c r="K640" s="106">
        <v>-6.1557402277623297E-4</v>
      </c>
      <c r="L640" s="93">
        <v>-9.5128244764973724E-3</v>
      </c>
      <c r="M640" s="39"/>
      <c r="N640" s="39"/>
      <c r="O640" s="39"/>
      <c r="P640" s="39"/>
      <c r="Q640" s="39"/>
      <c r="R640" s="39"/>
      <c r="S640" s="39"/>
      <c r="T640" s="39"/>
      <c r="U640" s="39"/>
      <c r="V640" s="39"/>
      <c r="W640" s="39"/>
      <c r="X640" s="39"/>
      <c r="Y640" s="39"/>
      <c r="Z640" s="39"/>
    </row>
    <row r="641" spans="1:26" ht="14.25" customHeight="1">
      <c r="A641" s="105">
        <v>-1.6901408450704647E-3</v>
      </c>
      <c r="B641" s="105">
        <v>0</v>
      </c>
      <c r="C641" s="105">
        <v>-4.3383947939262812E-3</v>
      </c>
      <c r="D641" s="105">
        <v>9.4339622641510523E-3</v>
      </c>
      <c r="E641" s="105">
        <v>6.5639989901538076E-3</v>
      </c>
      <c r="F641" s="105">
        <v>0</v>
      </c>
      <c r="G641" s="105">
        <v>0</v>
      </c>
      <c r="H641" s="105">
        <v>-7.2639225181597711E-3</v>
      </c>
      <c r="I641" s="105">
        <v>2.4137931034482696E-2</v>
      </c>
      <c r="J641" s="105">
        <v>2.6229508196721429E-2</v>
      </c>
      <c r="K641" s="106">
        <v>0</v>
      </c>
      <c r="L641" s="93">
        <v>2.814180608387673E-3</v>
      </c>
      <c r="M641" s="39"/>
      <c r="N641" s="39"/>
      <c r="O641" s="39"/>
      <c r="P641" s="39"/>
      <c r="Q641" s="39"/>
      <c r="R641" s="39"/>
      <c r="S641" s="39"/>
      <c r="T641" s="39"/>
      <c r="U641" s="39"/>
      <c r="V641" s="39"/>
      <c r="W641" s="39"/>
      <c r="X641" s="39"/>
      <c r="Y641" s="39"/>
      <c r="Z641" s="39"/>
    </row>
    <row r="642" spans="1:26" ht="14.25" customHeight="1">
      <c r="A642" s="105">
        <v>6.0077080027205465E-3</v>
      </c>
      <c r="B642" s="105">
        <v>0</v>
      </c>
      <c r="C642" s="105">
        <v>0</v>
      </c>
      <c r="D642" s="105">
        <v>-1.6952345074401354E-3</v>
      </c>
      <c r="E642" s="105">
        <v>-9.7499999999999254E-3</v>
      </c>
      <c r="F642" s="105">
        <v>0</v>
      </c>
      <c r="G642" s="105">
        <v>9.3896713615022609E-3</v>
      </c>
      <c r="H642" s="105">
        <v>1.5573770491803307E-2</v>
      </c>
      <c r="I642" s="105">
        <v>-9.1116173120728838E-3</v>
      </c>
      <c r="J642" s="105">
        <v>-2.008032128514059E-2</v>
      </c>
      <c r="K642" s="106">
        <v>0</v>
      </c>
      <c r="L642" s="93">
        <v>-6.9745411486086262E-3</v>
      </c>
      <c r="M642" s="39"/>
      <c r="N642" s="39"/>
      <c r="O642" s="39"/>
      <c r="P642" s="39"/>
      <c r="Q642" s="39"/>
      <c r="R642" s="39"/>
      <c r="S642" s="39"/>
      <c r="T642" s="39"/>
      <c r="U642" s="39"/>
      <c r="V642" s="39"/>
      <c r="W642" s="39"/>
      <c r="X642" s="39"/>
      <c r="Y642" s="39"/>
      <c r="Z642" s="39"/>
    </row>
    <row r="643" spans="1:26" ht="14.25" customHeight="1">
      <c r="A643" s="105">
        <v>-1.3750698714365628E-2</v>
      </c>
      <c r="B643" s="105">
        <v>-2.9861111111111116E-2</v>
      </c>
      <c r="C643" s="105">
        <v>-1.7323516673884987E-3</v>
      </c>
      <c r="D643" s="105">
        <v>1.1238095238095269E-2</v>
      </c>
      <c r="E643" s="105">
        <v>1.0101010101010166E-2</v>
      </c>
      <c r="F643" s="105">
        <v>0</v>
      </c>
      <c r="G643" s="105">
        <v>1.3802950975725814E-2</v>
      </c>
      <c r="H643" s="105">
        <v>1.1608623548922115E-2</v>
      </c>
      <c r="I643" s="105">
        <v>-2.4227606134696544E-2</v>
      </c>
      <c r="J643" s="105">
        <v>-7.1770334928230595E-3</v>
      </c>
      <c r="K643" s="106">
        <v>1.5391719255042347E-4</v>
      </c>
      <c r="L643" s="93">
        <v>-3.6694641398649086E-4</v>
      </c>
      <c r="M643" s="39"/>
      <c r="N643" s="39"/>
      <c r="O643" s="39"/>
      <c r="P643" s="39"/>
      <c r="Q643" s="39"/>
      <c r="R643" s="39"/>
      <c r="S643" s="39"/>
      <c r="T643" s="39"/>
      <c r="U643" s="39"/>
      <c r="V643" s="39"/>
      <c r="W643" s="39"/>
      <c r="X643" s="39"/>
      <c r="Y643" s="39"/>
      <c r="Z643" s="39"/>
    </row>
    <row r="644" spans="1:26" ht="14.25" customHeight="1">
      <c r="A644" s="105">
        <v>1.647727272727284E-2</v>
      </c>
      <c r="B644" s="105">
        <v>0</v>
      </c>
      <c r="C644" s="105">
        <v>2.8507795100222832E-2</v>
      </c>
      <c r="D644" s="105">
        <v>-1.3157894736842146E-2</v>
      </c>
      <c r="E644" s="105">
        <v>-7.5187969924812581E-3</v>
      </c>
      <c r="F644" s="105">
        <v>0</v>
      </c>
      <c r="G644" s="105">
        <v>-2.2563386834147492E-2</v>
      </c>
      <c r="H644" s="105">
        <v>4.1631973355538143E-3</v>
      </c>
      <c r="I644" s="105">
        <v>0</v>
      </c>
      <c r="J644" s="105">
        <v>3.2000000000000917E-3</v>
      </c>
      <c r="K644" s="106">
        <v>0</v>
      </c>
      <c r="L644" s="93">
        <v>1.4818151643036792E-3</v>
      </c>
      <c r="M644" s="39"/>
      <c r="N644" s="39"/>
      <c r="O644" s="39"/>
      <c r="P644" s="39"/>
      <c r="Q644" s="39"/>
      <c r="R644" s="39"/>
      <c r="S644" s="39"/>
      <c r="T644" s="39"/>
      <c r="U644" s="39"/>
      <c r="V644" s="39"/>
      <c r="W644" s="39"/>
      <c r="X644" s="39"/>
      <c r="Y644" s="39"/>
      <c r="Z644" s="39"/>
    </row>
    <row r="645" spans="1:26" ht="14.25" customHeight="1">
      <c r="A645" s="105">
        <v>-1.2899607403253022E-2</v>
      </c>
      <c r="B645" s="105">
        <v>0</v>
      </c>
      <c r="C645" s="105">
        <v>-3.648068669527893E-2</v>
      </c>
      <c r="D645" s="105">
        <v>1.8832391713747842E-3</v>
      </c>
      <c r="E645" s="105">
        <v>0</v>
      </c>
      <c r="F645" s="105">
        <v>-3.8461538461538436E-2</v>
      </c>
      <c r="G645" s="105">
        <v>1.391509433962268E-2</v>
      </c>
      <c r="H645" s="105">
        <v>-1.5573770491803307E-2</v>
      </c>
      <c r="I645" s="105">
        <v>5.8588235294117608E-2</v>
      </c>
      <c r="J645" s="105">
        <v>2.4590163934426146E-2</v>
      </c>
      <c r="K645" s="106">
        <v>1.8504240555126117E-3</v>
      </c>
      <c r="L645" s="93">
        <v>-2.3703422774257188E-4</v>
      </c>
      <c r="M645" s="39"/>
      <c r="N645" s="39"/>
      <c r="O645" s="39"/>
      <c r="P645" s="39"/>
      <c r="Q645" s="39"/>
      <c r="R645" s="39"/>
      <c r="S645" s="39"/>
      <c r="T645" s="39"/>
      <c r="U645" s="39"/>
      <c r="V645" s="39"/>
      <c r="W645" s="39"/>
      <c r="X645" s="39"/>
      <c r="Y645" s="39"/>
      <c r="Z645" s="39"/>
    </row>
    <row r="646" spans="1:26" ht="14.25" customHeight="1">
      <c r="A646" s="105">
        <v>2.5865946918579574E-3</v>
      </c>
      <c r="B646" s="105">
        <v>0</v>
      </c>
      <c r="C646" s="105">
        <v>0</v>
      </c>
      <c r="D646" s="105">
        <v>1.1428571428571344E-2</v>
      </c>
      <c r="E646" s="105">
        <v>0</v>
      </c>
      <c r="F646" s="105">
        <v>0</v>
      </c>
      <c r="G646" s="105">
        <v>-2.1688970927549511E-2</v>
      </c>
      <c r="H646" s="105">
        <v>-1.7713365539452464E-2</v>
      </c>
      <c r="I646" s="105">
        <v>-1.1627906976744207E-2</v>
      </c>
      <c r="J646" s="105">
        <v>-2.9821073558648159E-2</v>
      </c>
      <c r="K646" s="106">
        <v>0</v>
      </c>
      <c r="L646" s="93">
        <v>-2.9423929098966184E-3</v>
      </c>
      <c r="M646" s="39"/>
      <c r="N646" s="39"/>
      <c r="O646" s="39"/>
      <c r="P646" s="39"/>
      <c r="Q646" s="39"/>
      <c r="R646" s="39"/>
      <c r="S646" s="39"/>
      <c r="T646" s="39"/>
      <c r="U646" s="39"/>
      <c r="V646" s="39"/>
      <c r="W646" s="39"/>
      <c r="X646" s="39"/>
      <c r="Y646" s="39"/>
      <c r="Z646" s="39"/>
    </row>
    <row r="647" spans="1:26" ht="14.25" customHeight="1">
      <c r="A647" s="105">
        <v>1.5648201027984143E-2</v>
      </c>
      <c r="B647" s="105">
        <v>0</v>
      </c>
      <c r="C647" s="105">
        <v>-1.1455239711497645E-2</v>
      </c>
      <c r="D647" s="105">
        <v>-1.887497663988047E-2</v>
      </c>
      <c r="E647" s="105">
        <v>-2.4999999999999467E-3</v>
      </c>
      <c r="F647" s="105">
        <v>0</v>
      </c>
      <c r="G647" s="105">
        <v>7.9069767441859451E-3</v>
      </c>
      <c r="H647" s="105">
        <v>-1.4285714285714235E-2</v>
      </c>
      <c r="I647" s="105">
        <v>-3.3707865168539297E-2</v>
      </c>
      <c r="J647" s="105">
        <v>7.2086503804564828E-3</v>
      </c>
      <c r="K647" s="106">
        <v>-2.1541775657794027E-3</v>
      </c>
      <c r="L647" s="93">
        <v>-1.4042292079675667E-3</v>
      </c>
      <c r="M647" s="39"/>
      <c r="N647" s="39"/>
      <c r="O647" s="39"/>
      <c r="P647" s="39"/>
      <c r="Q647" s="39"/>
      <c r="R647" s="39"/>
      <c r="S647" s="39"/>
      <c r="T647" s="39"/>
      <c r="U647" s="39"/>
      <c r="V647" s="39"/>
      <c r="W647" s="39"/>
      <c r="X647" s="39"/>
      <c r="Y647" s="39"/>
      <c r="Z647" s="39"/>
    </row>
    <row r="648" spans="1:26" ht="14.25" customHeight="1">
      <c r="A648" s="105">
        <v>-1.6292134831460747E-2</v>
      </c>
      <c r="B648" s="105">
        <v>1.4084507042253502E-2</v>
      </c>
      <c r="C648" s="105">
        <v>0</v>
      </c>
      <c r="D648" s="105">
        <v>3.9399624765479313E-3</v>
      </c>
      <c r="E648" s="105">
        <v>0</v>
      </c>
      <c r="F648" s="105">
        <v>0</v>
      </c>
      <c r="G648" s="105">
        <v>-8.75979714153996E-3</v>
      </c>
      <c r="H648" s="105">
        <v>0</v>
      </c>
      <c r="I648" s="105">
        <v>-1.7660044150110354E-2</v>
      </c>
      <c r="J648" s="105">
        <v>-1.0697305863708428E-2</v>
      </c>
      <c r="K648" s="106">
        <v>0</v>
      </c>
      <c r="L648" s="93">
        <v>-4.8849224988256612E-3</v>
      </c>
      <c r="M648" s="39"/>
      <c r="N648" s="39"/>
      <c r="O648" s="39"/>
      <c r="P648" s="39"/>
      <c r="Q648" s="39"/>
      <c r="R648" s="39"/>
      <c r="S648" s="39"/>
      <c r="T648" s="39"/>
      <c r="U648" s="39"/>
      <c r="V648" s="39"/>
      <c r="W648" s="39"/>
      <c r="X648" s="39"/>
      <c r="Y648" s="39"/>
      <c r="Z648" s="39"/>
    </row>
    <row r="649" spans="1:26" ht="14.25" customHeight="1">
      <c r="A649" s="105">
        <v>-1.1111111111111072E-2</v>
      </c>
      <c r="B649" s="105">
        <v>-2.0689655172413834E-2</v>
      </c>
      <c r="C649" s="105">
        <v>7.6955964087215278E-3</v>
      </c>
      <c r="D649" s="105">
        <v>-5.5132068782130839E-2</v>
      </c>
      <c r="E649" s="105">
        <v>-2.4152232251768657E-2</v>
      </c>
      <c r="F649" s="105">
        <v>0</v>
      </c>
      <c r="G649" s="105">
        <v>-3.4458993797381599E-3</v>
      </c>
      <c r="H649" s="105">
        <v>-7.8740157480314821E-3</v>
      </c>
      <c r="I649" s="105">
        <v>0</v>
      </c>
      <c r="J649" s="105">
        <v>-5.9078377313903641E-3</v>
      </c>
      <c r="K649" s="106">
        <v>0</v>
      </c>
      <c r="L649" s="93">
        <v>-7.5401773748062784E-3</v>
      </c>
      <c r="M649" s="39"/>
      <c r="N649" s="39"/>
      <c r="O649" s="39"/>
      <c r="P649" s="39"/>
      <c r="Q649" s="39"/>
      <c r="R649" s="39"/>
      <c r="S649" s="39"/>
      <c r="T649" s="39"/>
      <c r="U649" s="39"/>
      <c r="V649" s="39"/>
      <c r="W649" s="39"/>
      <c r="X649" s="39"/>
      <c r="Y649" s="39"/>
      <c r="Z649" s="39"/>
    </row>
    <row r="650" spans="1:26" ht="14.25" customHeight="1">
      <c r="A650" s="105">
        <v>-1.098901098901095E-2</v>
      </c>
      <c r="B650" s="105">
        <v>2.4734982332155431E-2</v>
      </c>
      <c r="C650" s="105">
        <v>3.8626609442060644E-3</v>
      </c>
      <c r="D650" s="105">
        <v>-5.9990001666388904E-2</v>
      </c>
      <c r="E650" s="105">
        <v>9.3573011573502285E-3</v>
      </c>
      <c r="F650" s="105">
        <v>0</v>
      </c>
      <c r="G650" s="105">
        <v>1.2325581395348895E-2</v>
      </c>
      <c r="H650" s="105">
        <v>-2.3076923076923106E-2</v>
      </c>
      <c r="I650" s="105">
        <v>2.9545454545454541E-2</v>
      </c>
      <c r="J650" s="105">
        <v>-3.1409501374165538E-3</v>
      </c>
      <c r="K650" s="106">
        <v>0</v>
      </c>
      <c r="L650" s="93">
        <v>-5.1593006538978026E-3</v>
      </c>
      <c r="M650" s="39"/>
      <c r="N650" s="39"/>
      <c r="O650" s="39"/>
      <c r="P650" s="39"/>
      <c r="Q650" s="39"/>
      <c r="R650" s="39"/>
      <c r="S650" s="39"/>
      <c r="T650" s="39"/>
      <c r="U650" s="39"/>
      <c r="V650" s="39"/>
      <c r="W650" s="39"/>
      <c r="X650" s="39"/>
      <c r="Y650" s="39"/>
      <c r="Z650" s="39"/>
    </row>
    <row r="651" spans="1:26" ht="14.25" customHeight="1">
      <c r="A651" s="105">
        <v>-1.0869565217391353E-2</v>
      </c>
      <c r="B651" s="105">
        <v>0</v>
      </c>
      <c r="C651" s="105">
        <v>-4.2735042735042583E-3</v>
      </c>
      <c r="D651" s="105">
        <v>-7.2787427626136436E-3</v>
      </c>
      <c r="E651" s="105">
        <v>-2.1445783132530094E-2</v>
      </c>
      <c r="F651" s="105">
        <v>0</v>
      </c>
      <c r="G651" s="105">
        <v>-1.3761467889908285E-2</v>
      </c>
      <c r="H651" s="105">
        <v>-1.8867924528301883E-2</v>
      </c>
      <c r="I651" s="105">
        <v>0</v>
      </c>
      <c r="J651" s="105">
        <v>-2.7407987470634554E-3</v>
      </c>
      <c r="K651" s="106">
        <v>0</v>
      </c>
      <c r="L651" s="93">
        <v>-8.7116423399610232E-3</v>
      </c>
      <c r="M651" s="39"/>
      <c r="N651" s="39"/>
      <c r="O651" s="39"/>
      <c r="P651" s="39"/>
      <c r="Q651" s="39"/>
      <c r="R651" s="39"/>
      <c r="S651" s="39"/>
      <c r="T651" s="39"/>
      <c r="U651" s="39"/>
      <c r="V651" s="39"/>
      <c r="W651" s="39"/>
      <c r="X651" s="39"/>
      <c r="Y651" s="39"/>
      <c r="Z651" s="39"/>
    </row>
    <row r="652" spans="1:26" ht="14.25" customHeight="1">
      <c r="A652" s="105">
        <v>-9.687836383207804E-3</v>
      </c>
      <c r="B652" s="105">
        <v>0</v>
      </c>
      <c r="C652" s="105">
        <v>-5.9473237043330407E-3</v>
      </c>
      <c r="D652" s="105">
        <v>-8.2644628099171058E-4</v>
      </c>
      <c r="E652" s="105">
        <v>-1.6587677725118488E-2</v>
      </c>
      <c r="F652" s="105">
        <v>0</v>
      </c>
      <c r="G652" s="105">
        <v>0</v>
      </c>
      <c r="H652" s="105">
        <v>-4.5078888054094213E-3</v>
      </c>
      <c r="I652" s="105">
        <v>0</v>
      </c>
      <c r="J652" s="105">
        <v>-7.8247261345842922E-4</v>
      </c>
      <c r="K652" s="106">
        <v>0</v>
      </c>
      <c r="L652" s="93">
        <v>-5.4408705392863244E-3</v>
      </c>
      <c r="M652" s="39"/>
      <c r="N652" s="39"/>
      <c r="O652" s="39"/>
      <c r="P652" s="39"/>
      <c r="Q652" s="39"/>
      <c r="R652" s="39"/>
      <c r="S652" s="39"/>
      <c r="T652" s="39"/>
      <c r="U652" s="39"/>
      <c r="V652" s="39"/>
      <c r="W652" s="39"/>
      <c r="X652" s="39"/>
      <c r="Y652" s="39"/>
      <c r="Z652" s="39"/>
    </row>
    <row r="653" spans="1:26" ht="14.25" customHeight="1">
      <c r="A653" s="105">
        <v>-1.0752688172042113E-3</v>
      </c>
      <c r="B653" s="105">
        <v>0</v>
      </c>
      <c r="C653" s="105">
        <v>1.4655172413793105E-2</v>
      </c>
      <c r="D653" s="105">
        <v>-8.1967213114754189E-3</v>
      </c>
      <c r="E653" s="105">
        <v>2.4271844660194164E-2</v>
      </c>
      <c r="F653" s="105">
        <v>3.7924151696606678E-2</v>
      </c>
      <c r="G653" s="105">
        <v>-4.7934261584113846E-3</v>
      </c>
      <c r="H653" s="105">
        <v>1.9142419601837712E-2</v>
      </c>
      <c r="I653" s="105">
        <v>-2.2222222222222254E-2</v>
      </c>
      <c r="J653" s="105">
        <v>1.5091342335186608E-2</v>
      </c>
      <c r="K653" s="106">
        <v>0</v>
      </c>
      <c r="L653" s="93">
        <v>6.2454711707671251E-3</v>
      </c>
      <c r="M653" s="39"/>
      <c r="N653" s="39"/>
      <c r="O653" s="39"/>
      <c r="P653" s="39"/>
      <c r="Q653" s="39"/>
      <c r="R653" s="39"/>
      <c r="S653" s="39"/>
      <c r="T653" s="39"/>
      <c r="U653" s="39"/>
      <c r="V653" s="39"/>
      <c r="W653" s="39"/>
      <c r="X653" s="39"/>
      <c r="Y653" s="39"/>
      <c r="Z653" s="39"/>
    </row>
    <row r="654" spans="1:26" ht="14.25" customHeight="1">
      <c r="A654" s="105">
        <v>1.0869565217391353E-2</v>
      </c>
      <c r="B654" s="105">
        <v>0</v>
      </c>
      <c r="C654" s="105">
        <v>-1.4861995753715496E-2</v>
      </c>
      <c r="D654" s="105">
        <v>1.6420361247948545E-3</v>
      </c>
      <c r="E654" s="105">
        <v>7.3349633251833524E-3</v>
      </c>
      <c r="F654" s="105">
        <v>-2.7184466019417486E-2</v>
      </c>
      <c r="G654" s="105">
        <v>-1.3288288288288208E-2</v>
      </c>
      <c r="H654" s="105">
        <v>-1.4339622641509453E-2</v>
      </c>
      <c r="I654" s="105">
        <v>0</v>
      </c>
      <c r="J654" s="105">
        <v>7.2000000000000952E-3</v>
      </c>
      <c r="K654" s="106">
        <v>0</v>
      </c>
      <c r="L654" s="93">
        <v>-1.894200303072191E-3</v>
      </c>
      <c r="M654" s="39"/>
      <c r="N654" s="39"/>
      <c r="O654" s="39"/>
      <c r="P654" s="39"/>
      <c r="Q654" s="39"/>
      <c r="R654" s="39"/>
      <c r="S654" s="39"/>
      <c r="T654" s="39"/>
      <c r="U654" s="39"/>
      <c r="V654" s="39"/>
      <c r="W654" s="39"/>
      <c r="X654" s="39"/>
      <c r="Y654" s="39"/>
      <c r="Z654" s="39"/>
    </row>
    <row r="655" spans="1:26" ht="14.25" customHeight="1">
      <c r="A655" s="105">
        <v>1.098901098901095E-2</v>
      </c>
      <c r="B655" s="105">
        <v>1.0714285714285676E-2</v>
      </c>
      <c r="C655" s="105">
        <v>-2.1186440677966045E-3</v>
      </c>
      <c r="D655" s="105">
        <v>1.8394648829431537E-2</v>
      </c>
      <c r="E655" s="105">
        <v>1.7286407163288109E-2</v>
      </c>
      <c r="F655" s="105">
        <v>1.1787819253438192E-2</v>
      </c>
      <c r="G655" s="105">
        <v>1.8348623853210899E-2</v>
      </c>
      <c r="H655" s="105">
        <v>1.9230769230769162E-2</v>
      </c>
      <c r="I655" s="105">
        <v>0</v>
      </c>
      <c r="J655" s="105">
        <v>-3.1897926634769647E-3</v>
      </c>
      <c r="K655" s="106">
        <v>0</v>
      </c>
      <c r="L655" s="93">
        <v>1.9594072617459046E-2</v>
      </c>
      <c r="M655" s="39"/>
      <c r="N655" s="39"/>
      <c r="O655" s="39"/>
      <c r="P655" s="39"/>
      <c r="Q655" s="39"/>
      <c r="R655" s="39"/>
      <c r="S655" s="39"/>
      <c r="T655" s="39"/>
      <c r="U655" s="39"/>
      <c r="V655" s="39"/>
      <c r="W655" s="39"/>
      <c r="X655" s="39"/>
      <c r="Y655" s="39"/>
      <c r="Z655" s="39"/>
    </row>
    <row r="656" spans="1:26" ht="14.25" customHeight="1">
      <c r="A656" s="105">
        <v>1.1111111111111072E-2</v>
      </c>
      <c r="B656" s="105">
        <v>0</v>
      </c>
      <c r="C656" s="105">
        <v>9.4097519247220429E-3</v>
      </c>
      <c r="D656" s="105">
        <v>0</v>
      </c>
      <c r="E656" s="105">
        <v>1.2437810945287175E-4</v>
      </c>
      <c r="F656" s="105">
        <v>1.8000000000000016E-2</v>
      </c>
      <c r="G656" s="105">
        <v>9.2592592592593004E-3</v>
      </c>
      <c r="H656" s="105">
        <v>0</v>
      </c>
      <c r="I656" s="105">
        <v>5.8823529411764719E-2</v>
      </c>
      <c r="J656" s="105">
        <v>1.0882708585247869E-2</v>
      </c>
      <c r="K656" s="106">
        <v>0</v>
      </c>
      <c r="L656" s="93">
        <v>5.6264419228777562E-3</v>
      </c>
      <c r="M656" s="39"/>
      <c r="N656" s="39"/>
      <c r="O656" s="39"/>
      <c r="P656" s="39"/>
      <c r="Q656" s="39"/>
      <c r="R656" s="39"/>
      <c r="S656" s="39"/>
      <c r="T656" s="39"/>
      <c r="U656" s="39"/>
      <c r="V656" s="39"/>
      <c r="W656" s="39"/>
      <c r="X656" s="39"/>
      <c r="Y656" s="39"/>
      <c r="Z656" s="39"/>
    </row>
    <row r="657" spans="1:26" ht="14.25" customHeight="1">
      <c r="A657" s="105">
        <v>-1.8110408029674896E-2</v>
      </c>
      <c r="B657" s="105">
        <v>0</v>
      </c>
      <c r="C657" s="105">
        <v>0</v>
      </c>
      <c r="D657" s="105">
        <v>3.5240812216814632E-3</v>
      </c>
      <c r="E657" s="105">
        <v>2.2900763358778553E-2</v>
      </c>
      <c r="F657" s="105">
        <v>0</v>
      </c>
      <c r="G657" s="105">
        <v>1.4560826679192118E-2</v>
      </c>
      <c r="H657" s="105">
        <v>1.1673151750972721E-2</v>
      </c>
      <c r="I657" s="105">
        <v>3.633260180443787E-2</v>
      </c>
      <c r="J657" s="105">
        <v>-2.011263073209979E-3</v>
      </c>
      <c r="K657" s="106">
        <v>0</v>
      </c>
      <c r="L657" s="93">
        <v>6.6473132294566639E-3</v>
      </c>
      <c r="M657" s="39"/>
      <c r="N657" s="39"/>
      <c r="O657" s="39"/>
      <c r="P657" s="39"/>
      <c r="Q657" s="39"/>
      <c r="R657" s="39"/>
      <c r="S657" s="39"/>
      <c r="T657" s="39"/>
      <c r="U657" s="39"/>
      <c r="V657" s="39"/>
      <c r="W657" s="39"/>
      <c r="X657" s="39"/>
      <c r="Y657" s="39"/>
      <c r="Z657" s="39"/>
    </row>
    <row r="658" spans="1:26" ht="14.25" customHeight="1">
      <c r="A658" s="105">
        <v>-5.9897435897435902E-2</v>
      </c>
      <c r="B658" s="105">
        <v>0</v>
      </c>
      <c r="C658" s="105">
        <v>-8.5470085470085166E-4</v>
      </c>
      <c r="D658" s="105">
        <v>-5.0091835030889875E-3</v>
      </c>
      <c r="E658" s="105">
        <v>-8.9522128357080177E-3</v>
      </c>
      <c r="F658" s="105">
        <v>0</v>
      </c>
      <c r="G658" s="105">
        <v>-1.412363973141928E-2</v>
      </c>
      <c r="H658" s="105">
        <v>-2.6515151515151492E-2</v>
      </c>
      <c r="I658" s="105">
        <v>-2.3571428571428577E-2</v>
      </c>
      <c r="J658" s="105">
        <v>-7.9808459696727452E-3</v>
      </c>
      <c r="K658" s="106">
        <v>-1.5384615384617106E-4</v>
      </c>
      <c r="L658" s="93">
        <v>-1.606566168841006E-2</v>
      </c>
      <c r="M658" s="39"/>
      <c r="N658" s="39"/>
      <c r="O658" s="39"/>
      <c r="P658" s="39"/>
      <c r="Q658" s="39"/>
      <c r="R658" s="39"/>
      <c r="S658" s="39"/>
      <c r="T658" s="39"/>
      <c r="U658" s="39"/>
      <c r="V658" s="39"/>
      <c r="W658" s="39"/>
      <c r="X658" s="39"/>
      <c r="Y658" s="39"/>
      <c r="Z658" s="39"/>
    </row>
    <row r="659" spans="1:26" ht="14.25" customHeight="1">
      <c r="A659" s="105">
        <v>0</v>
      </c>
      <c r="B659" s="105">
        <v>0</v>
      </c>
      <c r="C659" s="105">
        <v>0</v>
      </c>
      <c r="D659" s="105">
        <v>3.1825795644890853E-3</v>
      </c>
      <c r="E659" s="105">
        <v>6.4720812182741394E-3</v>
      </c>
      <c r="F659" s="105">
        <v>0</v>
      </c>
      <c r="G659" s="105">
        <v>4.4186046511627275E-3</v>
      </c>
      <c r="H659" s="105">
        <v>-7.5187969924812581E-3</v>
      </c>
      <c r="I659" s="105">
        <v>-1.1764705882352899E-2</v>
      </c>
      <c r="J659" s="105">
        <v>-1.3385826771653564E-2</v>
      </c>
      <c r="K659" s="106">
        <v>0</v>
      </c>
      <c r="L659" s="93">
        <v>1.7491079549425415E-4</v>
      </c>
      <c r="M659" s="39"/>
      <c r="N659" s="39"/>
      <c r="O659" s="39"/>
      <c r="P659" s="39"/>
      <c r="Q659" s="39"/>
      <c r="R659" s="39"/>
      <c r="S659" s="39"/>
      <c r="T659" s="39"/>
      <c r="U659" s="39"/>
      <c r="V659" s="39"/>
      <c r="W659" s="39"/>
      <c r="X659" s="39"/>
      <c r="Y659" s="39"/>
      <c r="Z659" s="39"/>
    </row>
    <row r="660" spans="1:26" ht="14.25" customHeight="1">
      <c r="A660" s="105">
        <v>5.1546391752577136E-3</v>
      </c>
      <c r="B660" s="105">
        <v>0</v>
      </c>
      <c r="C660" s="105">
        <v>1.7391304347825987E-2</v>
      </c>
      <c r="D660" s="105">
        <v>2.051282051282044E-2</v>
      </c>
      <c r="E660" s="105">
        <v>2.3376623376623273E-2</v>
      </c>
      <c r="F660" s="105">
        <v>0</v>
      </c>
      <c r="G660" s="105">
        <v>7.0257611241217877E-3</v>
      </c>
      <c r="H660" s="105">
        <v>7.575757575757569E-3</v>
      </c>
      <c r="I660" s="105">
        <v>0</v>
      </c>
      <c r="J660" s="105">
        <v>3.2520325203251987E-2</v>
      </c>
      <c r="K660" s="106">
        <v>3.1746031746031855E-2</v>
      </c>
      <c r="L660" s="93">
        <v>1.0224997055012341E-2</v>
      </c>
      <c r="M660" s="39"/>
      <c r="N660" s="39"/>
      <c r="O660" s="39"/>
      <c r="P660" s="39"/>
      <c r="Q660" s="39"/>
      <c r="R660" s="39"/>
      <c r="S660" s="39"/>
      <c r="T660" s="39"/>
      <c r="U660" s="39"/>
      <c r="V660" s="39"/>
      <c r="W660" s="39"/>
      <c r="X660" s="39"/>
      <c r="Y660" s="39"/>
      <c r="Z660" s="39"/>
    </row>
    <row r="661" spans="1:26" ht="14.25" customHeight="1">
      <c r="A661" s="105">
        <v>0</v>
      </c>
      <c r="B661" s="105">
        <v>0</v>
      </c>
      <c r="C661" s="105">
        <v>-8.6206896551723755E-3</v>
      </c>
      <c r="D661" s="105">
        <v>5.1546391752577136E-3</v>
      </c>
      <c r="E661" s="105">
        <v>7.8534031413612926E-3</v>
      </c>
      <c r="F661" s="105">
        <v>0</v>
      </c>
      <c r="G661" s="105">
        <v>-6.2834535722596785E-3</v>
      </c>
      <c r="H661" s="105">
        <v>1.538461538461533E-2</v>
      </c>
      <c r="I661" s="105">
        <v>0</v>
      </c>
      <c r="J661" s="105">
        <v>1.2345679012345734E-2</v>
      </c>
      <c r="K661" s="106">
        <v>0</v>
      </c>
      <c r="L661" s="93">
        <v>9.9049595547495706E-4</v>
      </c>
      <c r="M661" s="39"/>
      <c r="N661" s="39"/>
      <c r="O661" s="39"/>
      <c r="P661" s="39"/>
      <c r="Q661" s="39"/>
      <c r="R661" s="39"/>
      <c r="S661" s="39"/>
      <c r="T661" s="39"/>
      <c r="U661" s="39"/>
      <c r="V661" s="39"/>
      <c r="W661" s="39"/>
      <c r="X661" s="39"/>
      <c r="Y661" s="39"/>
      <c r="Z661" s="39"/>
    </row>
    <row r="662" spans="1:26" ht="14.25" customHeight="1">
      <c r="A662" s="105">
        <v>5.0771940731528797E-3</v>
      </c>
      <c r="B662" s="105">
        <v>0</v>
      </c>
      <c r="C662" s="105">
        <v>0</v>
      </c>
      <c r="D662" s="105">
        <v>-5.12820512820511E-3</v>
      </c>
      <c r="E662" s="105">
        <v>1.0181145048261397E-2</v>
      </c>
      <c r="F662" s="105">
        <v>0</v>
      </c>
      <c r="G662" s="105">
        <v>1.5599149137319746E-2</v>
      </c>
      <c r="H662" s="105">
        <v>-2.9126213592232997E-2</v>
      </c>
      <c r="I662" s="105">
        <v>0</v>
      </c>
      <c r="J662" s="105">
        <v>-4.098360655737654E-3</v>
      </c>
      <c r="K662" s="106">
        <v>-7.8740157480314821E-3</v>
      </c>
      <c r="L662" s="93">
        <v>3.8470188563108909E-3</v>
      </c>
      <c r="M662" s="39"/>
      <c r="N662" s="39"/>
      <c r="O662" s="39"/>
      <c r="P662" s="39"/>
      <c r="Q662" s="39"/>
      <c r="R662" s="39"/>
      <c r="S662" s="39"/>
      <c r="T662" s="39"/>
      <c r="U662" s="39"/>
      <c r="V662" s="39"/>
      <c r="W662" s="39"/>
      <c r="X662" s="39"/>
      <c r="Y662" s="39"/>
      <c r="Z662" s="39"/>
    </row>
    <row r="663" spans="1:26" ht="14.25" customHeight="1">
      <c r="A663" s="105">
        <v>-3.3450175262894288E-2</v>
      </c>
      <c r="B663" s="105">
        <v>0</v>
      </c>
      <c r="C663" s="105">
        <v>2.4734982332155431E-2</v>
      </c>
      <c r="D663" s="105">
        <v>-1.6806722689075682E-2</v>
      </c>
      <c r="E663" s="105">
        <v>-3.0508909114216221E-2</v>
      </c>
      <c r="F663" s="105">
        <v>0</v>
      </c>
      <c r="G663" s="105">
        <v>-6.8075117370891558E-3</v>
      </c>
      <c r="H663" s="105">
        <v>1.8250950570342095E-2</v>
      </c>
      <c r="I663" s="105">
        <v>-2.9680365296803624E-2</v>
      </c>
      <c r="J663" s="105">
        <v>-7.7267181781212058E-3</v>
      </c>
      <c r="K663" s="106">
        <v>0</v>
      </c>
      <c r="L663" s="93">
        <v>-1.4373548936567393E-2</v>
      </c>
      <c r="M663" s="39"/>
      <c r="N663" s="39"/>
      <c r="O663" s="39"/>
      <c r="P663" s="39"/>
      <c r="Q663" s="39"/>
      <c r="R663" s="39"/>
      <c r="S663" s="39"/>
      <c r="T663" s="39"/>
      <c r="U663" s="39"/>
      <c r="V663" s="39"/>
      <c r="W663" s="39"/>
      <c r="X663" s="39"/>
      <c r="Y663" s="39"/>
      <c r="Z663" s="39"/>
    </row>
    <row r="664" spans="1:26" ht="14.25" customHeight="1">
      <c r="A664" s="105">
        <v>0</v>
      </c>
      <c r="B664" s="105">
        <v>0</v>
      </c>
      <c r="C664" s="105">
        <v>1.0714285714285676E-2</v>
      </c>
      <c r="D664" s="105">
        <v>-8.3333333333333037E-3</v>
      </c>
      <c r="E664" s="105">
        <v>-1.2531645569620276E-2</v>
      </c>
      <c r="F664" s="105">
        <v>0</v>
      </c>
      <c r="G664" s="105">
        <v>-1.7980636237897696E-2</v>
      </c>
      <c r="H664" s="105">
        <v>0</v>
      </c>
      <c r="I664" s="105">
        <v>0</v>
      </c>
      <c r="J664" s="105">
        <v>2.0374898125510299E-3</v>
      </c>
      <c r="K664" s="106">
        <v>0</v>
      </c>
      <c r="L664" s="93">
        <v>-8.2154056211888316E-3</v>
      </c>
      <c r="M664" s="39"/>
      <c r="N664" s="39"/>
      <c r="O664" s="39"/>
      <c r="P664" s="39"/>
      <c r="Q664" s="39"/>
      <c r="R664" s="39"/>
      <c r="S664" s="39"/>
      <c r="T664" s="39"/>
      <c r="U664" s="39"/>
      <c r="V664" s="39"/>
      <c r="W664" s="39"/>
      <c r="X664" s="39"/>
      <c r="Y664" s="39"/>
      <c r="Z664" s="39"/>
    </row>
    <row r="665" spans="1:26" ht="14.25" customHeight="1">
      <c r="A665" s="105">
        <v>3.5175879396984744E-3</v>
      </c>
      <c r="B665" s="105">
        <v>0</v>
      </c>
      <c r="C665" s="105">
        <v>-3.7387193811774799E-2</v>
      </c>
      <c r="D665" s="105">
        <v>-3.3222591362126463E-3</v>
      </c>
      <c r="E665" s="105">
        <v>-2.525252525252486E-3</v>
      </c>
      <c r="F665" s="105">
        <v>-3.8461538461538436E-2</v>
      </c>
      <c r="G665" s="105">
        <v>6.4965197215778314E-3</v>
      </c>
      <c r="H665" s="105">
        <v>-1.0534236267870534E-2</v>
      </c>
      <c r="I665" s="105">
        <v>-4.5454545454545192E-3</v>
      </c>
      <c r="J665" s="105">
        <v>2.3779724655819789E-2</v>
      </c>
      <c r="K665" s="106">
        <v>-6.2597809076682109E-3</v>
      </c>
      <c r="L665" s="93">
        <v>-1.6865159583685507E-3</v>
      </c>
      <c r="M665" s="39"/>
      <c r="N665" s="39"/>
      <c r="O665" s="39"/>
      <c r="P665" s="39"/>
      <c r="Q665" s="39"/>
      <c r="R665" s="39"/>
      <c r="S665" s="39"/>
      <c r="T665" s="39"/>
      <c r="U665" s="39"/>
      <c r="V665" s="39"/>
      <c r="W665" s="39"/>
      <c r="X665" s="39"/>
      <c r="Y665" s="39"/>
      <c r="Z665" s="39"/>
    </row>
    <row r="666" spans="1:26" ht="14.25" customHeight="1">
      <c r="A666" s="105">
        <v>7.5949367088608E-3</v>
      </c>
      <c r="B666" s="105">
        <v>1.6702977487291104E-2</v>
      </c>
      <c r="C666" s="105">
        <v>1.6601135867190919E-2</v>
      </c>
      <c r="D666" s="105">
        <v>2.2071307300509435E-2</v>
      </c>
      <c r="E666" s="105">
        <v>5.0761421319795996E-3</v>
      </c>
      <c r="F666" s="105">
        <v>9.7087378640776656E-3</v>
      </c>
      <c r="G666" s="105">
        <v>3.0253665347916847E-3</v>
      </c>
      <c r="H666" s="105">
        <v>-7.5187969924817022E-4</v>
      </c>
      <c r="I666" s="105">
        <v>0</v>
      </c>
      <c r="J666" s="105">
        <v>7.5662042875157542E-3</v>
      </c>
      <c r="K666" s="106">
        <v>6.2992125984251413E-3</v>
      </c>
      <c r="L666" s="93">
        <v>6.4875422911023772E-3</v>
      </c>
      <c r="M666" s="39"/>
      <c r="N666" s="39"/>
      <c r="O666" s="39"/>
      <c r="P666" s="39"/>
      <c r="Q666" s="39"/>
      <c r="R666" s="39"/>
      <c r="S666" s="39"/>
      <c r="T666" s="39"/>
      <c r="U666" s="39"/>
      <c r="V666" s="39"/>
      <c r="W666" s="39"/>
      <c r="X666" s="39"/>
      <c r="Y666" s="39"/>
      <c r="Z666" s="39"/>
    </row>
    <row r="667" spans="1:26" ht="14.25" customHeight="1">
      <c r="A667" s="105">
        <v>2.3316062176165886E-2</v>
      </c>
      <c r="B667" s="105">
        <v>5.9230769230769198E-2</v>
      </c>
      <c r="C667" s="105">
        <v>1.2831858407079677E-2</v>
      </c>
      <c r="D667" s="105">
        <v>-1.6949152542372614E-3</v>
      </c>
      <c r="E667" s="105">
        <v>-8.6803371493269221E-3</v>
      </c>
      <c r="F667" s="105">
        <v>9.8039215686274161E-3</v>
      </c>
      <c r="G667" s="105">
        <v>3.7171132029929943E-2</v>
      </c>
      <c r="H667" s="105">
        <v>3.6632891660171474E-2</v>
      </c>
      <c r="I667" s="105">
        <v>5.4397316079558999E-2</v>
      </c>
      <c r="J667" s="105">
        <v>-6.6805845511481721E-3</v>
      </c>
      <c r="K667" s="106">
        <v>2.4193548387096753E-2</v>
      </c>
      <c r="L667" s="93">
        <v>2.0768801699481365E-2</v>
      </c>
      <c r="M667" s="39"/>
      <c r="N667" s="39"/>
      <c r="O667" s="39"/>
      <c r="P667" s="39"/>
      <c r="Q667" s="39"/>
      <c r="R667" s="39"/>
      <c r="S667" s="39"/>
      <c r="T667" s="39"/>
      <c r="U667" s="39"/>
      <c r="V667" s="39"/>
      <c r="W667" s="39"/>
      <c r="X667" s="39"/>
      <c r="Y667" s="39"/>
      <c r="Z667" s="39"/>
    </row>
    <row r="668" spans="1:26" ht="14.25" customHeight="1">
      <c r="A668" s="105">
        <v>0</v>
      </c>
      <c r="B668" s="105">
        <v>7.7519379844961378E-3</v>
      </c>
      <c r="C668" s="105">
        <v>-7.9016681299386438E-3</v>
      </c>
      <c r="D668" s="105">
        <v>1.6977928692698541E-3</v>
      </c>
      <c r="E668" s="105">
        <v>5.9866666666666735E-2</v>
      </c>
      <c r="F668" s="105">
        <v>2.5125628140703515E-2</v>
      </c>
      <c r="G668" s="105">
        <v>-1.2866333095067906E-2</v>
      </c>
      <c r="H668" s="105">
        <v>5.4858934169279561E-3</v>
      </c>
      <c r="I668" s="105">
        <v>0</v>
      </c>
      <c r="J668" s="105">
        <v>5.4575986565912338E-3</v>
      </c>
      <c r="K668" s="106">
        <v>0</v>
      </c>
      <c r="L668" s="93">
        <v>1.5119388959834223E-2</v>
      </c>
      <c r="M668" s="39"/>
      <c r="N668" s="39"/>
      <c r="O668" s="39"/>
      <c r="P668" s="39"/>
      <c r="Q668" s="39"/>
      <c r="R668" s="39"/>
      <c r="S668" s="39"/>
      <c r="T668" s="39"/>
      <c r="U668" s="39"/>
      <c r="V668" s="39"/>
      <c r="W668" s="39"/>
      <c r="X668" s="39"/>
      <c r="Y668" s="39"/>
      <c r="Z668" s="39"/>
    </row>
    <row r="669" spans="1:26" ht="14.25" customHeight="1">
      <c r="A669" s="105">
        <v>5.1840331778119086E-4</v>
      </c>
      <c r="B669" s="105">
        <v>0</v>
      </c>
      <c r="C669" s="105">
        <v>3.3106575963718798E-2</v>
      </c>
      <c r="D669" s="105">
        <v>-1.0084033613445342E-2</v>
      </c>
      <c r="E669" s="105">
        <v>5.3619302949061698E-3</v>
      </c>
      <c r="F669" s="105">
        <v>0</v>
      </c>
      <c r="G669" s="105">
        <v>8.8942307692307931E-3</v>
      </c>
      <c r="H669" s="105">
        <v>7.8431372549014888E-4</v>
      </c>
      <c r="I669" s="105">
        <v>-2.9534883720930272E-2</v>
      </c>
      <c r="J669" s="105">
        <v>-7.0862859524802868E-3</v>
      </c>
      <c r="K669" s="106">
        <v>0</v>
      </c>
      <c r="L669" s="93">
        <v>-2.3916831921159121E-3</v>
      </c>
      <c r="M669" s="39"/>
      <c r="N669" s="39"/>
      <c r="O669" s="39"/>
      <c r="P669" s="39"/>
      <c r="Q669" s="39"/>
      <c r="R669" s="39"/>
      <c r="S669" s="39"/>
      <c r="T669" s="39"/>
      <c r="U669" s="39"/>
      <c r="V669" s="39"/>
      <c r="W669" s="39"/>
      <c r="X669" s="39"/>
      <c r="Y669" s="39"/>
      <c r="Z669" s="39"/>
    </row>
    <row r="670" spans="1:26" ht="14.25" customHeight="1">
      <c r="A670" s="105">
        <v>-5.670103092783485E-3</v>
      </c>
      <c r="B670" s="105">
        <v>1.1764705882352899E-2</v>
      </c>
      <c r="C670" s="105">
        <v>9.0785292782569194E-4</v>
      </c>
      <c r="D670" s="105">
        <v>0</v>
      </c>
      <c r="E670" s="105">
        <v>2.6816840976140455E-4</v>
      </c>
      <c r="F670" s="105">
        <v>-5.0000000000000044E-3</v>
      </c>
      <c r="G670" s="105">
        <v>0</v>
      </c>
      <c r="H670" s="105">
        <v>-3.90625E-3</v>
      </c>
      <c r="I670" s="105">
        <v>0</v>
      </c>
      <c r="J670" s="105">
        <v>3.0498281786941472E-2</v>
      </c>
      <c r="K670" s="106">
        <v>4.8410521219954816E-4</v>
      </c>
      <c r="L670" s="93">
        <v>-9.9654211891275768E-4</v>
      </c>
      <c r="M670" s="39"/>
      <c r="N670" s="39"/>
      <c r="O670" s="39"/>
      <c r="P670" s="39"/>
      <c r="Q670" s="39"/>
      <c r="R670" s="39"/>
      <c r="S670" s="39"/>
      <c r="T670" s="39"/>
      <c r="U670" s="39"/>
      <c r="V670" s="39"/>
      <c r="W670" s="39"/>
      <c r="X670" s="39"/>
      <c r="Y670" s="39"/>
      <c r="Z670" s="39"/>
    </row>
    <row r="671" spans="1:26" ht="14.25" customHeight="1">
      <c r="A671" s="105">
        <v>2.1052631578947434E-2</v>
      </c>
      <c r="B671" s="105">
        <v>4.508196721311486E-2</v>
      </c>
      <c r="C671" s="105">
        <v>-3.3771929824561342E-2</v>
      </c>
      <c r="D671" s="105">
        <v>8.4745762711864181E-3</v>
      </c>
      <c r="E671" s="105">
        <v>2.1643835616438345E-2</v>
      </c>
      <c r="F671" s="105">
        <v>3.0927835051546282E-2</v>
      </c>
      <c r="G671" s="105">
        <v>1.4634146341463428E-2</v>
      </c>
      <c r="H671" s="105">
        <v>1.5067406819984086E-2</v>
      </c>
      <c r="I671" s="105">
        <v>3.6144578313253017E-2</v>
      </c>
      <c r="J671" s="105">
        <v>3.4482758620690834E-3</v>
      </c>
      <c r="K671" s="106">
        <v>-4.8387096774193949E-4</v>
      </c>
      <c r="L671" s="93">
        <v>1.7581155542523375E-2</v>
      </c>
      <c r="M671" s="39"/>
      <c r="N671" s="39"/>
      <c r="O671" s="39"/>
      <c r="P671" s="39"/>
      <c r="Q671" s="39"/>
      <c r="R671" s="39"/>
      <c r="S671" s="39"/>
      <c r="T671" s="39"/>
      <c r="U671" s="39"/>
      <c r="V671" s="39"/>
      <c r="W671" s="39"/>
      <c r="X671" s="39"/>
      <c r="Y671" s="39"/>
      <c r="Z671" s="39"/>
    </row>
    <row r="672" spans="1:26" ht="14.25" customHeight="1">
      <c r="A672" s="105">
        <v>-2.0113460546673623E-2</v>
      </c>
      <c r="B672" s="105">
        <v>-2.4000000000000021E-2</v>
      </c>
      <c r="C672" s="105">
        <v>8.8495575221239076E-3</v>
      </c>
      <c r="D672" s="105">
        <v>4.4247787610619538E-2</v>
      </c>
      <c r="E672" s="105">
        <v>1.388888888888884E-2</v>
      </c>
      <c r="F672" s="105">
        <v>2.1052631578947434E-2</v>
      </c>
      <c r="G672" s="105">
        <v>4.8804294777937685E-4</v>
      </c>
      <c r="H672" s="105">
        <v>-9.4265514532599903E-3</v>
      </c>
      <c r="I672" s="105">
        <v>0</v>
      </c>
      <c r="J672" s="105">
        <v>2.6548672566371723E-2</v>
      </c>
      <c r="K672" s="106">
        <v>0</v>
      </c>
      <c r="L672" s="93">
        <v>-8.6239265512771945E-3</v>
      </c>
      <c r="M672" s="39"/>
      <c r="N672" s="39"/>
      <c r="O672" s="39"/>
      <c r="P672" s="39"/>
      <c r="Q672" s="39"/>
      <c r="R672" s="39"/>
      <c r="S672" s="39"/>
      <c r="T672" s="39"/>
      <c r="U672" s="39"/>
      <c r="V672" s="39"/>
      <c r="W672" s="39"/>
      <c r="X672" s="39"/>
      <c r="Y672" s="39"/>
      <c r="Z672" s="39"/>
    </row>
    <row r="673" spans="1:26" ht="14.25" customHeight="1">
      <c r="A673" s="105">
        <v>3.1382978723404342E-2</v>
      </c>
      <c r="B673" s="105">
        <v>-3.7721324095458031E-2</v>
      </c>
      <c r="C673" s="105">
        <v>9.8302055406611633E-3</v>
      </c>
      <c r="D673" s="105">
        <v>2.7272727272727337E-2</v>
      </c>
      <c r="E673" s="105">
        <v>1.39416983523446E-2</v>
      </c>
      <c r="F673" s="105">
        <v>0</v>
      </c>
      <c r="G673" s="105">
        <v>0</v>
      </c>
      <c r="H673" s="105">
        <v>2.3622047244094002E-3</v>
      </c>
      <c r="I673" s="105">
        <v>-1.1904761904761862E-2</v>
      </c>
      <c r="J673" s="105">
        <v>-4.1154009333899011E-2</v>
      </c>
      <c r="K673" s="106">
        <v>0</v>
      </c>
      <c r="L673" s="93">
        <v>1.9649252809682549E-2</v>
      </c>
      <c r="M673" s="39"/>
      <c r="N673" s="39"/>
      <c r="O673" s="39"/>
      <c r="P673" s="39"/>
      <c r="Q673" s="39"/>
      <c r="R673" s="39"/>
      <c r="S673" s="39"/>
      <c r="T673" s="39"/>
      <c r="U673" s="39"/>
      <c r="V673" s="39"/>
      <c r="W673" s="39"/>
      <c r="X673" s="39"/>
      <c r="Y673" s="39"/>
      <c r="Z673" s="39"/>
    </row>
    <row r="674" spans="1:26" ht="14.25" customHeight="1">
      <c r="A674" s="105">
        <v>1.0752688172043001E-2</v>
      </c>
      <c r="B674" s="105">
        <v>0</v>
      </c>
      <c r="C674" s="105">
        <v>0</v>
      </c>
      <c r="D674" s="105">
        <v>1.2891344383057168E-2</v>
      </c>
      <c r="E674" s="105">
        <v>-8.2402234636871352E-3</v>
      </c>
      <c r="F674" s="105">
        <v>0</v>
      </c>
      <c r="G674" s="105">
        <v>3.4848484848484906E-2</v>
      </c>
      <c r="H674" s="105">
        <v>1.437699680511173E-2</v>
      </c>
      <c r="I674" s="105">
        <v>0</v>
      </c>
      <c r="J674" s="105">
        <v>4.2444821731746352E-4</v>
      </c>
      <c r="K674" s="106">
        <v>0</v>
      </c>
      <c r="L674" s="93">
        <v>3.7188545927853145E-3</v>
      </c>
      <c r="M674" s="39"/>
      <c r="N674" s="39"/>
      <c r="O674" s="39"/>
      <c r="P674" s="39"/>
      <c r="Q674" s="39"/>
      <c r="R674" s="39"/>
      <c r="S674" s="39"/>
      <c r="T674" s="39"/>
      <c r="U674" s="39"/>
      <c r="V674" s="39"/>
      <c r="W674" s="39"/>
      <c r="X674" s="39"/>
      <c r="Y674" s="39"/>
      <c r="Z674" s="39"/>
    </row>
    <row r="675" spans="1:26" ht="14.25" customHeight="1">
      <c r="A675" s="105">
        <v>-5.3475935828877219E-3</v>
      </c>
      <c r="B675" s="105">
        <v>2.6877470355731292E-2</v>
      </c>
      <c r="C675" s="105">
        <v>4.5305931807566591E-2</v>
      </c>
      <c r="D675" s="105">
        <v>2.2021456804065531E-2</v>
      </c>
      <c r="E675" s="105">
        <v>-5.5555555555555358E-3</v>
      </c>
      <c r="F675" s="105">
        <v>5.4384017758046577E-2</v>
      </c>
      <c r="G675" s="105">
        <v>-1.0000000000000009E-2</v>
      </c>
      <c r="H675" s="105">
        <v>-2.4922118380062308E-2</v>
      </c>
      <c r="I675" s="105">
        <v>0</v>
      </c>
      <c r="J675" s="105">
        <v>6.8376068376068133E-3</v>
      </c>
      <c r="K675" s="106">
        <v>-2.8213166144200663E-2</v>
      </c>
      <c r="L675" s="93">
        <v>-2.0288492466041808E-3</v>
      </c>
      <c r="M675" s="39"/>
      <c r="N675" s="39"/>
      <c r="O675" s="39"/>
      <c r="P675" s="39"/>
      <c r="Q675" s="39"/>
      <c r="R675" s="39"/>
      <c r="S675" s="39"/>
      <c r="T675" s="39"/>
      <c r="U675" s="39"/>
      <c r="V675" s="39"/>
      <c r="W675" s="39"/>
      <c r="X675" s="39"/>
      <c r="Y675" s="39"/>
      <c r="Z675" s="39"/>
    </row>
    <row r="676" spans="1:26" ht="14.25" customHeight="1">
      <c r="A676" s="105">
        <v>-2.604166666666663E-2</v>
      </c>
      <c r="B676" s="105">
        <v>1.8518518518518601E-2</v>
      </c>
      <c r="C676" s="105">
        <v>-4.4196428571428581E-2</v>
      </c>
      <c r="D676" s="105">
        <v>-2.3166023166023231E-2</v>
      </c>
      <c r="E676" s="105">
        <v>-1.2345679012345734E-2</v>
      </c>
      <c r="F676" s="105">
        <v>-5.1578947368421058E-2</v>
      </c>
      <c r="G676" s="105">
        <v>0</v>
      </c>
      <c r="H676" s="105">
        <v>-5.9340659340659352E-2</v>
      </c>
      <c r="I676" s="105">
        <v>1.2048192771084265E-2</v>
      </c>
      <c r="J676" s="105">
        <v>-8.4745762711864181E-3</v>
      </c>
      <c r="K676" s="106">
        <v>2.9032258064516148E-2</v>
      </c>
      <c r="L676" s="93">
        <v>-2.0467021315269673E-2</v>
      </c>
      <c r="M676" s="39"/>
      <c r="N676" s="39"/>
      <c r="O676" s="39"/>
      <c r="P676" s="39"/>
      <c r="Q676" s="39"/>
      <c r="R676" s="39"/>
      <c r="S676" s="39"/>
      <c r="T676" s="39"/>
      <c r="U676" s="39"/>
      <c r="V676" s="39"/>
      <c r="W676" s="39"/>
      <c r="X676" s="39"/>
      <c r="Y676" s="39"/>
      <c r="Z676" s="39"/>
    </row>
    <row r="677" spans="1:26" ht="14.25" customHeight="1">
      <c r="A677" s="105">
        <v>0</v>
      </c>
      <c r="B677" s="105">
        <v>-5.9090909090909083E-2</v>
      </c>
      <c r="C677" s="105">
        <v>-1.3215859030836996E-2</v>
      </c>
      <c r="D677" s="105">
        <v>7.222222222222241E-3</v>
      </c>
      <c r="E677" s="105">
        <v>-1.36986301369868E-3</v>
      </c>
      <c r="F677" s="105">
        <v>0</v>
      </c>
      <c r="G677" s="105">
        <v>0</v>
      </c>
      <c r="H677" s="105">
        <v>0</v>
      </c>
      <c r="I677" s="105">
        <v>0</v>
      </c>
      <c r="J677" s="105">
        <v>-3.7990713381174102E-3</v>
      </c>
      <c r="K677" s="106">
        <v>0</v>
      </c>
      <c r="L677" s="93">
        <v>7.9268143733053353E-3</v>
      </c>
      <c r="M677" s="39"/>
      <c r="N677" s="39"/>
      <c r="O677" s="39"/>
      <c r="P677" s="39"/>
      <c r="Q677" s="39"/>
      <c r="R677" s="39"/>
      <c r="S677" s="39"/>
      <c r="T677" s="39"/>
      <c r="U677" s="39"/>
      <c r="V677" s="39"/>
      <c r="W677" s="39"/>
      <c r="X677" s="39"/>
      <c r="Y677" s="39"/>
      <c r="Z677" s="39"/>
    </row>
    <row r="678" spans="1:26" ht="14.25" customHeight="1">
      <c r="A678" s="105">
        <v>-5.1813471502590858E-3</v>
      </c>
      <c r="B678" s="105">
        <v>0</v>
      </c>
      <c r="C678" s="105">
        <v>-4.5817570407734376E-2</v>
      </c>
      <c r="D678" s="105">
        <v>2.8963414634146423E-2</v>
      </c>
      <c r="E678" s="105">
        <v>-9.22909880564593E-3</v>
      </c>
      <c r="F678" s="105">
        <v>0</v>
      </c>
      <c r="G678" s="105">
        <v>-1.9367492032360767E-2</v>
      </c>
      <c r="H678" s="105">
        <v>2.9411764705882248E-2</v>
      </c>
      <c r="I678" s="105">
        <v>0</v>
      </c>
      <c r="J678" s="105">
        <v>3.3883947479882437E-3</v>
      </c>
      <c r="K678" s="106">
        <v>0</v>
      </c>
      <c r="L678" s="93">
        <v>-7.7201827635102749E-3</v>
      </c>
      <c r="M678" s="39"/>
      <c r="N678" s="39"/>
      <c r="O678" s="39"/>
      <c r="P678" s="39"/>
      <c r="Q678" s="39"/>
      <c r="R678" s="39"/>
      <c r="S678" s="39"/>
      <c r="T678" s="39"/>
      <c r="U678" s="39"/>
      <c r="V678" s="39"/>
      <c r="W678" s="39"/>
      <c r="X678" s="39"/>
      <c r="Y678" s="39"/>
      <c r="Z678" s="39"/>
    </row>
    <row r="679" spans="1:26" ht="14.25" customHeight="1">
      <c r="A679" s="105">
        <v>-5.0520672234249941E-3</v>
      </c>
      <c r="B679" s="105">
        <v>0</v>
      </c>
      <c r="C679" s="105">
        <v>0</v>
      </c>
      <c r="D679" s="105">
        <v>3.4416826003822454E-3</v>
      </c>
      <c r="E679" s="105">
        <v>1.0869565217390686E-3</v>
      </c>
      <c r="F679" s="105">
        <v>0</v>
      </c>
      <c r="G679" s="105">
        <v>1.9749999999999934E-2</v>
      </c>
      <c r="H679" s="105">
        <v>5.9952038369304628E-2</v>
      </c>
      <c r="I679" s="105">
        <v>0</v>
      </c>
      <c r="J679" s="105">
        <v>-7.983193277310896E-3</v>
      </c>
      <c r="K679" s="106">
        <v>0</v>
      </c>
      <c r="L679" s="93">
        <v>7.1528837351235719E-3</v>
      </c>
      <c r="M679" s="39"/>
      <c r="N679" s="39"/>
      <c r="O679" s="39"/>
      <c r="P679" s="39"/>
      <c r="Q679" s="39"/>
      <c r="R679" s="39"/>
      <c r="S679" s="39"/>
      <c r="T679" s="39"/>
      <c r="U679" s="39"/>
      <c r="V679" s="39"/>
      <c r="W679" s="39"/>
      <c r="X679" s="39"/>
      <c r="Y679" s="39"/>
      <c r="Z679" s="39"/>
    </row>
    <row r="680" spans="1:26" ht="14.25" customHeight="1">
      <c r="A680" s="105">
        <v>-3.1860226104830636E-3</v>
      </c>
      <c r="B680" s="105">
        <v>0</v>
      </c>
      <c r="C680" s="105">
        <v>0</v>
      </c>
      <c r="D680" s="105">
        <v>-3.8095238095238182E-3</v>
      </c>
      <c r="E680" s="105">
        <v>0</v>
      </c>
      <c r="F680" s="105">
        <v>0</v>
      </c>
      <c r="G680" s="105">
        <v>-9.6558554097548877E-3</v>
      </c>
      <c r="H680" s="105">
        <v>0</v>
      </c>
      <c r="I680" s="105">
        <v>-2.352941176470591E-2</v>
      </c>
      <c r="J680" s="105">
        <v>8.41042893187538E-4</v>
      </c>
      <c r="K680" s="106">
        <v>0</v>
      </c>
      <c r="L680" s="93">
        <v>-3.4424873491631924E-3</v>
      </c>
      <c r="M680" s="39"/>
      <c r="N680" s="39"/>
      <c r="O680" s="39"/>
      <c r="P680" s="39"/>
      <c r="Q680" s="39"/>
      <c r="R680" s="39"/>
      <c r="S680" s="39"/>
      <c r="T680" s="39"/>
      <c r="U680" s="39"/>
      <c r="V680" s="39"/>
      <c r="W680" s="39"/>
      <c r="X680" s="39"/>
      <c r="Y680" s="39"/>
      <c r="Z680" s="39"/>
    </row>
    <row r="681" spans="1:26" ht="14.25" customHeight="1">
      <c r="A681" s="105">
        <v>0</v>
      </c>
      <c r="B681" s="105">
        <v>3.529411764705892E-2</v>
      </c>
      <c r="C681" s="105">
        <v>0</v>
      </c>
      <c r="D681" s="105">
        <v>-3.1365313653136551E-2</v>
      </c>
      <c r="E681" s="105">
        <v>-1.0752688172043001E-2</v>
      </c>
      <c r="F681" s="105">
        <v>-9.3847758081334609E-3</v>
      </c>
      <c r="G681" s="105">
        <v>-5.1724137931035141E-3</v>
      </c>
      <c r="H681" s="105">
        <v>-5.9398496240601451E-2</v>
      </c>
      <c r="I681" s="105">
        <v>2.9055690072639306E-2</v>
      </c>
      <c r="J681" s="105">
        <v>0</v>
      </c>
      <c r="K681" s="106">
        <v>3.2268473701191347E-4</v>
      </c>
      <c r="L681" s="93">
        <v>-1.1839938456360444E-2</v>
      </c>
      <c r="M681" s="39"/>
      <c r="N681" s="39"/>
      <c r="O681" s="39"/>
      <c r="P681" s="39"/>
      <c r="Q681" s="39"/>
      <c r="R681" s="39"/>
      <c r="S681" s="39"/>
      <c r="T681" s="39"/>
      <c r="U681" s="39"/>
      <c r="V681" s="39"/>
      <c r="W681" s="39"/>
      <c r="X681" s="39"/>
      <c r="Y681" s="39"/>
      <c r="Z681" s="39"/>
    </row>
    <row r="682" spans="1:26" ht="14.25" customHeight="1">
      <c r="A682" s="105">
        <v>-1.2182741116751328E-2</v>
      </c>
      <c r="B682" s="105">
        <v>-1.9230769230769273E-2</v>
      </c>
      <c r="C682" s="105">
        <v>0</v>
      </c>
      <c r="D682" s="105">
        <v>-1.8416206261510082E-3</v>
      </c>
      <c r="E682" s="105">
        <v>-5.3475935828877219E-3</v>
      </c>
      <c r="F682" s="105">
        <v>2.896995708154515E-2</v>
      </c>
      <c r="G682" s="105">
        <v>-1.9323671497584516E-2</v>
      </c>
      <c r="H682" s="105">
        <v>0</v>
      </c>
      <c r="I682" s="105">
        <v>2.9925187032418865E-2</v>
      </c>
      <c r="J682" s="105">
        <v>2.0163020163020295E-2</v>
      </c>
      <c r="K682" s="106">
        <v>-3.2258064516133E-4</v>
      </c>
      <c r="L682" s="93">
        <v>-2.8646083037684456E-3</v>
      </c>
      <c r="M682" s="39"/>
      <c r="N682" s="39"/>
      <c r="O682" s="39"/>
      <c r="P682" s="39"/>
      <c r="Q682" s="39"/>
      <c r="R682" s="39"/>
      <c r="S682" s="39"/>
      <c r="T682" s="39"/>
      <c r="U682" s="39"/>
      <c r="V682" s="39"/>
      <c r="W682" s="39"/>
      <c r="X682" s="39"/>
      <c r="Y682" s="39"/>
      <c r="Z682" s="39"/>
    </row>
    <row r="683" spans="1:26" ht="14.25" customHeight="1">
      <c r="A683" s="105">
        <v>0</v>
      </c>
      <c r="B683" s="105">
        <v>0</v>
      </c>
      <c r="C683" s="105">
        <v>0</v>
      </c>
      <c r="D683" s="105">
        <v>-1.8382352941176405E-3</v>
      </c>
      <c r="E683" s="105">
        <v>0</v>
      </c>
      <c r="F683" s="105">
        <v>2.9834254143646488E-2</v>
      </c>
      <c r="G683" s="105">
        <v>2.7295285359801413E-2</v>
      </c>
      <c r="H683" s="105">
        <v>-3.7453183520599342E-3</v>
      </c>
      <c r="I683" s="105">
        <v>0</v>
      </c>
      <c r="J683" s="105">
        <v>-1.2288135593220395E-2</v>
      </c>
      <c r="K683" s="106">
        <v>0</v>
      </c>
      <c r="L683" s="93">
        <v>2.2945423529270315E-3</v>
      </c>
      <c r="M683" s="39"/>
      <c r="N683" s="39"/>
      <c r="O683" s="39"/>
      <c r="P683" s="39"/>
      <c r="Q683" s="39"/>
      <c r="R683" s="39"/>
      <c r="S683" s="39"/>
      <c r="T683" s="39"/>
      <c r="U683" s="39"/>
      <c r="V683" s="39"/>
      <c r="W683" s="39"/>
      <c r="X683" s="39"/>
      <c r="Y683" s="39"/>
      <c r="Z683" s="39"/>
    </row>
    <row r="684" spans="1:26" ht="14.25" customHeight="1">
      <c r="A684" s="105">
        <v>8.6012697112431979E-3</v>
      </c>
      <c r="B684" s="105">
        <v>7.7519379844961378E-3</v>
      </c>
      <c r="C684" s="105">
        <v>8.050847457627075E-3</v>
      </c>
      <c r="D684" s="105">
        <v>5.3855094924447844E-2</v>
      </c>
      <c r="E684" s="105">
        <v>0</v>
      </c>
      <c r="F684" s="105">
        <v>0</v>
      </c>
      <c r="G684" s="105">
        <v>7.5000000000000622E-3</v>
      </c>
      <c r="H684" s="105">
        <v>4.296875E-2</v>
      </c>
      <c r="I684" s="105">
        <v>-4.250238777459403E-2</v>
      </c>
      <c r="J684" s="105">
        <v>-1.2138970280452077E-2</v>
      </c>
      <c r="K684" s="106">
        <v>0</v>
      </c>
      <c r="L684" s="93">
        <v>4.1255021170338857E-3</v>
      </c>
      <c r="M684" s="39"/>
      <c r="N684" s="39"/>
      <c r="O684" s="39"/>
      <c r="P684" s="39"/>
      <c r="Q684" s="39"/>
      <c r="R684" s="39"/>
      <c r="S684" s="39"/>
      <c r="T684" s="39"/>
      <c r="U684" s="39"/>
      <c r="V684" s="39"/>
      <c r="W684" s="39"/>
      <c r="X684" s="39"/>
      <c r="Y684" s="39"/>
      <c r="Z684" s="39"/>
    </row>
    <row r="685" spans="1:26" ht="14.25" customHeight="1">
      <c r="A685" s="105">
        <v>1.2020725388601106E-2</v>
      </c>
      <c r="B685" s="105">
        <v>7.7579519006976128E-4</v>
      </c>
      <c r="C685" s="105">
        <v>2.6979982593559493E-2</v>
      </c>
      <c r="D685" s="105">
        <v>5.9958932238193041E-2</v>
      </c>
      <c r="E685" s="105">
        <v>1.2178619756427533E-2</v>
      </c>
      <c r="F685" s="105">
        <v>-1.0928961748633892E-2</v>
      </c>
      <c r="G685" s="105">
        <v>5.2631578947368363E-2</v>
      </c>
      <c r="H685" s="105">
        <v>1.5067406819984086E-2</v>
      </c>
      <c r="I685" s="105">
        <v>-2.8571428571428914E-3</v>
      </c>
      <c r="J685" s="105">
        <v>-2.9215358931552471E-3</v>
      </c>
      <c r="K685" s="106">
        <v>1.6131634134541883E-4</v>
      </c>
      <c r="L685" s="93">
        <v>1.8065039052905574E-2</v>
      </c>
      <c r="M685" s="39"/>
      <c r="N685" s="39"/>
      <c r="O685" s="39"/>
      <c r="P685" s="39"/>
      <c r="Q685" s="39"/>
      <c r="R685" s="39"/>
      <c r="S685" s="39"/>
      <c r="T685" s="39"/>
      <c r="U685" s="39"/>
      <c r="V685" s="39"/>
      <c r="W685" s="39"/>
      <c r="X685" s="39"/>
      <c r="Y685" s="39"/>
      <c r="Z685" s="39"/>
    </row>
    <row r="686" spans="1:26" ht="14.25" customHeight="1">
      <c r="A686" s="105">
        <v>1.0471204188481575E-2</v>
      </c>
      <c r="B686" s="105">
        <v>0</v>
      </c>
      <c r="C686" s="105">
        <v>0</v>
      </c>
      <c r="D686" s="105">
        <v>1.4583333333333393E-2</v>
      </c>
      <c r="E686" s="105">
        <v>2.6388888888888795E-2</v>
      </c>
      <c r="F686" s="105">
        <v>2.924634420697414E-2</v>
      </c>
      <c r="G686" s="105">
        <v>2.7027027027026973E-2</v>
      </c>
      <c r="H686" s="105">
        <v>3.7006578947368363E-2</v>
      </c>
      <c r="I686" s="105">
        <v>0</v>
      </c>
      <c r="J686" s="105">
        <v>-1.6666666666667052E-3</v>
      </c>
      <c r="K686" s="106">
        <v>1.80653637707342E-2</v>
      </c>
      <c r="L686" s="93">
        <v>2.0938338473883489E-2</v>
      </c>
      <c r="M686" s="39"/>
      <c r="N686" s="39"/>
      <c r="O686" s="39"/>
      <c r="P686" s="39"/>
      <c r="Q686" s="39"/>
      <c r="R686" s="39"/>
      <c r="S686" s="39"/>
      <c r="T686" s="39"/>
      <c r="U686" s="39"/>
      <c r="V686" s="39"/>
      <c r="W686" s="39"/>
      <c r="X686" s="39"/>
      <c r="Y686" s="39"/>
      <c r="Z686" s="39"/>
    </row>
    <row r="687" spans="1:26" ht="14.25" customHeight="1">
      <c r="A687" s="105">
        <v>2.522812667740193E-2</v>
      </c>
      <c r="B687" s="105">
        <v>-7.7519379844959158E-4</v>
      </c>
      <c r="C687" s="105">
        <v>-4.3497172683770735E-4</v>
      </c>
      <c r="D687" s="105">
        <v>2.5421918393505605E-2</v>
      </c>
      <c r="E687" s="105">
        <v>0</v>
      </c>
      <c r="F687" s="105">
        <v>0</v>
      </c>
      <c r="G687" s="105">
        <v>2.9818378964490133E-3</v>
      </c>
      <c r="H687" s="105">
        <v>8.2918739635158278E-3</v>
      </c>
      <c r="I687" s="105">
        <v>-5.2108005684510239E-3</v>
      </c>
      <c r="J687" s="105">
        <v>5.355575065847229E-2</v>
      </c>
      <c r="K687" s="106">
        <v>5.9878154917319515E-2</v>
      </c>
      <c r="L687" s="93">
        <v>1.9493052803803979E-2</v>
      </c>
      <c r="M687" s="39"/>
      <c r="N687" s="39"/>
      <c r="O687" s="39"/>
      <c r="P687" s="39"/>
      <c r="Q687" s="39"/>
      <c r="R687" s="39"/>
      <c r="S687" s="39"/>
      <c r="T687" s="39"/>
      <c r="U687" s="39"/>
      <c r="V687" s="39"/>
      <c r="W687" s="39"/>
      <c r="X687" s="39"/>
      <c r="Y687" s="39"/>
      <c r="Z687" s="39"/>
    </row>
    <row r="688" spans="1:26" ht="14.25" customHeight="1">
      <c r="A688" s="105">
        <v>3.3277870216306127E-2</v>
      </c>
      <c r="B688" s="105">
        <v>0</v>
      </c>
      <c r="C688" s="105">
        <v>-3.3221194280908306E-2</v>
      </c>
      <c r="D688" s="105">
        <v>-2.4994792751510064E-2</v>
      </c>
      <c r="E688" s="105">
        <v>2.7855153203342198E-3</v>
      </c>
      <c r="F688" s="105">
        <v>5.7074910820451796E-2</v>
      </c>
      <c r="G688" s="105">
        <v>1.9060773480662929E-2</v>
      </c>
      <c r="H688" s="105">
        <v>2.9888983774551736E-2</v>
      </c>
      <c r="I688" s="105">
        <v>-7.1005917159761012E-4</v>
      </c>
      <c r="J688" s="105">
        <v>3.5454545454545405E-2</v>
      </c>
      <c r="K688" s="106">
        <v>0</v>
      </c>
      <c r="L688" s="93">
        <v>8.9633470040497709E-3</v>
      </c>
      <c r="M688" s="39"/>
      <c r="N688" s="39"/>
      <c r="O688" s="39"/>
      <c r="P688" s="39"/>
      <c r="Q688" s="39"/>
      <c r="R688" s="39"/>
      <c r="S688" s="39"/>
      <c r="T688" s="39"/>
      <c r="U688" s="39"/>
      <c r="V688" s="39"/>
      <c r="W688" s="39"/>
      <c r="X688" s="39"/>
      <c r="Y688" s="39"/>
      <c r="Z688" s="39"/>
    </row>
    <row r="689" spans="1:26" ht="14.25" customHeight="1">
      <c r="A689" s="105">
        <v>-5.9958289885297167E-2</v>
      </c>
      <c r="B689" s="105">
        <v>0</v>
      </c>
      <c r="C689" s="105">
        <v>2.6327147173068832E-2</v>
      </c>
      <c r="D689" s="105">
        <v>-1.8200408997954942E-2</v>
      </c>
      <c r="E689" s="105">
        <v>-1.6168813373526936E-2</v>
      </c>
      <c r="F689" s="105">
        <v>-5.833613257194048E-2</v>
      </c>
      <c r="G689" s="105">
        <v>-4.2328042328042326E-2</v>
      </c>
      <c r="H689" s="105">
        <v>-5.9437751004016048E-2</v>
      </c>
      <c r="I689" s="105">
        <v>0</v>
      </c>
      <c r="J689" s="105">
        <v>-9.009009009009028E-3</v>
      </c>
      <c r="K689" s="106">
        <v>-5.9891998036327943E-2</v>
      </c>
      <c r="L689" s="93">
        <v>-3.3999028243238194E-2</v>
      </c>
      <c r="M689" s="39"/>
      <c r="N689" s="39"/>
      <c r="O689" s="39"/>
      <c r="P689" s="39"/>
      <c r="Q689" s="39"/>
      <c r="R689" s="39"/>
      <c r="S689" s="39"/>
      <c r="T689" s="39"/>
      <c r="U689" s="39"/>
      <c r="V689" s="39"/>
      <c r="W689" s="39"/>
      <c r="X689" s="39"/>
      <c r="Y689" s="39"/>
      <c r="Z689" s="39"/>
    </row>
    <row r="690" spans="1:26" ht="14.25" customHeight="1">
      <c r="A690" s="105">
        <v>-4.090409040904075E-2</v>
      </c>
      <c r="B690" s="105">
        <v>0</v>
      </c>
      <c r="C690" s="105">
        <v>-2.6470588235294135E-2</v>
      </c>
      <c r="D690" s="105">
        <v>-2.2195560887822485E-2</v>
      </c>
      <c r="E690" s="105">
        <v>-3.8471673254282024E-2</v>
      </c>
      <c r="F690" s="105">
        <v>-5.9894736842105223E-2</v>
      </c>
      <c r="G690" s="105">
        <v>-5.9935339467794169E-2</v>
      </c>
      <c r="H690" s="105">
        <v>5.7774001699235411E-2</v>
      </c>
      <c r="I690" s="105">
        <v>-1.4181044670290577E-3</v>
      </c>
      <c r="J690" s="105">
        <v>-5.5319148936170182E-2</v>
      </c>
      <c r="K690" s="106">
        <v>-5.9846153846153882E-2</v>
      </c>
      <c r="L690" s="93">
        <v>-3.7208074943924085E-2</v>
      </c>
      <c r="M690" s="39"/>
      <c r="N690" s="39"/>
      <c r="O690" s="39"/>
      <c r="P690" s="39"/>
      <c r="Q690" s="39"/>
      <c r="R690" s="39"/>
      <c r="S690" s="39"/>
      <c r="T690" s="39"/>
      <c r="U690" s="39"/>
      <c r="V690" s="39"/>
      <c r="W690" s="39"/>
      <c r="X690" s="39"/>
      <c r="Y690" s="39"/>
      <c r="Z690" s="39"/>
    </row>
    <row r="691" spans="1:26" ht="14.25" customHeight="1">
      <c r="A691" s="105">
        <v>-1.3905325443787087E-2</v>
      </c>
      <c r="B691" s="105">
        <v>-7.692307692307665E-3</v>
      </c>
      <c r="C691" s="105">
        <v>4.2034468263985048E-4</v>
      </c>
      <c r="D691" s="105">
        <v>-3.7343599615014433E-2</v>
      </c>
      <c r="E691" s="105">
        <v>-1.171875E-2</v>
      </c>
      <c r="F691" s="105">
        <v>0</v>
      </c>
      <c r="G691" s="105">
        <v>-2.8743961352656999E-2</v>
      </c>
      <c r="H691" s="105">
        <v>-5.9904153354632617E-2</v>
      </c>
      <c r="I691" s="105">
        <v>-5.9777777777777819E-2</v>
      </c>
      <c r="J691" s="105">
        <v>-2.8925619834710758E-2</v>
      </c>
      <c r="K691" s="106">
        <v>0</v>
      </c>
      <c r="L691" s="93">
        <v>-1.9626519908746642E-2</v>
      </c>
      <c r="M691" s="39"/>
      <c r="N691" s="39"/>
      <c r="O691" s="39"/>
      <c r="P691" s="39"/>
      <c r="Q691" s="39"/>
      <c r="R691" s="39"/>
      <c r="S691" s="39"/>
      <c r="T691" s="39"/>
      <c r="U691" s="39"/>
      <c r="V691" s="39"/>
      <c r="W691" s="39"/>
      <c r="X691" s="39"/>
      <c r="Y691" s="39"/>
      <c r="Z691" s="39"/>
    </row>
    <row r="692" spans="1:26" ht="14.25" customHeight="1">
      <c r="A692" s="105">
        <v>4.0000000000000036E-2</v>
      </c>
      <c r="B692" s="105">
        <v>-1.5151515151515138E-2</v>
      </c>
      <c r="C692" s="105">
        <v>4.3421052631579027E-2</v>
      </c>
      <c r="D692" s="105">
        <v>2.8712871287128738E-2</v>
      </c>
      <c r="E692" s="105">
        <v>-2.5974025974025983E-3</v>
      </c>
      <c r="F692" s="105">
        <v>0</v>
      </c>
      <c r="G692" s="105">
        <v>-3.7209302325581395E-2</v>
      </c>
      <c r="H692" s="105">
        <v>-2.1874999999999978E-2</v>
      </c>
      <c r="I692" s="105">
        <v>-3.2258064516129004E-2</v>
      </c>
      <c r="J692" s="105">
        <v>-2.3799919322307406E-2</v>
      </c>
      <c r="K692" s="106">
        <v>3.1746031746031855E-2</v>
      </c>
      <c r="L692" s="93">
        <v>-7.5509132286865066E-3</v>
      </c>
      <c r="M692" s="39"/>
      <c r="N692" s="39"/>
      <c r="O692" s="39"/>
      <c r="P692" s="39"/>
      <c r="Q692" s="39"/>
      <c r="R692" s="39"/>
      <c r="S692" s="39"/>
      <c r="T692" s="39"/>
      <c r="U692" s="39"/>
      <c r="V692" s="39"/>
      <c r="W692" s="39"/>
      <c r="X692" s="39"/>
      <c r="Y692" s="39"/>
      <c r="Z692" s="39"/>
    </row>
    <row r="693" spans="1:26" ht="14.25" customHeight="1">
      <c r="A693" s="111" t="s">
        <v>25</v>
      </c>
      <c r="B693" s="93"/>
      <c r="C693" s="93"/>
      <c r="D693" s="93"/>
      <c r="E693" s="93"/>
      <c r="F693" s="93"/>
      <c r="G693" s="93"/>
      <c r="H693" s="93"/>
      <c r="I693" s="93"/>
      <c r="J693" s="93"/>
      <c r="K693" s="112"/>
      <c r="L693" s="93"/>
      <c r="M693" s="39"/>
      <c r="N693" s="39"/>
      <c r="O693" s="39"/>
      <c r="P693" s="39"/>
      <c r="Q693" s="39"/>
      <c r="R693" s="39"/>
      <c r="S693" s="39"/>
      <c r="T693" s="39"/>
      <c r="U693" s="39"/>
      <c r="V693" s="39"/>
      <c r="W693" s="39"/>
      <c r="X693" s="39"/>
      <c r="Y693" s="39"/>
      <c r="Z693" s="39"/>
    </row>
    <row r="694" spans="1:26" ht="14.25" customHeight="1">
      <c r="A694" s="113">
        <v>3.7524955448937008E-4</v>
      </c>
      <c r="B694" s="113">
        <v>6.282279607306789E-4</v>
      </c>
      <c r="C694" s="113">
        <v>2.1214682794587648E-3</v>
      </c>
      <c r="D694" s="113">
        <v>2.5114592693811517E-3</v>
      </c>
      <c r="E694" s="113">
        <v>9.8563203832500263E-4</v>
      </c>
      <c r="F694" s="113">
        <v>1.413429394161747E-3</v>
      </c>
      <c r="G694" s="113">
        <v>2.2302729874305745E-3</v>
      </c>
      <c r="H694" s="113">
        <v>7.6560200815860714E-4</v>
      </c>
      <c r="I694" s="113">
        <v>2.0024108957094781E-4</v>
      </c>
      <c r="J694" s="113">
        <v>3.0485553131924248E-3</v>
      </c>
      <c r="K694" s="114">
        <v>-1.7179513959106579E-4</v>
      </c>
      <c r="L694" s="93">
        <f>AVERAGE(L3:L692)</f>
        <v>8.4328586122815134E-4</v>
      </c>
      <c r="M694" s="39"/>
      <c r="N694" s="39"/>
      <c r="O694" s="39"/>
      <c r="P694" s="39"/>
      <c r="Q694" s="39"/>
      <c r="R694" s="39"/>
      <c r="S694" s="39"/>
      <c r="T694" s="39"/>
      <c r="U694" s="39"/>
      <c r="V694" s="39"/>
      <c r="W694" s="39"/>
      <c r="X694" s="39"/>
      <c r="Y694" s="39"/>
      <c r="Z694" s="39"/>
    </row>
    <row r="695" spans="1:26" ht="14.25" customHeight="1">
      <c r="A695" s="113">
        <v>1.6079668071094042E-2</v>
      </c>
      <c r="B695" s="113">
        <v>2.251119270674461E-2</v>
      </c>
      <c r="C695" s="113">
        <v>2.1507550213445897E-2</v>
      </c>
      <c r="D695" s="113">
        <v>2.2104798064996663E-2</v>
      </c>
      <c r="E695" s="113">
        <v>1.1167903236330113E-2</v>
      </c>
      <c r="F695" s="113">
        <v>2.5140798756777851E-2</v>
      </c>
      <c r="G695" s="113">
        <v>1.5646624689518152E-2</v>
      </c>
      <c r="H695" s="113">
        <v>1.8874634689231267E-2</v>
      </c>
      <c r="I695" s="113">
        <v>1.9390999097788773E-2</v>
      </c>
      <c r="J695" s="113">
        <v>1.8604561760761879E-2</v>
      </c>
      <c r="K695" s="114">
        <v>1.6329342422158166E-2</v>
      </c>
      <c r="L695" s="93"/>
      <c r="M695" s="39"/>
      <c r="N695" s="39"/>
      <c r="O695" s="39"/>
      <c r="P695" s="39"/>
      <c r="Q695" s="39"/>
      <c r="R695" s="39"/>
      <c r="S695" s="39"/>
      <c r="T695" s="39"/>
      <c r="U695" s="39"/>
      <c r="V695" s="39"/>
      <c r="W695" s="39"/>
      <c r="X695" s="39"/>
      <c r="Y695" s="39"/>
      <c r="Z695" s="39"/>
    </row>
    <row r="696" spans="1:26" ht="14.25" customHeight="1">
      <c r="A696" s="113">
        <v>2.5855572527656124E-4</v>
      </c>
      <c r="B696" s="113">
        <v>5.0675379708019176E-4</v>
      </c>
      <c r="C696" s="113">
        <v>4.6257471618389663E-4</v>
      </c>
      <c r="D696" s="113">
        <v>4.886220974942802E-4</v>
      </c>
      <c r="E696" s="113">
        <v>1.2472206269603263E-4</v>
      </c>
      <c r="F696" s="113">
        <v>6.3205976212880269E-4</v>
      </c>
      <c r="G696" s="113">
        <v>2.4481686417463904E-4</v>
      </c>
      <c r="H696" s="113">
        <v>3.5625183465193229E-4</v>
      </c>
      <c r="I696" s="113">
        <v>3.7601084601044499E-4</v>
      </c>
      <c r="J696" s="113">
        <v>3.4612971831000315E-4</v>
      </c>
      <c r="K696" s="114">
        <v>2.6664742394009436E-4</v>
      </c>
      <c r="L696" s="115"/>
      <c r="M696" s="39"/>
      <c r="N696" s="39"/>
      <c r="O696" s="39"/>
      <c r="P696" s="39"/>
      <c r="Q696" s="39"/>
      <c r="R696" s="39"/>
      <c r="S696" s="39"/>
      <c r="T696" s="39"/>
      <c r="U696" s="39"/>
      <c r="V696" s="39"/>
      <c r="W696" s="39"/>
      <c r="X696" s="39"/>
      <c r="Y696" s="39"/>
      <c r="Z696" s="39"/>
    </row>
    <row r="697" spans="1:26" ht="14.2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4.2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4.2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4.2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4.2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4.2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4.2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4.2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4.2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4.2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4.2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4.2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4.2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4.2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4.2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4.2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4.2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4.2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4.2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4.2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4.2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4.2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4.2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4.2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4.2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4.2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4.2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4.2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4.2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4.2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4.2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4.2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4.2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4.2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4.2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4.2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4.2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4.2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4.2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4.2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4.2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4.2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4.2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4.2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4.2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4.2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4.2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4.2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4.2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4.2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4.2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4.2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4.2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4.2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4.2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4.2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4.2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4.2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4.2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4.2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4.2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4.2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4.2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4.2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4.2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4.2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4.2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4.2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4.2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4.2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4.2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4.2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4.2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4.2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4.2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4.2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4.2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4.2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4.2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4.2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4.2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4.2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4.2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4.2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4.2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4.2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4.2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4.2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4.2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4.2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4.2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4.2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4.2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4.2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4.2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4.2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4.2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4.2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4.2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4.2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4.2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4.2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4.2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4.2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4.2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4.2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4.2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4.2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4.2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4.2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4.2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4.2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4.2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4.2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4.2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4.2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4.2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4.2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4.2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4.2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4.2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4.2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4.2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4.2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4.2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4.2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4.2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4.2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4.2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4.2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4.2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4.2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4.2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4.2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4.2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4.2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4.2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4.2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4.2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4.2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4.2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4.2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4.2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4.2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4.2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4.2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4.2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4.2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4.2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4.2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4.2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4.2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4.2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4.2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4.2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4.2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4.2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4.2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4.2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4.2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4.2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4.2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4.2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4.2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4.2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4.2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4.2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4.2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4.2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4.2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4.2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4.2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4.2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4.2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4.2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4.2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4.2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4.2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4.2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4.2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4.2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4.2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4.2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4.2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4.2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4.2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4.2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4.2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4.2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4.2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4.2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4.2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4.2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4.2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4.2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4.2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4.2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4.2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4.2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4.2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4.2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4.2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4.2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4.2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4.2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4.2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4.2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4.2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4.2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4.2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4.2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4.2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4.2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4.2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4.2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4.2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4.2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4.2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4.2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4.2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4.2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4.2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4.2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4.2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4.2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4.2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4.2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4.2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4.2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4.2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4.2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4.2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4.2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4.2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4.2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4.2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4.2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4.2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4.2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4.2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4.2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4.2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4.2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4.2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4.2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4.2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4.2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4.2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4.2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4.2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4.2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4.2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4.2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4.2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4.2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4.2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4.2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4.2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4.2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4.2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4.2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4.2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4.2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4.2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4.2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4.2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4.2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4.2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4.2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4.2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4.2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4.2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4.2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4.2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4.2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4.2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4.2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4.2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4.2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4.2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4.2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4.2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4.2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4.2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4.2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4.2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4.2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4.2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4.2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4.2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4.2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4.2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4.2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4.2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4.2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4.2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4.2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4.2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4.2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4.2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4.2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4.2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4.2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4.2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4">
    <mergeCell ref="A1:K1"/>
    <mergeCell ref="L1:L2"/>
    <mergeCell ref="O21:R21"/>
    <mergeCell ref="S21:T21"/>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C1" workbookViewId="0"/>
  </sheetViews>
  <sheetFormatPr defaultColWidth="14.42578125" defaultRowHeight="15" customHeight="1"/>
  <cols>
    <col min="1" max="26" width="38.42578125" customWidth="1"/>
  </cols>
  <sheetData>
    <row r="1" spans="1:26" ht="81" customHeight="1">
      <c r="A1" s="6"/>
      <c r="B1" s="6"/>
      <c r="C1" s="4" t="s">
        <v>9</v>
      </c>
      <c r="D1" s="4" t="s">
        <v>150</v>
      </c>
      <c r="E1" s="4" t="s">
        <v>4</v>
      </c>
      <c r="F1" s="4" t="s">
        <v>151</v>
      </c>
      <c r="G1" s="4" t="s">
        <v>152</v>
      </c>
      <c r="H1" s="4" t="s">
        <v>152</v>
      </c>
      <c r="I1" s="4" t="s">
        <v>153</v>
      </c>
      <c r="J1" s="6"/>
      <c r="K1" s="6"/>
      <c r="L1" s="6"/>
      <c r="M1" s="6"/>
      <c r="N1" s="6"/>
      <c r="O1" s="6"/>
      <c r="P1" s="6"/>
      <c r="Q1" s="6"/>
      <c r="R1" s="6"/>
      <c r="S1" s="6"/>
      <c r="T1" s="6"/>
      <c r="U1" s="6"/>
      <c r="V1" s="6"/>
      <c r="W1" s="6"/>
      <c r="X1" s="6"/>
      <c r="Y1" s="6"/>
      <c r="Z1" s="6"/>
    </row>
    <row r="2" spans="1:26" ht="23.25">
      <c r="A2" s="14"/>
      <c r="B2" s="14"/>
      <c r="C2" s="34">
        <v>6.5513666911374058E-2</v>
      </c>
      <c r="D2" s="9">
        <v>13037.219715363437</v>
      </c>
      <c r="E2" s="16">
        <v>120.45</v>
      </c>
      <c r="F2" s="116">
        <v>120.97998</v>
      </c>
      <c r="G2" s="8">
        <v>107.76344743455435</v>
      </c>
      <c r="H2" s="16">
        <v>108</v>
      </c>
      <c r="I2" s="16">
        <v>674</v>
      </c>
      <c r="J2" s="14"/>
      <c r="K2" s="14"/>
      <c r="L2" s="14"/>
      <c r="M2" s="14"/>
      <c r="N2" s="14"/>
      <c r="O2" s="14"/>
      <c r="P2" s="14"/>
      <c r="Q2" s="14"/>
      <c r="R2" s="14"/>
      <c r="S2" s="14"/>
      <c r="T2" s="14"/>
      <c r="U2" s="14"/>
      <c r="V2" s="14"/>
      <c r="W2" s="14"/>
      <c r="X2" s="14"/>
      <c r="Y2" s="14"/>
      <c r="Z2" s="14"/>
    </row>
    <row r="3" spans="1:26" ht="23.25">
      <c r="A3" s="6"/>
      <c r="B3" s="6"/>
      <c r="C3" s="34">
        <v>0.10435635732444108</v>
      </c>
      <c r="D3" s="9">
        <v>20766.915107563775</v>
      </c>
      <c r="E3" s="16">
        <v>1794.87719298246</v>
      </c>
      <c r="F3" s="116">
        <v>1802.7746526315827</v>
      </c>
      <c r="G3" s="8">
        <v>11.519418179776087</v>
      </c>
      <c r="H3" s="16">
        <v>12</v>
      </c>
      <c r="I3" s="16">
        <v>69</v>
      </c>
      <c r="J3" s="6"/>
      <c r="K3" s="6"/>
      <c r="L3" s="6"/>
      <c r="M3" s="6"/>
      <c r="N3" s="6"/>
      <c r="O3" s="6"/>
      <c r="P3" s="6"/>
      <c r="Q3" s="6"/>
      <c r="R3" s="6"/>
      <c r="S3" s="6"/>
      <c r="T3" s="6"/>
      <c r="U3" s="6"/>
      <c r="V3" s="6"/>
      <c r="W3" s="6"/>
      <c r="X3" s="6"/>
      <c r="Y3" s="6"/>
      <c r="Z3" s="6"/>
    </row>
    <row r="4" spans="1:26" ht="23.25">
      <c r="A4" s="5" t="s">
        <v>154</v>
      </c>
      <c r="B4" s="8">
        <v>200000</v>
      </c>
      <c r="C4" s="34">
        <v>0.10582280482592001</v>
      </c>
      <c r="D4" s="9">
        <v>21058.73816035808</v>
      </c>
      <c r="E4" s="16">
        <v>412.78260869565219</v>
      </c>
      <c r="F4" s="116">
        <v>414.59885217391303</v>
      </c>
      <c r="G4" s="8">
        <v>50.793045011915538</v>
      </c>
      <c r="H4" s="16">
        <v>51</v>
      </c>
      <c r="I4" s="16">
        <v>304</v>
      </c>
      <c r="J4" s="6"/>
      <c r="K4" s="6"/>
      <c r="L4" s="6"/>
      <c r="M4" s="6"/>
      <c r="N4" s="6"/>
      <c r="O4" s="6"/>
      <c r="P4" s="6"/>
      <c r="Q4" s="6"/>
      <c r="R4" s="6"/>
      <c r="S4" s="6"/>
      <c r="T4" s="6"/>
      <c r="U4" s="6"/>
      <c r="V4" s="6"/>
      <c r="W4" s="6"/>
      <c r="X4" s="6"/>
      <c r="Y4" s="6"/>
      <c r="Z4" s="6"/>
    </row>
    <row r="5" spans="1:26" ht="23.25">
      <c r="A5" s="5" t="s">
        <v>155</v>
      </c>
      <c r="B5" s="8">
        <v>1000</v>
      </c>
      <c r="C5" s="34">
        <v>9.9784315420578945E-2</v>
      </c>
      <c r="D5" s="9">
        <v>19857.07876869521</v>
      </c>
      <c r="E5" s="16">
        <v>2408.0487804878048</v>
      </c>
      <c r="F5" s="116">
        <v>2418.6441951219513</v>
      </c>
      <c r="G5" s="8">
        <v>8.2100041042597383</v>
      </c>
      <c r="H5" s="16">
        <v>8</v>
      </c>
      <c r="I5" s="16">
        <v>49</v>
      </c>
      <c r="J5" s="6"/>
      <c r="K5" s="6"/>
      <c r="L5" s="6"/>
      <c r="M5" s="6"/>
      <c r="N5" s="6"/>
      <c r="O5" s="6"/>
      <c r="P5" s="6"/>
      <c r="Q5" s="6"/>
      <c r="R5" s="6"/>
      <c r="S5" s="6"/>
      <c r="T5" s="6"/>
      <c r="U5" s="6"/>
      <c r="V5" s="6"/>
      <c r="W5" s="6"/>
      <c r="X5" s="6"/>
      <c r="Y5" s="6"/>
      <c r="Z5" s="6"/>
    </row>
    <row r="6" spans="1:26" ht="23.25">
      <c r="A6" s="5" t="s">
        <v>156</v>
      </c>
      <c r="B6" s="8">
        <v>199000</v>
      </c>
      <c r="C6" s="34">
        <v>0.19728460641407566</v>
      </c>
      <c r="D6" s="9">
        <v>39259.63667640106</v>
      </c>
      <c r="E6" s="16">
        <v>761.44961240310101</v>
      </c>
      <c r="F6" s="116">
        <v>764.79999069767462</v>
      </c>
      <c r="G6" s="8">
        <v>51.333207575731251</v>
      </c>
      <c r="H6" s="16">
        <v>51</v>
      </c>
      <c r="I6" s="16">
        <v>309</v>
      </c>
      <c r="J6" s="6"/>
      <c r="K6" s="6"/>
      <c r="L6" s="6"/>
      <c r="M6" s="6"/>
      <c r="N6" s="6"/>
      <c r="O6" s="6"/>
      <c r="P6" s="6"/>
      <c r="Q6" s="6"/>
      <c r="R6" s="6"/>
      <c r="S6" s="6"/>
      <c r="T6" s="6"/>
      <c r="U6" s="6"/>
      <c r="V6" s="6"/>
      <c r="W6" s="6"/>
      <c r="X6" s="6"/>
      <c r="Y6" s="6"/>
      <c r="Z6" s="6"/>
    </row>
    <row r="7" spans="1:26" ht="23.25">
      <c r="A7" s="5" t="s">
        <v>157</v>
      </c>
      <c r="B7" s="8">
        <v>1194.4992023401719</v>
      </c>
      <c r="C7" s="34">
        <v>9.9826242442404747E-2</v>
      </c>
      <c r="D7" s="9">
        <v>19865.422246038546</v>
      </c>
      <c r="E7" s="16">
        <v>1948.76</v>
      </c>
      <c r="F7" s="116">
        <v>1957.3345439999998</v>
      </c>
      <c r="G7" s="8">
        <v>10.149221709152316</v>
      </c>
      <c r="H7" s="16">
        <v>10</v>
      </c>
      <c r="I7" s="16">
        <v>60</v>
      </c>
      <c r="J7" s="6"/>
      <c r="K7" s="6"/>
      <c r="L7" s="6"/>
      <c r="M7" s="6"/>
      <c r="N7" s="6"/>
      <c r="O7" s="6"/>
      <c r="P7" s="6"/>
      <c r="Q7" s="6"/>
      <c r="R7" s="6"/>
      <c r="S7" s="6"/>
      <c r="T7" s="6"/>
      <c r="U7" s="6"/>
      <c r="V7" s="6"/>
      <c r="W7" s="6"/>
      <c r="X7" s="6"/>
      <c r="Y7" s="6"/>
      <c r="Z7" s="6"/>
    </row>
    <row r="8" spans="1:26" ht="23.25">
      <c r="A8" s="6"/>
      <c r="B8" s="6"/>
      <c r="C8" s="34">
        <v>9.8797932319005535E-2</v>
      </c>
      <c r="D8" s="9">
        <v>19660.788531482103</v>
      </c>
      <c r="E8" s="16">
        <v>974.11782178217811</v>
      </c>
      <c r="F8" s="116">
        <v>978.40394019801965</v>
      </c>
      <c r="G8" s="8">
        <v>20.094756085613216</v>
      </c>
      <c r="H8" s="16">
        <v>20</v>
      </c>
      <c r="I8" s="16">
        <v>121</v>
      </c>
      <c r="J8" s="6"/>
      <c r="K8" s="6"/>
      <c r="L8" s="6"/>
      <c r="M8" s="6"/>
      <c r="N8" s="6"/>
      <c r="O8" s="6"/>
      <c r="P8" s="6"/>
      <c r="Q8" s="6"/>
      <c r="R8" s="6"/>
      <c r="S8" s="6"/>
      <c r="T8" s="6"/>
      <c r="U8" s="6"/>
      <c r="V8" s="6"/>
      <c r="W8" s="6"/>
      <c r="X8" s="6"/>
      <c r="Y8" s="6"/>
      <c r="Z8" s="6"/>
    </row>
    <row r="9" spans="1:26" ht="23.25">
      <c r="A9" s="6"/>
      <c r="B9" s="6"/>
      <c r="C9" s="34">
        <v>9.7829717593556659E-2</v>
      </c>
      <c r="D9" s="9">
        <v>19468.113801117775</v>
      </c>
      <c r="E9" s="16">
        <v>2002.2653061224489</v>
      </c>
      <c r="F9" s="116">
        <v>2011.0752734693876</v>
      </c>
      <c r="G9" s="8">
        <v>9.6804500845622456</v>
      </c>
      <c r="H9" s="16">
        <v>10</v>
      </c>
      <c r="I9" s="16">
        <v>59</v>
      </c>
      <c r="J9" s="6"/>
      <c r="K9" s="6"/>
      <c r="L9" s="6"/>
      <c r="M9" s="6"/>
      <c r="N9" s="6"/>
      <c r="O9" s="6"/>
      <c r="P9" s="6"/>
      <c r="Q9" s="6"/>
      <c r="R9" s="6"/>
      <c r="S9" s="6"/>
      <c r="T9" s="6"/>
      <c r="U9" s="6"/>
      <c r="V9" s="6"/>
      <c r="W9" s="6"/>
      <c r="X9" s="6"/>
      <c r="Y9" s="6"/>
      <c r="Z9" s="6"/>
    </row>
    <row r="10" spans="1:26" ht="23.25">
      <c r="A10" s="6"/>
      <c r="B10" s="6"/>
      <c r="C10" s="34">
        <v>3.2465490567118872E-2</v>
      </c>
      <c r="D10" s="9">
        <v>6460.6326228566559</v>
      </c>
      <c r="E10" s="16">
        <v>4698</v>
      </c>
      <c r="F10" s="116">
        <v>4718.6711999999998</v>
      </c>
      <c r="G10" s="8">
        <v>1.3691635524120978</v>
      </c>
      <c r="H10" s="16">
        <v>1</v>
      </c>
      <c r="I10" s="16">
        <v>8</v>
      </c>
      <c r="J10" s="6"/>
      <c r="K10" s="6"/>
      <c r="L10" s="6"/>
      <c r="M10" s="6"/>
      <c r="N10" s="6"/>
      <c r="O10" s="6"/>
      <c r="P10" s="6"/>
      <c r="Q10" s="6"/>
      <c r="R10" s="6"/>
      <c r="S10" s="6"/>
      <c r="T10" s="6"/>
      <c r="U10" s="6"/>
      <c r="V10" s="6"/>
      <c r="W10" s="6"/>
      <c r="X10" s="6"/>
      <c r="Y10" s="6"/>
      <c r="Z10" s="6"/>
    </row>
    <row r="11" spans="1:26" ht="23.25">
      <c r="A11" s="6"/>
      <c r="B11" s="6"/>
      <c r="C11" s="34">
        <v>9.8318866181524439E-2</v>
      </c>
      <c r="D11" s="9">
        <v>19565.454370123363</v>
      </c>
      <c r="E11" s="16">
        <v>931</v>
      </c>
      <c r="F11" s="116">
        <v>935.09640000000002</v>
      </c>
      <c r="G11" s="8">
        <v>20.92346240464979</v>
      </c>
      <c r="H11" s="16">
        <v>21</v>
      </c>
      <c r="I11" s="16">
        <v>126</v>
      </c>
      <c r="J11" s="6"/>
      <c r="K11" s="6"/>
      <c r="L11" s="6"/>
      <c r="M11" s="6"/>
      <c r="N11" s="6"/>
      <c r="O11" s="6"/>
      <c r="P11" s="6"/>
      <c r="Q11" s="6"/>
      <c r="R11" s="6"/>
      <c r="S11" s="6"/>
      <c r="T11" s="6"/>
      <c r="U11" s="6"/>
      <c r="V11" s="6"/>
      <c r="W11" s="6"/>
      <c r="X11" s="6"/>
      <c r="Y11" s="6"/>
      <c r="Z11" s="6"/>
    </row>
    <row r="12" spans="1:26" ht="14.25" customHeight="1">
      <c r="A12" s="6"/>
      <c r="B12" s="6"/>
      <c r="C12" s="6"/>
      <c r="D12" s="14"/>
      <c r="E12" s="6"/>
      <c r="F12" s="6"/>
      <c r="G12" s="6"/>
      <c r="H12" s="6"/>
      <c r="I12" s="6"/>
      <c r="J12" s="6"/>
      <c r="K12" s="6"/>
      <c r="L12" s="6"/>
      <c r="M12" s="6"/>
      <c r="N12" s="6"/>
      <c r="O12" s="6"/>
      <c r="P12" s="6"/>
      <c r="Q12" s="6"/>
      <c r="R12" s="6"/>
      <c r="S12" s="6"/>
      <c r="T12" s="6"/>
      <c r="U12" s="6"/>
      <c r="V12" s="6"/>
      <c r="W12" s="6"/>
      <c r="X12" s="6"/>
      <c r="Y12" s="6"/>
      <c r="Z12" s="6"/>
    </row>
    <row r="13" spans="1:26" ht="14.2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4.2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4.2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4.2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24"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4.2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4.2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4.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4.2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4.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4.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4.2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4.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4.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4.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4.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61" workbookViewId="0">
      <selection activeCell="A9" sqref="A9"/>
    </sheetView>
  </sheetViews>
  <sheetFormatPr defaultColWidth="14.42578125" defaultRowHeight="15" customHeight="1"/>
  <cols>
    <col min="1" max="1" width="5.42578125" customWidth="1"/>
    <col min="2" max="2" width="28.42578125" customWidth="1"/>
    <col min="3" max="3" width="24" customWidth="1"/>
    <col min="4" max="4" width="20.42578125" customWidth="1"/>
    <col min="5" max="5" width="26.85546875" customWidth="1"/>
    <col min="6" max="6" width="26.42578125" customWidth="1"/>
    <col min="7" max="7" width="38.85546875" customWidth="1"/>
    <col min="8" max="26" width="38.42578125" customWidth="1"/>
  </cols>
  <sheetData>
    <row r="1" spans="1:26" ht="14.25" customHeight="1">
      <c r="A1" s="429" t="s">
        <v>0</v>
      </c>
      <c r="B1" s="430"/>
      <c r="C1" s="430"/>
      <c r="D1" s="431"/>
      <c r="E1" s="4" t="s">
        <v>9</v>
      </c>
      <c r="F1" s="4" t="s">
        <v>34</v>
      </c>
      <c r="G1" s="4" t="s">
        <v>11</v>
      </c>
      <c r="H1" s="5" t="s">
        <v>13</v>
      </c>
      <c r="I1" s="5" t="s">
        <v>35</v>
      </c>
      <c r="J1" s="35" t="s">
        <v>33</v>
      </c>
      <c r="K1" s="6"/>
      <c r="L1" s="6"/>
      <c r="M1" s="6"/>
      <c r="N1" s="6"/>
      <c r="O1" s="6"/>
      <c r="P1" s="6"/>
      <c r="Q1" s="6"/>
      <c r="R1" s="6"/>
      <c r="S1" s="6"/>
      <c r="T1" s="6"/>
      <c r="U1" s="6"/>
      <c r="V1" s="6"/>
      <c r="W1" s="6"/>
      <c r="X1" s="6"/>
      <c r="Y1" s="6"/>
      <c r="Z1" s="6"/>
    </row>
    <row r="2" spans="1:26" ht="23.25">
      <c r="A2" s="7">
        <v>1</v>
      </c>
      <c r="B2" s="7" t="s">
        <v>14</v>
      </c>
      <c r="C2" s="8">
        <v>674</v>
      </c>
      <c r="D2" s="9">
        <v>119.90683506686479</v>
      </c>
      <c r="E2" s="34">
        <v>6.5116990994975463E-2</v>
      </c>
      <c r="F2" s="12">
        <v>9.265002415877549E-2</v>
      </c>
      <c r="G2" s="13">
        <v>-3.2999245327910542E-2</v>
      </c>
      <c r="H2" s="13">
        <v>-2.1488115608585402E-3</v>
      </c>
      <c r="I2" s="13">
        <v>-3.0573808768522711E-3</v>
      </c>
      <c r="J2" s="36">
        <v>9.0856931599373435E-4</v>
      </c>
      <c r="K2" s="117"/>
      <c r="L2" s="14"/>
      <c r="M2" s="14"/>
      <c r="N2" s="14"/>
      <c r="O2" s="14"/>
      <c r="P2" s="14"/>
      <c r="Q2" s="14"/>
      <c r="R2" s="14"/>
      <c r="S2" s="14"/>
      <c r="T2" s="14"/>
      <c r="U2" s="14"/>
      <c r="V2" s="14"/>
      <c r="W2" s="14"/>
      <c r="X2" s="14"/>
      <c r="Y2" s="14"/>
      <c r="Z2" s="14"/>
    </row>
    <row r="3" spans="1:26" ht="23.25">
      <c r="A3" s="15">
        <v>2</v>
      </c>
      <c r="B3" s="15" t="s">
        <v>15</v>
      </c>
      <c r="C3" s="8">
        <v>69</v>
      </c>
      <c r="D3" s="16">
        <v>1801.6811594202929</v>
      </c>
      <c r="E3" s="34">
        <v>0.10544162648704054</v>
      </c>
      <c r="F3" s="17">
        <v>0</v>
      </c>
      <c r="G3" s="13">
        <v>1.7938157598376581E-2</v>
      </c>
      <c r="H3" s="13">
        <v>1.8914285133536917E-3</v>
      </c>
      <c r="I3" s="13">
        <v>0</v>
      </c>
      <c r="J3" s="36">
        <v>1.8914285133536917E-3</v>
      </c>
      <c r="K3" s="117"/>
      <c r="L3" s="6"/>
      <c r="M3" s="6"/>
      <c r="N3" s="6"/>
      <c r="O3" s="6"/>
      <c r="P3" s="6"/>
      <c r="Q3" s="6"/>
      <c r="R3" s="6"/>
      <c r="S3" s="6"/>
      <c r="T3" s="6"/>
      <c r="U3" s="6"/>
      <c r="V3" s="6"/>
      <c r="W3" s="6"/>
      <c r="X3" s="6"/>
      <c r="Y3" s="6"/>
      <c r="Z3" s="6"/>
    </row>
    <row r="4" spans="1:26" ht="23.25">
      <c r="A4" s="18">
        <v>3</v>
      </c>
      <c r="B4" s="19" t="s">
        <v>16</v>
      </c>
      <c r="C4" s="8">
        <v>304</v>
      </c>
      <c r="D4" s="21">
        <v>413.82565789473671</v>
      </c>
      <c r="E4" s="34">
        <v>0.10613320543844354</v>
      </c>
      <c r="F4" s="22">
        <v>0</v>
      </c>
      <c r="G4" s="13">
        <v>1.2503676382916495E-2</v>
      </c>
      <c r="H4" s="13">
        <v>1.327055254283891E-3</v>
      </c>
      <c r="I4" s="13">
        <v>0</v>
      </c>
      <c r="J4" s="36">
        <v>1.327055254283891E-3</v>
      </c>
      <c r="K4" s="117"/>
      <c r="L4" s="6"/>
      <c r="M4" s="6"/>
      <c r="N4" s="6"/>
      <c r="O4" s="6"/>
      <c r="P4" s="6"/>
      <c r="Q4" s="6"/>
      <c r="R4" s="6"/>
      <c r="S4" s="6"/>
      <c r="T4" s="6"/>
      <c r="U4" s="6"/>
      <c r="V4" s="6"/>
      <c r="W4" s="6"/>
      <c r="X4" s="6"/>
      <c r="Y4" s="6"/>
      <c r="Z4" s="6"/>
    </row>
    <row r="5" spans="1:26" ht="23.25">
      <c r="A5" s="15">
        <v>4</v>
      </c>
      <c r="B5" s="23" t="s">
        <v>17</v>
      </c>
      <c r="C5" s="8">
        <v>49</v>
      </c>
      <c r="D5" s="16">
        <v>2412.9387755101998</v>
      </c>
      <c r="E5" s="34">
        <v>9.9539041798198585E-2</v>
      </c>
      <c r="F5" s="17">
        <v>1.2437913989408425E-2</v>
      </c>
      <c r="G5" s="13">
        <v>1.0386183331361654E-2</v>
      </c>
      <c r="H5" s="13">
        <v>1.033830736744161E-3</v>
      </c>
      <c r="I5" s="13">
        <v>1.2918245495370371E-4</v>
      </c>
      <c r="J5" s="36">
        <v>9.0464828179045737E-4</v>
      </c>
      <c r="K5" s="117"/>
      <c r="L5" s="6"/>
      <c r="M5" s="6"/>
      <c r="N5" s="6"/>
      <c r="O5" s="6"/>
      <c r="P5" s="6"/>
      <c r="Q5" s="6"/>
      <c r="R5" s="6"/>
      <c r="S5" s="6"/>
      <c r="T5" s="6"/>
      <c r="U5" s="6"/>
      <c r="V5" s="6"/>
      <c r="W5" s="6"/>
      <c r="X5" s="6"/>
      <c r="Y5" s="6"/>
      <c r="Z5" s="6"/>
    </row>
    <row r="6" spans="1:26" ht="46.5">
      <c r="A6" s="18">
        <v>5</v>
      </c>
      <c r="B6" s="19" t="s">
        <v>18</v>
      </c>
      <c r="C6" s="8">
        <v>309</v>
      </c>
      <c r="D6" s="21">
        <v>762.20064724919109</v>
      </c>
      <c r="E6" s="34">
        <v>0.19721998593178428</v>
      </c>
      <c r="F6" s="22">
        <v>0.2273875524570613</v>
      </c>
      <c r="G6" s="13">
        <v>4.9847146739128156E-3</v>
      </c>
      <c r="H6" s="13">
        <v>9.8308535786304418E-4</v>
      </c>
      <c r="I6" s="13">
        <v>1.1334620693978336E-3</v>
      </c>
      <c r="J6" s="36">
        <v>-1.5037671153478945E-4</v>
      </c>
      <c r="K6" s="117"/>
      <c r="L6" s="6"/>
      <c r="M6" s="6"/>
      <c r="N6" s="6"/>
      <c r="O6" s="6"/>
      <c r="P6" s="6"/>
      <c r="Q6" s="6"/>
      <c r="R6" s="6"/>
      <c r="S6" s="6"/>
      <c r="T6" s="6"/>
      <c r="U6" s="6"/>
      <c r="V6" s="6"/>
      <c r="W6" s="6"/>
      <c r="X6" s="6"/>
      <c r="Y6" s="6"/>
      <c r="Z6" s="6"/>
    </row>
    <row r="7" spans="1:26" ht="23.25">
      <c r="A7" s="15">
        <v>6</v>
      </c>
      <c r="B7" s="23" t="s">
        <v>19</v>
      </c>
      <c r="C7" s="8">
        <v>60</v>
      </c>
      <c r="D7" s="16">
        <v>1957.3</v>
      </c>
      <c r="E7" s="34">
        <v>9.9987318275132089E-2</v>
      </c>
      <c r="F7" s="17">
        <v>0</v>
      </c>
      <c r="G7" s="13">
        <v>2.1815766617278909E-2</v>
      </c>
      <c r="H7" s="13">
        <v>2.1813000001778679E-3</v>
      </c>
      <c r="I7" s="13">
        <v>0</v>
      </c>
      <c r="J7" s="36">
        <v>2.1813000001778679E-3</v>
      </c>
      <c r="K7" s="117"/>
      <c r="L7" s="6"/>
      <c r="M7" s="6"/>
      <c r="N7" s="6"/>
      <c r="O7" s="6"/>
      <c r="P7" s="6"/>
      <c r="Q7" s="6"/>
      <c r="R7" s="6"/>
      <c r="S7" s="6"/>
      <c r="T7" s="6"/>
      <c r="U7" s="6"/>
      <c r="V7" s="6"/>
      <c r="W7" s="6"/>
      <c r="X7" s="6"/>
      <c r="Y7" s="6"/>
      <c r="Z7" s="6"/>
    </row>
    <row r="8" spans="1:26" ht="23.25">
      <c r="A8" s="18">
        <v>7</v>
      </c>
      <c r="B8" s="19" t="s">
        <v>20</v>
      </c>
      <c r="C8" s="8">
        <v>121</v>
      </c>
      <c r="D8" s="21">
        <v>975.07355371900815</v>
      </c>
      <c r="E8" s="34">
        <v>9.8794052954283618E-2</v>
      </c>
      <c r="F8" s="22">
        <v>0.10329771961414404</v>
      </c>
      <c r="G8" s="13">
        <v>4.9498279002475609E-3</v>
      </c>
      <c r="H8" s="13">
        <v>4.8901355969164801E-4</v>
      </c>
      <c r="I8" s="13">
        <v>5.1130593457803983E-4</v>
      </c>
      <c r="J8" s="36">
        <v>-2.2292374886391823E-5</v>
      </c>
      <c r="K8" s="117"/>
      <c r="L8" s="6"/>
      <c r="M8" s="6"/>
      <c r="N8" s="6"/>
      <c r="O8" s="6"/>
      <c r="P8" s="6"/>
      <c r="Q8" s="6"/>
      <c r="R8" s="6"/>
      <c r="S8" s="6"/>
      <c r="T8" s="6"/>
      <c r="U8" s="6"/>
      <c r="V8" s="6"/>
      <c r="W8" s="6"/>
      <c r="X8" s="6"/>
      <c r="Y8" s="6"/>
      <c r="Z8" s="6"/>
    </row>
    <row r="9" spans="1:26" ht="46.5">
      <c r="A9" s="15">
        <v>8</v>
      </c>
      <c r="B9" s="23" t="s">
        <v>21</v>
      </c>
      <c r="C9" s="8">
        <v>59</v>
      </c>
      <c r="D9" s="25">
        <v>2001.8813559322043</v>
      </c>
      <c r="E9" s="34">
        <v>9.8320862970546555E-2</v>
      </c>
      <c r="F9" s="17">
        <v>5.9009378773361827E-2</v>
      </c>
      <c r="G9" s="13">
        <v>-9.3979392266640982E-4</v>
      </c>
      <c r="H9" s="13">
        <v>-9.2401349491036505E-5</v>
      </c>
      <c r="I9" s="13">
        <v>-5.5456655551525687E-5</v>
      </c>
      <c r="J9" s="36">
        <v>-3.6944693939510818E-5</v>
      </c>
      <c r="K9" s="117"/>
      <c r="L9" s="6"/>
      <c r="M9" s="6"/>
      <c r="N9" s="6"/>
      <c r="O9" s="6"/>
      <c r="P9" s="6"/>
      <c r="Q9" s="6"/>
      <c r="R9" s="6"/>
      <c r="S9" s="6"/>
      <c r="T9" s="6"/>
      <c r="U9" s="6"/>
      <c r="V9" s="6"/>
      <c r="W9" s="6"/>
      <c r="X9" s="6"/>
      <c r="Y9" s="6"/>
      <c r="Z9" s="6"/>
    </row>
    <row r="10" spans="1:26" ht="23.25">
      <c r="A10" s="18">
        <v>9</v>
      </c>
      <c r="B10" s="19" t="s">
        <v>22</v>
      </c>
      <c r="C10" s="8">
        <v>8</v>
      </c>
      <c r="D10" s="26">
        <v>4692.2222222222226</v>
      </c>
      <c r="E10" s="34">
        <v>3.0969405380417578E-2</v>
      </c>
      <c r="F10" s="22">
        <v>2.4111791904972903E-2</v>
      </c>
      <c r="G10" s="13">
        <v>-9.8508169547715241E-3</v>
      </c>
      <c r="H10" s="13">
        <v>-3.0507394360060992E-4</v>
      </c>
      <c r="I10" s="13">
        <v>-2.3752084850742986E-4</v>
      </c>
      <c r="J10" s="36">
        <v>-6.7553095093180057E-5</v>
      </c>
      <c r="K10" s="117"/>
      <c r="L10" s="6"/>
      <c r="M10" s="6"/>
      <c r="N10" s="6"/>
      <c r="O10" s="6"/>
      <c r="P10" s="6"/>
      <c r="Q10" s="6"/>
      <c r="R10" s="6"/>
      <c r="S10" s="6"/>
      <c r="T10" s="6"/>
      <c r="U10" s="6"/>
      <c r="V10" s="6"/>
      <c r="W10" s="6"/>
      <c r="X10" s="6"/>
      <c r="Y10" s="6"/>
      <c r="Z10" s="6"/>
    </row>
    <row r="11" spans="1:26" ht="23.25">
      <c r="A11" s="15">
        <v>10</v>
      </c>
      <c r="B11" s="23" t="s">
        <v>23</v>
      </c>
      <c r="C11" s="8">
        <v>126</v>
      </c>
      <c r="D11" s="28">
        <v>932.16666666666663</v>
      </c>
      <c r="E11" s="34">
        <v>9.8477509769177587E-2</v>
      </c>
      <c r="F11" s="17">
        <v>4.0199620124906181E-2</v>
      </c>
      <c r="G11" s="13">
        <v>6.2578222778473247E-3</v>
      </c>
      <c r="H11" s="13">
        <v>6.1625475450048704E-4</v>
      </c>
      <c r="I11" s="13">
        <v>2.5156207837863755E-4</v>
      </c>
      <c r="J11" s="36">
        <v>3.6469267612184949E-4</v>
      </c>
      <c r="K11" s="117"/>
      <c r="L11" s="6"/>
      <c r="M11" s="6"/>
      <c r="N11" s="6"/>
      <c r="O11" s="6"/>
      <c r="P11" s="6"/>
      <c r="Q11" s="6"/>
      <c r="R11" s="6"/>
      <c r="S11" s="6"/>
      <c r="T11" s="6"/>
      <c r="U11" s="6"/>
      <c r="V11" s="6"/>
      <c r="W11" s="6"/>
      <c r="X11" s="6"/>
      <c r="Y11" s="6"/>
      <c r="Z11" s="6"/>
    </row>
    <row r="12" spans="1:26" ht="23.25">
      <c r="A12" s="18">
        <v>11</v>
      </c>
      <c r="B12" s="19" t="s">
        <v>24</v>
      </c>
      <c r="C12" s="8">
        <v>0</v>
      </c>
      <c r="D12" s="21">
        <v>0</v>
      </c>
      <c r="E12" s="17">
        <v>0</v>
      </c>
      <c r="F12" s="22" t="s">
        <v>25</v>
      </c>
      <c r="G12" s="22" t="s">
        <v>25</v>
      </c>
      <c r="H12" s="13" t="s">
        <v>25</v>
      </c>
      <c r="I12" s="13"/>
      <c r="J12" s="13"/>
      <c r="K12" s="6"/>
      <c r="L12" s="6"/>
      <c r="M12" s="6"/>
      <c r="N12" s="6"/>
      <c r="O12" s="6"/>
      <c r="P12" s="6"/>
      <c r="Q12" s="6"/>
      <c r="R12" s="6"/>
      <c r="S12" s="6"/>
      <c r="T12" s="6"/>
      <c r="U12" s="6"/>
      <c r="V12" s="6"/>
      <c r="W12" s="6"/>
      <c r="X12" s="6"/>
      <c r="Y12" s="6"/>
      <c r="Z12" s="6"/>
    </row>
    <row r="13" spans="1:26" ht="14.25" customHeight="1">
      <c r="A13" s="15">
        <v>12</v>
      </c>
      <c r="B13" s="23"/>
      <c r="C13" s="23"/>
      <c r="D13" s="23"/>
      <c r="E13" s="23"/>
      <c r="F13" s="23"/>
      <c r="G13" s="23"/>
      <c r="H13" s="23"/>
      <c r="I13" s="23"/>
      <c r="J13" s="37"/>
      <c r="K13" s="6"/>
      <c r="L13" s="6"/>
      <c r="M13" s="6"/>
      <c r="N13" s="6"/>
      <c r="O13" s="6"/>
      <c r="P13" s="6"/>
      <c r="Q13" s="6"/>
      <c r="R13" s="6"/>
      <c r="S13" s="6"/>
      <c r="T13" s="6"/>
      <c r="U13" s="6"/>
      <c r="V13" s="6"/>
      <c r="W13" s="6"/>
      <c r="X13" s="6"/>
      <c r="Y13" s="6"/>
      <c r="Z13" s="6"/>
    </row>
    <row r="14" spans="1:26" ht="14.25" customHeight="1">
      <c r="A14" s="18">
        <v>13</v>
      </c>
      <c r="B14" s="19"/>
      <c r="C14" s="19"/>
      <c r="D14" s="19"/>
      <c r="E14" s="19"/>
      <c r="F14" s="19"/>
      <c r="G14" s="19"/>
      <c r="H14" s="19"/>
      <c r="I14" s="19"/>
      <c r="J14" s="38"/>
      <c r="K14" s="6"/>
      <c r="L14" s="6"/>
      <c r="M14" s="6"/>
      <c r="N14" s="6"/>
      <c r="O14" s="6"/>
      <c r="P14" s="6"/>
      <c r="Q14" s="6"/>
      <c r="R14" s="6"/>
      <c r="S14" s="6"/>
      <c r="T14" s="6"/>
      <c r="U14" s="6"/>
      <c r="V14" s="6"/>
      <c r="W14" s="6"/>
      <c r="X14" s="6"/>
      <c r="Y14" s="6"/>
      <c r="Z14" s="6"/>
    </row>
    <row r="15" spans="1:26" ht="14.25" customHeight="1">
      <c r="A15" s="15">
        <v>14</v>
      </c>
      <c r="B15" s="23"/>
      <c r="C15" s="23"/>
      <c r="D15" s="23"/>
      <c r="E15" s="23"/>
      <c r="F15" s="23"/>
      <c r="G15" s="23"/>
      <c r="H15" s="23"/>
      <c r="I15" s="23"/>
      <c r="J15" s="37"/>
      <c r="K15" s="6"/>
      <c r="L15" s="6"/>
      <c r="M15" s="6"/>
      <c r="N15" s="6"/>
      <c r="O15" s="6"/>
      <c r="P15" s="6"/>
      <c r="Q15" s="6"/>
      <c r="R15" s="6"/>
      <c r="S15" s="6"/>
      <c r="T15" s="6"/>
      <c r="U15" s="6"/>
      <c r="V15" s="6"/>
      <c r="W15" s="6"/>
      <c r="X15" s="6"/>
      <c r="Y15" s="6"/>
      <c r="Z15" s="6"/>
    </row>
    <row r="16" spans="1:26" ht="14.25" customHeight="1">
      <c r="A16" s="18">
        <v>15</v>
      </c>
      <c r="B16" s="19"/>
      <c r="C16" s="19"/>
      <c r="D16" s="19"/>
      <c r="E16" s="19"/>
      <c r="F16" s="19"/>
      <c r="G16" s="19"/>
      <c r="H16" s="19"/>
      <c r="I16" s="19"/>
      <c r="J16" s="38"/>
      <c r="K16" s="6"/>
      <c r="L16" s="6"/>
      <c r="M16" s="6"/>
      <c r="N16" s="6"/>
      <c r="O16" s="6"/>
      <c r="P16" s="6"/>
      <c r="Q16" s="6"/>
      <c r="R16" s="6"/>
      <c r="S16" s="6"/>
      <c r="T16" s="6"/>
      <c r="U16" s="6"/>
      <c r="V16" s="6"/>
      <c r="W16" s="6"/>
      <c r="X16" s="6"/>
      <c r="Y16" s="6"/>
      <c r="Z16" s="6"/>
    </row>
    <row r="17" spans="1:26" ht="14.25" customHeight="1">
      <c r="A17" s="429" t="s">
        <v>26</v>
      </c>
      <c r="B17" s="430"/>
      <c r="C17" s="430"/>
      <c r="D17" s="431"/>
      <c r="E17" s="4">
        <f>SUM(E2:E12)</f>
        <v>0.99999999999999978</v>
      </c>
      <c r="F17" s="4"/>
      <c r="G17" s="4">
        <f>AVERAGE(G2:G12)</f>
        <v>3.5046292576592863E-3</v>
      </c>
      <c r="H17" s="5">
        <f t="shared" ref="H17:J17" si="0">AVERAGE(H2:H11)</f>
        <v>5.9756813226646041E-4</v>
      </c>
      <c r="I17" s="5">
        <f t="shared" si="0"/>
        <v>-1.3248458436030118E-4</v>
      </c>
      <c r="J17" s="5">
        <f t="shared" si="0"/>
        <v>7.3005271662676197E-4</v>
      </c>
      <c r="K17" s="6"/>
      <c r="L17" s="6"/>
      <c r="M17" s="6"/>
      <c r="N17" s="6"/>
      <c r="O17" s="6"/>
      <c r="P17" s="6"/>
      <c r="Q17" s="6"/>
      <c r="R17" s="6"/>
      <c r="S17" s="6"/>
      <c r="T17" s="6"/>
      <c r="U17" s="6"/>
      <c r="V17" s="6"/>
      <c r="W17" s="6"/>
      <c r="X17" s="6"/>
      <c r="Y17" s="6"/>
      <c r="Z17" s="6"/>
    </row>
    <row r="18" spans="1:26" ht="14.2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4.2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4.25" customHeight="1">
      <c r="A20" s="6"/>
      <c r="B20" s="6"/>
      <c r="E20" s="6"/>
      <c r="F20" s="6"/>
      <c r="G20" s="6"/>
      <c r="H20" s="6"/>
      <c r="I20" s="118"/>
      <c r="J20" s="6"/>
      <c r="K20" s="6"/>
      <c r="L20" s="6"/>
      <c r="M20" s="6"/>
      <c r="N20" s="6"/>
      <c r="O20" s="6"/>
      <c r="P20" s="6"/>
      <c r="Q20" s="6"/>
      <c r="R20" s="6"/>
      <c r="S20" s="6"/>
      <c r="T20" s="6"/>
      <c r="U20" s="6"/>
      <c r="V20" s="6"/>
      <c r="W20" s="6"/>
      <c r="X20" s="6"/>
      <c r="Y20" s="6"/>
      <c r="Z20" s="6"/>
    </row>
    <row r="21" spans="1:26" ht="14.25" customHeight="1">
      <c r="A21" s="6"/>
      <c r="B21" s="6"/>
      <c r="E21" s="6"/>
      <c r="F21" s="6"/>
      <c r="G21" s="6"/>
      <c r="H21" s="6"/>
      <c r="I21" s="6"/>
      <c r="J21" s="6"/>
      <c r="K21" s="6"/>
      <c r="L21" s="6"/>
      <c r="M21" s="6"/>
      <c r="N21" s="6"/>
      <c r="O21" s="6"/>
      <c r="P21" s="6"/>
      <c r="Q21" s="6"/>
      <c r="R21" s="6"/>
      <c r="S21" s="6"/>
      <c r="T21" s="6"/>
      <c r="U21" s="6"/>
      <c r="V21" s="6"/>
      <c r="W21" s="6"/>
      <c r="X21" s="6"/>
      <c r="Y21" s="6"/>
      <c r="Z21" s="6"/>
    </row>
    <row r="22" spans="1:26" ht="14.25" customHeight="1">
      <c r="A22" s="6"/>
      <c r="B22" s="6"/>
      <c r="E22" s="6"/>
      <c r="F22" s="6"/>
      <c r="G22" s="6"/>
      <c r="H22" s="6"/>
      <c r="I22" s="6"/>
      <c r="J22" s="6"/>
      <c r="K22" s="6"/>
      <c r="L22" s="6"/>
      <c r="M22" s="6"/>
      <c r="N22" s="6"/>
      <c r="O22" s="6"/>
      <c r="P22" s="6"/>
      <c r="Q22" s="6"/>
      <c r="R22" s="6"/>
      <c r="S22" s="6"/>
      <c r="T22" s="6"/>
      <c r="U22" s="6"/>
      <c r="V22" s="6"/>
      <c r="W22" s="6"/>
      <c r="X22" s="6"/>
      <c r="Y22" s="6"/>
      <c r="Z22" s="6"/>
    </row>
    <row r="23" spans="1:26" ht="14.25" customHeight="1">
      <c r="A23" s="6"/>
      <c r="B23" s="6"/>
      <c r="E23" s="6"/>
      <c r="F23" s="6"/>
      <c r="G23" s="6"/>
      <c r="H23" s="6"/>
      <c r="I23" s="6"/>
      <c r="J23" s="6"/>
      <c r="K23" s="6"/>
      <c r="L23" s="6"/>
      <c r="M23" s="6"/>
      <c r="N23" s="6"/>
      <c r="O23" s="6"/>
      <c r="P23" s="6"/>
      <c r="Q23" s="6"/>
      <c r="R23" s="6"/>
      <c r="S23" s="6"/>
      <c r="T23" s="6"/>
      <c r="U23" s="6"/>
      <c r="V23" s="6"/>
      <c r="W23" s="6"/>
      <c r="X23" s="6"/>
      <c r="Y23" s="6"/>
      <c r="Z23" s="6"/>
    </row>
    <row r="24" spans="1:26" ht="14.25" customHeight="1">
      <c r="A24" s="6"/>
      <c r="B24" s="6"/>
      <c r="E24" s="6"/>
      <c r="F24" s="6"/>
      <c r="G24" s="6"/>
      <c r="H24" s="6"/>
      <c r="I24" s="6"/>
      <c r="J24" s="6"/>
      <c r="K24" s="6"/>
      <c r="L24" s="6"/>
      <c r="M24" s="6"/>
      <c r="N24" s="6"/>
      <c r="O24" s="6"/>
      <c r="P24" s="6"/>
      <c r="Q24" s="6"/>
      <c r="R24" s="6"/>
      <c r="S24" s="6"/>
      <c r="T24" s="6"/>
      <c r="U24" s="6"/>
      <c r="V24" s="6"/>
      <c r="W24" s="6"/>
      <c r="X24" s="6"/>
      <c r="Y24" s="6"/>
      <c r="Z24" s="6"/>
    </row>
    <row r="25" spans="1:26" ht="14.25" customHeight="1">
      <c r="A25" s="6"/>
      <c r="B25" s="6"/>
      <c r="E25" s="6"/>
      <c r="F25" s="6"/>
      <c r="G25" s="6"/>
      <c r="H25" s="6"/>
      <c r="I25" s="6"/>
      <c r="J25" s="6"/>
      <c r="K25" s="6"/>
      <c r="L25" s="6"/>
      <c r="M25" s="6"/>
      <c r="N25" s="6"/>
      <c r="O25" s="6"/>
      <c r="P25" s="6"/>
      <c r="Q25" s="6"/>
      <c r="R25" s="6"/>
      <c r="S25" s="6"/>
      <c r="T25" s="6"/>
      <c r="U25" s="6"/>
      <c r="V25" s="6"/>
      <c r="W25" s="6"/>
      <c r="X25" s="6"/>
      <c r="Y25" s="6"/>
      <c r="Z25" s="6"/>
    </row>
    <row r="26" spans="1:26" ht="14.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4.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4.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
    <mergeCell ref="A1:D1"/>
    <mergeCell ref="A17:D17"/>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zoomScale="75" zoomScaleNormal="75" workbookViewId="0">
      <selection activeCell="E22" sqref="E22"/>
    </sheetView>
  </sheetViews>
  <sheetFormatPr defaultColWidth="14.42578125" defaultRowHeight="15" customHeight="1"/>
  <cols>
    <col min="1" max="2" width="12.42578125" customWidth="1"/>
    <col min="3" max="5" width="12.28515625" customWidth="1"/>
    <col min="6" max="6" width="11.85546875" customWidth="1"/>
    <col min="7" max="7" width="15" customWidth="1"/>
    <col min="8" max="8" width="12.85546875" customWidth="1"/>
    <col min="9" max="9" width="11.85546875" customWidth="1"/>
    <col min="10" max="10" width="12.28515625" customWidth="1"/>
    <col min="11" max="11" width="11.85546875" customWidth="1"/>
    <col min="12" max="12" width="12.85546875" customWidth="1"/>
    <col min="13" max="13" width="12.28515625" customWidth="1"/>
    <col min="14" max="14" width="10.7109375" customWidth="1"/>
    <col min="15" max="15" width="10.85546875" customWidth="1"/>
    <col min="16" max="16" width="16.42578125" customWidth="1"/>
    <col min="17" max="18" width="12.42578125" customWidth="1"/>
    <col min="19" max="19" width="13.5703125" customWidth="1"/>
    <col min="20" max="20" width="12.42578125" customWidth="1"/>
    <col min="21" max="21" width="17.140625" customWidth="1"/>
    <col min="22" max="23" width="12.42578125" customWidth="1"/>
    <col min="24" max="24" width="13.42578125" customWidth="1"/>
    <col min="25" max="26" width="12.42578125" customWidth="1"/>
    <col min="27" max="27" width="16.140625" customWidth="1"/>
    <col min="28" max="28" width="12.42578125" customWidth="1"/>
    <col min="29" max="29" width="15.5703125" customWidth="1"/>
    <col min="30" max="30" width="12.42578125" customWidth="1"/>
    <col min="31" max="31" width="18" customWidth="1"/>
    <col min="32" max="32" width="13.140625" customWidth="1"/>
    <col min="33" max="33" width="14.5703125" customWidth="1"/>
    <col min="34" max="36" width="12.42578125" customWidth="1"/>
  </cols>
  <sheetData>
    <row r="1" spans="1:36" ht="14.25" customHeight="1"/>
    <row r="2" spans="1:36" ht="14.25" customHeight="1"/>
    <row r="3" spans="1:36" ht="14.25" customHeight="1">
      <c r="B3" s="443" t="s">
        <v>158</v>
      </c>
      <c r="C3" s="119">
        <f t="array" ref="C3:M3">TRANSPOSE(B5:B15)</f>
        <v>6.8252740711971585E-2</v>
      </c>
      <c r="D3" s="119">
        <v>0.1</v>
      </c>
      <c r="E3" s="119">
        <v>9.9999999999999992E-2</v>
      </c>
      <c r="F3" s="119">
        <v>0.1</v>
      </c>
      <c r="G3" s="119">
        <v>0.2</v>
      </c>
      <c r="H3" s="119">
        <v>0.1</v>
      </c>
      <c r="I3" s="119">
        <v>0.1</v>
      </c>
      <c r="J3" s="119">
        <v>0.1</v>
      </c>
      <c r="K3" s="119">
        <v>3.1747259287858133E-2</v>
      </c>
      <c r="L3" s="119">
        <v>9.9999999999999992E-2</v>
      </c>
      <c r="M3" s="119">
        <v>0</v>
      </c>
      <c r="U3" s="39"/>
      <c r="V3" s="39"/>
      <c r="W3" s="39"/>
    </row>
    <row r="4" spans="1:36" ht="32.25" customHeight="1">
      <c r="B4" s="444"/>
      <c r="C4" s="56" t="s">
        <v>14</v>
      </c>
      <c r="D4" s="56" t="s">
        <v>15</v>
      </c>
      <c r="E4" s="56" t="s">
        <v>16</v>
      </c>
      <c r="F4" s="56" t="s">
        <v>17</v>
      </c>
      <c r="G4" s="56" t="s">
        <v>18</v>
      </c>
      <c r="H4" s="56" t="s">
        <v>19</v>
      </c>
      <c r="I4" s="56" t="s">
        <v>20</v>
      </c>
      <c r="J4" s="56" t="s">
        <v>21</v>
      </c>
      <c r="K4" s="56" t="s">
        <v>22</v>
      </c>
      <c r="L4" s="56" t="s">
        <v>23</v>
      </c>
      <c r="M4" s="56" t="s">
        <v>24</v>
      </c>
      <c r="O4" s="120"/>
      <c r="P4" s="120"/>
      <c r="Q4" s="120"/>
      <c r="R4" s="120"/>
      <c r="S4" s="120"/>
      <c r="T4" s="120"/>
      <c r="U4" s="39"/>
      <c r="V4" s="39"/>
      <c r="W4" s="39"/>
    </row>
    <row r="5" spans="1:36" ht="14.25" customHeight="1">
      <c r="A5" s="56" t="s">
        <v>14</v>
      </c>
      <c r="B5" s="119">
        <v>6.8252740711971585E-2</v>
      </c>
      <c r="C5" s="121">
        <v>2.5818100683413147E-4</v>
      </c>
      <c r="D5" s="93">
        <v>5.2395907939865607E-5</v>
      </c>
      <c r="E5" s="93">
        <v>3.8325565803309549E-5</v>
      </c>
      <c r="F5" s="93">
        <v>7.5496171801087947E-5</v>
      </c>
      <c r="G5" s="93">
        <v>6.3581355123098286E-5</v>
      </c>
      <c r="H5" s="93">
        <v>2.6730912694390324E-5</v>
      </c>
      <c r="I5" s="93">
        <v>8.2262400963371073E-5</v>
      </c>
      <c r="J5" s="93">
        <v>7.457326189356851E-5</v>
      </c>
      <c r="K5" s="93">
        <v>3.5410992103554774E-5</v>
      </c>
      <c r="L5" s="93">
        <v>5.4761933178988841E-5</v>
      </c>
      <c r="M5" s="93">
        <v>6.1546497912048611E-5</v>
      </c>
      <c r="O5" s="122"/>
      <c r="P5" s="122"/>
      <c r="Q5" s="122"/>
      <c r="R5" s="122"/>
      <c r="S5" s="122"/>
      <c r="T5" s="122"/>
      <c r="U5" s="39"/>
      <c r="V5" s="39"/>
      <c r="W5" s="39"/>
    </row>
    <row r="6" spans="1:36" ht="14.25" customHeight="1">
      <c r="A6" s="56" t="s">
        <v>15</v>
      </c>
      <c r="B6" s="119">
        <v>0.1</v>
      </c>
      <c r="C6" s="93">
        <v>5.2395907939865607E-5</v>
      </c>
      <c r="D6" s="121">
        <v>5.0601937128732187E-4</v>
      </c>
      <c r="E6" s="93">
        <v>1.5890033200093881E-5</v>
      </c>
      <c r="F6" s="93">
        <v>4.7021876143929016E-5</v>
      </c>
      <c r="G6" s="93">
        <v>4.8928281618515769E-5</v>
      </c>
      <c r="H6" s="93">
        <v>3.1576843124031316E-5</v>
      </c>
      <c r="I6" s="93">
        <v>3.4025377798461217E-5</v>
      </c>
      <c r="J6" s="93">
        <v>2.894797794244275E-5</v>
      </c>
      <c r="K6" s="93">
        <v>4.4964429736576522E-5</v>
      </c>
      <c r="L6" s="93">
        <v>4.8550988211032089E-5</v>
      </c>
      <c r="M6" s="93">
        <v>4.1878286315126489E-5</v>
      </c>
      <c r="O6" s="122"/>
      <c r="P6" s="122"/>
      <c r="Q6" s="122"/>
      <c r="R6" s="122"/>
      <c r="S6" s="122"/>
      <c r="T6" s="122"/>
      <c r="U6" s="39"/>
      <c r="V6" s="39"/>
      <c r="W6" s="39"/>
    </row>
    <row r="7" spans="1:36" ht="34.5" customHeight="1">
      <c r="A7" s="56" t="s">
        <v>16</v>
      </c>
      <c r="B7" s="119">
        <v>9.9999999999999992E-2</v>
      </c>
      <c r="C7" s="93">
        <v>3.8325565803309549E-5</v>
      </c>
      <c r="D7" s="93">
        <v>1.5890033200093881E-5</v>
      </c>
      <c r="E7" s="121">
        <v>4.6190431804449971E-4</v>
      </c>
      <c r="F7" s="93">
        <v>6.7797943185414334E-5</v>
      </c>
      <c r="G7" s="93">
        <v>3.6435111419145556E-5</v>
      </c>
      <c r="H7" s="93">
        <v>2.2590282499978968E-5</v>
      </c>
      <c r="I7" s="93">
        <v>3.0517759914900909E-5</v>
      </c>
      <c r="J7" s="93">
        <v>2.1329935827641249E-5</v>
      </c>
      <c r="K7" s="93">
        <v>-5.9453031259769075E-6</v>
      </c>
      <c r="L7" s="93">
        <v>3.5570373043440234E-5</v>
      </c>
      <c r="M7" s="93">
        <v>1.2919385033841974E-5</v>
      </c>
      <c r="O7" s="122"/>
      <c r="P7" s="123" t="s">
        <v>159</v>
      </c>
      <c r="Q7" s="123" t="s">
        <v>160</v>
      </c>
      <c r="R7" s="123" t="s">
        <v>161</v>
      </c>
      <c r="S7" s="123" t="s">
        <v>162</v>
      </c>
      <c r="T7" s="123" t="s">
        <v>163</v>
      </c>
      <c r="U7" s="123" t="s">
        <v>164</v>
      </c>
      <c r="V7" s="123" t="s">
        <v>165</v>
      </c>
      <c r="W7" s="123" t="s">
        <v>166</v>
      </c>
      <c r="X7" s="123" t="s">
        <v>167</v>
      </c>
      <c r="Y7" s="123" t="str">
        <f>"+/- Value"</f>
        <v>+/- Value</v>
      </c>
    </row>
    <row r="8" spans="1:36" ht="26.25" customHeight="1">
      <c r="A8" s="56" t="s">
        <v>17</v>
      </c>
      <c r="B8" s="119">
        <v>0.1</v>
      </c>
      <c r="C8" s="93">
        <v>7.5496171801087947E-5</v>
      </c>
      <c r="D8" s="93">
        <v>4.7021876143929016E-5</v>
      </c>
      <c r="E8" s="93">
        <v>6.7797943185414334E-5</v>
      </c>
      <c r="F8" s="121">
        <v>4.8791394952689719E-4</v>
      </c>
      <c r="G8" s="93">
        <v>6.759752379034272E-5</v>
      </c>
      <c r="H8" s="93">
        <v>4.1212493728819321E-5</v>
      </c>
      <c r="I8" s="93">
        <v>9.6012109860477325E-5</v>
      </c>
      <c r="J8" s="93">
        <v>9.7283919348010748E-5</v>
      </c>
      <c r="K8" s="93">
        <v>3.0767439728020854E-5</v>
      </c>
      <c r="L8" s="93">
        <v>1.3067084275401289E-4</v>
      </c>
      <c r="M8" s="93">
        <v>3.0227588317783572E-5</v>
      </c>
      <c r="O8" s="122"/>
      <c r="P8" s="124" t="s">
        <v>14</v>
      </c>
      <c r="Q8" s="93" t="s">
        <v>168</v>
      </c>
      <c r="R8" s="93">
        <v>823</v>
      </c>
      <c r="S8" s="125">
        <v>9.7187221266064494E-2</v>
      </c>
      <c r="T8" s="125">
        <v>6.8252740711971585E-2</v>
      </c>
      <c r="U8" s="93">
        <v>566</v>
      </c>
      <c r="V8" s="93">
        <v>257</v>
      </c>
      <c r="W8" s="93">
        <v>120.45</v>
      </c>
      <c r="X8" s="93">
        <v>118</v>
      </c>
      <c r="Y8" s="115">
        <f>V8*X8-V8*W8</f>
        <v>-629.65000000000146</v>
      </c>
    </row>
    <row r="9" spans="1:36" ht="30" customHeight="1">
      <c r="A9" s="56" t="s">
        <v>18</v>
      </c>
      <c r="B9" s="119">
        <v>0.2</v>
      </c>
      <c r="C9" s="93">
        <v>6.3581355123098286E-5</v>
      </c>
      <c r="D9" s="93">
        <v>4.8928281618515769E-5</v>
      </c>
      <c r="E9" s="93">
        <v>3.6435111419145556E-5</v>
      </c>
      <c r="F9" s="93">
        <v>6.759752379034272E-5</v>
      </c>
      <c r="G9" s="121">
        <v>1.2454130608342966E-4</v>
      </c>
      <c r="H9" s="93">
        <v>1.5585140282565553E-5</v>
      </c>
      <c r="I9" s="93">
        <v>6.9615653264406738E-5</v>
      </c>
      <c r="J9" s="93">
        <v>5.0436890435110468E-5</v>
      </c>
      <c r="K9" s="93">
        <v>4.1678840508257317E-5</v>
      </c>
      <c r="L9" s="93">
        <v>6.1119694411113825E-5</v>
      </c>
      <c r="M9" s="93">
        <v>2.9845702638118766E-5</v>
      </c>
      <c r="O9" s="122"/>
      <c r="P9" s="124" t="s">
        <v>15</v>
      </c>
      <c r="Q9" s="93" t="s">
        <v>169</v>
      </c>
      <c r="R9" s="93">
        <v>50</v>
      </c>
      <c r="S9" s="125">
        <v>9.0953631235788493E-2</v>
      </c>
      <c r="T9" s="125">
        <v>0.1</v>
      </c>
      <c r="U9" s="93">
        <v>57</v>
      </c>
      <c r="V9" s="93">
        <v>7</v>
      </c>
      <c r="W9" s="93">
        <v>1795</v>
      </c>
      <c r="X9" s="112">
        <v>1794</v>
      </c>
      <c r="Y9" s="126"/>
    </row>
    <row r="10" spans="1:36" ht="14.25" customHeight="1">
      <c r="A10" s="56" t="s">
        <v>19</v>
      </c>
      <c r="B10" s="119">
        <v>0.1</v>
      </c>
      <c r="C10" s="93">
        <v>2.6730912694390324E-5</v>
      </c>
      <c r="D10" s="93">
        <v>3.1576843124031316E-5</v>
      </c>
      <c r="E10" s="93">
        <v>2.2590282499978968E-5</v>
      </c>
      <c r="F10" s="93">
        <v>4.1212493728819321E-5</v>
      </c>
      <c r="G10" s="93">
        <v>1.5585140282565553E-5</v>
      </c>
      <c r="H10" s="121">
        <v>6.3114373348803639E-4</v>
      </c>
      <c r="I10" s="93">
        <v>2.201018227149001E-5</v>
      </c>
      <c r="J10" s="93">
        <v>1.9858229735506282E-5</v>
      </c>
      <c r="K10" s="93">
        <v>7.9440264018103819E-6</v>
      </c>
      <c r="L10" s="93">
        <v>-3.5297333471775642E-6</v>
      </c>
      <c r="M10" s="93">
        <v>1.2261680611918126E-5</v>
      </c>
      <c r="O10" s="122"/>
      <c r="P10" s="124" t="s">
        <v>16</v>
      </c>
      <c r="Q10" s="93" t="s">
        <v>169</v>
      </c>
      <c r="R10" s="93">
        <v>216</v>
      </c>
      <c r="S10" s="125">
        <v>8.5530583786635847E-2</v>
      </c>
      <c r="T10" s="125">
        <v>9.9999999999999992E-2</v>
      </c>
      <c r="U10" s="93">
        <v>253</v>
      </c>
      <c r="V10" s="93">
        <v>37</v>
      </c>
      <c r="W10" s="93">
        <v>416</v>
      </c>
      <c r="X10" s="112">
        <v>394</v>
      </c>
      <c r="Y10" s="127"/>
    </row>
    <row r="11" spans="1:36" ht="22.5" customHeight="1">
      <c r="A11" s="56" t="s">
        <v>20</v>
      </c>
      <c r="B11" s="119">
        <v>0.1</v>
      </c>
      <c r="C11" s="93">
        <v>8.2262400963371073E-5</v>
      </c>
      <c r="D11" s="93">
        <v>3.4025377798461217E-5</v>
      </c>
      <c r="E11" s="93">
        <v>3.0517759914900909E-5</v>
      </c>
      <c r="F11" s="93">
        <v>9.6012109860477325E-5</v>
      </c>
      <c r="G11" s="93">
        <v>6.9615653264406738E-5</v>
      </c>
      <c r="H11" s="93">
        <v>2.201018227149001E-5</v>
      </c>
      <c r="I11" s="121">
        <v>2.4446205712511061E-4</v>
      </c>
      <c r="J11" s="93">
        <v>7.1711475564636477E-5</v>
      </c>
      <c r="K11" s="93">
        <v>5.0914999594954906E-5</v>
      </c>
      <c r="L11" s="93">
        <v>1.2996105572976108E-4</v>
      </c>
      <c r="M11" s="93">
        <v>4.0331677285662115E-5</v>
      </c>
      <c r="O11" s="122"/>
      <c r="P11" s="124" t="s">
        <v>17</v>
      </c>
      <c r="Q11" s="93" t="s">
        <v>169</v>
      </c>
      <c r="R11" s="93">
        <v>33</v>
      </c>
      <c r="S11" s="125">
        <v>8.125526061230387E-2</v>
      </c>
      <c r="T11" s="125">
        <v>0.1</v>
      </c>
      <c r="U11" s="93">
        <v>41</v>
      </c>
      <c r="V11" s="93">
        <v>8</v>
      </c>
      <c r="W11" s="93">
        <v>2410</v>
      </c>
      <c r="X11" s="112">
        <v>2400</v>
      </c>
      <c r="Y11" s="127"/>
    </row>
    <row r="12" spans="1:36" ht="28.5" customHeight="1">
      <c r="A12" s="56" t="s">
        <v>21</v>
      </c>
      <c r="B12" s="119">
        <v>0.1</v>
      </c>
      <c r="C12" s="93">
        <v>7.457326189356851E-5</v>
      </c>
      <c r="D12" s="93">
        <v>2.894797794244275E-5</v>
      </c>
      <c r="E12" s="93">
        <v>2.1329935827641249E-5</v>
      </c>
      <c r="F12" s="93">
        <v>9.7283919348010748E-5</v>
      </c>
      <c r="G12" s="93">
        <v>5.0436890435110468E-5</v>
      </c>
      <c r="H12" s="93">
        <v>1.9858229735506282E-5</v>
      </c>
      <c r="I12" s="93">
        <v>7.1711475564636477E-5</v>
      </c>
      <c r="J12" s="121">
        <v>3.5573552764519038E-4</v>
      </c>
      <c r="K12" s="93">
        <v>6.3162732686909595E-6</v>
      </c>
      <c r="L12" s="93">
        <v>5.5440784948491356E-5</v>
      </c>
      <c r="M12" s="93">
        <v>3.6818337755811782E-5</v>
      </c>
      <c r="O12" s="122"/>
      <c r="P12" s="124" t="s">
        <v>18</v>
      </c>
      <c r="Q12" s="93" t="s">
        <v>169</v>
      </c>
      <c r="R12" s="93">
        <v>128</v>
      </c>
      <c r="S12" s="125">
        <v>9.9054031984522811E-2</v>
      </c>
      <c r="T12" s="125">
        <v>0.2</v>
      </c>
      <c r="U12" s="93">
        <v>258</v>
      </c>
      <c r="V12" s="93">
        <v>130</v>
      </c>
      <c r="W12" s="93">
        <v>768</v>
      </c>
      <c r="X12" s="112">
        <v>755</v>
      </c>
      <c r="Y12" s="127"/>
    </row>
    <row r="13" spans="1:36" ht="24.75" customHeight="1">
      <c r="A13" s="56" t="s">
        <v>22</v>
      </c>
      <c r="B13" s="119">
        <v>3.1747259287858133E-2</v>
      </c>
      <c r="C13" s="93">
        <v>3.5410992103554774E-5</v>
      </c>
      <c r="D13" s="93">
        <v>4.4964429736576522E-5</v>
      </c>
      <c r="E13" s="93">
        <v>-5.9453031259769075E-6</v>
      </c>
      <c r="F13" s="93">
        <v>3.0767439728020854E-5</v>
      </c>
      <c r="G13" s="93">
        <v>4.1678840508257317E-5</v>
      </c>
      <c r="H13" s="93">
        <v>7.9440264018103819E-6</v>
      </c>
      <c r="I13" s="93">
        <v>5.0914999594954906E-5</v>
      </c>
      <c r="J13" s="93">
        <v>6.3162732686909595E-6</v>
      </c>
      <c r="K13" s="121">
        <v>3.7546590275535735E-4</v>
      </c>
      <c r="L13" s="93">
        <v>4.670925421271446E-5</v>
      </c>
      <c r="M13" s="93">
        <v>4.251864255748802E-5</v>
      </c>
      <c r="O13" s="122"/>
      <c r="P13" s="124" t="s">
        <v>19</v>
      </c>
      <c r="Q13" s="93" t="s">
        <v>169</v>
      </c>
      <c r="R13" s="93">
        <v>46</v>
      </c>
      <c r="S13" s="125">
        <v>9.2461149985552951E-2</v>
      </c>
      <c r="T13" s="125">
        <v>0.1</v>
      </c>
      <c r="U13" s="93">
        <v>50</v>
      </c>
      <c r="V13" s="93">
        <v>4</v>
      </c>
      <c r="W13" s="93">
        <v>1951</v>
      </c>
      <c r="X13" s="112">
        <v>1923</v>
      </c>
      <c r="Y13" s="127"/>
    </row>
    <row r="14" spans="1:36" ht="14.25" customHeight="1">
      <c r="A14" s="56" t="s">
        <v>23</v>
      </c>
      <c r="B14" s="119">
        <v>9.9999999999999992E-2</v>
      </c>
      <c r="C14" s="93">
        <v>5.4761933178988841E-5</v>
      </c>
      <c r="D14" s="93">
        <v>4.8550988211032089E-5</v>
      </c>
      <c r="E14" s="93">
        <v>3.5570373043440234E-5</v>
      </c>
      <c r="F14" s="93">
        <v>1.3067084275401289E-4</v>
      </c>
      <c r="G14" s="93">
        <v>6.1119694411113825E-5</v>
      </c>
      <c r="H14" s="93">
        <v>-3.5297333471775642E-6</v>
      </c>
      <c r="I14" s="93">
        <v>1.2996105572976108E-4</v>
      </c>
      <c r="J14" s="93">
        <v>5.5440784948491356E-5</v>
      </c>
      <c r="K14" s="93">
        <v>4.670925421271446E-5</v>
      </c>
      <c r="L14" s="121">
        <v>3.4562808103709013E-4</v>
      </c>
      <c r="M14" s="93">
        <v>2.1641771577216742E-5</v>
      </c>
      <c r="O14" s="122"/>
      <c r="P14" s="124" t="s">
        <v>20</v>
      </c>
      <c r="Q14" s="93" t="s">
        <v>169</v>
      </c>
      <c r="R14" s="93">
        <v>92</v>
      </c>
      <c r="S14" s="125">
        <v>9.1813921935654075E-2</v>
      </c>
      <c r="T14" s="125">
        <v>0.1</v>
      </c>
      <c r="U14" s="93">
        <v>101</v>
      </c>
      <c r="V14" s="93">
        <v>9</v>
      </c>
      <c r="W14" s="93">
        <v>975</v>
      </c>
      <c r="X14" s="112">
        <v>965.1</v>
      </c>
      <c r="Y14" s="127"/>
    </row>
    <row r="15" spans="1:36" ht="31.5" customHeight="1">
      <c r="A15" s="56" t="s">
        <v>24</v>
      </c>
      <c r="B15" s="119">
        <v>0</v>
      </c>
      <c r="C15" s="93">
        <v>6.1546497912048611E-5</v>
      </c>
      <c r="D15" s="93">
        <v>4.1878286315126489E-5</v>
      </c>
      <c r="E15" s="93">
        <v>1.2919385033841974E-5</v>
      </c>
      <c r="F15" s="93">
        <v>3.0227588317783572E-5</v>
      </c>
      <c r="G15" s="93">
        <v>2.9845702638118766E-5</v>
      </c>
      <c r="H15" s="93">
        <v>1.2261680611918126E-5</v>
      </c>
      <c r="I15" s="93">
        <v>4.0331677285662115E-5</v>
      </c>
      <c r="J15" s="93">
        <v>3.6818337755811782E-5</v>
      </c>
      <c r="K15" s="93">
        <v>4.251864255748802E-5</v>
      </c>
      <c r="L15" s="93">
        <v>2.1641771577216742E-5</v>
      </c>
      <c r="M15" s="121">
        <v>2.662609783981522E-4</v>
      </c>
      <c r="O15" s="122"/>
      <c r="P15" s="124" t="s">
        <v>21</v>
      </c>
      <c r="Q15" s="93" t="s">
        <v>169</v>
      </c>
      <c r="R15" s="93">
        <v>37</v>
      </c>
      <c r="S15" s="125">
        <v>7.6118641725606465E-2</v>
      </c>
      <c r="T15" s="125">
        <v>0.1</v>
      </c>
      <c r="U15" s="93">
        <v>49</v>
      </c>
      <c r="V15" s="93">
        <v>12</v>
      </c>
      <c r="W15" s="93">
        <v>2003</v>
      </c>
      <c r="X15" s="112">
        <v>2000</v>
      </c>
      <c r="Y15" s="128"/>
    </row>
    <row r="16" spans="1:36" ht="31.5" customHeight="1">
      <c r="A16" s="129"/>
      <c r="B16" s="130">
        <f>SUM(B5:B15)</f>
        <v>0.99999999999982958</v>
      </c>
      <c r="C16" s="93"/>
      <c r="D16" s="93"/>
      <c r="E16" s="93"/>
      <c r="F16" s="93"/>
      <c r="G16" s="93"/>
      <c r="H16" s="93"/>
      <c r="I16" s="93"/>
      <c r="J16" s="93"/>
      <c r="K16" s="93"/>
      <c r="L16" s="93"/>
      <c r="M16" s="121"/>
      <c r="N16" s="39"/>
      <c r="O16" s="39"/>
      <c r="P16" s="124" t="s">
        <v>22</v>
      </c>
      <c r="Q16" s="93" t="s">
        <v>168</v>
      </c>
      <c r="R16" s="93">
        <v>18</v>
      </c>
      <c r="S16" s="125">
        <v>8.2527606437105064E-2</v>
      </c>
      <c r="T16" s="125">
        <v>3.1747259287858133E-2</v>
      </c>
      <c r="U16" s="93">
        <v>7</v>
      </c>
      <c r="V16" s="93">
        <v>11</v>
      </c>
      <c r="W16" s="93">
        <v>4698</v>
      </c>
      <c r="X16" s="93">
        <v>4696</v>
      </c>
      <c r="Y16" s="131">
        <f t="shared" ref="Y16:Y18" si="0">V16*X16-V16*W16</f>
        <v>-22</v>
      </c>
      <c r="Z16" s="39"/>
      <c r="AA16" s="39"/>
      <c r="AB16" s="39"/>
      <c r="AC16" s="39"/>
      <c r="AD16" s="39"/>
      <c r="AE16" s="39"/>
      <c r="AF16" s="39"/>
      <c r="AG16" s="39"/>
      <c r="AH16" s="39"/>
      <c r="AI16" s="39"/>
      <c r="AJ16" s="39"/>
    </row>
    <row r="17" spans="2:36" ht="33" customHeight="1">
      <c r="B17" s="132" t="s">
        <v>170</v>
      </c>
      <c r="C17" s="119">
        <v>3.7524955448937008E-4</v>
      </c>
      <c r="D17" s="119">
        <v>6.282279607306789E-4</v>
      </c>
      <c r="E17" s="119">
        <v>2.1214682794587648E-3</v>
      </c>
      <c r="F17" s="119">
        <v>2.5114592693811517E-3</v>
      </c>
      <c r="G17" s="119">
        <v>9.8563203832500263E-4</v>
      </c>
      <c r="H17" s="119">
        <v>1.413429394161747E-3</v>
      </c>
      <c r="I17" s="119">
        <v>2.2302729874305745E-3</v>
      </c>
      <c r="J17" s="119">
        <v>7.6560200815860714E-4</v>
      </c>
      <c r="K17" s="119">
        <v>2.0024108957094781E-4</v>
      </c>
      <c r="L17" s="119">
        <v>3.0485553131924248E-3</v>
      </c>
      <c r="M17" s="119">
        <v>-1.7179513959106601E-4</v>
      </c>
      <c r="P17" s="124" t="s">
        <v>23</v>
      </c>
      <c r="Q17" s="93" t="s">
        <v>169</v>
      </c>
      <c r="R17" s="93">
        <v>106</v>
      </c>
      <c r="S17" s="125">
        <v>0.10067210210926998</v>
      </c>
      <c r="T17" s="125">
        <v>9.9999999999999992E-2</v>
      </c>
      <c r="U17" s="93">
        <v>105</v>
      </c>
      <c r="V17" s="93">
        <v>1</v>
      </c>
      <c r="W17" s="93">
        <v>931</v>
      </c>
      <c r="X17" s="93">
        <v>951.8</v>
      </c>
      <c r="Y17" s="93">
        <f t="shared" si="0"/>
        <v>20.799999999999955</v>
      </c>
    </row>
    <row r="18" spans="2:36" ht="14.25" customHeight="1">
      <c r="B18" s="133"/>
      <c r="P18" s="124" t="s">
        <v>24</v>
      </c>
      <c r="Q18" s="93" t="s">
        <v>168</v>
      </c>
      <c r="R18" s="93">
        <v>187</v>
      </c>
      <c r="S18" s="125">
        <v>0.10242584892149596</v>
      </c>
      <c r="T18" s="125">
        <v>0</v>
      </c>
      <c r="U18" s="93">
        <v>0</v>
      </c>
      <c r="V18" s="93">
        <v>185</v>
      </c>
      <c r="W18" s="93">
        <v>528</v>
      </c>
      <c r="X18" s="93">
        <v>545</v>
      </c>
      <c r="Y18" s="93">
        <f t="shared" si="0"/>
        <v>3145</v>
      </c>
    </row>
    <row r="19" spans="2:36" ht="14.25" customHeight="1">
      <c r="B19" s="39"/>
      <c r="C19" s="134" t="s">
        <v>171</v>
      </c>
      <c r="D19" s="135">
        <f>SUMPRODUCT(C17:M17,C3:M3)</f>
        <v>1.5009968452519334E-3</v>
      </c>
      <c r="Y19" s="136">
        <f>SUM(Y8:Y18)</f>
        <v>2514.1499999999987</v>
      </c>
    </row>
    <row r="20" spans="2:36" ht="14.25" customHeight="1">
      <c r="C20" s="137" t="s">
        <v>172</v>
      </c>
      <c r="D20" s="138">
        <f t="array" ref="D20">MMULT(C3:M3,MMULT(C5:M15,B5:B15))</f>
        <v>8.0862981866777539E-5</v>
      </c>
    </row>
    <row r="21" spans="2:36" ht="14.25" customHeight="1">
      <c r="C21" s="139" t="s">
        <v>173</v>
      </c>
      <c r="D21" s="421">
        <f>SQRT(D20)</f>
        <v>8.9923846596315898E-3</v>
      </c>
      <c r="F21" s="110"/>
      <c r="G21" s="141"/>
      <c r="U21" s="122"/>
      <c r="V21" s="122"/>
      <c r="W21" s="122"/>
    </row>
    <row r="22" spans="2:36" ht="14.25" customHeight="1">
      <c r="C22" s="420" t="s">
        <v>174</v>
      </c>
      <c r="D22" s="422">
        <f>D21*SQRT(250)</f>
        <v>0.14218208560396906</v>
      </c>
      <c r="X22" s="122"/>
      <c r="Y22" s="122"/>
      <c r="Z22" s="122"/>
    </row>
    <row r="23" spans="2:36" ht="14.25" customHeight="1">
      <c r="X23" s="122"/>
      <c r="Y23" s="122"/>
      <c r="Z23" s="122"/>
    </row>
    <row r="24" spans="2:36" ht="14.25" customHeight="1"/>
    <row r="25" spans="2:36" ht="14.25" customHeight="1">
      <c r="C25" s="39"/>
      <c r="D25" s="39"/>
      <c r="E25" s="39"/>
      <c r="F25" s="39"/>
      <c r="G25" s="39"/>
      <c r="H25" s="39"/>
      <c r="I25" s="39"/>
      <c r="J25" s="39"/>
      <c r="K25" s="39"/>
      <c r="L25" s="39"/>
      <c r="M25" s="39"/>
      <c r="O25" s="122"/>
      <c r="P25" s="120"/>
      <c r="Q25" s="122"/>
      <c r="R25" s="122"/>
      <c r="S25" s="122"/>
      <c r="T25" s="122"/>
      <c r="U25" s="122"/>
      <c r="V25" s="122"/>
      <c r="W25" s="122"/>
      <c r="AA25" s="122"/>
      <c r="AB25" s="122"/>
      <c r="AC25" s="122"/>
      <c r="AD25" s="122"/>
      <c r="AE25" s="122"/>
      <c r="AF25" s="122"/>
      <c r="AG25" s="122"/>
      <c r="AH25" s="39"/>
      <c r="AI25" s="39"/>
      <c r="AJ25" s="39"/>
    </row>
    <row r="26" spans="2:36" ht="14.25" customHeight="1">
      <c r="C26" s="39"/>
      <c r="D26" s="39"/>
      <c r="E26" s="39"/>
      <c r="F26" s="39"/>
      <c r="G26" s="39"/>
      <c r="H26" s="39"/>
      <c r="I26" s="39"/>
      <c r="J26" s="39"/>
      <c r="K26" s="39"/>
      <c r="L26" s="39"/>
      <c r="M26" s="39"/>
      <c r="O26" s="122"/>
      <c r="P26" s="122"/>
      <c r="Q26" s="122"/>
      <c r="R26" s="122"/>
      <c r="S26" s="122"/>
      <c r="T26" s="122"/>
      <c r="U26" s="122"/>
      <c r="V26" s="122"/>
      <c r="W26" s="122"/>
      <c r="AA26" s="122"/>
      <c r="AB26" s="122"/>
      <c r="AC26" s="122"/>
      <c r="AD26" s="122"/>
      <c r="AE26" s="122"/>
      <c r="AF26" s="122"/>
      <c r="AG26" s="122"/>
    </row>
    <row r="27" spans="2:36" ht="14.25" customHeight="1">
      <c r="C27" s="39"/>
      <c r="D27" s="39"/>
      <c r="E27" s="39"/>
      <c r="F27" s="39"/>
      <c r="G27" s="39"/>
      <c r="H27" s="39"/>
      <c r="I27" s="39"/>
      <c r="J27" s="39"/>
      <c r="K27" s="39"/>
      <c r="L27" s="39"/>
      <c r="M27" s="39"/>
      <c r="N27" s="39"/>
      <c r="O27" s="122"/>
      <c r="P27" s="122"/>
      <c r="Q27" s="122"/>
      <c r="R27" s="122"/>
      <c r="S27" s="122"/>
      <c r="T27" s="122"/>
      <c r="U27" s="122"/>
      <c r="V27" s="122"/>
      <c r="W27" s="122"/>
      <c r="AA27" s="122"/>
      <c r="AB27" s="122"/>
      <c r="AC27" s="122"/>
      <c r="AD27" s="122"/>
      <c r="AE27" s="122"/>
      <c r="AF27" s="122"/>
      <c r="AG27" s="122"/>
    </row>
    <row r="28" spans="2:36" ht="14.25" customHeight="1">
      <c r="C28" s="39"/>
      <c r="D28" s="39"/>
      <c r="E28" s="39"/>
      <c r="F28" s="39"/>
      <c r="G28" s="39"/>
      <c r="H28" s="39"/>
      <c r="I28" s="39"/>
      <c r="J28" s="39"/>
      <c r="K28" s="39"/>
      <c r="L28" s="39"/>
      <c r="M28" s="39"/>
      <c r="N28" s="39"/>
      <c r="O28" s="122"/>
      <c r="P28" s="122"/>
      <c r="Q28" s="122"/>
      <c r="R28" s="122"/>
      <c r="S28" s="122"/>
      <c r="T28" s="122"/>
      <c r="U28" s="122"/>
      <c r="V28" s="122"/>
      <c r="W28" s="122"/>
      <c r="AA28" s="122"/>
      <c r="AB28" s="122"/>
      <c r="AC28" s="122"/>
      <c r="AD28" s="122"/>
      <c r="AE28" s="122"/>
      <c r="AF28" s="122"/>
      <c r="AG28" s="122"/>
    </row>
    <row r="29" spans="2:36" ht="14.25" customHeight="1">
      <c r="C29" s="39"/>
      <c r="D29" s="39"/>
      <c r="E29" s="39"/>
      <c r="F29" s="39"/>
      <c r="G29" s="39"/>
      <c r="H29" s="39"/>
      <c r="I29" s="39"/>
      <c r="J29" s="39"/>
      <c r="K29" s="39"/>
      <c r="L29" s="39"/>
      <c r="M29" s="39"/>
      <c r="N29" s="39"/>
    </row>
    <row r="30" spans="2:36" ht="14.25" customHeight="1"/>
    <row r="31" spans="2:36" ht="14.25" customHeight="1"/>
    <row r="32" spans="2:3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3:B4"/>
  </mergeCells>
  <conditionalFormatting sqref="O5:T6 O7:O16 R25:W25 U3:V6 AA25:AJ25">
    <cfRule type="colorScale" priority="2">
      <colorScale>
        <cfvo type="min"/>
        <cfvo type="percentile" val="50"/>
        <cfvo type="max"/>
        <color rgb="FF63BE7B"/>
        <color rgb="FFFFEB84"/>
        <color rgb="FFF8696B"/>
      </colorScale>
    </cfRule>
  </conditionalFormatting>
  <conditionalFormatting sqref="Q25">
    <cfRule type="colorScale" priority="1">
      <colorScale>
        <cfvo type="min"/>
        <cfvo type="percentile" val="50"/>
        <cfvo type="max"/>
        <color rgb="FF63BE7B"/>
        <color rgb="FFFFEB84"/>
        <color rgb="FFF8696B"/>
      </colorScale>
    </cfRule>
  </conditionalFormatting>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workbookViewId="0">
      <selection activeCell="F6" sqref="F6"/>
    </sheetView>
  </sheetViews>
  <sheetFormatPr defaultColWidth="14.42578125" defaultRowHeight="15" customHeight="1"/>
  <cols>
    <col min="1" max="1" width="10.7109375" customWidth="1"/>
    <col min="2" max="2" width="15.140625" customWidth="1"/>
    <col min="3" max="6" width="10.7109375" customWidth="1"/>
    <col min="7" max="7" width="13.85546875" customWidth="1"/>
    <col min="8" max="27" width="10.7109375" customWidth="1"/>
  </cols>
  <sheetData>
    <row r="1" spans="2:13" ht="14.25" customHeight="1"/>
    <row r="2" spans="2:13" ht="14.25" customHeight="1"/>
    <row r="3" spans="2:13" ht="14.25" customHeight="1"/>
    <row r="4" spans="2:13" ht="14.25" customHeight="1">
      <c r="C4" s="142" t="s">
        <v>14</v>
      </c>
      <c r="D4" s="143" t="s">
        <v>15</v>
      </c>
      <c r="E4" s="143" t="s">
        <v>16</v>
      </c>
      <c r="F4" s="143" t="s">
        <v>17</v>
      </c>
      <c r="G4" s="143" t="s">
        <v>18</v>
      </c>
      <c r="H4" s="143" t="s">
        <v>19</v>
      </c>
      <c r="I4" s="143" t="s">
        <v>20</v>
      </c>
      <c r="J4" s="143" t="s">
        <v>21</v>
      </c>
      <c r="K4" s="143" t="s">
        <v>22</v>
      </c>
      <c r="L4" s="143" t="s">
        <v>23</v>
      </c>
      <c r="M4" s="144" t="s">
        <v>24</v>
      </c>
    </row>
    <row r="5" spans="2:13" ht="14.25" customHeight="1">
      <c r="B5" s="145" t="s">
        <v>14</v>
      </c>
      <c r="C5" s="108">
        <v>1.0000000000000002</v>
      </c>
      <c r="D5" s="108">
        <f>CORREL('R-R PF'!$M$3:$M$692,'R-R PF'!N3:N692)</f>
        <v>0.14496115945918966</v>
      </c>
      <c r="E5" s="108">
        <f>CORREL('R-R PF'!$M$3:$M$692,'R-R PF'!O3:O692)</f>
        <v>0.11098145620127142</v>
      </c>
      <c r="F5" s="108">
        <f>CORREL('R-R PF'!$M$3:$M$692,'R-R PF'!P3:P692)</f>
        <v>0.21271159683414062</v>
      </c>
      <c r="G5" s="108">
        <f>CORREL('R-R PF'!$M$3:$M$692,'R-R PF'!Q3:Q692)</f>
        <v>0.35457729853895781</v>
      </c>
      <c r="H5" s="108">
        <f>CORREL('R-R PF'!$M$3:$M$692,'R-R PF'!R3:R692)</f>
        <v>6.6219745169888919E-2</v>
      </c>
      <c r="I5" s="108">
        <f>CORREL('R-R PF'!$M$3:$M$692,'R-R PF'!S3:S692)</f>
        <v>0.32744133697975769</v>
      </c>
      <c r="J5" s="108">
        <f>CORREL('R-R PF'!$M$3:$M$692,'R-R PF'!T3:T692)</f>
        <v>0.24606926637695456</v>
      </c>
      <c r="K5" s="108">
        <f>CORREL('R-R PF'!$M$3:$M$692,'R-R PF'!U3:U692)</f>
        <v>0.11373410062480216</v>
      </c>
      <c r="L5" s="108">
        <f>CORREL('R-R PF'!$M$3:$M$692,'R-R PF'!V3:V692)</f>
        <v>0.18332095705693763</v>
      </c>
      <c r="M5" s="108">
        <f>CORREL('R-R PF'!$M$3:$M$692,'R-R PF'!W3:W692)</f>
        <v>0.23474018318180195</v>
      </c>
    </row>
    <row r="6" spans="2:13" ht="14.25" customHeight="1">
      <c r="B6" s="146" t="s">
        <v>15</v>
      </c>
      <c r="C6" s="108">
        <v>0.14496115945918966</v>
      </c>
      <c r="D6" s="108">
        <v>1</v>
      </c>
      <c r="E6" s="108">
        <f>CORREL('R-R PF'!$N$3:$N$692,'R-R PF'!O3:O692)</f>
        <v>3.2867390305826624E-2</v>
      </c>
      <c r="F6" s="108">
        <f>CORREL('R-R PF'!$N$3:$N$692,'R-R PF'!P3:P692)</f>
        <v>9.4633469881233431E-2</v>
      </c>
      <c r="G6" s="108">
        <f>CORREL('R-R PF'!$N$3:$N$692,'R-R PF'!Q3:Q692)</f>
        <v>0.19490352066296479</v>
      </c>
      <c r="H6" s="108">
        <f>CORREL('R-R PF'!$N$3:$N$692,'R-R PF'!R3:R692)</f>
        <v>5.587544576650072E-2</v>
      </c>
      <c r="I6" s="108">
        <f>CORREL('R-R PF'!$N$3:$N$692,'R-R PF'!S3:S692)</f>
        <v>9.6741686396791315E-2</v>
      </c>
      <c r="J6" s="108">
        <f>CORREL('R-R PF'!$N$3:$N$692,'R-R PF'!T3:T692)</f>
        <v>6.8229319741763592E-2</v>
      </c>
      <c r="K6" s="108">
        <f>CORREL('R-R PF'!$N$3:$N$692,'R-R PF'!U3:U692)</f>
        <v>0.1031573713021719</v>
      </c>
      <c r="L6" s="108">
        <f>CORREL('R-R PF'!$N$3:$N$692,'R-R PF'!V3:V692)</f>
        <v>0.11609405816904071</v>
      </c>
      <c r="M6" s="108">
        <f>CORREL('R-R PF'!$N$3:$N$692,'R-R PF'!W3:W692)</f>
        <v>0.11409104780103176</v>
      </c>
    </row>
    <row r="7" spans="2:13" ht="14.25" customHeight="1">
      <c r="B7" s="146" t="s">
        <v>16</v>
      </c>
      <c r="C7" s="108">
        <v>0.11098145620127142</v>
      </c>
      <c r="D7" s="108">
        <v>3.2867390305826624E-2</v>
      </c>
      <c r="E7" s="108">
        <v>0.99999999999999989</v>
      </c>
      <c r="F7" s="108">
        <f>CORREL('R-R PF'!$O$3:$O$692,'R-R PF'!P3:P692)</f>
        <v>0.14281337748282549</v>
      </c>
      <c r="G7" s="108">
        <f>CORREL('R-R PF'!$O$3:$O$692,'R-R PF'!Q3:Q692)</f>
        <v>0.15191035648212028</v>
      </c>
      <c r="H7" s="108">
        <f>CORREL('R-R PF'!$O$3:$O$692,'R-R PF'!R3:R692)</f>
        <v>4.1839020977572847E-2</v>
      </c>
      <c r="I7" s="108">
        <f>CORREL('R-R PF'!$O$3:$O$692,'R-R PF'!S3:S692)</f>
        <v>9.0817785943431387E-2</v>
      </c>
      <c r="J7" s="108">
        <f>CORREL('R-R PF'!$O$3:$O$692,'R-R PF'!T3:T692)</f>
        <v>5.2619887758332227E-2</v>
      </c>
      <c r="K7" s="108">
        <f>CORREL('R-R PF'!$O$3:$O$692,'R-R PF'!U3:U692)</f>
        <v>-1.427620381399643E-2</v>
      </c>
      <c r="L7" s="108">
        <f>CORREL('R-R PF'!$O$3:$O$692,'R-R PF'!V3:V692)</f>
        <v>8.9024162908839327E-2</v>
      </c>
      <c r="M7" s="108">
        <f>CORREL('R-R PF'!$O$3:$O$692,'R-R PF'!W3:W692)</f>
        <v>3.6839359324940028E-2</v>
      </c>
    </row>
    <row r="8" spans="2:13" ht="14.25" customHeight="1">
      <c r="B8" s="146" t="s">
        <v>17</v>
      </c>
      <c r="C8" s="108">
        <v>0.21271159683414062</v>
      </c>
      <c r="D8" s="108">
        <v>9.4633469881233431E-2</v>
      </c>
      <c r="E8" s="108">
        <v>0.14281337748282549</v>
      </c>
      <c r="F8" s="108">
        <v>0.99999999999999989</v>
      </c>
      <c r="G8" s="108">
        <f>CORREL('R-R PF'!$P$3:$P$692,'R-R PF'!Q3:Q692)</f>
        <v>0.27422210604575104</v>
      </c>
      <c r="H8" s="108">
        <f>CORREL('R-R PF'!$P$3:$P$692,'R-R PF'!R3:R692)</f>
        <v>7.4266531162019409E-2</v>
      </c>
      <c r="I8" s="108">
        <f>CORREL('R-R PF'!$P$3:$P$692,'R-R PF'!S3:S692)</f>
        <v>0.27800247667265826</v>
      </c>
      <c r="J8" s="108">
        <f>CORREL('R-R PF'!$P$3:$P$692,'R-R PF'!T3:T692)</f>
        <v>0.23351018140567845</v>
      </c>
      <c r="K8" s="108">
        <f>CORREL('R-R PF'!$P$3:$P$692,'R-R PF'!U3:U692)</f>
        <v>7.1884373054268466E-2</v>
      </c>
      <c r="L8" s="108">
        <f>CORREL('R-R PF'!$P$3:$P$692,'R-R PF'!V3:V692)</f>
        <v>0.31820175059589345</v>
      </c>
      <c r="M8" s="108">
        <f>CORREL('R-R PF'!$P$3:$P$692,'R-R PF'!W3:W692)</f>
        <v>8.3864491795227772E-2</v>
      </c>
    </row>
    <row r="9" spans="2:13" ht="14.25" customHeight="1">
      <c r="B9" s="146" t="s">
        <v>18</v>
      </c>
      <c r="C9" s="108">
        <v>0.35457729853895781</v>
      </c>
      <c r="D9" s="108">
        <v>0.19490352066296479</v>
      </c>
      <c r="E9" s="108">
        <v>0.15191035648212028</v>
      </c>
      <c r="F9" s="108">
        <v>0.27422210604575104</v>
      </c>
      <c r="G9" s="108">
        <v>1</v>
      </c>
      <c r="H9" s="108">
        <f>CORREL('R-R PF'!$Q$3:$Q$692,'R-R PF'!R3:R692)</f>
        <v>5.5589129149622295E-2</v>
      </c>
      <c r="I9" s="108">
        <f>CORREL('R-R PF'!$Q$3:$Q$692,'R-R PF'!S3:S692)</f>
        <v>0.39897387968161135</v>
      </c>
      <c r="J9" s="108">
        <f>CORREL('R-R PF'!$Q$3:$Q$692,'R-R PF'!T3:T692)</f>
        <v>0.23962270973587735</v>
      </c>
      <c r="K9" s="108">
        <f>CORREL('R-R PF'!$Q$3:$Q$692,'R-R PF'!U3:U692)</f>
        <v>0.19274080513604547</v>
      </c>
      <c r="L9" s="108">
        <f>CORREL('R-R PF'!$Q$3:$Q$692,'R-R PF'!V3:V692)</f>
        <v>0.29459132661503501</v>
      </c>
      <c r="M9" s="108">
        <f>CORREL('R-R PF'!$Q$3:$Q$692,'R-R PF'!W3:W692)</f>
        <v>0.16389712593428968</v>
      </c>
    </row>
    <row r="10" spans="2:13" ht="14.25" customHeight="1">
      <c r="B10" s="146" t="s">
        <v>19</v>
      </c>
      <c r="C10" s="108">
        <v>6.6219745169888919E-2</v>
      </c>
      <c r="D10" s="108">
        <v>5.587544576650072E-2</v>
      </c>
      <c r="E10" s="108">
        <v>4.1839020977572847E-2</v>
      </c>
      <c r="F10" s="108">
        <v>7.4266531162019409E-2</v>
      </c>
      <c r="G10" s="108">
        <v>5.5589129149622295E-2</v>
      </c>
      <c r="H10" s="108">
        <v>1.0000000000000002</v>
      </c>
      <c r="I10" s="108">
        <f>CORREL('R-R PF'!$R$3:$R$692,'R-R PF'!S3:S692)</f>
        <v>5.6034276756785913E-2</v>
      </c>
      <c r="J10" s="108">
        <f>CORREL('R-R PF'!$R$3:$R$692,'R-R PF'!T3:T692)</f>
        <v>4.1909528320007064E-2</v>
      </c>
      <c r="K10" s="108">
        <f>CORREL('R-R PF'!$R$3:$R$692,'R-R PF'!U3:U692)</f>
        <v>1.6318915357851047E-2</v>
      </c>
      <c r="L10" s="108">
        <f>CORREL('R-R PF'!$R$3:$R$692,'R-R PF'!V3:V692)</f>
        <v>-7.5574146410134274E-3</v>
      </c>
      <c r="M10" s="108">
        <f>CORREL('R-R PF'!$R$3:$R$692,'R-R PF'!W3:W692)</f>
        <v>2.9911080424017637E-2</v>
      </c>
    </row>
    <row r="11" spans="2:13" ht="14.25" customHeight="1">
      <c r="B11" s="146" t="s">
        <v>20</v>
      </c>
      <c r="C11" s="108">
        <v>0.32744133697975769</v>
      </c>
      <c r="D11" s="108">
        <v>9.6741686396791315E-2</v>
      </c>
      <c r="E11" s="108">
        <v>9.0817785943431387E-2</v>
      </c>
      <c r="F11" s="108">
        <v>0.27800247667265826</v>
      </c>
      <c r="G11" s="108">
        <v>0.39897387968161135</v>
      </c>
      <c r="H11" s="108">
        <v>5.6034276756785913E-2</v>
      </c>
      <c r="I11" s="108">
        <v>1</v>
      </c>
      <c r="J11" s="108">
        <f>CORREL('R-R PF'!$S$3:$S$692,'R-R PF'!T3:T692)</f>
        <v>0.24317521439546411</v>
      </c>
      <c r="K11" s="108">
        <f>CORREL('R-R PF'!$S$3:$S$692,'R-R PF'!U3:U692)</f>
        <v>0.16805628615385221</v>
      </c>
      <c r="L11" s="108">
        <f>CORREL('R-R PF'!$S$3:$S$692,'R-R PF'!V3:V692)</f>
        <v>0.44709827019483778</v>
      </c>
      <c r="M11" s="108">
        <f>CORREL('R-R PF'!$S$3:$S$692,'R-R PF'!W3:W692)</f>
        <v>0.15808359028941688</v>
      </c>
    </row>
    <row r="12" spans="2:13" ht="14.25" customHeight="1">
      <c r="B12" s="146" t="s">
        <v>21</v>
      </c>
      <c r="C12" s="108">
        <v>0.24606926637695456</v>
      </c>
      <c r="D12" s="108">
        <v>6.8229319741763592E-2</v>
      </c>
      <c r="E12" s="108">
        <v>5.2619887758332227E-2</v>
      </c>
      <c r="F12" s="108">
        <v>0.23351018140567845</v>
      </c>
      <c r="G12" s="108">
        <v>0.23962270973587735</v>
      </c>
      <c r="H12" s="108">
        <v>4.1909528320007064E-2</v>
      </c>
      <c r="I12" s="108">
        <v>0.24317521439546411</v>
      </c>
      <c r="J12" s="108">
        <v>1.0000000000000002</v>
      </c>
      <c r="K12" s="108">
        <f>CORREL('R-R PF'!$T$3:$T$692,'R-R PF'!U3:U692)</f>
        <v>1.7282717815700191E-2</v>
      </c>
      <c r="L12" s="108">
        <f>CORREL('R-R PF'!$T$3:$T$692,'R-R PF'!V3:V692)</f>
        <v>0.15811069223920249</v>
      </c>
      <c r="M12" s="108">
        <f>CORREL('R-R PF'!$T$3:$T$692,'R-R PF'!W3:W692)</f>
        <v>0.11963184353626083</v>
      </c>
    </row>
    <row r="13" spans="2:13" ht="14.25" customHeight="1">
      <c r="B13" s="146" t="s">
        <v>22</v>
      </c>
      <c r="C13" s="108">
        <v>0.11373410062480216</v>
      </c>
      <c r="D13" s="108">
        <v>0.1031573713021719</v>
      </c>
      <c r="E13" s="108">
        <v>-1.427620381399643E-2</v>
      </c>
      <c r="F13" s="108">
        <v>7.1884373054268466E-2</v>
      </c>
      <c r="G13" s="108">
        <v>0.19274080513604547</v>
      </c>
      <c r="H13" s="108">
        <v>1.6318915357851047E-2</v>
      </c>
      <c r="I13" s="108">
        <v>0.16805628615385221</v>
      </c>
      <c r="J13" s="108">
        <v>1.7282717815700191E-2</v>
      </c>
      <c r="K13" s="108">
        <v>1</v>
      </c>
      <c r="L13" s="108">
        <f>CORREL('R-R PF'!$U$3:$U$692,'R-R PF'!V3:V692)</f>
        <v>0.1296621358928095</v>
      </c>
      <c r="M13" s="108">
        <f>CORREL('R-R PF'!$U$3:$U$692,'R-R PF'!W3:W692)</f>
        <v>0.13447463599083226</v>
      </c>
    </row>
    <row r="14" spans="2:13" ht="14.25" customHeight="1">
      <c r="B14" s="146" t="s">
        <v>23</v>
      </c>
      <c r="C14" s="108">
        <v>0.18332095705693763</v>
      </c>
      <c r="D14" s="108">
        <v>0.11609405816904071</v>
      </c>
      <c r="E14" s="108">
        <v>8.9024162908839327E-2</v>
      </c>
      <c r="F14" s="108">
        <v>0.31820175059589345</v>
      </c>
      <c r="G14" s="108">
        <v>0.29459132661503501</v>
      </c>
      <c r="H14" s="108">
        <v>-7.5574146410134274E-3</v>
      </c>
      <c r="I14" s="108">
        <v>0.44709827019483778</v>
      </c>
      <c r="J14" s="108">
        <v>0.15811069223920249</v>
      </c>
      <c r="K14" s="108">
        <v>0.1296621358928095</v>
      </c>
      <c r="L14" s="108">
        <v>1.0000000000000002</v>
      </c>
      <c r="M14" s="108">
        <f>CORREL('R-R PF'!$V$3:$V$692,'R-R PF'!W3:W692)</f>
        <v>7.1340235238849206E-2</v>
      </c>
    </row>
    <row r="15" spans="2:13" ht="14.25" customHeight="1">
      <c r="B15" s="147" t="s">
        <v>24</v>
      </c>
      <c r="C15" s="108">
        <v>0.23474018318180195</v>
      </c>
      <c r="D15" s="108">
        <v>0.11409104780103176</v>
      </c>
      <c r="E15" s="108">
        <v>3.6839359324940028E-2</v>
      </c>
      <c r="F15" s="108">
        <v>8.3864491795227772E-2</v>
      </c>
      <c r="G15" s="108">
        <v>0.16389712593428968</v>
      </c>
      <c r="H15" s="108">
        <v>2.9911080424017637E-2</v>
      </c>
      <c r="I15" s="108">
        <v>0.15808359028941688</v>
      </c>
      <c r="J15" s="108">
        <v>0.11963184353626083</v>
      </c>
      <c r="K15" s="108">
        <v>0.13447463599083226</v>
      </c>
      <c r="L15" s="108">
        <v>7.1340235238849206E-2</v>
      </c>
      <c r="M15" s="108">
        <v>1</v>
      </c>
    </row>
    <row r="16" spans="2:13" ht="14.25" customHeight="1"/>
    <row r="17" spans="1:27" ht="14.25" customHeight="1"/>
    <row r="18" spans="1:27" ht="14.25" customHeight="1">
      <c r="A18" s="460" t="s">
        <v>175</v>
      </c>
      <c r="B18" s="433"/>
      <c r="C18" s="433"/>
      <c r="D18" s="434"/>
      <c r="E18" s="445" t="s">
        <v>176</v>
      </c>
      <c r="F18" s="446"/>
      <c r="G18" s="446"/>
      <c r="H18" s="446"/>
      <c r="I18" s="446"/>
      <c r="J18" s="446"/>
      <c r="K18" s="446"/>
      <c r="L18" s="446"/>
      <c r="M18" s="447"/>
      <c r="N18" s="445" t="s">
        <v>177</v>
      </c>
      <c r="O18" s="446"/>
      <c r="P18" s="446"/>
      <c r="Q18" s="446"/>
      <c r="R18" s="446"/>
      <c r="S18" s="446"/>
      <c r="T18" s="447"/>
      <c r="U18" s="445" t="s">
        <v>178</v>
      </c>
      <c r="V18" s="446"/>
      <c r="W18" s="446"/>
      <c r="X18" s="446"/>
      <c r="Y18" s="446"/>
      <c r="Z18" s="446"/>
      <c r="AA18" s="447"/>
    </row>
    <row r="19" spans="1:27" ht="14.25" customHeight="1">
      <c r="A19" s="457" t="s">
        <v>179</v>
      </c>
      <c r="B19" s="449"/>
      <c r="C19" s="449"/>
      <c r="D19" s="450"/>
      <c r="E19" s="448" t="s">
        <v>180</v>
      </c>
      <c r="F19" s="449"/>
      <c r="G19" s="449"/>
      <c r="H19" s="449"/>
      <c r="I19" s="449"/>
      <c r="J19" s="449"/>
      <c r="K19" s="449"/>
      <c r="L19" s="449"/>
      <c r="M19" s="450"/>
      <c r="N19" s="457" t="s">
        <v>181</v>
      </c>
      <c r="O19" s="449"/>
      <c r="P19" s="449"/>
      <c r="Q19" s="449"/>
      <c r="R19" s="449"/>
      <c r="S19" s="449"/>
      <c r="T19" s="450"/>
      <c r="U19" s="457" t="s">
        <v>182</v>
      </c>
      <c r="V19" s="449"/>
      <c r="W19" s="449"/>
      <c r="X19" s="449"/>
      <c r="Y19" s="449"/>
      <c r="Z19" s="449"/>
      <c r="AA19" s="450"/>
    </row>
    <row r="20" spans="1:27" ht="14.25" customHeight="1">
      <c r="A20" s="451"/>
      <c r="B20" s="452"/>
      <c r="C20" s="452"/>
      <c r="D20" s="453"/>
      <c r="E20" s="451"/>
      <c r="F20" s="452"/>
      <c r="G20" s="452"/>
      <c r="H20" s="452"/>
      <c r="I20" s="452"/>
      <c r="J20" s="452"/>
      <c r="K20" s="452"/>
      <c r="L20" s="452"/>
      <c r="M20" s="453"/>
      <c r="N20" s="451"/>
      <c r="O20" s="452"/>
      <c r="P20" s="452"/>
      <c r="Q20" s="452"/>
      <c r="R20" s="452"/>
      <c r="S20" s="452"/>
      <c r="T20" s="453"/>
      <c r="U20" s="451"/>
      <c r="V20" s="452"/>
      <c r="W20" s="452"/>
      <c r="X20" s="452"/>
      <c r="Y20" s="452"/>
      <c r="Z20" s="452"/>
      <c r="AA20" s="453"/>
    </row>
    <row r="21" spans="1:27" ht="14.25" customHeight="1">
      <c r="A21" s="451"/>
      <c r="B21" s="452"/>
      <c r="C21" s="452"/>
      <c r="D21" s="453"/>
      <c r="E21" s="451"/>
      <c r="F21" s="452"/>
      <c r="G21" s="452"/>
      <c r="H21" s="452"/>
      <c r="I21" s="452"/>
      <c r="J21" s="452"/>
      <c r="K21" s="452"/>
      <c r="L21" s="452"/>
      <c r="M21" s="453"/>
      <c r="N21" s="451"/>
      <c r="O21" s="452"/>
      <c r="P21" s="452"/>
      <c r="Q21" s="452"/>
      <c r="R21" s="452"/>
      <c r="S21" s="452"/>
      <c r="T21" s="453"/>
      <c r="U21" s="451"/>
      <c r="V21" s="452"/>
      <c r="W21" s="452"/>
      <c r="X21" s="452"/>
      <c r="Y21" s="452"/>
      <c r="Z21" s="452"/>
      <c r="AA21" s="453"/>
    </row>
    <row r="22" spans="1:27" ht="14.25" customHeight="1">
      <c r="A22" s="451"/>
      <c r="B22" s="452"/>
      <c r="C22" s="452"/>
      <c r="D22" s="453"/>
      <c r="E22" s="451"/>
      <c r="F22" s="452"/>
      <c r="G22" s="452"/>
      <c r="H22" s="452"/>
      <c r="I22" s="452"/>
      <c r="J22" s="452"/>
      <c r="K22" s="452"/>
      <c r="L22" s="452"/>
      <c r="M22" s="453"/>
      <c r="N22" s="451"/>
      <c r="O22" s="452"/>
      <c r="P22" s="452"/>
      <c r="Q22" s="452"/>
      <c r="R22" s="452"/>
      <c r="S22" s="452"/>
      <c r="T22" s="453"/>
      <c r="U22" s="451"/>
      <c r="V22" s="452"/>
      <c r="W22" s="452"/>
      <c r="X22" s="452"/>
      <c r="Y22" s="452"/>
      <c r="Z22" s="452"/>
      <c r="AA22" s="453"/>
    </row>
    <row r="23" spans="1:27" ht="14.25" customHeight="1">
      <c r="A23" s="451"/>
      <c r="B23" s="452"/>
      <c r="C23" s="452"/>
      <c r="D23" s="453"/>
      <c r="E23" s="451"/>
      <c r="F23" s="452"/>
      <c r="G23" s="452"/>
      <c r="H23" s="452"/>
      <c r="I23" s="452"/>
      <c r="J23" s="452"/>
      <c r="K23" s="452"/>
      <c r="L23" s="452"/>
      <c r="M23" s="453"/>
      <c r="N23" s="451"/>
      <c r="O23" s="452"/>
      <c r="P23" s="452"/>
      <c r="Q23" s="452"/>
      <c r="R23" s="452"/>
      <c r="S23" s="452"/>
      <c r="T23" s="453"/>
      <c r="U23" s="451"/>
      <c r="V23" s="452"/>
      <c r="W23" s="452"/>
      <c r="X23" s="452"/>
      <c r="Y23" s="452"/>
      <c r="Z23" s="452"/>
      <c r="AA23" s="453"/>
    </row>
    <row r="24" spans="1:27" ht="14.25" customHeight="1">
      <c r="A24" s="451"/>
      <c r="B24" s="452"/>
      <c r="C24" s="452"/>
      <c r="D24" s="453"/>
      <c r="E24" s="451"/>
      <c r="F24" s="452"/>
      <c r="G24" s="452"/>
      <c r="H24" s="452"/>
      <c r="I24" s="452"/>
      <c r="J24" s="452"/>
      <c r="K24" s="452"/>
      <c r="L24" s="452"/>
      <c r="M24" s="453"/>
      <c r="N24" s="451"/>
      <c r="O24" s="452"/>
      <c r="P24" s="452"/>
      <c r="Q24" s="452"/>
      <c r="R24" s="452"/>
      <c r="S24" s="452"/>
      <c r="T24" s="453"/>
      <c r="U24" s="451"/>
      <c r="V24" s="452"/>
      <c r="W24" s="452"/>
      <c r="X24" s="452"/>
      <c r="Y24" s="452"/>
      <c r="Z24" s="452"/>
      <c r="AA24" s="453"/>
    </row>
    <row r="25" spans="1:27" ht="14.25" customHeight="1">
      <c r="A25" s="451"/>
      <c r="B25" s="452"/>
      <c r="C25" s="452"/>
      <c r="D25" s="453"/>
      <c r="E25" s="451"/>
      <c r="F25" s="452"/>
      <c r="G25" s="452"/>
      <c r="H25" s="452"/>
      <c r="I25" s="452"/>
      <c r="J25" s="452"/>
      <c r="K25" s="452"/>
      <c r="L25" s="452"/>
      <c r="M25" s="453"/>
      <c r="N25" s="451"/>
      <c r="O25" s="452"/>
      <c r="P25" s="452"/>
      <c r="Q25" s="452"/>
      <c r="R25" s="452"/>
      <c r="S25" s="452"/>
      <c r="T25" s="453"/>
      <c r="U25" s="451"/>
      <c r="V25" s="452"/>
      <c r="W25" s="452"/>
      <c r="X25" s="452"/>
      <c r="Y25" s="452"/>
      <c r="Z25" s="452"/>
      <c r="AA25" s="453"/>
    </row>
    <row r="26" spans="1:27" ht="14.25" customHeight="1">
      <c r="A26" s="451"/>
      <c r="B26" s="452"/>
      <c r="C26" s="452"/>
      <c r="D26" s="453"/>
      <c r="E26" s="451"/>
      <c r="F26" s="452"/>
      <c r="G26" s="452"/>
      <c r="H26" s="452"/>
      <c r="I26" s="452"/>
      <c r="J26" s="452"/>
      <c r="K26" s="452"/>
      <c r="L26" s="452"/>
      <c r="M26" s="453"/>
      <c r="N26" s="451"/>
      <c r="O26" s="452"/>
      <c r="P26" s="452"/>
      <c r="Q26" s="452"/>
      <c r="R26" s="452"/>
      <c r="S26" s="452"/>
      <c r="T26" s="453"/>
      <c r="U26" s="451"/>
      <c r="V26" s="452"/>
      <c r="W26" s="452"/>
      <c r="X26" s="452"/>
      <c r="Y26" s="452"/>
      <c r="Z26" s="452"/>
      <c r="AA26" s="453"/>
    </row>
    <row r="27" spans="1:27" ht="15" customHeight="1">
      <c r="A27" s="451"/>
      <c r="B27" s="452"/>
      <c r="C27" s="452"/>
      <c r="D27" s="453"/>
      <c r="E27" s="451"/>
      <c r="F27" s="452"/>
      <c r="G27" s="452"/>
      <c r="H27" s="452"/>
      <c r="I27" s="452"/>
      <c r="J27" s="452"/>
      <c r="K27" s="452"/>
      <c r="L27" s="452"/>
      <c r="M27" s="453"/>
      <c r="N27" s="451"/>
      <c r="O27" s="452"/>
      <c r="P27" s="452"/>
      <c r="Q27" s="452"/>
      <c r="R27" s="452"/>
      <c r="S27" s="452"/>
      <c r="T27" s="453"/>
      <c r="U27" s="451"/>
      <c r="V27" s="452"/>
      <c r="W27" s="452"/>
      <c r="X27" s="452"/>
      <c r="Y27" s="452"/>
      <c r="Z27" s="452"/>
      <c r="AA27" s="453"/>
    </row>
    <row r="28" spans="1:27" ht="14.25" customHeight="1">
      <c r="A28" s="451"/>
      <c r="B28" s="452"/>
      <c r="C28" s="452"/>
      <c r="D28" s="453"/>
      <c r="E28" s="451"/>
      <c r="F28" s="452"/>
      <c r="G28" s="452"/>
      <c r="H28" s="452"/>
      <c r="I28" s="452"/>
      <c r="J28" s="452"/>
      <c r="K28" s="452"/>
      <c r="L28" s="452"/>
      <c r="M28" s="453"/>
      <c r="N28" s="451"/>
      <c r="O28" s="452"/>
      <c r="P28" s="452"/>
      <c r="Q28" s="452"/>
      <c r="R28" s="452"/>
      <c r="S28" s="452"/>
      <c r="T28" s="453"/>
      <c r="U28" s="451"/>
      <c r="V28" s="452"/>
      <c r="W28" s="452"/>
      <c r="X28" s="452"/>
      <c r="Y28" s="452"/>
      <c r="Z28" s="452"/>
      <c r="AA28" s="453"/>
    </row>
    <row r="29" spans="1:27" ht="14.25" customHeight="1">
      <c r="A29" s="451"/>
      <c r="B29" s="452"/>
      <c r="C29" s="452"/>
      <c r="D29" s="453"/>
      <c r="E29" s="451"/>
      <c r="F29" s="452"/>
      <c r="G29" s="452"/>
      <c r="H29" s="452"/>
      <c r="I29" s="452"/>
      <c r="J29" s="452"/>
      <c r="K29" s="452"/>
      <c r="L29" s="452"/>
      <c r="M29" s="453"/>
      <c r="N29" s="451"/>
      <c r="O29" s="452"/>
      <c r="P29" s="452"/>
      <c r="Q29" s="452"/>
      <c r="R29" s="452"/>
      <c r="S29" s="452"/>
      <c r="T29" s="453"/>
      <c r="U29" s="451"/>
      <c r="V29" s="452"/>
      <c r="W29" s="452"/>
      <c r="X29" s="452"/>
      <c r="Y29" s="452"/>
      <c r="Z29" s="452"/>
      <c r="AA29" s="453"/>
    </row>
    <row r="30" spans="1:27" ht="14.25" customHeight="1">
      <c r="A30" s="451"/>
      <c r="B30" s="452"/>
      <c r="C30" s="452"/>
      <c r="D30" s="453"/>
      <c r="E30" s="451"/>
      <c r="F30" s="452"/>
      <c r="G30" s="452"/>
      <c r="H30" s="452"/>
      <c r="I30" s="452"/>
      <c r="J30" s="452"/>
      <c r="K30" s="452"/>
      <c r="L30" s="452"/>
      <c r="M30" s="453"/>
      <c r="N30" s="451"/>
      <c r="O30" s="452"/>
      <c r="P30" s="452"/>
      <c r="Q30" s="452"/>
      <c r="R30" s="452"/>
      <c r="S30" s="452"/>
      <c r="T30" s="453"/>
      <c r="U30" s="451"/>
      <c r="V30" s="452"/>
      <c r="W30" s="452"/>
      <c r="X30" s="452"/>
      <c r="Y30" s="452"/>
      <c r="Z30" s="452"/>
      <c r="AA30" s="453"/>
    </row>
    <row r="31" spans="1:27" ht="14.25" customHeight="1">
      <c r="A31" s="451"/>
      <c r="B31" s="452"/>
      <c r="C31" s="452"/>
      <c r="D31" s="453"/>
      <c r="E31" s="451"/>
      <c r="F31" s="452"/>
      <c r="G31" s="452"/>
      <c r="H31" s="452"/>
      <c r="I31" s="452"/>
      <c r="J31" s="452"/>
      <c r="K31" s="452"/>
      <c r="L31" s="452"/>
      <c r="M31" s="453"/>
      <c r="N31" s="451"/>
      <c r="O31" s="452"/>
      <c r="P31" s="452"/>
      <c r="Q31" s="452"/>
      <c r="R31" s="452"/>
      <c r="S31" s="452"/>
      <c r="T31" s="453"/>
      <c r="U31" s="451"/>
      <c r="V31" s="452"/>
      <c r="W31" s="452"/>
      <c r="X31" s="452"/>
      <c r="Y31" s="452"/>
      <c r="Z31" s="452"/>
      <c r="AA31" s="453"/>
    </row>
    <row r="32" spans="1:27" ht="23.25" customHeight="1">
      <c r="A32" s="454"/>
      <c r="B32" s="455"/>
      <c r="C32" s="455"/>
      <c r="D32" s="456"/>
      <c r="E32" s="454"/>
      <c r="F32" s="455"/>
      <c r="G32" s="455"/>
      <c r="H32" s="455"/>
      <c r="I32" s="455"/>
      <c r="J32" s="455"/>
      <c r="K32" s="455"/>
      <c r="L32" s="455"/>
      <c r="M32" s="456"/>
      <c r="N32" s="454"/>
      <c r="O32" s="455"/>
      <c r="P32" s="455"/>
      <c r="Q32" s="455"/>
      <c r="R32" s="455"/>
      <c r="S32" s="455"/>
      <c r="T32" s="456"/>
      <c r="U32" s="454"/>
      <c r="V32" s="455"/>
      <c r="W32" s="455"/>
      <c r="X32" s="455"/>
      <c r="Y32" s="455"/>
      <c r="Z32" s="455"/>
      <c r="AA32" s="456"/>
    </row>
    <row r="33" spans="1:27" ht="14.25" customHeight="1">
      <c r="A33" s="39"/>
      <c r="B33" s="39"/>
      <c r="C33" s="39"/>
      <c r="D33" s="39"/>
      <c r="E33" s="148"/>
      <c r="F33" s="148"/>
      <c r="G33" s="148"/>
      <c r="H33" s="148"/>
      <c r="I33" s="148"/>
      <c r="J33" s="148"/>
      <c r="K33" s="148"/>
      <c r="L33" s="148"/>
      <c r="M33" s="148"/>
      <c r="N33" s="39"/>
      <c r="O33" s="39"/>
      <c r="P33" s="39"/>
      <c r="Q33" s="39"/>
      <c r="R33" s="39"/>
      <c r="S33" s="39"/>
      <c r="T33" s="39"/>
      <c r="U33" s="39"/>
      <c r="V33" s="39"/>
      <c r="W33" s="39"/>
      <c r="X33" s="39"/>
      <c r="Y33" s="39"/>
      <c r="Z33" s="39"/>
      <c r="AA33" s="39"/>
    </row>
    <row r="34" spans="1:27" ht="14.25" customHeight="1"/>
    <row r="35" spans="1:27" ht="14.25" customHeight="1"/>
    <row r="36" spans="1:27" ht="14.25" customHeight="1"/>
    <row r="37" spans="1:27" ht="14.25" customHeight="1"/>
    <row r="38" spans="1:27" ht="14.25" customHeight="1">
      <c r="D38" s="458" t="s">
        <v>183</v>
      </c>
      <c r="E38" s="450"/>
      <c r="F38" s="459" t="s">
        <v>184</v>
      </c>
      <c r="G38" s="449"/>
      <c r="H38" s="449"/>
      <c r="I38" s="449"/>
      <c r="J38" s="449"/>
      <c r="K38" s="449"/>
      <c r="L38" s="450"/>
    </row>
    <row r="39" spans="1:27" ht="14.25" customHeight="1">
      <c r="D39" s="451"/>
      <c r="E39" s="453"/>
      <c r="F39" s="451"/>
      <c r="G39" s="452"/>
      <c r="H39" s="452"/>
      <c r="I39" s="452"/>
      <c r="J39" s="452"/>
      <c r="K39" s="452"/>
      <c r="L39" s="453"/>
    </row>
    <row r="40" spans="1:27" ht="14.25" customHeight="1">
      <c r="D40" s="451"/>
      <c r="E40" s="453"/>
      <c r="F40" s="451"/>
      <c r="G40" s="452"/>
      <c r="H40" s="452"/>
      <c r="I40" s="452"/>
      <c r="J40" s="452"/>
      <c r="K40" s="452"/>
      <c r="L40" s="453"/>
    </row>
    <row r="41" spans="1:27" ht="14.25" customHeight="1">
      <c r="D41" s="451"/>
      <c r="E41" s="453"/>
      <c r="F41" s="451"/>
      <c r="G41" s="452"/>
      <c r="H41" s="452"/>
      <c r="I41" s="452"/>
      <c r="J41" s="452"/>
      <c r="K41" s="452"/>
      <c r="L41" s="453"/>
    </row>
    <row r="42" spans="1:27" ht="14.25" customHeight="1">
      <c r="D42" s="451"/>
      <c r="E42" s="453"/>
      <c r="F42" s="451"/>
      <c r="G42" s="452"/>
      <c r="H42" s="452"/>
      <c r="I42" s="452"/>
      <c r="J42" s="452"/>
      <c r="K42" s="452"/>
      <c r="L42" s="453"/>
    </row>
    <row r="43" spans="1:27" ht="14.25" customHeight="1">
      <c r="D43" s="451"/>
      <c r="E43" s="453"/>
      <c r="F43" s="451"/>
      <c r="G43" s="452"/>
      <c r="H43" s="452"/>
      <c r="I43" s="452"/>
      <c r="J43" s="452"/>
      <c r="K43" s="452"/>
      <c r="L43" s="453"/>
    </row>
    <row r="44" spans="1:27" ht="14.25" customHeight="1">
      <c r="D44" s="451"/>
      <c r="E44" s="453"/>
      <c r="F44" s="451"/>
      <c r="G44" s="452"/>
      <c r="H44" s="452"/>
      <c r="I44" s="452"/>
      <c r="J44" s="452"/>
      <c r="K44" s="452"/>
      <c r="L44" s="453"/>
    </row>
    <row r="45" spans="1:27" ht="14.25" customHeight="1">
      <c r="D45" s="454"/>
      <c r="E45" s="456"/>
      <c r="F45" s="454"/>
      <c r="G45" s="455"/>
      <c r="H45" s="455"/>
      <c r="I45" s="455"/>
      <c r="J45" s="455"/>
      <c r="K45" s="455"/>
      <c r="L45" s="456"/>
    </row>
    <row r="46" spans="1:27" ht="14.25" customHeight="1"/>
    <row r="47" spans="1:27" ht="14.25" customHeight="1"/>
    <row r="48" spans="1:2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19:D32"/>
    <mergeCell ref="D38:E45"/>
    <mergeCell ref="F38:L45"/>
    <mergeCell ref="A18:D18"/>
    <mergeCell ref="E18:M18"/>
    <mergeCell ref="N18:T18"/>
    <mergeCell ref="U18:AA18"/>
    <mergeCell ref="E19:M32"/>
    <mergeCell ref="N19:T32"/>
    <mergeCell ref="U19:AA32"/>
  </mergeCells>
  <conditionalFormatting sqref="C5:M15">
    <cfRule type="colorScale" priority="1">
      <colorScale>
        <cfvo type="min"/>
        <cfvo type="percentile" val="50"/>
        <cfvo type="max"/>
        <color rgb="FF63BE7B"/>
        <color rgb="FFFFEB84"/>
        <color rgb="FFF8696B"/>
      </colorScale>
    </cfRule>
  </conditionalFormatting>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zoomScale="74" workbookViewId="0">
      <selection activeCell="P14" sqref="P14"/>
    </sheetView>
  </sheetViews>
  <sheetFormatPr defaultColWidth="14.42578125" defaultRowHeight="15" customHeight="1"/>
  <cols>
    <col min="1" max="2" width="12.42578125" customWidth="1"/>
    <col min="3" max="6" width="12.140625" customWidth="1"/>
    <col min="7" max="7" width="14.140625" customWidth="1"/>
    <col min="8" max="8" width="12.7109375" customWidth="1"/>
    <col min="9" max="11" width="12.140625" customWidth="1"/>
    <col min="12" max="12" width="12.7109375" customWidth="1"/>
    <col min="13" max="13" width="12.140625" customWidth="1"/>
    <col min="14" max="14" width="10.7109375" customWidth="1"/>
    <col min="15" max="15" width="10.85546875" customWidth="1"/>
    <col min="16" max="16" width="16.42578125" customWidth="1"/>
    <col min="17" max="18" width="12.42578125" customWidth="1"/>
    <col min="19" max="19" width="13.5703125" customWidth="1"/>
    <col min="20" max="20" width="12.42578125" customWidth="1"/>
    <col min="21" max="21" width="17.140625" customWidth="1"/>
    <col min="22" max="23" width="12.42578125" customWidth="1"/>
    <col min="24" max="24" width="13.42578125" customWidth="1"/>
    <col min="25" max="26" width="12.42578125" customWidth="1"/>
    <col min="27" max="27" width="16.140625" customWidth="1"/>
    <col min="28" max="28" width="12.42578125" customWidth="1"/>
    <col min="29" max="29" width="15.5703125" customWidth="1"/>
    <col min="30" max="30" width="12.42578125" customWidth="1"/>
    <col min="31" max="31" width="18" customWidth="1"/>
    <col min="32" max="32" width="13.140625" customWidth="1"/>
    <col min="33" max="33" width="14.5703125" customWidth="1"/>
    <col min="34" max="36" width="12.42578125" customWidth="1"/>
  </cols>
  <sheetData>
    <row r="1" spans="1:23" ht="14.25" customHeight="1"/>
    <row r="2" spans="1:23" ht="14.25" customHeight="1"/>
    <row r="3" spans="1:23" ht="14.25" customHeight="1">
      <c r="B3" s="443" t="s">
        <v>158</v>
      </c>
      <c r="C3" s="119">
        <v>9.8732771585404E-2</v>
      </c>
      <c r="D3" s="119">
        <v>8.9874711938737695E-2</v>
      </c>
      <c r="E3" s="119">
        <v>9.0065614065829483E-2</v>
      </c>
      <c r="F3" s="119">
        <v>8.2062795948534398E-2</v>
      </c>
      <c r="G3" s="119">
        <v>0.10287333824722106</v>
      </c>
      <c r="H3" s="119">
        <v>8.7861196871938024E-2</v>
      </c>
      <c r="I3" s="119">
        <v>9.1050267142408159E-2</v>
      </c>
      <c r="J3" s="119">
        <v>7.5094868309684246E-2</v>
      </c>
      <c r="K3" s="119">
        <v>8.4820829310992024E-2</v>
      </c>
      <c r="L3" s="119">
        <v>9.7983028599951935E-2</v>
      </c>
      <c r="M3" s="119">
        <v>9.9580577979298979E-2</v>
      </c>
      <c r="U3" s="39"/>
      <c r="V3" s="39"/>
      <c r="W3" s="39"/>
    </row>
    <row r="4" spans="1:23" ht="32.25" customHeight="1">
      <c r="B4" s="444"/>
      <c r="C4" s="56" t="s">
        <v>14</v>
      </c>
      <c r="D4" s="56" t="s">
        <v>15</v>
      </c>
      <c r="E4" s="56" t="s">
        <v>16</v>
      </c>
      <c r="F4" s="56" t="s">
        <v>17</v>
      </c>
      <c r="G4" s="56" t="s">
        <v>18</v>
      </c>
      <c r="H4" s="56" t="s">
        <v>19</v>
      </c>
      <c r="I4" s="56" t="s">
        <v>20</v>
      </c>
      <c r="J4" s="56" t="s">
        <v>21</v>
      </c>
      <c r="K4" s="56" t="s">
        <v>22</v>
      </c>
      <c r="L4" s="56" t="s">
        <v>23</v>
      </c>
      <c r="M4" s="56" t="s">
        <v>24</v>
      </c>
      <c r="O4" s="120"/>
      <c r="P4" s="120"/>
      <c r="Q4" s="120"/>
      <c r="R4" s="120"/>
      <c r="S4" s="120"/>
      <c r="T4" s="120"/>
      <c r="U4" s="39"/>
      <c r="V4" s="39"/>
      <c r="W4" s="39"/>
    </row>
    <row r="5" spans="1:23" ht="14.25" customHeight="1">
      <c r="A5" s="56" t="s">
        <v>14</v>
      </c>
      <c r="B5" s="119">
        <v>9.8732771585404E-2</v>
      </c>
      <c r="C5" s="121">
        <v>2.5818100683413147E-4</v>
      </c>
      <c r="D5" s="93">
        <v>5.2395907939865607E-5</v>
      </c>
      <c r="E5" s="93">
        <v>3.8325565803309549E-5</v>
      </c>
      <c r="F5" s="93">
        <v>7.5496171801087947E-5</v>
      </c>
      <c r="G5" s="93">
        <v>6.3581355123098286E-5</v>
      </c>
      <c r="H5" s="93">
        <v>2.6730912694390324E-5</v>
      </c>
      <c r="I5" s="93">
        <v>8.2262400963371073E-5</v>
      </c>
      <c r="J5" s="93">
        <v>7.457326189356851E-5</v>
      </c>
      <c r="K5" s="93">
        <v>3.5410992103554774E-5</v>
      </c>
      <c r="L5" s="93">
        <v>5.4761933178988841E-5</v>
      </c>
      <c r="M5" s="93">
        <v>6.1546497912048611E-5</v>
      </c>
      <c r="O5" s="122"/>
      <c r="P5" s="122"/>
      <c r="Q5" s="122"/>
      <c r="R5" s="122"/>
      <c r="S5" s="122"/>
      <c r="T5" s="122"/>
      <c r="U5" s="39"/>
      <c r="V5" s="39"/>
      <c r="W5" s="39"/>
    </row>
    <row r="6" spans="1:23" ht="14.25" customHeight="1">
      <c r="A6" s="56" t="s">
        <v>15</v>
      </c>
      <c r="B6" s="119">
        <v>8.9874711938737695E-2</v>
      </c>
      <c r="C6" s="93">
        <v>5.2395907939865607E-5</v>
      </c>
      <c r="D6" s="121">
        <v>5.0601937128732187E-4</v>
      </c>
      <c r="E6" s="93">
        <v>1.5890033200093881E-5</v>
      </c>
      <c r="F6" s="93">
        <v>4.7021876143929016E-5</v>
      </c>
      <c r="G6" s="93">
        <v>4.8928281618515769E-5</v>
      </c>
      <c r="H6" s="93">
        <v>3.1576843124031316E-5</v>
      </c>
      <c r="I6" s="93">
        <v>3.4025377798461217E-5</v>
      </c>
      <c r="J6" s="93">
        <v>2.894797794244275E-5</v>
      </c>
      <c r="K6" s="93">
        <v>4.4964429736576522E-5</v>
      </c>
      <c r="L6" s="93">
        <v>4.8550988211032089E-5</v>
      </c>
      <c r="M6" s="93">
        <v>4.1878286315126489E-5</v>
      </c>
      <c r="O6" s="122"/>
      <c r="P6" s="122"/>
      <c r="Q6" s="122"/>
      <c r="R6" s="122"/>
      <c r="S6" s="122"/>
      <c r="T6" s="122"/>
      <c r="U6" s="39"/>
      <c r="V6" s="39"/>
      <c r="W6" s="39"/>
    </row>
    <row r="7" spans="1:23" ht="34.5" customHeight="1">
      <c r="A7" s="56" t="s">
        <v>16</v>
      </c>
      <c r="B7" s="119">
        <v>9.0065614065829483E-2</v>
      </c>
      <c r="C7" s="93">
        <v>3.8325565803309549E-5</v>
      </c>
      <c r="D7" s="93">
        <v>1.5890033200093881E-5</v>
      </c>
      <c r="E7" s="121">
        <v>4.6190431804449971E-4</v>
      </c>
      <c r="F7" s="93">
        <v>6.7797943185414334E-5</v>
      </c>
      <c r="G7" s="93">
        <v>3.6435111419145556E-5</v>
      </c>
      <c r="H7" s="93">
        <v>2.2590282499978968E-5</v>
      </c>
      <c r="I7" s="93">
        <v>3.0517759914900909E-5</v>
      </c>
      <c r="J7" s="93">
        <v>2.1329935827641249E-5</v>
      </c>
      <c r="K7" s="93">
        <v>-5.9453031259769075E-6</v>
      </c>
      <c r="L7" s="93">
        <v>3.5570373043440234E-5</v>
      </c>
      <c r="M7" s="93">
        <v>1.2919385033841974E-5</v>
      </c>
      <c r="O7" s="122"/>
      <c r="P7" s="122"/>
      <c r="Q7" s="122"/>
      <c r="R7" s="122"/>
      <c r="S7" s="122"/>
      <c r="T7" s="122"/>
      <c r="U7" s="39"/>
      <c r="V7" s="39"/>
      <c r="W7" s="39"/>
    </row>
    <row r="8" spans="1:23" ht="26.25" customHeight="1">
      <c r="A8" s="56" t="s">
        <v>17</v>
      </c>
      <c r="B8" s="119">
        <v>8.2062795948534398E-2</v>
      </c>
      <c r="C8" s="93">
        <v>7.5496171801087947E-5</v>
      </c>
      <c r="D8" s="93">
        <v>4.7021876143929016E-5</v>
      </c>
      <c r="E8" s="93">
        <v>6.7797943185414334E-5</v>
      </c>
      <c r="F8" s="121">
        <v>4.8791394952689719E-4</v>
      </c>
      <c r="G8" s="93">
        <v>6.759752379034272E-5</v>
      </c>
      <c r="H8" s="93">
        <v>4.1212493728819321E-5</v>
      </c>
      <c r="I8" s="93">
        <v>9.6012109860477325E-5</v>
      </c>
      <c r="J8" s="93">
        <v>9.7283919348010748E-5</v>
      </c>
      <c r="K8" s="93">
        <v>3.0767439728020854E-5</v>
      </c>
      <c r="L8" s="93">
        <v>1.3067084275401289E-4</v>
      </c>
      <c r="M8" s="93">
        <v>3.0227588317783572E-5</v>
      </c>
      <c r="O8" s="122"/>
      <c r="P8" s="122"/>
      <c r="Q8" s="122"/>
      <c r="R8" s="122"/>
      <c r="S8" s="122"/>
      <c r="T8" s="122"/>
      <c r="U8" s="39"/>
      <c r="V8" s="39"/>
      <c r="W8" s="39"/>
    </row>
    <row r="9" spans="1:23" ht="30" customHeight="1">
      <c r="A9" s="56" t="s">
        <v>18</v>
      </c>
      <c r="B9" s="119">
        <v>0.10287333824722106</v>
      </c>
      <c r="C9" s="93">
        <v>6.3581355123098286E-5</v>
      </c>
      <c r="D9" s="93">
        <v>4.8928281618515769E-5</v>
      </c>
      <c r="E9" s="93">
        <v>3.6435111419145556E-5</v>
      </c>
      <c r="F9" s="93">
        <v>6.759752379034272E-5</v>
      </c>
      <c r="G9" s="121">
        <v>1.2454130608342966E-4</v>
      </c>
      <c r="H9" s="93">
        <v>1.5585140282565553E-5</v>
      </c>
      <c r="I9" s="93">
        <v>6.9615653264406738E-5</v>
      </c>
      <c r="J9" s="93">
        <v>5.0436890435110468E-5</v>
      </c>
      <c r="K9" s="93">
        <v>4.1678840508257317E-5</v>
      </c>
      <c r="L9" s="93">
        <v>6.1119694411113825E-5</v>
      </c>
      <c r="M9" s="93">
        <v>2.9845702638118766E-5</v>
      </c>
      <c r="O9" s="122"/>
      <c r="P9" s="122"/>
      <c r="Q9" s="122"/>
      <c r="R9" s="122"/>
      <c r="S9" s="122"/>
      <c r="T9" s="122"/>
      <c r="U9" s="39"/>
      <c r="V9" s="39"/>
      <c r="W9" s="39"/>
    </row>
    <row r="10" spans="1:23" ht="14.25" customHeight="1">
      <c r="A10" s="56" t="s">
        <v>19</v>
      </c>
      <c r="B10" s="119">
        <v>8.7861196871938024E-2</v>
      </c>
      <c r="C10" s="93">
        <v>2.6730912694390324E-5</v>
      </c>
      <c r="D10" s="93">
        <v>3.1576843124031316E-5</v>
      </c>
      <c r="E10" s="93">
        <v>2.2590282499978968E-5</v>
      </c>
      <c r="F10" s="93">
        <v>4.1212493728819321E-5</v>
      </c>
      <c r="G10" s="93">
        <v>1.5585140282565553E-5</v>
      </c>
      <c r="H10" s="121">
        <v>6.3114373348803639E-4</v>
      </c>
      <c r="I10" s="93">
        <v>2.201018227149001E-5</v>
      </c>
      <c r="J10" s="93">
        <v>1.9858229735506282E-5</v>
      </c>
      <c r="K10" s="93">
        <v>7.9440264018103819E-6</v>
      </c>
      <c r="L10" s="93">
        <v>-3.5297333471775642E-6</v>
      </c>
      <c r="M10" s="93">
        <v>1.2261680611918126E-5</v>
      </c>
      <c r="O10" s="122"/>
      <c r="P10" s="122"/>
      <c r="Q10" s="122"/>
      <c r="R10" s="122"/>
      <c r="S10" s="122"/>
      <c r="T10" s="122"/>
      <c r="U10" s="39"/>
      <c r="V10" s="39"/>
      <c r="W10" s="39"/>
    </row>
    <row r="11" spans="1:23" ht="34.5" customHeight="1">
      <c r="A11" s="56" t="s">
        <v>20</v>
      </c>
      <c r="B11" s="119">
        <v>9.1050267142408159E-2</v>
      </c>
      <c r="C11" s="93">
        <v>8.2262400963371073E-5</v>
      </c>
      <c r="D11" s="93">
        <v>3.4025377798461217E-5</v>
      </c>
      <c r="E11" s="93">
        <v>3.0517759914900909E-5</v>
      </c>
      <c r="F11" s="93">
        <v>9.6012109860477325E-5</v>
      </c>
      <c r="G11" s="93">
        <v>6.9615653264406738E-5</v>
      </c>
      <c r="H11" s="93">
        <v>2.201018227149001E-5</v>
      </c>
      <c r="I11" s="121">
        <v>2.4446205712511061E-4</v>
      </c>
      <c r="J11" s="93">
        <v>7.1711475564636477E-5</v>
      </c>
      <c r="K11" s="93">
        <v>5.0914999594954906E-5</v>
      </c>
      <c r="L11" s="93">
        <v>1.2996105572976108E-4</v>
      </c>
      <c r="M11" s="93">
        <v>4.0331677285662115E-5</v>
      </c>
      <c r="O11" s="134" t="s">
        <v>171</v>
      </c>
      <c r="P11" s="135">
        <f>SUMPRODUCT(C16:M16,C3:M3)</f>
        <v>1.2754043764637538E-3</v>
      </c>
      <c r="Q11" s="122"/>
      <c r="R11" s="122"/>
      <c r="S11" s="122"/>
      <c r="T11" s="122"/>
    </row>
    <row r="12" spans="1:23" ht="28.5" customHeight="1">
      <c r="A12" s="56" t="s">
        <v>21</v>
      </c>
      <c r="B12" s="119">
        <v>7.5094868309684246E-2</v>
      </c>
      <c r="C12" s="93">
        <v>7.457326189356851E-5</v>
      </c>
      <c r="D12" s="93">
        <v>2.894797794244275E-5</v>
      </c>
      <c r="E12" s="93">
        <v>2.1329935827641249E-5</v>
      </c>
      <c r="F12" s="93">
        <v>9.7283919348010748E-5</v>
      </c>
      <c r="G12" s="93">
        <v>5.0436890435110468E-5</v>
      </c>
      <c r="H12" s="93">
        <v>1.9858229735506282E-5</v>
      </c>
      <c r="I12" s="93">
        <v>7.1711475564636477E-5</v>
      </c>
      <c r="J12" s="121">
        <v>3.5573552764519038E-4</v>
      </c>
      <c r="K12" s="93">
        <v>6.3162732686909595E-6</v>
      </c>
      <c r="L12" s="93">
        <v>5.5440784948491356E-5</v>
      </c>
      <c r="M12" s="93">
        <v>3.6818337755811782E-5</v>
      </c>
      <c r="O12" s="137" t="s">
        <v>172</v>
      </c>
      <c r="P12" s="138">
        <f t="array" ref="P12">MMULT(C3:M3,MMULT(C5:M15,B5:B15))</f>
        <v>7.3139334587442149E-5</v>
      </c>
      <c r="Q12" s="122"/>
      <c r="R12" s="122"/>
      <c r="S12" s="122"/>
      <c r="T12" s="122"/>
    </row>
    <row r="13" spans="1:23" ht="24.75" customHeight="1">
      <c r="A13" s="56" t="s">
        <v>22</v>
      </c>
      <c r="B13" s="119">
        <v>8.4820829310992024E-2</v>
      </c>
      <c r="C13" s="93">
        <v>3.5410992103554774E-5</v>
      </c>
      <c r="D13" s="93">
        <v>4.4964429736576522E-5</v>
      </c>
      <c r="E13" s="93">
        <v>-5.9453031259769075E-6</v>
      </c>
      <c r="F13" s="93">
        <v>3.0767439728020854E-5</v>
      </c>
      <c r="G13" s="93">
        <v>4.1678840508257317E-5</v>
      </c>
      <c r="H13" s="93">
        <v>7.9440264018103819E-6</v>
      </c>
      <c r="I13" s="93">
        <v>5.0914999594954906E-5</v>
      </c>
      <c r="J13" s="93">
        <v>6.3162732686909595E-6</v>
      </c>
      <c r="K13" s="121">
        <v>3.7546590275535735E-4</v>
      </c>
      <c r="L13" s="93">
        <v>4.670925421271446E-5</v>
      </c>
      <c r="M13" s="93">
        <v>4.251864255748802E-5</v>
      </c>
      <c r="O13" s="139" t="s">
        <v>173</v>
      </c>
      <c r="P13" s="140">
        <f>SQRT(P12)</f>
        <v>8.5521537981634865E-3</v>
      </c>
      <c r="Q13" s="122"/>
      <c r="R13" s="122"/>
      <c r="S13" s="122"/>
      <c r="T13" s="122"/>
    </row>
    <row r="14" spans="1:23" ht="14.25" customHeight="1">
      <c r="A14" s="56" t="s">
        <v>23</v>
      </c>
      <c r="B14" s="119">
        <v>9.7983028599951935E-2</v>
      </c>
      <c r="C14" s="93">
        <v>5.4761933178988841E-5</v>
      </c>
      <c r="D14" s="93">
        <v>4.8550988211032089E-5</v>
      </c>
      <c r="E14" s="93">
        <v>3.5570373043440234E-5</v>
      </c>
      <c r="F14" s="93">
        <v>1.3067084275401289E-4</v>
      </c>
      <c r="G14" s="93">
        <v>6.1119694411113825E-5</v>
      </c>
      <c r="H14" s="93">
        <v>-3.5297333471775642E-6</v>
      </c>
      <c r="I14" s="93">
        <v>1.2996105572976108E-4</v>
      </c>
      <c r="J14" s="93">
        <v>5.5440784948491356E-5</v>
      </c>
      <c r="K14" s="93">
        <v>4.670925421271446E-5</v>
      </c>
      <c r="L14" s="121">
        <v>3.4562808103709013E-4</v>
      </c>
      <c r="M14" s="93">
        <v>2.1641771577216742E-5</v>
      </c>
      <c r="O14" s="202" t="s">
        <v>174</v>
      </c>
      <c r="P14" s="203">
        <f>P13*SQRT(250)</f>
        <v>0.13522142451128275</v>
      </c>
      <c r="Q14" s="122"/>
      <c r="R14" s="122"/>
      <c r="S14" s="122"/>
      <c r="T14" s="122"/>
    </row>
    <row r="15" spans="1:23" ht="31.5" customHeight="1">
      <c r="A15" s="56" t="s">
        <v>24</v>
      </c>
      <c r="B15" s="119">
        <v>9.9580577979298979E-2</v>
      </c>
      <c r="C15" s="93">
        <v>6.1546497912048611E-5</v>
      </c>
      <c r="D15" s="93">
        <v>4.1878286315126489E-5</v>
      </c>
      <c r="E15" s="93">
        <v>1.2919385033841974E-5</v>
      </c>
      <c r="F15" s="93">
        <v>3.0227588317783572E-5</v>
      </c>
      <c r="G15" s="93">
        <v>2.9845702638118766E-5</v>
      </c>
      <c r="H15" s="93">
        <v>1.2261680611918126E-5</v>
      </c>
      <c r="I15" s="93">
        <v>4.0331677285662115E-5</v>
      </c>
      <c r="J15" s="93">
        <v>3.6818337755811782E-5</v>
      </c>
      <c r="K15" s="93">
        <v>4.251864255748802E-5</v>
      </c>
      <c r="L15" s="93">
        <v>2.1641771577216742E-5</v>
      </c>
      <c r="M15" s="121">
        <v>2.662609783981522E-4</v>
      </c>
      <c r="O15" s="122"/>
      <c r="P15" s="122"/>
      <c r="Q15" s="122"/>
      <c r="R15" s="122"/>
      <c r="S15" s="122"/>
      <c r="T15" s="122"/>
    </row>
    <row r="16" spans="1:23" ht="33" customHeight="1">
      <c r="B16" s="132" t="s">
        <v>170</v>
      </c>
      <c r="C16" s="119">
        <v>3.7524955448937008E-4</v>
      </c>
      <c r="D16" s="119">
        <v>6.282279607306789E-4</v>
      </c>
      <c r="E16" s="119">
        <v>2.1214682794587648E-3</v>
      </c>
      <c r="F16" s="119">
        <v>2.5114592693811517E-3</v>
      </c>
      <c r="G16" s="119">
        <v>9.8563203832500263E-4</v>
      </c>
      <c r="H16" s="119">
        <v>1.413429394161747E-3</v>
      </c>
      <c r="I16" s="119">
        <v>2.2302729874305745E-3</v>
      </c>
      <c r="J16" s="119">
        <v>7.6560200815860714E-4</v>
      </c>
      <c r="K16" s="119">
        <v>2.0024108957094781E-4</v>
      </c>
      <c r="L16" s="119">
        <v>3.0485553131924248E-3</v>
      </c>
      <c r="M16" s="119">
        <v>-1.7179513959106579E-4</v>
      </c>
    </row>
    <row r="17" spans="2:36" ht="14.25" customHeight="1">
      <c r="B17" s="204"/>
    </row>
    <row r="18" spans="2:36" ht="14.25" customHeight="1"/>
    <row r="19" spans="2:36" ht="14.25" customHeight="1">
      <c r="U19" s="122"/>
      <c r="V19" s="122"/>
      <c r="W19" s="122"/>
    </row>
    <row r="20" spans="2:36" ht="14.25" customHeight="1">
      <c r="B20" s="205" t="s">
        <v>882</v>
      </c>
      <c r="C20" s="206"/>
      <c r="D20" s="206"/>
      <c r="E20" s="206"/>
      <c r="F20" s="206"/>
      <c r="G20" s="141"/>
      <c r="U20" s="122"/>
      <c r="V20" s="122"/>
      <c r="W20" s="122"/>
    </row>
    <row r="21" spans="2:36" ht="14.25" customHeight="1">
      <c r="X21" s="122"/>
      <c r="Y21" s="122"/>
      <c r="Z21" s="122"/>
    </row>
    <row r="22" spans="2:36" ht="18" customHeight="1">
      <c r="B22" s="461" t="s">
        <v>883</v>
      </c>
      <c r="C22" s="449"/>
      <c r="D22" s="449"/>
      <c r="E22" s="449"/>
      <c r="F22" s="449"/>
      <c r="G22" s="449"/>
      <c r="H22" s="449"/>
      <c r="I22" s="449"/>
      <c r="J22" s="449"/>
      <c r="K22" s="449"/>
      <c r="L22" s="449"/>
      <c r="M22" s="450"/>
      <c r="N22" s="207"/>
      <c r="X22" s="122"/>
      <c r="Y22" s="122"/>
      <c r="Z22" s="122"/>
    </row>
    <row r="23" spans="2:36" ht="14.25" customHeight="1">
      <c r="B23" s="451"/>
      <c r="C23" s="452"/>
      <c r="D23" s="452"/>
      <c r="E23" s="452"/>
      <c r="F23" s="452"/>
      <c r="G23" s="452"/>
      <c r="H23" s="452"/>
      <c r="I23" s="452"/>
      <c r="J23" s="452"/>
      <c r="K23" s="452"/>
      <c r="L23" s="452"/>
      <c r="M23" s="453"/>
      <c r="N23" s="207"/>
    </row>
    <row r="24" spans="2:36" ht="15" customHeight="1">
      <c r="B24" s="454"/>
      <c r="C24" s="455"/>
      <c r="D24" s="455"/>
      <c r="E24" s="455"/>
      <c r="F24" s="455"/>
      <c r="G24" s="455"/>
      <c r="H24" s="455"/>
      <c r="I24" s="455"/>
      <c r="J24" s="455"/>
      <c r="K24" s="455"/>
      <c r="L24" s="455"/>
      <c r="M24" s="456"/>
      <c r="N24" s="207"/>
      <c r="O24" s="122"/>
      <c r="P24" s="120"/>
      <c r="Q24" s="122"/>
      <c r="R24" s="122"/>
      <c r="S24" s="122"/>
      <c r="T24" s="122"/>
      <c r="U24" s="122"/>
      <c r="V24" s="122"/>
      <c r="W24" s="122"/>
      <c r="AA24" s="122"/>
      <c r="AB24" s="122"/>
      <c r="AC24" s="122"/>
      <c r="AD24" s="122"/>
      <c r="AE24" s="122"/>
      <c r="AF24" s="122"/>
      <c r="AG24" s="122"/>
      <c r="AH24" s="39"/>
      <c r="AI24" s="39"/>
      <c r="AJ24" s="39"/>
    </row>
    <row r="25" spans="2:36" ht="14.25" customHeight="1">
      <c r="B25" s="207"/>
      <c r="C25" s="207"/>
      <c r="D25" s="207"/>
      <c r="E25" s="207"/>
      <c r="F25" s="207"/>
      <c r="G25" s="207"/>
      <c r="H25" s="207"/>
      <c r="I25" s="207"/>
      <c r="J25" s="207"/>
      <c r="K25" s="207"/>
      <c r="L25" s="207"/>
      <c r="M25" s="207"/>
      <c r="N25" s="207"/>
      <c r="O25" s="122"/>
      <c r="P25" s="122"/>
      <c r="Q25" s="122"/>
      <c r="R25" s="122"/>
      <c r="S25" s="122"/>
      <c r="T25" s="122"/>
      <c r="U25" s="122"/>
      <c r="V25" s="122"/>
      <c r="W25" s="122"/>
      <c r="AA25" s="122"/>
      <c r="AB25" s="122"/>
      <c r="AC25" s="122"/>
      <c r="AD25" s="122"/>
      <c r="AE25" s="122"/>
      <c r="AF25" s="122"/>
      <c r="AG25" s="122"/>
    </row>
    <row r="26" spans="2:36" ht="14.25" customHeight="1">
      <c r="B26" s="462" t="s">
        <v>884</v>
      </c>
      <c r="C26" s="449"/>
      <c r="D26" s="449"/>
      <c r="E26" s="449"/>
      <c r="F26" s="450"/>
      <c r="G26" s="462" t="s">
        <v>885</v>
      </c>
      <c r="H26" s="449"/>
      <c r="I26" s="449"/>
      <c r="J26" s="449"/>
      <c r="K26" s="449"/>
      <c r="L26" s="450"/>
      <c r="M26" s="462" t="s">
        <v>886</v>
      </c>
      <c r="N26" s="449"/>
      <c r="O26" s="449"/>
      <c r="P26" s="449"/>
      <c r="Q26" s="449"/>
      <c r="R26" s="449"/>
      <c r="S26" s="450"/>
      <c r="T26" s="122"/>
      <c r="U26" s="122"/>
      <c r="V26" s="122"/>
      <c r="W26" s="122"/>
      <c r="AA26" s="122"/>
      <c r="AB26" s="122"/>
      <c r="AC26" s="122"/>
      <c r="AD26" s="122"/>
      <c r="AE26" s="122"/>
      <c r="AF26" s="122"/>
      <c r="AG26" s="122"/>
    </row>
    <row r="27" spans="2:36" ht="14.25" customHeight="1">
      <c r="B27" s="451"/>
      <c r="C27" s="452"/>
      <c r="D27" s="452"/>
      <c r="E27" s="452"/>
      <c r="F27" s="453"/>
      <c r="G27" s="451"/>
      <c r="H27" s="452"/>
      <c r="I27" s="452"/>
      <c r="J27" s="452"/>
      <c r="K27" s="452"/>
      <c r="L27" s="453"/>
      <c r="M27" s="451"/>
      <c r="N27" s="452"/>
      <c r="O27" s="452"/>
      <c r="P27" s="452"/>
      <c r="Q27" s="452"/>
      <c r="R27" s="452"/>
      <c r="S27" s="453"/>
      <c r="T27" s="122"/>
      <c r="U27" s="122"/>
      <c r="V27" s="122"/>
      <c r="W27" s="122"/>
      <c r="AA27" s="122"/>
      <c r="AB27" s="122"/>
      <c r="AC27" s="122"/>
      <c r="AD27" s="122"/>
      <c r="AE27" s="122"/>
      <c r="AF27" s="122"/>
      <c r="AG27" s="122"/>
    </row>
    <row r="28" spans="2:36" ht="14.25" customHeight="1">
      <c r="B28" s="451"/>
      <c r="C28" s="452"/>
      <c r="D28" s="452"/>
      <c r="E28" s="452"/>
      <c r="F28" s="453"/>
      <c r="G28" s="451"/>
      <c r="H28" s="452"/>
      <c r="I28" s="452"/>
      <c r="J28" s="452"/>
      <c r="K28" s="452"/>
      <c r="L28" s="453"/>
      <c r="M28" s="451"/>
      <c r="N28" s="452"/>
      <c r="O28" s="452"/>
      <c r="P28" s="452"/>
      <c r="Q28" s="452"/>
      <c r="R28" s="452"/>
      <c r="S28" s="453"/>
    </row>
    <row r="29" spans="2:36" ht="14.25" customHeight="1">
      <c r="B29" s="451"/>
      <c r="C29" s="452"/>
      <c r="D29" s="452"/>
      <c r="E29" s="452"/>
      <c r="F29" s="453"/>
      <c r="G29" s="451"/>
      <c r="H29" s="452"/>
      <c r="I29" s="452"/>
      <c r="J29" s="452"/>
      <c r="K29" s="452"/>
      <c r="L29" s="453"/>
      <c r="M29" s="451"/>
      <c r="N29" s="452"/>
      <c r="O29" s="452"/>
      <c r="P29" s="452"/>
      <c r="Q29" s="452"/>
      <c r="R29" s="452"/>
      <c r="S29" s="453"/>
    </row>
    <row r="30" spans="2:36" ht="14.25" customHeight="1">
      <c r="B30" s="451"/>
      <c r="C30" s="452"/>
      <c r="D30" s="452"/>
      <c r="E30" s="452"/>
      <c r="F30" s="453"/>
      <c r="G30" s="451"/>
      <c r="H30" s="452"/>
      <c r="I30" s="452"/>
      <c r="J30" s="452"/>
      <c r="K30" s="452"/>
      <c r="L30" s="453"/>
      <c r="M30" s="451"/>
      <c r="N30" s="452"/>
      <c r="O30" s="452"/>
      <c r="P30" s="452"/>
      <c r="Q30" s="452"/>
      <c r="R30" s="452"/>
      <c r="S30" s="453"/>
    </row>
    <row r="31" spans="2:36" ht="14.25" customHeight="1">
      <c r="B31" s="451"/>
      <c r="C31" s="452"/>
      <c r="D31" s="452"/>
      <c r="E31" s="452"/>
      <c r="F31" s="453"/>
      <c r="G31" s="451"/>
      <c r="H31" s="452"/>
      <c r="I31" s="452"/>
      <c r="J31" s="452"/>
      <c r="K31" s="452"/>
      <c r="L31" s="453"/>
      <c r="M31" s="451"/>
      <c r="N31" s="452"/>
      <c r="O31" s="452"/>
      <c r="P31" s="452"/>
      <c r="Q31" s="452"/>
      <c r="R31" s="452"/>
      <c r="S31" s="453"/>
    </row>
    <row r="32" spans="2:36" ht="14.25" customHeight="1">
      <c r="B32" s="451"/>
      <c r="C32" s="452"/>
      <c r="D32" s="452"/>
      <c r="E32" s="452"/>
      <c r="F32" s="453"/>
      <c r="G32" s="451"/>
      <c r="H32" s="452"/>
      <c r="I32" s="452"/>
      <c r="J32" s="452"/>
      <c r="K32" s="452"/>
      <c r="L32" s="453"/>
      <c r="M32" s="451"/>
      <c r="N32" s="452"/>
      <c r="O32" s="452"/>
      <c r="P32" s="452"/>
      <c r="Q32" s="452"/>
      <c r="R32" s="452"/>
      <c r="S32" s="453"/>
    </row>
    <row r="33" spans="2:19" ht="14.25" customHeight="1">
      <c r="B33" s="451"/>
      <c r="C33" s="452"/>
      <c r="D33" s="452"/>
      <c r="E33" s="452"/>
      <c r="F33" s="453"/>
      <c r="G33" s="451"/>
      <c r="H33" s="452"/>
      <c r="I33" s="452"/>
      <c r="J33" s="452"/>
      <c r="K33" s="452"/>
      <c r="L33" s="453"/>
      <c r="M33" s="451"/>
      <c r="N33" s="452"/>
      <c r="O33" s="452"/>
      <c r="P33" s="452"/>
      <c r="Q33" s="452"/>
      <c r="R33" s="452"/>
      <c r="S33" s="453"/>
    </row>
    <row r="34" spans="2:19" ht="14.25" customHeight="1">
      <c r="B34" s="451"/>
      <c r="C34" s="452"/>
      <c r="D34" s="452"/>
      <c r="E34" s="452"/>
      <c r="F34" s="453"/>
      <c r="G34" s="451"/>
      <c r="H34" s="452"/>
      <c r="I34" s="452"/>
      <c r="J34" s="452"/>
      <c r="K34" s="452"/>
      <c r="L34" s="453"/>
      <c r="M34" s="451"/>
      <c r="N34" s="452"/>
      <c r="O34" s="452"/>
      <c r="P34" s="452"/>
      <c r="Q34" s="452"/>
      <c r="R34" s="452"/>
      <c r="S34" s="453"/>
    </row>
    <row r="35" spans="2:19" ht="14.25" customHeight="1">
      <c r="B35" s="451"/>
      <c r="C35" s="452"/>
      <c r="D35" s="452"/>
      <c r="E35" s="452"/>
      <c r="F35" s="453"/>
      <c r="G35" s="451"/>
      <c r="H35" s="452"/>
      <c r="I35" s="452"/>
      <c r="J35" s="452"/>
      <c r="K35" s="452"/>
      <c r="L35" s="453"/>
      <c r="M35" s="451"/>
      <c r="N35" s="452"/>
      <c r="O35" s="452"/>
      <c r="P35" s="452"/>
      <c r="Q35" s="452"/>
      <c r="R35" s="452"/>
      <c r="S35" s="453"/>
    </row>
    <row r="36" spans="2:19" ht="14.25" customHeight="1">
      <c r="B36" s="451"/>
      <c r="C36" s="452"/>
      <c r="D36" s="452"/>
      <c r="E36" s="452"/>
      <c r="F36" s="453"/>
      <c r="G36" s="451"/>
      <c r="H36" s="452"/>
      <c r="I36" s="452"/>
      <c r="J36" s="452"/>
      <c r="K36" s="452"/>
      <c r="L36" s="453"/>
      <c r="M36" s="451"/>
      <c r="N36" s="452"/>
      <c r="O36" s="452"/>
      <c r="P36" s="452"/>
      <c r="Q36" s="452"/>
      <c r="R36" s="452"/>
      <c r="S36" s="453"/>
    </row>
    <row r="37" spans="2:19" ht="15" customHeight="1">
      <c r="B37" s="451"/>
      <c r="C37" s="452"/>
      <c r="D37" s="452"/>
      <c r="E37" s="452"/>
      <c r="F37" s="453"/>
      <c r="G37" s="451"/>
      <c r="H37" s="452"/>
      <c r="I37" s="452"/>
      <c r="J37" s="452"/>
      <c r="K37" s="452"/>
      <c r="L37" s="453"/>
      <c r="M37" s="451"/>
      <c r="N37" s="452"/>
      <c r="O37" s="452"/>
      <c r="P37" s="452"/>
      <c r="Q37" s="452"/>
      <c r="R37" s="452"/>
      <c r="S37" s="453"/>
    </row>
    <row r="38" spans="2:19" ht="14.25" customHeight="1">
      <c r="B38" s="451"/>
      <c r="C38" s="452"/>
      <c r="D38" s="452"/>
      <c r="E38" s="452"/>
      <c r="F38" s="453"/>
      <c r="G38" s="451"/>
      <c r="H38" s="452"/>
      <c r="I38" s="452"/>
      <c r="J38" s="452"/>
      <c r="K38" s="452"/>
      <c r="L38" s="453"/>
      <c r="M38" s="451"/>
      <c r="N38" s="452"/>
      <c r="O38" s="452"/>
      <c r="P38" s="452"/>
      <c r="Q38" s="452"/>
      <c r="R38" s="452"/>
      <c r="S38" s="453"/>
    </row>
    <row r="39" spans="2:19" ht="14.25" customHeight="1">
      <c r="B39" s="451"/>
      <c r="C39" s="452"/>
      <c r="D39" s="452"/>
      <c r="E39" s="452"/>
      <c r="F39" s="453"/>
      <c r="G39" s="451"/>
      <c r="H39" s="452"/>
      <c r="I39" s="452"/>
      <c r="J39" s="452"/>
      <c r="K39" s="452"/>
      <c r="L39" s="453"/>
      <c r="M39" s="451"/>
      <c r="N39" s="452"/>
      <c r="O39" s="452"/>
      <c r="P39" s="452"/>
      <c r="Q39" s="452"/>
      <c r="R39" s="452"/>
      <c r="S39" s="453"/>
    </row>
    <row r="40" spans="2:19" ht="14.25" customHeight="1">
      <c r="B40" s="454"/>
      <c r="C40" s="455"/>
      <c r="D40" s="455"/>
      <c r="E40" s="455"/>
      <c r="F40" s="456"/>
      <c r="G40" s="454"/>
      <c r="H40" s="455"/>
      <c r="I40" s="455"/>
      <c r="J40" s="455"/>
      <c r="K40" s="455"/>
      <c r="L40" s="456"/>
      <c r="M40" s="454"/>
      <c r="N40" s="455"/>
      <c r="O40" s="455"/>
      <c r="P40" s="455"/>
      <c r="Q40" s="455"/>
      <c r="R40" s="455"/>
      <c r="S40" s="456"/>
    </row>
    <row r="41" spans="2:19" ht="14.25" customHeight="1"/>
    <row r="42" spans="2:19" ht="14.25" customHeight="1"/>
    <row r="43" spans="2:19" ht="14.25" customHeight="1"/>
    <row r="44" spans="2:19" ht="14.25" customHeight="1"/>
    <row r="45" spans="2:19" ht="14.25" customHeight="1"/>
    <row r="46" spans="2:19" ht="14.25" customHeight="1"/>
    <row r="47" spans="2:19" ht="14.25" customHeight="1"/>
    <row r="48" spans="2:1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3:B4"/>
    <mergeCell ref="B22:M24"/>
    <mergeCell ref="B26:F40"/>
    <mergeCell ref="G26:L40"/>
    <mergeCell ref="M26:S40"/>
  </mergeCells>
  <conditionalFormatting sqref="O5:T10 O15:T15 Q11:T14 R24:W24 U3:V10 U19:W19 AA24:AJ24">
    <cfRule type="colorScale" priority="1">
      <colorScale>
        <cfvo type="min"/>
        <cfvo type="percentile" val="50"/>
        <cfvo type="max"/>
        <color rgb="FF63BE7B"/>
        <color rgb="FFFFEB84"/>
        <color rgb="FFF8696B"/>
      </colorScale>
    </cfRule>
  </conditionalFormatting>
  <conditionalFormatting sqref="Q24">
    <cfRule type="colorScale" priority="2">
      <colorScale>
        <cfvo type="min"/>
        <cfvo type="percentile" val="50"/>
        <cfvo type="max"/>
        <color rgb="FF63BE7B"/>
        <color rgb="FFFFEB84"/>
        <color rgb="FFF8696B"/>
      </colorScale>
    </cfRule>
  </conditionalFormatting>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topLeftCell="B3" zoomScale="58" workbookViewId="0"/>
  </sheetViews>
  <sheetFormatPr defaultColWidth="14.42578125" defaultRowHeight="15" customHeight="1"/>
  <cols>
    <col min="1" max="1" width="10.7109375" customWidth="1"/>
    <col min="2" max="2" width="14.85546875" customWidth="1"/>
    <col min="3" max="3" width="13.85546875" customWidth="1"/>
    <col min="4" max="23" width="15.42578125" customWidth="1"/>
    <col min="24" max="26" width="10.7109375" customWidth="1"/>
  </cols>
  <sheetData>
    <row r="1" spans="1:26" ht="14.25" customHeight="1">
      <c r="B1" s="208"/>
      <c r="C1" s="208"/>
      <c r="D1" s="39"/>
      <c r="E1" s="39"/>
      <c r="F1" s="39"/>
      <c r="G1" s="39"/>
      <c r="H1" s="39"/>
      <c r="I1" s="39"/>
      <c r="J1" s="39"/>
      <c r="K1" s="39"/>
      <c r="L1" s="39"/>
      <c r="M1" s="39"/>
      <c r="N1" s="39"/>
      <c r="O1" s="39"/>
      <c r="P1" s="39"/>
      <c r="Q1" s="39"/>
      <c r="R1" s="39"/>
      <c r="S1" s="39"/>
      <c r="T1" s="39"/>
      <c r="U1" s="39"/>
      <c r="V1" s="39"/>
      <c r="W1" s="39"/>
    </row>
    <row r="2" spans="1:26" ht="29.25" customHeight="1">
      <c r="A2" s="209"/>
      <c r="B2" s="209"/>
      <c r="C2" s="443" t="s">
        <v>158</v>
      </c>
      <c r="D2" s="119">
        <v>4.1282943407823958E-2</v>
      </c>
      <c r="E2" s="119">
        <v>2.2101995127626436E-2</v>
      </c>
      <c r="F2" s="119">
        <v>0.22945386099261098</v>
      </c>
      <c r="G2" s="119">
        <v>5.2824219813209963E-2</v>
      </c>
      <c r="H2" s="119">
        <v>8.382312957705608E-2</v>
      </c>
      <c r="I2" s="119">
        <v>2.3931136224093895E-2</v>
      </c>
      <c r="J2" s="119">
        <v>1.3011735518489154E-2</v>
      </c>
      <c r="K2" s="119">
        <v>5.9069180884986881E-2</v>
      </c>
      <c r="L2" s="119">
        <v>1.5495378314826974E-2</v>
      </c>
      <c r="M2" s="119">
        <v>5.7535735100295519E-2</v>
      </c>
      <c r="N2" s="119">
        <v>2.3870729207293148E-2</v>
      </c>
      <c r="O2" s="119">
        <v>9.4557861745270436E-2</v>
      </c>
      <c r="P2" s="119">
        <v>1.4216538338131289E-2</v>
      </c>
      <c r="Q2" s="119">
        <v>2.3866721944638045E-2</v>
      </c>
      <c r="R2" s="119">
        <v>4.1885859237582652E-2</v>
      </c>
      <c r="S2" s="119">
        <v>9.2279969303588148E-3</v>
      </c>
      <c r="T2" s="119">
        <v>0.10291145990980263</v>
      </c>
      <c r="U2" s="119">
        <v>1.25143294338911E-2</v>
      </c>
      <c r="V2" s="119">
        <v>3.9341805399902209E-2</v>
      </c>
      <c r="W2" s="119">
        <v>3.9077382892109706E-2</v>
      </c>
      <c r="X2" s="209"/>
      <c r="Y2" s="209"/>
      <c r="Z2" s="209"/>
    </row>
    <row r="3" spans="1:26" ht="31.5" customHeight="1">
      <c r="B3" s="210"/>
      <c r="C3" s="444"/>
      <c r="D3" s="56" t="s">
        <v>67</v>
      </c>
      <c r="E3" s="56" t="s">
        <v>68</v>
      </c>
      <c r="F3" s="56" t="s">
        <v>887</v>
      </c>
      <c r="G3" s="56" t="s">
        <v>69</v>
      </c>
      <c r="H3" s="56" t="s">
        <v>70</v>
      </c>
      <c r="I3" s="56" t="s">
        <v>71</v>
      </c>
      <c r="J3" s="56" t="s">
        <v>72</v>
      </c>
      <c r="K3" s="56" t="s">
        <v>888</v>
      </c>
      <c r="L3" s="56" t="s">
        <v>74</v>
      </c>
      <c r="M3" s="56" t="s">
        <v>75</v>
      </c>
      <c r="N3" s="56" t="s">
        <v>889</v>
      </c>
      <c r="O3" s="56" t="s">
        <v>890</v>
      </c>
      <c r="P3" s="56" t="s">
        <v>891</v>
      </c>
      <c r="Q3" s="56" t="s">
        <v>79</v>
      </c>
      <c r="R3" s="56" t="s">
        <v>892</v>
      </c>
      <c r="S3" s="56" t="s">
        <v>893</v>
      </c>
      <c r="T3" s="56" t="s">
        <v>894</v>
      </c>
      <c r="U3" s="56" t="s">
        <v>83</v>
      </c>
      <c r="V3" s="56" t="s">
        <v>895</v>
      </c>
      <c r="W3" s="56" t="s">
        <v>85</v>
      </c>
    </row>
    <row r="4" spans="1:26" ht="14.25" customHeight="1">
      <c r="B4" s="80" t="s">
        <v>67</v>
      </c>
      <c r="C4" s="119">
        <v>4.1282943407823958E-2</v>
      </c>
      <c r="D4" s="42">
        <v>2.4198693149534938E-4</v>
      </c>
      <c r="E4" s="93">
        <v>9.496752613885266E-5</v>
      </c>
      <c r="F4" s="93">
        <v>5.4314249117481352E-5</v>
      </c>
      <c r="G4" s="93">
        <v>4.5667748927054956E-5</v>
      </c>
      <c r="H4" s="93">
        <v>4.0416621101850521E-5</v>
      </c>
      <c r="I4" s="93">
        <v>3.7610664028039742E-5</v>
      </c>
      <c r="J4" s="93">
        <v>4.5674517973257998E-5</v>
      </c>
      <c r="K4" s="93">
        <v>8.5498938472793035E-5</v>
      </c>
      <c r="L4" s="93">
        <v>1.5524760581126494E-4</v>
      </c>
      <c r="M4" s="93">
        <v>3.558123342739514E-5</v>
      </c>
      <c r="N4" s="93">
        <v>1.0232874820020496E-4</v>
      </c>
      <c r="O4" s="93">
        <v>6.2486835128718429E-5</v>
      </c>
      <c r="P4" s="93">
        <v>8.399667750059481E-5</v>
      </c>
      <c r="Q4" s="93">
        <v>3.4399084030140194E-5</v>
      </c>
      <c r="R4" s="93">
        <v>4.0766181178709828E-5</v>
      </c>
      <c r="S4" s="93">
        <v>6.3893961773157283E-5</v>
      </c>
      <c r="T4" s="93">
        <v>7.8804162306395767E-5</v>
      </c>
      <c r="U4" s="93">
        <v>7.0432856185246025E-5</v>
      </c>
      <c r="V4" s="93">
        <v>7.3822114862209275E-5</v>
      </c>
      <c r="W4" s="93">
        <v>7.2507663065338125E-5</v>
      </c>
    </row>
    <row r="5" spans="1:26" ht="14.25" customHeight="1">
      <c r="B5" s="56" t="s">
        <v>68</v>
      </c>
      <c r="C5" s="119">
        <v>2.2101995127626436E-2</v>
      </c>
      <c r="D5" s="93">
        <v>9.496752613885266E-5</v>
      </c>
      <c r="E5" s="42">
        <v>5.9417105729613583E-4</v>
      </c>
      <c r="F5" s="93">
        <v>8.523072398442327E-5</v>
      </c>
      <c r="G5" s="93">
        <v>4.9647724771551708E-5</v>
      </c>
      <c r="H5" s="93">
        <v>7.6694053364564877E-5</v>
      </c>
      <c r="I5" s="93">
        <v>7.2102706012682502E-5</v>
      </c>
      <c r="J5" s="93">
        <v>8.6530659058830825E-5</v>
      </c>
      <c r="K5" s="93">
        <v>1.2174143344701843E-4</v>
      </c>
      <c r="L5" s="93">
        <v>2.2005211306228332E-4</v>
      </c>
      <c r="M5" s="93">
        <v>6.1832690812627629E-5</v>
      </c>
      <c r="N5" s="93">
        <v>4.2086614609477429E-4</v>
      </c>
      <c r="O5" s="93">
        <v>1.016026997852638E-4</v>
      </c>
      <c r="P5" s="93">
        <v>1.6946108229958981E-4</v>
      </c>
      <c r="Q5" s="93">
        <v>3.7343267748071366E-5</v>
      </c>
      <c r="R5" s="93">
        <v>9.9046290291332964E-5</v>
      </c>
      <c r="S5" s="93">
        <v>3.4291424550288765E-4</v>
      </c>
      <c r="T5" s="93">
        <v>1.2639622013695418E-4</v>
      </c>
      <c r="U5" s="93">
        <v>1.6572415456459164E-4</v>
      </c>
      <c r="V5" s="93">
        <v>9.1699291727034596E-5</v>
      </c>
      <c r="W5" s="93">
        <v>1.4385806479123958E-4</v>
      </c>
    </row>
    <row r="6" spans="1:26" ht="14.25" customHeight="1">
      <c r="B6" s="56" t="s">
        <v>887</v>
      </c>
      <c r="C6" s="119">
        <v>0.22945386099261098</v>
      </c>
      <c r="D6" s="93">
        <v>5.4314249117481352E-5</v>
      </c>
      <c r="E6" s="93">
        <v>8.523072398442327E-5</v>
      </c>
      <c r="F6" s="42">
        <v>1.321103933943563E-4</v>
      </c>
      <c r="G6" s="93">
        <v>4.5248533599317392E-5</v>
      </c>
      <c r="H6" s="93">
        <v>6.6079409943146082E-5</v>
      </c>
      <c r="I6" s="93">
        <v>4.9142715676555038E-5</v>
      </c>
      <c r="J6" s="93">
        <v>5.5214799440358568E-5</v>
      </c>
      <c r="K6" s="93">
        <v>6.0469034421647268E-5</v>
      </c>
      <c r="L6" s="93">
        <v>1.6664928859768917E-4</v>
      </c>
      <c r="M6" s="93">
        <v>6.1857003238094215E-5</v>
      </c>
      <c r="N6" s="93">
        <v>8.579754183161448E-5</v>
      </c>
      <c r="O6" s="93">
        <v>6.8472860870935875E-5</v>
      </c>
      <c r="P6" s="93">
        <v>7.6193463338582691E-5</v>
      </c>
      <c r="Q6" s="93">
        <v>3.9961029136182473E-5</v>
      </c>
      <c r="R6" s="93">
        <v>5.1516254277515093E-5</v>
      </c>
      <c r="S6" s="93">
        <v>5.7766741199350657E-5</v>
      </c>
      <c r="T6" s="93">
        <v>7.3730022094595319E-5</v>
      </c>
      <c r="U6" s="93">
        <v>7.5259759995766168E-5</v>
      </c>
      <c r="V6" s="93">
        <v>4.7114198669525936E-5</v>
      </c>
      <c r="W6" s="93">
        <v>6.0848333684447109E-5</v>
      </c>
    </row>
    <row r="7" spans="1:26" ht="14.25" customHeight="1">
      <c r="B7" s="56" t="s">
        <v>69</v>
      </c>
      <c r="C7" s="119">
        <v>5.2824219813209963E-2</v>
      </c>
      <c r="D7" s="93">
        <v>4.5667748927054956E-5</v>
      </c>
      <c r="E7" s="93">
        <v>4.9647724771551708E-5</v>
      </c>
      <c r="F7" s="93">
        <v>4.5248533599317392E-5</v>
      </c>
      <c r="G7" s="42">
        <v>2.1937268566280294E-4</v>
      </c>
      <c r="H7" s="93">
        <v>5.5492194841514047E-5</v>
      </c>
      <c r="I7" s="93">
        <v>4.8189949392200918E-5</v>
      </c>
      <c r="J7" s="93">
        <v>4.9685882374451869E-5</v>
      </c>
      <c r="K7" s="93">
        <v>5.4002188618253478E-5</v>
      </c>
      <c r="L7" s="93">
        <v>6.0589848839774443E-5</v>
      </c>
      <c r="M7" s="93">
        <v>5.3627166338232135E-5</v>
      </c>
      <c r="N7" s="93">
        <v>4.9534000974331656E-5</v>
      </c>
      <c r="O7" s="93">
        <v>4.1851456782934702E-5</v>
      </c>
      <c r="P7" s="93">
        <v>4.7746511324401589E-5</v>
      </c>
      <c r="Q7" s="93">
        <v>2.8372320909786865E-5</v>
      </c>
      <c r="R7" s="93">
        <v>4.199376614874473E-5</v>
      </c>
      <c r="S7" s="93">
        <v>3.3653378207548895E-5</v>
      </c>
      <c r="T7" s="93">
        <v>4.0204152193501511E-5</v>
      </c>
      <c r="U7" s="93">
        <v>5.7339010700094444E-5</v>
      </c>
      <c r="V7" s="93">
        <v>4.2477749910000911E-5</v>
      </c>
      <c r="W7" s="93">
        <v>5.4253663291412996E-5</v>
      </c>
    </row>
    <row r="8" spans="1:26" ht="14.25" customHeight="1">
      <c r="B8" s="56" t="s">
        <v>70</v>
      </c>
      <c r="C8" s="119">
        <v>8.382312957705608E-2</v>
      </c>
      <c r="D8" s="93">
        <v>4.0416621101850521E-5</v>
      </c>
      <c r="E8" s="93">
        <v>7.6694053364564877E-5</v>
      </c>
      <c r="F8" s="93">
        <v>6.6079409943146082E-5</v>
      </c>
      <c r="G8" s="93">
        <v>5.5492194841514047E-5</v>
      </c>
      <c r="H8" s="42">
        <v>1.6008450636299722E-4</v>
      </c>
      <c r="I8" s="93">
        <v>5.3172889889942624E-5</v>
      </c>
      <c r="J8" s="93">
        <v>5.4558840828036193E-5</v>
      </c>
      <c r="K8" s="93">
        <v>4.4124435442058936E-5</v>
      </c>
      <c r="L8" s="93">
        <v>9.6256836904042711E-5</v>
      </c>
      <c r="M8" s="93">
        <v>6.9725555277382384E-5</v>
      </c>
      <c r="N8" s="93">
        <v>5.8120248878451206E-5</v>
      </c>
      <c r="O8" s="93">
        <v>6.7454657500195844E-5</v>
      </c>
      <c r="P8" s="93">
        <v>3.636788241258106E-5</v>
      </c>
      <c r="Q8" s="93">
        <v>1.886491200542062E-5</v>
      </c>
      <c r="R8" s="93">
        <v>6.0670105581095238E-5</v>
      </c>
      <c r="S8" s="93">
        <v>4.7795956672167313E-5</v>
      </c>
      <c r="T8" s="93">
        <v>6.5568673398629657E-5</v>
      </c>
      <c r="U8" s="93">
        <v>5.4490849441527549E-5</v>
      </c>
      <c r="V8" s="93">
        <v>4.9047459876981412E-5</v>
      </c>
      <c r="W8" s="93">
        <v>5.2975952170471978E-5</v>
      </c>
    </row>
    <row r="9" spans="1:26" ht="14.25" customHeight="1">
      <c r="B9" s="56" t="s">
        <v>71</v>
      </c>
      <c r="C9" s="119">
        <v>2.3931136224093895E-2</v>
      </c>
      <c r="D9" s="93">
        <v>3.7610664028039742E-5</v>
      </c>
      <c r="E9" s="93">
        <v>7.2102706012682502E-5</v>
      </c>
      <c r="F9" s="93">
        <v>4.9142715676555038E-5</v>
      </c>
      <c r="G9" s="93">
        <v>4.8189949392200918E-5</v>
      </c>
      <c r="H9" s="93">
        <v>5.3172889889942624E-5</v>
      </c>
      <c r="I9" s="42">
        <v>5.358528934873868E-4</v>
      </c>
      <c r="J9" s="93">
        <v>8.3805341382877629E-5</v>
      </c>
      <c r="K9" s="93">
        <v>4.7116657644449749E-5</v>
      </c>
      <c r="L9" s="93">
        <v>8.1814146277689261E-5</v>
      </c>
      <c r="M9" s="93">
        <v>1.403178587399072E-5</v>
      </c>
      <c r="N9" s="93">
        <v>7.6572846790528469E-5</v>
      </c>
      <c r="O9" s="93">
        <v>6.0295948857036167E-5</v>
      </c>
      <c r="P9" s="93">
        <v>4.3954195734441946E-5</v>
      </c>
      <c r="Q9" s="93">
        <v>2.1734313589834973E-5</v>
      </c>
      <c r="R9" s="93">
        <v>7.098174015226797E-5</v>
      </c>
      <c r="S9" s="93">
        <v>5.2111373117052896E-5</v>
      </c>
      <c r="T9" s="93">
        <v>4.4770627968065419E-5</v>
      </c>
      <c r="U9" s="93">
        <v>7.3366971831534506E-5</v>
      </c>
      <c r="V9" s="93">
        <v>7.0058134862618684E-5</v>
      </c>
      <c r="W9" s="93">
        <v>6.7713811610471802E-5</v>
      </c>
    </row>
    <row r="10" spans="1:26" ht="14.25" customHeight="1">
      <c r="B10" s="56" t="s">
        <v>72</v>
      </c>
      <c r="C10" s="119">
        <v>1.3011735518489154E-2</v>
      </c>
      <c r="D10" s="93">
        <v>4.5674517973257998E-5</v>
      </c>
      <c r="E10" s="93">
        <v>8.6530659058830825E-5</v>
      </c>
      <c r="F10" s="93">
        <v>5.5214799440358568E-5</v>
      </c>
      <c r="G10" s="93">
        <v>4.9685882374451869E-5</v>
      </c>
      <c r="H10" s="93">
        <v>5.4558840828036193E-5</v>
      </c>
      <c r="I10" s="93">
        <v>8.3805341382877629E-5</v>
      </c>
      <c r="J10" s="42">
        <v>3.6558617739678058E-4</v>
      </c>
      <c r="K10" s="93">
        <v>7.7879251319371392E-5</v>
      </c>
      <c r="L10" s="93">
        <v>1.3187486666258833E-4</v>
      </c>
      <c r="M10" s="93">
        <v>6.9436142875295732E-5</v>
      </c>
      <c r="N10" s="93">
        <v>8.4681665400122722E-5</v>
      </c>
      <c r="O10" s="93">
        <v>7.6823973952322932E-5</v>
      </c>
      <c r="P10" s="93">
        <v>5.6609299862959631E-5</v>
      </c>
      <c r="Q10" s="93">
        <v>-4.3264911698592573E-7</v>
      </c>
      <c r="R10" s="93">
        <v>1.08929371334555E-4</v>
      </c>
      <c r="S10" s="93">
        <v>7.7238619627179584E-5</v>
      </c>
      <c r="T10" s="93">
        <v>6.4040219510035708E-5</v>
      </c>
      <c r="U10" s="93">
        <v>9.9211011599618207E-5</v>
      </c>
      <c r="V10" s="93">
        <v>7.9168961792064582E-5</v>
      </c>
      <c r="W10" s="93">
        <v>5.6451377578415635E-5</v>
      </c>
    </row>
    <row r="11" spans="1:26" ht="14.25" customHeight="1">
      <c r="B11" s="56" t="s">
        <v>896</v>
      </c>
      <c r="C11" s="119">
        <v>5.9069180884986881E-2</v>
      </c>
      <c r="D11" s="93">
        <v>8.5498938472793035E-5</v>
      </c>
      <c r="E11" s="93">
        <v>1.2174143344701843E-4</v>
      </c>
      <c r="F11" s="93">
        <v>6.0469034421647268E-5</v>
      </c>
      <c r="G11" s="93">
        <v>5.4002188618253478E-5</v>
      </c>
      <c r="H11" s="93">
        <v>4.4124435442058936E-5</v>
      </c>
      <c r="I11" s="93">
        <v>4.7116657644449749E-5</v>
      </c>
      <c r="J11" s="93">
        <v>7.7879251319371392E-5</v>
      </c>
      <c r="K11" s="42">
        <v>2.6232151628347055E-4</v>
      </c>
      <c r="L11" s="93">
        <v>1.4565288436902701E-4</v>
      </c>
      <c r="M11" s="93">
        <v>4.8019650836586822E-5</v>
      </c>
      <c r="N11" s="93">
        <v>1.2104549407567011E-4</v>
      </c>
      <c r="O11" s="93">
        <v>6.2631214766450355E-5</v>
      </c>
      <c r="P11" s="93">
        <v>1.0138283125144075E-4</v>
      </c>
      <c r="Q11" s="93">
        <v>4.1458900015061198E-5</v>
      </c>
      <c r="R11" s="93">
        <v>6.5177421079188895E-5</v>
      </c>
      <c r="S11" s="93">
        <v>9.7907260972346661E-5</v>
      </c>
      <c r="T11" s="93">
        <v>6.9934800632242549E-5</v>
      </c>
      <c r="U11" s="93">
        <v>9.0146569334789519E-5</v>
      </c>
      <c r="V11" s="93">
        <v>6.263925170338518E-5</v>
      </c>
      <c r="W11" s="93">
        <v>7.2192356610419826E-5</v>
      </c>
    </row>
    <row r="12" spans="1:26" ht="14.25" customHeight="1">
      <c r="B12" s="56" t="s">
        <v>74</v>
      </c>
      <c r="C12" s="119">
        <v>1.5495378314826974E-2</v>
      </c>
      <c r="D12" s="93">
        <v>1.5524760581126494E-4</v>
      </c>
      <c r="E12" s="93">
        <v>2.2005211306228332E-4</v>
      </c>
      <c r="F12" s="93">
        <v>1.6664928859768917E-4</v>
      </c>
      <c r="G12" s="93">
        <v>6.0589848839774443E-5</v>
      </c>
      <c r="H12" s="93">
        <v>9.6256836904042711E-5</v>
      </c>
      <c r="I12" s="93">
        <v>8.1814146277689261E-5</v>
      </c>
      <c r="J12" s="93">
        <v>1.3187486666258833E-4</v>
      </c>
      <c r="K12" s="93">
        <v>1.4565288436902701E-4</v>
      </c>
      <c r="L12" s="42">
        <v>7.2869346015711314E-4</v>
      </c>
      <c r="M12" s="93">
        <v>1.6567359982481091E-4</v>
      </c>
      <c r="N12" s="93">
        <v>2.1322721633564885E-4</v>
      </c>
      <c r="O12" s="93">
        <v>1.2926905150096771E-4</v>
      </c>
      <c r="P12" s="93">
        <v>3.2191308774791235E-4</v>
      </c>
      <c r="Q12" s="93">
        <v>5.8256607714625265E-5</v>
      </c>
      <c r="R12" s="93">
        <v>1.3090824555184833E-4</v>
      </c>
      <c r="S12" s="93">
        <v>2.1135715545015423E-4</v>
      </c>
      <c r="T12" s="93">
        <v>1.1646616539586917E-4</v>
      </c>
      <c r="U12" s="93">
        <v>2.093201464670352E-4</v>
      </c>
      <c r="V12" s="93">
        <v>1.5016003786640192E-4</v>
      </c>
      <c r="W12" s="93">
        <v>1.1539968738828628E-4</v>
      </c>
    </row>
    <row r="13" spans="1:26" ht="14.25" customHeight="1">
      <c r="B13" s="56" t="s">
        <v>75</v>
      </c>
      <c r="C13" s="119">
        <v>5.7535735100295519E-2</v>
      </c>
      <c r="D13" s="93">
        <v>3.558123342739514E-5</v>
      </c>
      <c r="E13" s="93">
        <v>6.1832690812627629E-5</v>
      </c>
      <c r="F13" s="93">
        <v>6.1857003238094215E-5</v>
      </c>
      <c r="G13" s="93">
        <v>5.3627166338232135E-5</v>
      </c>
      <c r="H13" s="93">
        <v>6.9725555277382384E-5</v>
      </c>
      <c r="I13" s="93">
        <v>1.403178587399072E-5</v>
      </c>
      <c r="J13" s="93">
        <v>6.9436142875295732E-5</v>
      </c>
      <c r="K13" s="93">
        <v>4.8019650836586822E-5</v>
      </c>
      <c r="L13" s="93">
        <v>1.6567359982481091E-4</v>
      </c>
      <c r="M13" s="42">
        <v>2.9561710450088849E-4</v>
      </c>
      <c r="N13" s="93">
        <v>5.127771203392152E-5</v>
      </c>
      <c r="O13" s="93">
        <v>7.8483315697233777E-5</v>
      </c>
      <c r="P13" s="93">
        <v>4.3036357751422852E-5</v>
      </c>
      <c r="Q13" s="93">
        <v>3.7160863851547393E-5</v>
      </c>
      <c r="R13" s="93">
        <v>7.0984724151452233E-5</v>
      </c>
      <c r="S13" s="93">
        <v>4.133353797324699E-5</v>
      </c>
      <c r="T13" s="93">
        <v>6.9028973068249218E-5</v>
      </c>
      <c r="U13" s="93">
        <v>7.4684467551588962E-5</v>
      </c>
      <c r="V13" s="93">
        <v>3.9732271759938966E-5</v>
      </c>
      <c r="W13" s="93">
        <v>2.494235940509464E-5</v>
      </c>
    </row>
    <row r="14" spans="1:26" ht="14.25" customHeight="1">
      <c r="B14" s="56" t="s">
        <v>897</v>
      </c>
      <c r="C14" s="119">
        <v>2.3870729207293148E-2</v>
      </c>
      <c r="D14" s="93">
        <v>1.0232874820020496E-4</v>
      </c>
      <c r="E14" s="93">
        <v>4.2086614609477429E-4</v>
      </c>
      <c r="F14" s="93">
        <v>8.579754183161448E-5</v>
      </c>
      <c r="G14" s="93">
        <v>4.9534000974331656E-5</v>
      </c>
      <c r="H14" s="93">
        <v>5.8120248878451206E-5</v>
      </c>
      <c r="I14" s="93">
        <v>7.6572846790528469E-5</v>
      </c>
      <c r="J14" s="93">
        <v>8.4681665400122722E-5</v>
      </c>
      <c r="K14" s="93">
        <v>1.2104549407567011E-4</v>
      </c>
      <c r="L14" s="93">
        <v>2.1322721633564885E-4</v>
      </c>
      <c r="M14" s="93">
        <v>5.127771203392152E-5</v>
      </c>
      <c r="N14" s="42">
        <v>7.1752420268559247E-4</v>
      </c>
      <c r="O14" s="93">
        <v>8.0812554414206396E-5</v>
      </c>
      <c r="P14" s="93">
        <v>1.5190172914528689E-4</v>
      </c>
      <c r="Q14" s="93">
        <v>4.8654305291906269E-5</v>
      </c>
      <c r="R14" s="93">
        <v>8.435269280212995E-5</v>
      </c>
      <c r="S14" s="93">
        <v>4.4880943148752837E-4</v>
      </c>
      <c r="T14" s="93">
        <v>1.0210134590918193E-4</v>
      </c>
      <c r="U14" s="93">
        <v>1.7543490212097588E-4</v>
      </c>
      <c r="V14" s="93">
        <v>1.2193666826580315E-4</v>
      </c>
      <c r="W14" s="93">
        <v>1.3212331020765863E-4</v>
      </c>
    </row>
    <row r="15" spans="1:26" ht="14.25" customHeight="1">
      <c r="B15" s="56" t="s">
        <v>890</v>
      </c>
      <c r="C15" s="119">
        <v>9.4557861745270436E-2</v>
      </c>
      <c r="D15" s="93">
        <v>6.2486835128718429E-5</v>
      </c>
      <c r="E15" s="93">
        <v>1.016026997852638E-4</v>
      </c>
      <c r="F15" s="93">
        <v>6.8472860870935875E-5</v>
      </c>
      <c r="G15" s="93">
        <v>4.1851456782934702E-5</v>
      </c>
      <c r="H15" s="93">
        <v>6.7454657500195844E-5</v>
      </c>
      <c r="I15" s="93">
        <v>6.0295948857036167E-5</v>
      </c>
      <c r="J15" s="93">
        <v>7.6823973952322932E-5</v>
      </c>
      <c r="K15" s="93">
        <v>6.2631214766450355E-5</v>
      </c>
      <c r="L15" s="93">
        <v>1.2926905150096771E-4</v>
      </c>
      <c r="M15" s="93">
        <v>7.8483315697233777E-5</v>
      </c>
      <c r="N15" s="93">
        <v>8.0812554414206396E-5</v>
      </c>
      <c r="O15" s="42">
        <v>2.6208304552411874E-4</v>
      </c>
      <c r="P15" s="93">
        <v>5.0120156568974062E-5</v>
      </c>
      <c r="Q15" s="93">
        <v>3.3111582105776926E-5</v>
      </c>
      <c r="R15" s="93">
        <v>6.5869340080103607E-5</v>
      </c>
      <c r="S15" s="93">
        <v>7.7978418977163176E-5</v>
      </c>
      <c r="T15" s="93">
        <v>8.3898715854651966E-5</v>
      </c>
      <c r="U15" s="93">
        <v>8.2352526016216384E-5</v>
      </c>
      <c r="V15" s="93">
        <v>6.8724136879689049E-5</v>
      </c>
      <c r="W15" s="93">
        <v>5.7090106254742706E-5</v>
      </c>
    </row>
    <row r="16" spans="1:26" ht="14.25" customHeight="1">
      <c r="B16" s="56" t="s">
        <v>78</v>
      </c>
      <c r="C16" s="119">
        <v>1.4216538338131289E-2</v>
      </c>
      <c r="D16" s="93">
        <v>8.399667750059481E-5</v>
      </c>
      <c r="E16" s="93">
        <v>1.6946108229958981E-4</v>
      </c>
      <c r="F16" s="93">
        <v>7.6193463338582691E-5</v>
      </c>
      <c r="G16" s="93">
        <v>4.7746511324401589E-5</v>
      </c>
      <c r="H16" s="93">
        <v>3.636788241258106E-5</v>
      </c>
      <c r="I16" s="93">
        <v>4.3954195734441946E-5</v>
      </c>
      <c r="J16" s="93">
        <v>5.6609299862959631E-5</v>
      </c>
      <c r="K16" s="93">
        <v>1.0138283125144075E-4</v>
      </c>
      <c r="L16" s="93">
        <v>3.2191308774791235E-4</v>
      </c>
      <c r="M16" s="93">
        <v>4.3036357751422852E-5</v>
      </c>
      <c r="N16" s="93">
        <v>1.5190172914528689E-4</v>
      </c>
      <c r="O16" s="93">
        <v>5.0120156568974062E-5</v>
      </c>
      <c r="P16" s="42">
        <v>6.1169559599063737E-4</v>
      </c>
      <c r="Q16" s="93">
        <v>3.1790176424789083E-5</v>
      </c>
      <c r="R16" s="93">
        <v>8.1515779371890411E-5</v>
      </c>
      <c r="S16" s="93">
        <v>1.700800479107974E-4</v>
      </c>
      <c r="T16" s="93">
        <v>1.1636921344826675E-4</v>
      </c>
      <c r="U16" s="93">
        <v>1.5345924587116614E-4</v>
      </c>
      <c r="V16" s="93">
        <v>1.172970677777808E-4</v>
      </c>
      <c r="W16" s="93">
        <v>1.3041843674850445E-4</v>
      </c>
    </row>
    <row r="17" spans="2:23" ht="14.25" customHeight="1">
      <c r="B17" s="56" t="s">
        <v>79</v>
      </c>
      <c r="C17" s="119">
        <v>2.3866721944638045E-2</v>
      </c>
      <c r="D17" s="93">
        <v>3.4399084030140194E-5</v>
      </c>
      <c r="E17" s="93">
        <v>3.7343267748071366E-5</v>
      </c>
      <c r="F17" s="93">
        <v>3.9961029136182473E-5</v>
      </c>
      <c r="G17" s="93">
        <v>2.8372320909786865E-5</v>
      </c>
      <c r="H17" s="93">
        <v>1.886491200542062E-5</v>
      </c>
      <c r="I17" s="93">
        <v>2.1734313589834973E-5</v>
      </c>
      <c r="J17" s="93">
        <v>-4.3264911698592573E-7</v>
      </c>
      <c r="K17" s="93">
        <v>4.1458900015061198E-5</v>
      </c>
      <c r="L17" s="93">
        <v>5.8256607714625265E-5</v>
      </c>
      <c r="M17" s="93">
        <v>3.7160863851547393E-5</v>
      </c>
      <c r="N17" s="93">
        <v>4.8654305291906269E-5</v>
      </c>
      <c r="O17" s="93">
        <v>3.3111582105776926E-5</v>
      </c>
      <c r="P17" s="93">
        <v>3.1790176424789083E-5</v>
      </c>
      <c r="Q17" s="42">
        <v>3.7000508649930269E-4</v>
      </c>
      <c r="R17" s="93">
        <v>9.2415607290415426E-6</v>
      </c>
      <c r="S17" s="93">
        <v>1.9127680493483135E-5</v>
      </c>
      <c r="T17" s="93">
        <v>4.9149759229021788E-5</v>
      </c>
      <c r="U17" s="93">
        <v>3.5153638159407879E-5</v>
      </c>
      <c r="V17" s="93">
        <v>6.5912537702920128E-5</v>
      </c>
      <c r="W17" s="93">
        <v>4.4273372955892828E-5</v>
      </c>
    </row>
    <row r="18" spans="2:23" ht="14.25" customHeight="1">
      <c r="B18" s="56" t="s">
        <v>898</v>
      </c>
      <c r="C18" s="119">
        <v>4.1885859237582652E-2</v>
      </c>
      <c r="D18" s="93">
        <v>4.0766181178709828E-5</v>
      </c>
      <c r="E18" s="93">
        <v>9.9046290291332964E-5</v>
      </c>
      <c r="F18" s="93">
        <v>5.1516254277515093E-5</v>
      </c>
      <c r="G18" s="93">
        <v>4.199376614874473E-5</v>
      </c>
      <c r="H18" s="93">
        <v>6.0670105581095238E-5</v>
      </c>
      <c r="I18" s="93">
        <v>7.098174015226797E-5</v>
      </c>
      <c r="J18" s="93">
        <v>1.08929371334555E-4</v>
      </c>
      <c r="K18" s="93">
        <v>6.5177421079188895E-5</v>
      </c>
      <c r="L18" s="93">
        <v>1.3090824555184833E-4</v>
      </c>
      <c r="M18" s="93">
        <v>7.0984724151452233E-5</v>
      </c>
      <c r="N18" s="93">
        <v>8.435269280212995E-5</v>
      </c>
      <c r="O18" s="93">
        <v>6.5869340080103607E-5</v>
      </c>
      <c r="P18" s="93">
        <v>8.1515779371890411E-5</v>
      </c>
      <c r="Q18" s="93">
        <v>9.2415607290415426E-6</v>
      </c>
      <c r="R18" s="42">
        <v>2.7725331163225259E-4</v>
      </c>
      <c r="S18" s="93">
        <v>9.0415618643193159E-5</v>
      </c>
      <c r="T18" s="93">
        <v>6.8622178163845379E-5</v>
      </c>
      <c r="U18" s="93">
        <v>1.1043037165168379E-4</v>
      </c>
      <c r="V18" s="93">
        <v>5.9118296212026667E-5</v>
      </c>
      <c r="W18" s="93">
        <v>5.4021591373488661E-5</v>
      </c>
    </row>
    <row r="19" spans="2:23" ht="14.25" customHeight="1">
      <c r="B19" s="56" t="s">
        <v>893</v>
      </c>
      <c r="C19" s="119">
        <v>9.2279969303588148E-3</v>
      </c>
      <c r="D19" s="93">
        <v>6.3893961773157283E-5</v>
      </c>
      <c r="E19" s="93">
        <v>3.4291424550288765E-4</v>
      </c>
      <c r="F19" s="93">
        <v>5.7766741199350657E-5</v>
      </c>
      <c r="G19" s="93">
        <v>3.3653378207548895E-5</v>
      </c>
      <c r="H19" s="93">
        <v>4.7795956672167313E-5</v>
      </c>
      <c r="I19" s="93">
        <v>5.2111373117052896E-5</v>
      </c>
      <c r="J19" s="93">
        <v>7.7238619627179584E-5</v>
      </c>
      <c r="K19" s="93">
        <v>9.7907260972346661E-5</v>
      </c>
      <c r="L19" s="93">
        <v>2.1135715545015423E-4</v>
      </c>
      <c r="M19" s="93">
        <v>4.133353797324699E-5</v>
      </c>
      <c r="N19" s="93">
        <v>4.4880943148752837E-4</v>
      </c>
      <c r="O19" s="93">
        <v>7.7978418977163176E-5</v>
      </c>
      <c r="P19" s="93">
        <v>1.700800479107974E-4</v>
      </c>
      <c r="Q19" s="93">
        <v>1.9127680493483135E-5</v>
      </c>
      <c r="R19" s="93">
        <v>9.0415618643193159E-5</v>
      </c>
      <c r="S19" s="42">
        <v>1.0984126398278168E-3</v>
      </c>
      <c r="T19" s="93">
        <v>8.9006984332528553E-5</v>
      </c>
      <c r="U19" s="93">
        <v>1.5950904914231016E-4</v>
      </c>
      <c r="V19" s="93">
        <v>1.3543692745783602E-4</v>
      </c>
      <c r="W19" s="93">
        <v>1.2999181661824854E-4</v>
      </c>
    </row>
    <row r="20" spans="2:23" ht="14.25" customHeight="1">
      <c r="B20" s="56" t="s">
        <v>82</v>
      </c>
      <c r="C20" s="119">
        <v>0.10291145990980263</v>
      </c>
      <c r="D20" s="93">
        <v>7.8804162306395767E-5</v>
      </c>
      <c r="E20" s="93">
        <v>1.2639622013695418E-4</v>
      </c>
      <c r="F20" s="93">
        <v>7.3730022094595319E-5</v>
      </c>
      <c r="G20" s="93">
        <v>4.0204152193501511E-5</v>
      </c>
      <c r="H20" s="93">
        <v>6.5568673398629657E-5</v>
      </c>
      <c r="I20" s="93">
        <v>4.4770627968065419E-5</v>
      </c>
      <c r="J20" s="93">
        <v>6.4040219510035708E-5</v>
      </c>
      <c r="K20" s="93">
        <v>6.9934800632242549E-5</v>
      </c>
      <c r="L20" s="93">
        <v>1.1646616539586917E-4</v>
      </c>
      <c r="M20" s="93">
        <v>6.9028973068249218E-5</v>
      </c>
      <c r="N20" s="93">
        <v>1.0210134590918193E-4</v>
      </c>
      <c r="O20" s="93">
        <v>8.3898715854651966E-5</v>
      </c>
      <c r="P20" s="93">
        <v>1.1636921344826675E-4</v>
      </c>
      <c r="Q20" s="93">
        <v>4.9149759229021788E-5</v>
      </c>
      <c r="R20" s="93">
        <v>6.8622178163845379E-5</v>
      </c>
      <c r="S20" s="93">
        <v>8.9006984332528553E-5</v>
      </c>
      <c r="T20" s="42">
        <v>2.6720316606849677E-4</v>
      </c>
      <c r="U20" s="93">
        <v>1.0624363592866316E-4</v>
      </c>
      <c r="V20" s="93">
        <v>7.8892385315337962E-5</v>
      </c>
      <c r="W20" s="93">
        <v>1.2848404984825809E-4</v>
      </c>
    </row>
    <row r="21" spans="2:23" ht="14.25" customHeight="1">
      <c r="B21" s="56" t="s">
        <v>83</v>
      </c>
      <c r="C21" s="119">
        <v>1.25143294338911E-2</v>
      </c>
      <c r="D21" s="93">
        <v>7.0432856185246025E-5</v>
      </c>
      <c r="E21" s="93">
        <v>1.6572415456459164E-4</v>
      </c>
      <c r="F21" s="93">
        <v>7.5259759995766168E-5</v>
      </c>
      <c r="G21" s="93">
        <v>5.7339010700094444E-5</v>
      </c>
      <c r="H21" s="93">
        <v>5.4490849441527549E-5</v>
      </c>
      <c r="I21" s="93">
        <v>7.3366971831534506E-5</v>
      </c>
      <c r="J21" s="93">
        <v>9.9211011599618207E-5</v>
      </c>
      <c r="K21" s="93">
        <v>9.0146569334789519E-5</v>
      </c>
      <c r="L21" s="93">
        <v>2.093201464670352E-4</v>
      </c>
      <c r="M21" s="93">
        <v>7.4684467551588962E-5</v>
      </c>
      <c r="N21" s="93">
        <v>1.7543490212097588E-4</v>
      </c>
      <c r="O21" s="93">
        <v>8.2352526016216384E-5</v>
      </c>
      <c r="P21" s="93">
        <v>1.5345924587116614E-4</v>
      </c>
      <c r="Q21" s="93">
        <v>3.5153638159407879E-5</v>
      </c>
      <c r="R21" s="93">
        <v>1.1043037165168379E-4</v>
      </c>
      <c r="S21" s="93">
        <v>1.5950904914231016E-4</v>
      </c>
      <c r="T21" s="93">
        <v>1.0624363592866316E-4</v>
      </c>
      <c r="U21" s="42">
        <v>4.9268993970685859E-4</v>
      </c>
      <c r="V21" s="93">
        <v>1.1374043168020079E-4</v>
      </c>
      <c r="W21" s="93">
        <v>1.2026444439551596E-4</v>
      </c>
    </row>
    <row r="22" spans="2:23" ht="14.25" customHeight="1">
      <c r="B22" s="56" t="s">
        <v>895</v>
      </c>
      <c r="C22" s="119">
        <v>3.9341805399902209E-2</v>
      </c>
      <c r="D22" s="93">
        <v>7.3822114862209275E-5</v>
      </c>
      <c r="E22" s="93">
        <v>9.1699291727034596E-5</v>
      </c>
      <c r="F22" s="93">
        <v>4.7114198669525936E-5</v>
      </c>
      <c r="G22" s="93">
        <v>4.2477749910000911E-5</v>
      </c>
      <c r="H22" s="93">
        <v>4.9047459876981412E-5</v>
      </c>
      <c r="I22" s="93">
        <v>7.0058134862618684E-5</v>
      </c>
      <c r="J22" s="93">
        <v>7.9168961792064582E-5</v>
      </c>
      <c r="K22" s="93">
        <v>6.263925170338518E-5</v>
      </c>
      <c r="L22" s="93">
        <v>1.5016003786640192E-4</v>
      </c>
      <c r="M22" s="93">
        <v>3.9732271759938966E-5</v>
      </c>
      <c r="N22" s="93">
        <v>1.2193666826580315E-4</v>
      </c>
      <c r="O22" s="93">
        <v>6.8724136879689049E-5</v>
      </c>
      <c r="P22" s="93">
        <v>1.172970677777808E-4</v>
      </c>
      <c r="Q22" s="93">
        <v>6.5912537702920128E-5</v>
      </c>
      <c r="R22" s="93">
        <v>5.9118296212026667E-5</v>
      </c>
      <c r="S22" s="93">
        <v>1.3543692745783602E-4</v>
      </c>
      <c r="T22" s="93">
        <v>7.8892385315337962E-5</v>
      </c>
      <c r="U22" s="93">
        <v>1.1374043168020079E-4</v>
      </c>
      <c r="V22" s="42">
        <v>4.8487082119649268E-4</v>
      </c>
      <c r="W22" s="93">
        <v>8.746386611128607E-5</v>
      </c>
    </row>
    <row r="23" spans="2:23" ht="14.25" customHeight="1">
      <c r="B23" s="56" t="s">
        <v>85</v>
      </c>
      <c r="C23" s="211">
        <v>3.9077382892109706E-2</v>
      </c>
      <c r="D23" s="115">
        <v>7.2507663065338125E-5</v>
      </c>
      <c r="E23" s="115">
        <v>1.4385806479123958E-4</v>
      </c>
      <c r="F23" s="115">
        <v>6.0848333684447109E-5</v>
      </c>
      <c r="G23" s="115">
        <v>5.4253663291412996E-5</v>
      </c>
      <c r="H23" s="115">
        <v>5.2975952170471978E-5</v>
      </c>
      <c r="I23" s="115">
        <v>6.7713811610471802E-5</v>
      </c>
      <c r="J23" s="115">
        <v>5.6451377578415635E-5</v>
      </c>
      <c r="K23" s="115">
        <v>7.2192356610419826E-5</v>
      </c>
      <c r="L23" s="115">
        <v>1.1539968738828628E-4</v>
      </c>
      <c r="M23" s="115">
        <v>2.494235940509464E-5</v>
      </c>
      <c r="N23" s="115">
        <v>1.3212331020765863E-4</v>
      </c>
      <c r="O23" s="115">
        <v>5.7090106254742706E-5</v>
      </c>
      <c r="P23" s="115">
        <v>1.3041843674850445E-4</v>
      </c>
      <c r="Q23" s="115">
        <v>4.4273372955892828E-5</v>
      </c>
      <c r="R23" s="115">
        <v>5.4021591373488661E-5</v>
      </c>
      <c r="S23" s="115">
        <v>1.2999181661824854E-4</v>
      </c>
      <c r="T23" s="115">
        <v>1.2848404984825809E-4</v>
      </c>
      <c r="U23" s="115">
        <v>1.2026444439551596E-4</v>
      </c>
      <c r="V23" s="115">
        <v>8.746386611128607E-5</v>
      </c>
      <c r="W23" s="212">
        <v>3.5044909822902378E-4</v>
      </c>
    </row>
    <row r="24" spans="2:23" ht="14.25" customHeight="1">
      <c r="B24" s="208"/>
      <c r="C24" s="121" t="s">
        <v>899</v>
      </c>
      <c r="D24" s="211">
        <v>8.6678290589520311E-4</v>
      </c>
      <c r="E24" s="211">
        <v>9.1175278068049502E-4</v>
      </c>
      <c r="F24" s="211">
        <v>1.14962254819584E-3</v>
      </c>
      <c r="G24" s="211">
        <v>1.0068789679707727E-3</v>
      </c>
      <c r="H24" s="211">
        <v>-1.7014445658940827E-4</v>
      </c>
      <c r="I24" s="211">
        <v>3.1830579577545379E-4</v>
      </c>
      <c r="J24" s="211">
        <v>1.0421557380122315E-3</v>
      </c>
      <c r="K24" s="211">
        <v>1.5583579600646135E-4</v>
      </c>
      <c r="L24" s="211">
        <v>3.0291306621999239E-3</v>
      </c>
      <c r="M24" s="211">
        <v>8.0955267910552556E-4</v>
      </c>
      <c r="N24" s="211">
        <v>3.8534867803756447E-5</v>
      </c>
      <c r="O24" s="211">
        <v>1.5517782168860735E-3</v>
      </c>
      <c r="P24" s="211">
        <v>2.329871228988146E-3</v>
      </c>
      <c r="Q24" s="211">
        <v>8.0208790596854611E-4</v>
      </c>
      <c r="R24" s="211">
        <v>-2.4361280848206587E-4</v>
      </c>
      <c r="S24" s="211">
        <v>4.4370489171499548E-3</v>
      </c>
      <c r="T24" s="211">
        <v>2.7625993896081497E-3</v>
      </c>
      <c r="U24" s="211">
        <v>4.7772399171731811E-3</v>
      </c>
      <c r="V24" s="211">
        <v>2.9739278170958033E-3</v>
      </c>
      <c r="W24" s="211">
        <v>3.2404615507142247E-3</v>
      </c>
    </row>
    <row r="25" spans="2:23" ht="14.25" customHeight="1">
      <c r="B25" s="208"/>
      <c r="C25" s="208"/>
      <c r="D25" s="39"/>
      <c r="E25" s="39"/>
      <c r="F25" s="39"/>
      <c r="G25" s="39"/>
      <c r="H25" s="39"/>
      <c r="I25" s="39"/>
      <c r="J25" s="39"/>
      <c r="K25" s="39"/>
      <c r="L25" s="39"/>
      <c r="M25" s="39"/>
      <c r="N25" s="39"/>
      <c r="O25" s="39"/>
      <c r="P25" s="39"/>
      <c r="Q25" s="39"/>
      <c r="R25" s="39"/>
      <c r="S25" s="39"/>
      <c r="T25" s="39"/>
      <c r="U25" s="39"/>
      <c r="V25" s="39"/>
      <c r="W25" s="39"/>
    </row>
    <row r="26" spans="2:23" ht="14.25" customHeight="1">
      <c r="B26" s="208"/>
      <c r="C26" s="208"/>
      <c r="D26" s="39"/>
      <c r="E26" s="39"/>
      <c r="F26" s="39"/>
      <c r="G26" s="39"/>
      <c r="H26" s="39"/>
      <c r="I26" s="39"/>
      <c r="J26" s="39"/>
      <c r="K26" s="39"/>
      <c r="L26" s="39"/>
      <c r="M26" s="39"/>
      <c r="N26" s="39"/>
      <c r="O26" s="39"/>
      <c r="P26" s="39"/>
      <c r="Q26" s="39"/>
      <c r="R26" s="39"/>
      <c r="S26" s="39"/>
      <c r="T26" s="39"/>
      <c r="U26" s="39"/>
      <c r="V26" s="39"/>
      <c r="W26" s="39"/>
    </row>
    <row r="27" spans="2:23" ht="14.25" customHeight="1">
      <c r="B27" s="208"/>
      <c r="C27" s="208"/>
      <c r="D27" s="39"/>
      <c r="E27" s="39"/>
      <c r="F27" s="39"/>
      <c r="G27" s="39"/>
      <c r="H27" s="39"/>
      <c r="I27" s="39"/>
      <c r="J27" s="39"/>
      <c r="K27" s="39"/>
      <c r="L27" s="39"/>
      <c r="M27" s="39"/>
      <c r="N27" s="39"/>
      <c r="O27" s="39"/>
      <c r="P27" s="39"/>
      <c r="Q27" s="39"/>
      <c r="R27" s="39"/>
      <c r="S27" s="39"/>
      <c r="T27" s="39"/>
      <c r="U27" s="39"/>
      <c r="V27" s="39"/>
      <c r="W27" s="39"/>
    </row>
    <row r="28" spans="2:23" ht="14.25" customHeight="1">
      <c r="B28" s="208"/>
      <c r="C28" s="208"/>
      <c r="D28" s="39"/>
      <c r="E28" s="39"/>
      <c r="F28" s="39"/>
      <c r="G28" s="39"/>
      <c r="H28" s="39"/>
      <c r="I28" s="39"/>
      <c r="J28" s="39"/>
      <c r="K28" s="39"/>
      <c r="L28" s="39"/>
      <c r="M28" s="39"/>
      <c r="N28" s="39"/>
      <c r="O28" s="39"/>
      <c r="P28" s="39"/>
      <c r="Q28" s="39"/>
      <c r="R28" s="39"/>
      <c r="S28" s="39"/>
      <c r="T28" s="39"/>
      <c r="U28" s="39"/>
      <c r="V28" s="39"/>
      <c r="W28" s="39"/>
    </row>
    <row r="29" spans="2:23" ht="14.25" customHeight="1">
      <c r="B29" s="208"/>
      <c r="C29" s="134" t="s">
        <v>900</v>
      </c>
      <c r="D29" s="213">
        <f>SUMPRODUCT(D24:W24,D2:W2)</f>
        <v>1.3009195705198761E-3</v>
      </c>
      <c r="E29" s="39"/>
      <c r="F29" s="39"/>
      <c r="G29" s="39"/>
      <c r="H29" s="39"/>
      <c r="I29" s="39"/>
      <c r="J29" s="39"/>
      <c r="K29" s="39"/>
      <c r="L29" s="39"/>
      <c r="M29" s="39"/>
      <c r="N29" s="39"/>
      <c r="O29" s="39"/>
      <c r="P29" s="39"/>
      <c r="Q29" s="39"/>
      <c r="R29" s="39"/>
      <c r="S29" s="39"/>
      <c r="T29" s="39"/>
      <c r="U29" s="39"/>
      <c r="V29" s="39"/>
      <c r="W29" s="39"/>
    </row>
    <row r="30" spans="2:23" ht="14.25" customHeight="1">
      <c r="B30" s="208"/>
      <c r="C30" s="137" t="s">
        <v>901</v>
      </c>
      <c r="D30" s="213">
        <f t="array" ref="D30">MMULT((D2:W2),MMULT(D4:W23,C4:C23))</f>
        <v>8.0863113223844825E-5</v>
      </c>
      <c r="E30" s="39"/>
      <c r="F30" s="39"/>
      <c r="G30" s="39"/>
      <c r="H30" s="39"/>
      <c r="I30" s="39"/>
      <c r="J30" s="39"/>
      <c r="K30" s="39"/>
      <c r="L30" s="39"/>
      <c r="M30" s="39"/>
      <c r="N30" s="39"/>
      <c r="O30" s="39"/>
      <c r="P30" s="39"/>
      <c r="Q30" s="39"/>
      <c r="R30" s="39"/>
      <c r="S30" s="39"/>
      <c r="T30" s="39"/>
      <c r="U30" s="39"/>
      <c r="V30" s="39"/>
      <c r="W30" s="39"/>
    </row>
    <row r="31" spans="2:23" ht="14.25" customHeight="1">
      <c r="B31" s="208"/>
      <c r="C31" s="139" t="s">
        <v>902</v>
      </c>
      <c r="D31" s="214">
        <f>+SQRT(D30)</f>
        <v>8.9923919634235707E-3</v>
      </c>
      <c r="E31" s="39"/>
      <c r="F31" s="39"/>
      <c r="G31" s="39"/>
      <c r="H31" s="39"/>
      <c r="I31" s="39"/>
      <c r="J31" s="39"/>
      <c r="K31" s="39"/>
      <c r="L31" s="39"/>
      <c r="M31" s="39"/>
      <c r="N31" s="39"/>
      <c r="O31" s="39"/>
      <c r="P31" s="39"/>
      <c r="Q31" s="39"/>
      <c r="R31" s="39"/>
      <c r="S31" s="39"/>
      <c r="T31" s="39"/>
      <c r="U31" s="39"/>
      <c r="V31" s="39"/>
      <c r="W31" s="39"/>
    </row>
    <row r="32" spans="2:23" ht="14.25" customHeight="1">
      <c r="B32" s="208"/>
      <c r="C32" s="139" t="s">
        <v>903</v>
      </c>
      <c r="D32" s="214">
        <f>D31*SQRT(250)</f>
        <v>0.14218220108706014</v>
      </c>
      <c r="E32" s="39"/>
      <c r="F32" s="39"/>
      <c r="G32" s="39"/>
      <c r="H32" s="39"/>
      <c r="I32" s="39"/>
      <c r="J32" s="39"/>
      <c r="K32" s="39"/>
      <c r="L32" s="39"/>
      <c r="M32" s="39"/>
      <c r="N32" s="39"/>
      <c r="O32" s="39"/>
      <c r="P32" s="39"/>
      <c r="Q32" s="39"/>
      <c r="R32" s="39"/>
      <c r="S32" s="39"/>
      <c r="T32" s="39"/>
      <c r="U32" s="39"/>
      <c r="V32" s="39"/>
      <c r="W32" s="39"/>
    </row>
    <row r="33" spans="2:23" ht="14.25" customHeight="1">
      <c r="B33" s="208"/>
      <c r="C33" s="208"/>
      <c r="D33" s="39"/>
      <c r="E33" s="39"/>
      <c r="F33" s="39"/>
      <c r="G33" s="39"/>
      <c r="H33" s="39"/>
      <c r="I33" s="39"/>
      <c r="J33" s="39"/>
      <c r="K33" s="39"/>
      <c r="L33" s="39"/>
      <c r="M33" s="39"/>
      <c r="N33" s="39"/>
      <c r="O33" s="39"/>
      <c r="P33" s="39"/>
      <c r="Q33" s="39"/>
      <c r="R33" s="39"/>
      <c r="S33" s="39"/>
      <c r="T33" s="39"/>
      <c r="U33" s="39"/>
      <c r="V33" s="39"/>
      <c r="W33" s="39"/>
    </row>
    <row r="34" spans="2:23" ht="14.25" customHeight="1">
      <c r="B34" s="208"/>
      <c r="C34" s="208"/>
      <c r="D34" s="39"/>
      <c r="E34" s="39"/>
      <c r="F34" s="39"/>
      <c r="G34" s="39"/>
      <c r="H34" s="39"/>
      <c r="I34" s="39"/>
      <c r="J34" s="39"/>
      <c r="K34" s="39"/>
      <c r="L34" s="39"/>
      <c r="M34" s="39"/>
      <c r="N34" s="39"/>
      <c r="O34" s="39"/>
      <c r="P34" s="39"/>
      <c r="Q34" s="39"/>
      <c r="R34" s="39"/>
      <c r="S34" s="39"/>
      <c r="T34" s="39"/>
      <c r="U34" s="39"/>
      <c r="V34" s="39"/>
      <c r="W34" s="39"/>
    </row>
    <row r="35" spans="2:23" ht="14.25" customHeight="1">
      <c r="B35" s="208"/>
      <c r="C35" s="208"/>
      <c r="D35" s="39"/>
      <c r="E35" s="39"/>
      <c r="F35" s="39"/>
      <c r="G35" s="39"/>
      <c r="H35" s="39"/>
      <c r="I35" s="39"/>
      <c r="J35" s="39"/>
      <c r="K35" s="39"/>
      <c r="L35" s="39"/>
      <c r="M35" s="39"/>
      <c r="N35" s="39"/>
      <c r="O35" s="39"/>
      <c r="P35" s="39"/>
      <c r="Q35" s="39"/>
      <c r="R35" s="39"/>
      <c r="S35" s="39"/>
      <c r="T35" s="39"/>
      <c r="U35" s="39"/>
      <c r="V35" s="39"/>
      <c r="W35" s="39"/>
    </row>
    <row r="36" spans="2:23" ht="14.25" customHeight="1">
      <c r="B36" s="208"/>
      <c r="C36" s="208"/>
      <c r="D36" s="39"/>
      <c r="E36" s="39"/>
      <c r="F36" s="39"/>
      <c r="G36" s="39"/>
      <c r="H36" s="39"/>
      <c r="I36" s="39"/>
      <c r="J36" s="39"/>
      <c r="K36" s="39"/>
      <c r="L36" s="39"/>
      <c r="M36" s="39"/>
      <c r="N36" s="39"/>
      <c r="O36" s="39"/>
      <c r="P36" s="39"/>
      <c r="Q36" s="39"/>
      <c r="R36" s="39"/>
      <c r="S36" s="39"/>
      <c r="T36" s="39"/>
      <c r="U36" s="39"/>
      <c r="V36" s="39"/>
      <c r="W36" s="39"/>
    </row>
    <row r="37" spans="2:23" ht="14.25" customHeight="1">
      <c r="B37" s="208"/>
      <c r="C37" s="208"/>
      <c r="D37" s="39"/>
      <c r="E37" s="39"/>
      <c r="F37" s="39"/>
      <c r="G37" s="39"/>
      <c r="H37" s="39"/>
      <c r="I37" s="39"/>
      <c r="J37" s="39"/>
      <c r="K37" s="39"/>
      <c r="L37" s="39"/>
      <c r="M37" s="39"/>
      <c r="N37" s="39"/>
      <c r="O37" s="39"/>
      <c r="P37" s="39"/>
      <c r="Q37" s="39"/>
      <c r="R37" s="39"/>
      <c r="S37" s="39"/>
      <c r="T37" s="39"/>
      <c r="U37" s="39"/>
      <c r="V37" s="39"/>
      <c r="W37" s="39"/>
    </row>
    <row r="38" spans="2:23" ht="14.25" customHeight="1">
      <c r="B38" s="208"/>
      <c r="C38" s="208"/>
      <c r="D38" s="39"/>
      <c r="E38" s="39"/>
      <c r="F38" s="39"/>
      <c r="G38" s="39"/>
      <c r="H38" s="39"/>
      <c r="I38" s="39"/>
      <c r="J38" s="39"/>
      <c r="K38" s="39"/>
      <c r="L38" s="39"/>
      <c r="M38" s="39"/>
      <c r="N38" s="39"/>
      <c r="O38" s="39"/>
      <c r="P38" s="39"/>
      <c r="Q38" s="39"/>
      <c r="R38" s="39"/>
      <c r="S38" s="39"/>
      <c r="T38" s="39"/>
      <c r="U38" s="39"/>
      <c r="V38" s="39"/>
      <c r="W38" s="39"/>
    </row>
    <row r="39" spans="2:23" ht="14.25" customHeight="1">
      <c r="B39" s="208"/>
      <c r="C39" s="208"/>
      <c r="D39" s="39"/>
      <c r="E39" s="39"/>
      <c r="F39" s="39"/>
      <c r="G39" s="39"/>
      <c r="H39" s="39"/>
      <c r="I39" s="39"/>
      <c r="J39" s="39"/>
      <c r="K39" s="39"/>
      <c r="L39" s="39"/>
      <c r="M39" s="39"/>
      <c r="N39" s="39"/>
      <c r="O39" s="39"/>
      <c r="P39" s="39"/>
      <c r="Q39" s="39"/>
      <c r="R39" s="39"/>
      <c r="S39" s="39"/>
      <c r="T39" s="39"/>
      <c r="U39" s="39"/>
      <c r="V39" s="39"/>
      <c r="W39" s="39"/>
    </row>
    <row r="40" spans="2:23" ht="14.25" customHeight="1">
      <c r="B40" s="208"/>
      <c r="C40" s="208"/>
      <c r="D40" s="39"/>
      <c r="E40" s="39"/>
      <c r="F40" s="39"/>
      <c r="G40" s="39"/>
      <c r="H40" s="39"/>
      <c r="I40" s="39"/>
      <c r="J40" s="39"/>
      <c r="K40" s="39"/>
      <c r="L40" s="39"/>
      <c r="M40" s="39"/>
      <c r="N40" s="39"/>
      <c r="O40" s="39"/>
      <c r="P40" s="39"/>
      <c r="Q40" s="39"/>
      <c r="R40" s="39"/>
      <c r="S40" s="39"/>
      <c r="T40" s="39"/>
      <c r="U40" s="39"/>
      <c r="V40" s="39"/>
      <c r="W40" s="39"/>
    </row>
    <row r="41" spans="2:23" ht="14.25" customHeight="1">
      <c r="B41" s="208"/>
      <c r="C41" s="208"/>
      <c r="D41" s="39"/>
      <c r="E41" s="39"/>
      <c r="F41" s="39"/>
      <c r="G41" s="39"/>
      <c r="H41" s="39"/>
      <c r="I41" s="39"/>
      <c r="J41" s="39"/>
      <c r="K41" s="39"/>
      <c r="L41" s="39"/>
      <c r="M41" s="39"/>
      <c r="N41" s="39"/>
      <c r="O41" s="39"/>
      <c r="P41" s="39"/>
      <c r="Q41" s="39"/>
      <c r="R41" s="39"/>
      <c r="S41" s="39"/>
      <c r="T41" s="39"/>
      <c r="U41" s="39"/>
      <c r="V41" s="39"/>
      <c r="W41" s="39"/>
    </row>
    <row r="42" spans="2:23" ht="14.25" customHeight="1">
      <c r="B42" s="208"/>
      <c r="C42" s="208"/>
      <c r="D42" s="39"/>
      <c r="E42" s="39"/>
      <c r="F42" s="39"/>
      <c r="G42" s="39"/>
      <c r="H42" s="39"/>
      <c r="I42" s="39"/>
      <c r="J42" s="39"/>
      <c r="K42" s="39"/>
      <c r="L42" s="39"/>
      <c r="M42" s="39"/>
      <c r="N42" s="39"/>
      <c r="O42" s="39"/>
      <c r="P42" s="39"/>
      <c r="Q42" s="39"/>
      <c r="R42" s="39"/>
      <c r="S42" s="39"/>
      <c r="T42" s="39"/>
      <c r="U42" s="39"/>
      <c r="V42" s="39"/>
      <c r="W42" s="39"/>
    </row>
    <row r="43" spans="2:23" ht="14.25" customHeight="1">
      <c r="B43" s="208"/>
      <c r="C43" s="208"/>
      <c r="D43" s="39"/>
      <c r="E43" s="39"/>
      <c r="F43" s="39"/>
      <c r="G43" s="39"/>
      <c r="H43" s="39"/>
      <c r="I43" s="39"/>
      <c r="J43" s="39"/>
      <c r="K43" s="39"/>
      <c r="L43" s="39"/>
      <c r="M43" s="39"/>
      <c r="N43" s="39"/>
      <c r="O43" s="39"/>
      <c r="P43" s="39"/>
      <c r="Q43" s="39"/>
      <c r="R43" s="39"/>
      <c r="S43" s="39"/>
      <c r="T43" s="39"/>
      <c r="U43" s="39"/>
      <c r="V43" s="39"/>
      <c r="W43" s="39"/>
    </row>
    <row r="44" spans="2:23" ht="14.25" customHeight="1">
      <c r="B44" s="208"/>
      <c r="C44" s="208"/>
      <c r="D44" s="39"/>
      <c r="E44" s="39"/>
      <c r="F44" s="39"/>
      <c r="G44" s="39"/>
      <c r="H44" s="39"/>
      <c r="I44" s="39"/>
      <c r="J44" s="39"/>
      <c r="K44" s="39"/>
      <c r="L44" s="39"/>
      <c r="M44" s="39"/>
      <c r="N44" s="39"/>
      <c r="O44" s="39"/>
      <c r="P44" s="39"/>
      <c r="Q44" s="39"/>
      <c r="R44" s="39"/>
      <c r="S44" s="39"/>
      <c r="T44" s="39"/>
      <c r="U44" s="39"/>
      <c r="V44" s="39"/>
      <c r="W44" s="39"/>
    </row>
    <row r="45" spans="2:23" ht="14.25" customHeight="1">
      <c r="B45" s="208"/>
      <c r="C45" s="208"/>
      <c r="D45" s="39"/>
      <c r="E45" s="39"/>
      <c r="F45" s="39"/>
      <c r="G45" s="39"/>
      <c r="H45" s="39"/>
      <c r="I45" s="39"/>
      <c r="J45" s="39"/>
      <c r="K45" s="39"/>
      <c r="L45" s="39"/>
      <c r="M45" s="39"/>
      <c r="N45" s="39"/>
      <c r="O45" s="39"/>
      <c r="P45" s="39"/>
      <c r="Q45" s="39"/>
      <c r="R45" s="39"/>
      <c r="S45" s="39"/>
      <c r="T45" s="39"/>
      <c r="U45" s="39"/>
      <c r="V45" s="39"/>
      <c r="W45" s="39"/>
    </row>
    <row r="46" spans="2:23" ht="14.25" customHeight="1">
      <c r="B46" s="208"/>
      <c r="C46" s="208"/>
      <c r="D46" s="39"/>
      <c r="E46" s="39"/>
      <c r="F46" s="39"/>
      <c r="G46" s="39"/>
      <c r="H46" s="39"/>
      <c r="I46" s="39"/>
      <c r="J46" s="39"/>
      <c r="K46" s="39"/>
      <c r="L46" s="39"/>
      <c r="M46" s="39"/>
      <c r="N46" s="39"/>
      <c r="O46" s="39"/>
      <c r="P46" s="39"/>
      <c r="Q46" s="39"/>
      <c r="R46" s="39"/>
      <c r="S46" s="39"/>
      <c r="T46" s="39"/>
      <c r="U46" s="39"/>
      <c r="V46" s="39"/>
      <c r="W46" s="39"/>
    </row>
    <row r="47" spans="2:23" ht="14.25" customHeight="1">
      <c r="B47" s="208"/>
      <c r="C47" s="208"/>
      <c r="D47" s="39"/>
      <c r="E47" s="39"/>
      <c r="F47" s="39"/>
      <c r="G47" s="39"/>
      <c r="H47" s="39"/>
      <c r="I47" s="39"/>
      <c r="J47" s="39"/>
      <c r="K47" s="39"/>
      <c r="L47" s="39"/>
      <c r="M47" s="39"/>
      <c r="N47" s="39"/>
      <c r="O47" s="39"/>
      <c r="P47" s="39"/>
      <c r="Q47" s="39"/>
      <c r="R47" s="39"/>
      <c r="S47" s="39"/>
      <c r="T47" s="39"/>
      <c r="U47" s="39"/>
      <c r="V47" s="39"/>
      <c r="W47" s="39"/>
    </row>
    <row r="48" spans="2:23" ht="14.25" customHeight="1">
      <c r="B48" s="208"/>
      <c r="C48" s="208"/>
      <c r="D48" s="39"/>
      <c r="E48" s="39"/>
      <c r="F48" s="39"/>
      <c r="G48" s="39"/>
      <c r="H48" s="39"/>
      <c r="I48" s="39"/>
      <c r="J48" s="39"/>
      <c r="K48" s="39"/>
      <c r="L48" s="39"/>
      <c r="M48" s="39"/>
      <c r="N48" s="39"/>
      <c r="O48" s="39"/>
      <c r="P48" s="39"/>
      <c r="Q48" s="39"/>
      <c r="R48" s="39"/>
      <c r="S48" s="39"/>
      <c r="T48" s="39"/>
      <c r="U48" s="39"/>
      <c r="V48" s="39"/>
      <c r="W48" s="39"/>
    </row>
    <row r="49" spans="2:23" ht="14.25" customHeight="1">
      <c r="B49" s="208"/>
      <c r="C49" s="208"/>
      <c r="D49" s="39"/>
      <c r="E49" s="39"/>
      <c r="F49" s="39"/>
      <c r="G49" s="39"/>
      <c r="H49" s="39"/>
      <c r="I49" s="39"/>
      <c r="J49" s="39"/>
      <c r="K49" s="39"/>
      <c r="L49" s="39"/>
      <c r="M49" s="39"/>
      <c r="N49" s="39"/>
      <c r="O49" s="39"/>
      <c r="P49" s="39"/>
      <c r="Q49" s="39"/>
      <c r="R49" s="39"/>
      <c r="S49" s="39"/>
      <c r="T49" s="39"/>
      <c r="U49" s="39"/>
      <c r="V49" s="39"/>
      <c r="W49" s="39"/>
    </row>
    <row r="50" spans="2:23" ht="14.25" customHeight="1">
      <c r="B50" s="208"/>
      <c r="C50" s="208"/>
      <c r="D50" s="39"/>
      <c r="E50" s="39"/>
      <c r="F50" s="39"/>
      <c r="G50" s="39"/>
      <c r="H50" s="39"/>
      <c r="I50" s="39"/>
      <c r="J50" s="39"/>
      <c r="K50" s="39"/>
      <c r="L50" s="39"/>
      <c r="M50" s="39"/>
      <c r="N50" s="39"/>
      <c r="O50" s="39"/>
      <c r="P50" s="39"/>
      <c r="Q50" s="39"/>
      <c r="R50" s="39"/>
      <c r="S50" s="39"/>
      <c r="T50" s="39"/>
      <c r="U50" s="39"/>
      <c r="V50" s="39"/>
      <c r="W50" s="39"/>
    </row>
    <row r="51" spans="2:23" ht="14.25" customHeight="1">
      <c r="B51" s="208"/>
      <c r="C51" s="208"/>
      <c r="D51" s="39"/>
      <c r="E51" s="39"/>
      <c r="F51" s="39"/>
      <c r="G51" s="39"/>
      <c r="H51" s="39"/>
      <c r="I51" s="39"/>
      <c r="J51" s="39"/>
      <c r="K51" s="39"/>
      <c r="L51" s="39"/>
      <c r="M51" s="39"/>
      <c r="N51" s="39"/>
      <c r="O51" s="39"/>
      <c r="P51" s="39"/>
      <c r="Q51" s="39"/>
      <c r="R51" s="39"/>
      <c r="S51" s="39"/>
      <c r="T51" s="39"/>
      <c r="U51" s="39"/>
      <c r="V51" s="39"/>
      <c r="W51" s="39"/>
    </row>
    <row r="52" spans="2:23" ht="14.25" customHeight="1">
      <c r="B52" s="208"/>
      <c r="C52" s="208"/>
      <c r="D52" s="39"/>
      <c r="E52" s="39"/>
      <c r="F52" s="39"/>
      <c r="G52" s="39"/>
      <c r="H52" s="39"/>
      <c r="I52" s="39"/>
      <c r="J52" s="39"/>
      <c r="K52" s="39"/>
      <c r="L52" s="39"/>
      <c r="M52" s="39"/>
      <c r="N52" s="39"/>
      <c r="O52" s="39"/>
      <c r="P52" s="39"/>
      <c r="Q52" s="39"/>
      <c r="R52" s="39"/>
      <c r="S52" s="39"/>
      <c r="T52" s="39"/>
      <c r="U52" s="39"/>
      <c r="V52" s="39"/>
      <c r="W52" s="39"/>
    </row>
    <row r="53" spans="2:23" ht="14.25" customHeight="1">
      <c r="B53" s="208"/>
      <c r="C53" s="208"/>
      <c r="D53" s="39"/>
      <c r="E53" s="39"/>
      <c r="F53" s="39"/>
      <c r="G53" s="39"/>
      <c r="H53" s="39"/>
      <c r="I53" s="39"/>
      <c r="J53" s="39"/>
      <c r="K53" s="39"/>
      <c r="L53" s="39"/>
      <c r="M53" s="39"/>
      <c r="N53" s="39"/>
      <c r="O53" s="39"/>
      <c r="P53" s="39"/>
      <c r="Q53" s="39"/>
      <c r="R53" s="39"/>
      <c r="S53" s="39"/>
      <c r="T53" s="39"/>
      <c r="U53" s="39"/>
      <c r="V53" s="39"/>
      <c r="W53" s="39"/>
    </row>
    <row r="54" spans="2:23" ht="14.25" customHeight="1">
      <c r="B54" s="208"/>
      <c r="C54" s="208"/>
      <c r="D54" s="39"/>
      <c r="E54" s="39"/>
      <c r="F54" s="39"/>
      <c r="G54" s="39"/>
      <c r="H54" s="39"/>
      <c r="I54" s="39"/>
      <c r="J54" s="39"/>
      <c r="K54" s="39"/>
      <c r="L54" s="39"/>
      <c r="M54" s="39"/>
      <c r="N54" s="39"/>
      <c r="O54" s="39"/>
      <c r="P54" s="39"/>
      <c r="Q54" s="39"/>
      <c r="R54" s="39"/>
      <c r="S54" s="39"/>
      <c r="T54" s="39"/>
      <c r="U54" s="39"/>
      <c r="V54" s="39"/>
      <c r="W54" s="39"/>
    </row>
    <row r="55" spans="2:23" ht="14.25" customHeight="1">
      <c r="B55" s="208"/>
      <c r="C55" s="208"/>
      <c r="D55" s="39"/>
      <c r="E55" s="39"/>
      <c r="F55" s="39"/>
      <c r="G55" s="39"/>
      <c r="H55" s="39"/>
      <c r="I55" s="39"/>
      <c r="J55" s="39"/>
      <c r="K55" s="39"/>
      <c r="L55" s="39"/>
      <c r="M55" s="39"/>
      <c r="N55" s="39"/>
      <c r="O55" s="39"/>
      <c r="P55" s="39"/>
      <c r="Q55" s="39"/>
      <c r="R55" s="39"/>
      <c r="S55" s="39"/>
      <c r="T55" s="39"/>
      <c r="U55" s="39"/>
      <c r="V55" s="39"/>
      <c r="W55" s="39"/>
    </row>
    <row r="56" spans="2:23" ht="14.25" customHeight="1">
      <c r="B56" s="208"/>
      <c r="C56" s="208"/>
      <c r="D56" s="39"/>
      <c r="E56" s="39"/>
      <c r="F56" s="39"/>
      <c r="G56" s="39"/>
      <c r="H56" s="39"/>
      <c r="I56" s="39"/>
      <c r="J56" s="39"/>
      <c r="K56" s="39"/>
      <c r="L56" s="39"/>
      <c r="M56" s="39"/>
      <c r="N56" s="39"/>
      <c r="O56" s="39"/>
      <c r="P56" s="39"/>
      <c r="Q56" s="39"/>
      <c r="R56" s="39"/>
      <c r="S56" s="39"/>
      <c r="T56" s="39"/>
      <c r="U56" s="39"/>
      <c r="V56" s="39"/>
      <c r="W56" s="39"/>
    </row>
    <row r="57" spans="2:23" ht="14.25" customHeight="1">
      <c r="B57" s="208"/>
      <c r="C57" s="208"/>
      <c r="D57" s="39"/>
      <c r="E57" s="39"/>
      <c r="F57" s="39"/>
      <c r="G57" s="39"/>
      <c r="H57" s="39"/>
      <c r="I57" s="39"/>
      <c r="J57" s="39"/>
      <c r="K57" s="39"/>
      <c r="L57" s="39"/>
      <c r="M57" s="39"/>
      <c r="N57" s="39"/>
      <c r="O57" s="39"/>
      <c r="P57" s="39"/>
      <c r="Q57" s="39"/>
      <c r="R57" s="39"/>
      <c r="S57" s="39"/>
      <c r="T57" s="39"/>
      <c r="U57" s="39"/>
      <c r="V57" s="39"/>
      <c r="W57" s="39"/>
    </row>
    <row r="58" spans="2:23" ht="14.25" customHeight="1">
      <c r="B58" s="208"/>
      <c r="C58" s="208"/>
      <c r="D58" s="39"/>
      <c r="E58" s="39"/>
      <c r="F58" s="39"/>
      <c r="G58" s="39"/>
      <c r="H58" s="39"/>
      <c r="I58" s="39"/>
      <c r="J58" s="39"/>
      <c r="K58" s="39"/>
      <c r="L58" s="39"/>
      <c r="M58" s="39"/>
      <c r="N58" s="39"/>
      <c r="O58" s="39"/>
      <c r="P58" s="39"/>
      <c r="Q58" s="39"/>
      <c r="R58" s="39"/>
      <c r="S58" s="39"/>
      <c r="T58" s="39"/>
      <c r="U58" s="39"/>
      <c r="V58" s="39"/>
      <c r="W58" s="39"/>
    </row>
    <row r="59" spans="2:23" ht="14.25" customHeight="1">
      <c r="B59" s="208"/>
      <c r="C59" s="208"/>
      <c r="D59" s="39"/>
      <c r="E59" s="39"/>
      <c r="F59" s="39"/>
      <c r="G59" s="39"/>
      <c r="H59" s="39"/>
      <c r="I59" s="39"/>
      <c r="J59" s="39"/>
      <c r="K59" s="39"/>
      <c r="L59" s="39"/>
      <c r="M59" s="39"/>
      <c r="N59" s="39"/>
      <c r="O59" s="39"/>
      <c r="P59" s="39"/>
      <c r="Q59" s="39"/>
      <c r="R59" s="39"/>
      <c r="S59" s="39"/>
      <c r="T59" s="39"/>
      <c r="U59" s="39"/>
      <c r="V59" s="39"/>
      <c r="W59" s="39"/>
    </row>
    <row r="60" spans="2:23" ht="14.25" customHeight="1">
      <c r="B60" s="208"/>
      <c r="C60" s="208"/>
      <c r="D60" s="39"/>
      <c r="E60" s="39"/>
      <c r="F60" s="39"/>
      <c r="G60" s="39"/>
      <c r="H60" s="39"/>
      <c r="I60" s="39"/>
      <c r="J60" s="39"/>
      <c r="K60" s="39"/>
      <c r="L60" s="39"/>
      <c r="M60" s="39"/>
      <c r="N60" s="39"/>
      <c r="O60" s="39"/>
      <c r="P60" s="39"/>
      <c r="Q60" s="39"/>
      <c r="R60" s="39"/>
      <c r="S60" s="39"/>
      <c r="T60" s="39"/>
      <c r="U60" s="39"/>
      <c r="V60" s="39"/>
      <c r="W60" s="39"/>
    </row>
    <row r="61" spans="2:23" ht="14.25" customHeight="1">
      <c r="B61" s="208"/>
      <c r="C61" s="208"/>
      <c r="D61" s="39"/>
      <c r="E61" s="39"/>
      <c r="F61" s="39"/>
      <c r="G61" s="39"/>
      <c r="H61" s="39"/>
      <c r="I61" s="39"/>
      <c r="J61" s="39"/>
      <c r="K61" s="39"/>
      <c r="L61" s="39"/>
      <c r="M61" s="39"/>
      <c r="N61" s="39"/>
      <c r="O61" s="39"/>
      <c r="P61" s="39"/>
      <c r="Q61" s="39"/>
      <c r="R61" s="39"/>
      <c r="S61" s="39"/>
      <c r="T61" s="39"/>
      <c r="U61" s="39"/>
      <c r="V61" s="39"/>
      <c r="W61" s="39"/>
    </row>
    <row r="62" spans="2:23" ht="14.25" customHeight="1">
      <c r="B62" s="208"/>
      <c r="C62" s="208"/>
      <c r="D62" s="39"/>
      <c r="E62" s="39"/>
      <c r="F62" s="39"/>
      <c r="G62" s="39"/>
      <c r="H62" s="39"/>
      <c r="I62" s="39"/>
      <c r="J62" s="39"/>
      <c r="K62" s="39"/>
      <c r="L62" s="39"/>
      <c r="M62" s="39"/>
      <c r="N62" s="39"/>
      <c r="O62" s="39"/>
      <c r="P62" s="39"/>
      <c r="Q62" s="39"/>
      <c r="R62" s="39"/>
      <c r="S62" s="39"/>
      <c r="T62" s="39"/>
      <c r="U62" s="39"/>
      <c r="V62" s="39"/>
      <c r="W62" s="39"/>
    </row>
    <row r="63" spans="2:23" ht="14.25" customHeight="1">
      <c r="B63" s="208"/>
      <c r="C63" s="208"/>
      <c r="D63" s="39"/>
      <c r="E63" s="39"/>
      <c r="F63" s="39"/>
      <c r="G63" s="39"/>
      <c r="H63" s="39"/>
      <c r="I63" s="39"/>
      <c r="J63" s="39"/>
      <c r="K63" s="39"/>
      <c r="L63" s="39"/>
      <c r="M63" s="39"/>
      <c r="N63" s="39"/>
      <c r="O63" s="39"/>
      <c r="P63" s="39"/>
      <c r="Q63" s="39"/>
      <c r="R63" s="39"/>
      <c r="S63" s="39"/>
      <c r="T63" s="39"/>
      <c r="U63" s="39"/>
      <c r="V63" s="39"/>
      <c r="W63" s="39"/>
    </row>
    <row r="64" spans="2:23" ht="14.25" customHeight="1">
      <c r="B64" s="208"/>
      <c r="C64" s="208"/>
      <c r="D64" s="39"/>
      <c r="E64" s="39"/>
      <c r="F64" s="39"/>
      <c r="G64" s="39"/>
      <c r="H64" s="39"/>
      <c r="I64" s="39"/>
      <c r="J64" s="39"/>
      <c r="K64" s="39"/>
      <c r="L64" s="39"/>
      <c r="M64" s="39"/>
      <c r="N64" s="39"/>
      <c r="O64" s="39"/>
      <c r="P64" s="39"/>
      <c r="Q64" s="39"/>
      <c r="R64" s="39"/>
      <c r="S64" s="39"/>
      <c r="T64" s="39"/>
      <c r="U64" s="39"/>
      <c r="V64" s="39"/>
      <c r="W64" s="39"/>
    </row>
    <row r="65" spans="2:23" ht="14.25" customHeight="1">
      <c r="B65" s="208"/>
      <c r="C65" s="208"/>
      <c r="D65" s="39"/>
      <c r="E65" s="39"/>
      <c r="F65" s="39"/>
      <c r="G65" s="39"/>
      <c r="H65" s="39"/>
      <c r="I65" s="39"/>
      <c r="J65" s="39"/>
      <c r="K65" s="39"/>
      <c r="L65" s="39"/>
      <c r="M65" s="39"/>
      <c r="N65" s="39"/>
      <c r="O65" s="39"/>
      <c r="P65" s="39"/>
      <c r="Q65" s="39"/>
      <c r="R65" s="39"/>
      <c r="S65" s="39"/>
      <c r="T65" s="39"/>
      <c r="U65" s="39"/>
      <c r="V65" s="39"/>
      <c r="W65" s="39"/>
    </row>
    <row r="66" spans="2:23" ht="14.25" customHeight="1">
      <c r="B66" s="208"/>
      <c r="C66" s="208"/>
      <c r="D66" s="39"/>
      <c r="E66" s="39"/>
      <c r="F66" s="39"/>
      <c r="G66" s="39"/>
      <c r="H66" s="39"/>
      <c r="I66" s="39"/>
      <c r="J66" s="39"/>
      <c r="K66" s="39"/>
      <c r="L66" s="39"/>
      <c r="M66" s="39"/>
      <c r="N66" s="39"/>
      <c r="O66" s="39"/>
      <c r="P66" s="39"/>
      <c r="Q66" s="39"/>
      <c r="R66" s="39"/>
      <c r="S66" s="39"/>
      <c r="T66" s="39"/>
      <c r="U66" s="39"/>
      <c r="V66" s="39"/>
      <c r="W66" s="39"/>
    </row>
    <row r="67" spans="2:23" ht="14.25" customHeight="1">
      <c r="B67" s="208"/>
      <c r="C67" s="208"/>
      <c r="D67" s="39"/>
      <c r="E67" s="39"/>
      <c r="F67" s="39"/>
      <c r="G67" s="39"/>
      <c r="H67" s="39"/>
      <c r="I67" s="39"/>
      <c r="J67" s="39"/>
      <c r="K67" s="39"/>
      <c r="L67" s="39"/>
      <c r="M67" s="39"/>
      <c r="N67" s="39"/>
      <c r="O67" s="39"/>
      <c r="P67" s="39"/>
      <c r="Q67" s="39"/>
      <c r="R67" s="39"/>
      <c r="S67" s="39"/>
      <c r="T67" s="39"/>
      <c r="U67" s="39"/>
      <c r="V67" s="39"/>
      <c r="W67" s="39"/>
    </row>
    <row r="68" spans="2:23" ht="14.25" customHeight="1">
      <c r="B68" s="208"/>
      <c r="C68" s="208"/>
      <c r="D68" s="39"/>
      <c r="E68" s="39"/>
      <c r="F68" s="39"/>
      <c r="G68" s="39"/>
      <c r="H68" s="39"/>
      <c r="I68" s="39"/>
      <c r="J68" s="39"/>
      <c r="K68" s="39"/>
      <c r="L68" s="39"/>
      <c r="M68" s="39"/>
      <c r="N68" s="39"/>
      <c r="O68" s="39"/>
      <c r="P68" s="39"/>
      <c r="Q68" s="39"/>
      <c r="R68" s="39"/>
      <c r="S68" s="39"/>
      <c r="T68" s="39"/>
      <c r="U68" s="39"/>
      <c r="V68" s="39"/>
      <c r="W68" s="39"/>
    </row>
    <row r="69" spans="2:23" ht="14.25" customHeight="1">
      <c r="B69" s="208"/>
      <c r="C69" s="208"/>
      <c r="D69" s="39"/>
      <c r="E69" s="39"/>
      <c r="F69" s="39"/>
      <c r="G69" s="39"/>
      <c r="H69" s="39"/>
      <c r="I69" s="39"/>
      <c r="J69" s="39"/>
      <c r="K69" s="39"/>
      <c r="L69" s="39"/>
      <c r="M69" s="39"/>
      <c r="N69" s="39"/>
      <c r="O69" s="39"/>
      <c r="P69" s="39"/>
      <c r="Q69" s="39"/>
      <c r="R69" s="39"/>
      <c r="S69" s="39"/>
      <c r="T69" s="39"/>
      <c r="U69" s="39"/>
      <c r="V69" s="39"/>
      <c r="W69" s="39"/>
    </row>
    <row r="70" spans="2:23" ht="14.25" customHeight="1">
      <c r="B70" s="208"/>
      <c r="C70" s="208"/>
      <c r="D70" s="39"/>
      <c r="E70" s="39"/>
      <c r="F70" s="39"/>
      <c r="G70" s="39"/>
      <c r="H70" s="39"/>
      <c r="I70" s="39"/>
      <c r="J70" s="39"/>
      <c r="K70" s="39"/>
      <c r="L70" s="39"/>
      <c r="M70" s="39"/>
      <c r="N70" s="39"/>
      <c r="O70" s="39"/>
      <c r="P70" s="39"/>
      <c r="Q70" s="39"/>
      <c r="R70" s="39"/>
      <c r="S70" s="39"/>
      <c r="T70" s="39"/>
      <c r="U70" s="39"/>
      <c r="V70" s="39"/>
      <c r="W70" s="39"/>
    </row>
    <row r="71" spans="2:23" ht="14.25" customHeight="1">
      <c r="B71" s="208"/>
      <c r="C71" s="208"/>
      <c r="D71" s="39"/>
      <c r="E71" s="39"/>
      <c r="F71" s="39"/>
      <c r="G71" s="39"/>
      <c r="H71" s="39"/>
      <c r="I71" s="39"/>
      <c r="J71" s="39"/>
      <c r="K71" s="39"/>
      <c r="L71" s="39"/>
      <c r="M71" s="39"/>
      <c r="N71" s="39"/>
      <c r="O71" s="39"/>
      <c r="P71" s="39"/>
      <c r="Q71" s="39"/>
      <c r="R71" s="39"/>
      <c r="S71" s="39"/>
      <c r="T71" s="39"/>
      <c r="U71" s="39"/>
      <c r="V71" s="39"/>
      <c r="W71" s="39"/>
    </row>
    <row r="72" spans="2:23" ht="14.25" customHeight="1">
      <c r="B72" s="208"/>
      <c r="C72" s="208"/>
      <c r="D72" s="39"/>
      <c r="E72" s="39"/>
      <c r="F72" s="39"/>
      <c r="G72" s="39"/>
      <c r="H72" s="39"/>
      <c r="I72" s="39"/>
      <c r="J72" s="39"/>
      <c r="K72" s="39"/>
      <c r="L72" s="39"/>
      <c r="M72" s="39"/>
      <c r="N72" s="39"/>
      <c r="O72" s="39"/>
      <c r="P72" s="39"/>
      <c r="Q72" s="39"/>
      <c r="R72" s="39"/>
      <c r="S72" s="39"/>
      <c r="T72" s="39"/>
      <c r="U72" s="39"/>
      <c r="V72" s="39"/>
      <c r="W72" s="39"/>
    </row>
    <row r="73" spans="2:23" ht="14.25" customHeight="1">
      <c r="B73" s="208"/>
      <c r="C73" s="208"/>
      <c r="D73" s="39"/>
      <c r="E73" s="39"/>
      <c r="F73" s="39"/>
      <c r="G73" s="39"/>
      <c r="H73" s="39"/>
      <c r="I73" s="39"/>
      <c r="J73" s="39"/>
      <c r="K73" s="39"/>
      <c r="L73" s="39"/>
      <c r="M73" s="39"/>
      <c r="N73" s="39"/>
      <c r="O73" s="39"/>
      <c r="P73" s="39"/>
      <c r="Q73" s="39"/>
      <c r="R73" s="39"/>
      <c r="S73" s="39"/>
      <c r="T73" s="39"/>
      <c r="U73" s="39"/>
      <c r="V73" s="39"/>
      <c r="W73" s="39"/>
    </row>
    <row r="74" spans="2:23" ht="14.25" customHeight="1">
      <c r="B74" s="208"/>
      <c r="C74" s="208"/>
      <c r="D74" s="39"/>
      <c r="E74" s="39"/>
      <c r="F74" s="39"/>
      <c r="G74" s="39"/>
      <c r="H74" s="39"/>
      <c r="I74" s="39"/>
      <c r="J74" s="39"/>
      <c r="K74" s="39"/>
      <c r="L74" s="39"/>
      <c r="M74" s="39"/>
      <c r="N74" s="39"/>
      <c r="O74" s="39"/>
      <c r="P74" s="39"/>
      <c r="Q74" s="39"/>
      <c r="R74" s="39"/>
      <c r="S74" s="39"/>
      <c r="T74" s="39"/>
      <c r="U74" s="39"/>
      <c r="V74" s="39"/>
      <c r="W74" s="39"/>
    </row>
    <row r="75" spans="2:23" ht="14.25" customHeight="1">
      <c r="B75" s="208"/>
      <c r="C75" s="208"/>
      <c r="D75" s="39"/>
      <c r="E75" s="39"/>
      <c r="F75" s="39"/>
      <c r="G75" s="39"/>
      <c r="H75" s="39"/>
      <c r="I75" s="39"/>
      <c r="J75" s="39"/>
      <c r="K75" s="39"/>
      <c r="L75" s="39"/>
      <c r="M75" s="39"/>
      <c r="N75" s="39"/>
      <c r="O75" s="39"/>
      <c r="P75" s="39"/>
      <c r="Q75" s="39"/>
      <c r="R75" s="39"/>
      <c r="S75" s="39"/>
      <c r="T75" s="39"/>
      <c r="U75" s="39"/>
      <c r="V75" s="39"/>
      <c r="W75" s="39"/>
    </row>
    <row r="76" spans="2:23" ht="14.25" customHeight="1">
      <c r="B76" s="208"/>
      <c r="C76" s="208"/>
      <c r="D76" s="39"/>
      <c r="E76" s="39"/>
      <c r="F76" s="39"/>
      <c r="G76" s="39"/>
      <c r="H76" s="39"/>
      <c r="I76" s="39"/>
      <c r="J76" s="39"/>
      <c r="K76" s="39"/>
      <c r="L76" s="39"/>
      <c r="M76" s="39"/>
      <c r="N76" s="39"/>
      <c r="O76" s="39"/>
      <c r="P76" s="39"/>
      <c r="Q76" s="39"/>
      <c r="R76" s="39"/>
      <c r="S76" s="39"/>
      <c r="T76" s="39"/>
      <c r="U76" s="39"/>
      <c r="V76" s="39"/>
      <c r="W76" s="39"/>
    </row>
    <row r="77" spans="2:23" ht="14.25" customHeight="1">
      <c r="B77" s="208"/>
      <c r="C77" s="208"/>
      <c r="D77" s="39"/>
      <c r="E77" s="39"/>
      <c r="F77" s="39"/>
      <c r="G77" s="39"/>
      <c r="H77" s="39"/>
      <c r="I77" s="39"/>
      <c r="J77" s="39"/>
      <c r="K77" s="39"/>
      <c r="L77" s="39"/>
      <c r="M77" s="39"/>
      <c r="N77" s="39"/>
      <c r="O77" s="39"/>
      <c r="P77" s="39"/>
      <c r="Q77" s="39"/>
      <c r="R77" s="39"/>
      <c r="S77" s="39"/>
      <c r="T77" s="39"/>
      <c r="U77" s="39"/>
      <c r="V77" s="39"/>
      <c r="W77" s="39"/>
    </row>
    <row r="78" spans="2:23" ht="14.25" customHeight="1">
      <c r="B78" s="208"/>
      <c r="C78" s="208"/>
      <c r="D78" s="39"/>
      <c r="E78" s="39"/>
      <c r="F78" s="39"/>
      <c r="G78" s="39"/>
      <c r="H78" s="39"/>
      <c r="I78" s="39"/>
      <c r="J78" s="39"/>
      <c r="K78" s="39"/>
      <c r="L78" s="39"/>
      <c r="M78" s="39"/>
      <c r="N78" s="39"/>
      <c r="O78" s="39"/>
      <c r="P78" s="39"/>
      <c r="Q78" s="39"/>
      <c r="R78" s="39"/>
      <c r="S78" s="39"/>
      <c r="T78" s="39"/>
      <c r="U78" s="39"/>
      <c r="V78" s="39"/>
      <c r="W78" s="39"/>
    </row>
    <row r="79" spans="2:23" ht="14.25" customHeight="1">
      <c r="B79" s="208"/>
      <c r="C79" s="208"/>
      <c r="D79" s="39"/>
      <c r="E79" s="39"/>
      <c r="F79" s="39"/>
      <c r="G79" s="39"/>
      <c r="H79" s="39"/>
      <c r="I79" s="39"/>
      <c r="J79" s="39"/>
      <c r="K79" s="39"/>
      <c r="L79" s="39"/>
      <c r="M79" s="39"/>
      <c r="N79" s="39"/>
      <c r="O79" s="39"/>
      <c r="P79" s="39"/>
      <c r="Q79" s="39"/>
      <c r="R79" s="39"/>
      <c r="S79" s="39"/>
      <c r="T79" s="39"/>
      <c r="U79" s="39"/>
      <c r="V79" s="39"/>
      <c r="W79" s="39"/>
    </row>
    <row r="80" spans="2:23" ht="14.25" customHeight="1">
      <c r="B80" s="208"/>
      <c r="C80" s="208"/>
      <c r="D80" s="39"/>
      <c r="E80" s="39"/>
      <c r="F80" s="39"/>
      <c r="G80" s="39"/>
      <c r="H80" s="39"/>
      <c r="I80" s="39"/>
      <c r="J80" s="39"/>
      <c r="K80" s="39"/>
      <c r="L80" s="39"/>
      <c r="M80" s="39"/>
      <c r="N80" s="39"/>
      <c r="O80" s="39"/>
      <c r="P80" s="39"/>
      <c r="Q80" s="39"/>
      <c r="R80" s="39"/>
      <c r="S80" s="39"/>
      <c r="T80" s="39"/>
      <c r="U80" s="39"/>
      <c r="V80" s="39"/>
      <c r="W80" s="39"/>
    </row>
    <row r="81" spans="2:23" ht="14.25" customHeight="1">
      <c r="B81" s="208"/>
      <c r="C81" s="208"/>
      <c r="D81" s="39"/>
      <c r="E81" s="39"/>
      <c r="F81" s="39"/>
      <c r="G81" s="39"/>
      <c r="H81" s="39"/>
      <c r="I81" s="39"/>
      <c r="J81" s="39"/>
      <c r="K81" s="39"/>
      <c r="L81" s="39"/>
      <c r="M81" s="39"/>
      <c r="N81" s="39"/>
      <c r="O81" s="39"/>
      <c r="P81" s="39"/>
      <c r="Q81" s="39"/>
      <c r="R81" s="39"/>
      <c r="S81" s="39"/>
      <c r="T81" s="39"/>
      <c r="U81" s="39"/>
      <c r="V81" s="39"/>
      <c r="W81" s="39"/>
    </row>
    <row r="82" spans="2:23" ht="14.25" customHeight="1">
      <c r="B82" s="208"/>
      <c r="C82" s="208"/>
      <c r="D82" s="39"/>
      <c r="E82" s="39"/>
      <c r="F82" s="39"/>
      <c r="G82" s="39"/>
      <c r="H82" s="39"/>
      <c r="I82" s="39"/>
      <c r="J82" s="39"/>
      <c r="K82" s="39"/>
      <c r="L82" s="39"/>
      <c r="M82" s="39"/>
      <c r="N82" s="39"/>
      <c r="O82" s="39"/>
      <c r="P82" s="39"/>
      <c r="Q82" s="39"/>
      <c r="R82" s="39"/>
      <c r="S82" s="39"/>
      <c r="T82" s="39"/>
      <c r="U82" s="39"/>
      <c r="V82" s="39"/>
      <c r="W82" s="39"/>
    </row>
    <row r="83" spans="2:23" ht="14.25" customHeight="1">
      <c r="B83" s="208"/>
      <c r="C83" s="208"/>
      <c r="D83" s="39"/>
      <c r="E83" s="39"/>
      <c r="F83" s="39"/>
      <c r="G83" s="39"/>
      <c r="H83" s="39"/>
      <c r="I83" s="39"/>
      <c r="J83" s="39"/>
      <c r="K83" s="39"/>
      <c r="L83" s="39"/>
      <c r="M83" s="39"/>
      <c r="N83" s="39"/>
      <c r="O83" s="39"/>
      <c r="P83" s="39"/>
      <c r="Q83" s="39"/>
      <c r="R83" s="39"/>
      <c r="S83" s="39"/>
      <c r="T83" s="39"/>
      <c r="U83" s="39"/>
      <c r="V83" s="39"/>
      <c r="W83" s="39"/>
    </row>
    <row r="84" spans="2:23" ht="14.25" customHeight="1">
      <c r="B84" s="208"/>
      <c r="C84" s="208"/>
      <c r="D84" s="39"/>
      <c r="E84" s="39"/>
      <c r="F84" s="39"/>
      <c r="G84" s="39"/>
      <c r="H84" s="39"/>
      <c r="I84" s="39"/>
      <c r="J84" s="39"/>
      <c r="K84" s="39"/>
      <c r="L84" s="39"/>
      <c r="M84" s="39"/>
      <c r="N84" s="39"/>
      <c r="O84" s="39"/>
      <c r="P84" s="39"/>
      <c r="Q84" s="39"/>
      <c r="R84" s="39"/>
      <c r="S84" s="39"/>
      <c r="T84" s="39"/>
      <c r="U84" s="39"/>
      <c r="V84" s="39"/>
      <c r="W84" s="39"/>
    </row>
    <row r="85" spans="2:23" ht="14.25" customHeight="1">
      <c r="B85" s="208"/>
      <c r="C85" s="208"/>
      <c r="D85" s="39"/>
      <c r="E85" s="39"/>
      <c r="F85" s="39"/>
      <c r="G85" s="39"/>
      <c r="H85" s="39"/>
      <c r="I85" s="39"/>
      <c r="J85" s="39"/>
      <c r="K85" s="39"/>
      <c r="L85" s="39"/>
      <c r="M85" s="39"/>
      <c r="N85" s="39"/>
      <c r="O85" s="39"/>
      <c r="P85" s="39"/>
      <c r="Q85" s="39"/>
      <c r="R85" s="39"/>
      <c r="S85" s="39"/>
      <c r="T85" s="39"/>
      <c r="U85" s="39"/>
      <c r="V85" s="39"/>
      <c r="W85" s="39"/>
    </row>
    <row r="86" spans="2:23" ht="14.25" customHeight="1">
      <c r="B86" s="208"/>
      <c r="C86" s="208"/>
      <c r="D86" s="39"/>
      <c r="E86" s="39"/>
      <c r="F86" s="39"/>
      <c r="G86" s="39"/>
      <c r="H86" s="39"/>
      <c r="I86" s="39"/>
      <c r="J86" s="39"/>
      <c r="K86" s="39"/>
      <c r="L86" s="39"/>
      <c r="M86" s="39"/>
      <c r="N86" s="39"/>
      <c r="O86" s="39"/>
      <c r="P86" s="39"/>
      <c r="Q86" s="39"/>
      <c r="R86" s="39"/>
      <c r="S86" s="39"/>
      <c r="T86" s="39"/>
      <c r="U86" s="39"/>
      <c r="V86" s="39"/>
      <c r="W86" s="39"/>
    </row>
    <row r="87" spans="2:23" ht="14.25" customHeight="1">
      <c r="B87" s="208"/>
      <c r="C87" s="208"/>
      <c r="D87" s="39"/>
      <c r="E87" s="39"/>
      <c r="F87" s="39"/>
      <c r="G87" s="39"/>
      <c r="H87" s="39"/>
      <c r="I87" s="39"/>
      <c r="J87" s="39"/>
      <c r="K87" s="39"/>
      <c r="L87" s="39"/>
      <c r="M87" s="39"/>
      <c r="N87" s="39"/>
      <c r="O87" s="39"/>
      <c r="P87" s="39"/>
      <c r="Q87" s="39"/>
      <c r="R87" s="39"/>
      <c r="S87" s="39"/>
      <c r="T87" s="39"/>
      <c r="U87" s="39"/>
      <c r="V87" s="39"/>
      <c r="W87" s="39"/>
    </row>
    <row r="88" spans="2:23" ht="14.25" customHeight="1">
      <c r="B88" s="208"/>
      <c r="C88" s="208"/>
      <c r="D88" s="39"/>
      <c r="E88" s="39"/>
      <c r="F88" s="39"/>
      <c r="G88" s="39"/>
      <c r="H88" s="39"/>
      <c r="I88" s="39"/>
      <c r="J88" s="39"/>
      <c r="K88" s="39"/>
      <c r="L88" s="39"/>
      <c r="M88" s="39"/>
      <c r="N88" s="39"/>
      <c r="O88" s="39"/>
      <c r="P88" s="39"/>
      <c r="Q88" s="39"/>
      <c r="R88" s="39"/>
      <c r="S88" s="39"/>
      <c r="T88" s="39"/>
      <c r="U88" s="39"/>
      <c r="V88" s="39"/>
      <c r="W88" s="39"/>
    </row>
    <row r="89" spans="2:23" ht="14.25" customHeight="1">
      <c r="B89" s="208"/>
      <c r="C89" s="208"/>
      <c r="D89" s="39"/>
      <c r="E89" s="39"/>
      <c r="F89" s="39"/>
      <c r="G89" s="39"/>
      <c r="H89" s="39"/>
      <c r="I89" s="39"/>
      <c r="J89" s="39"/>
      <c r="K89" s="39"/>
      <c r="L89" s="39"/>
      <c r="M89" s="39"/>
      <c r="N89" s="39"/>
      <c r="O89" s="39"/>
      <c r="P89" s="39"/>
      <c r="Q89" s="39"/>
      <c r="R89" s="39"/>
      <c r="S89" s="39"/>
      <c r="T89" s="39"/>
      <c r="U89" s="39"/>
      <c r="V89" s="39"/>
      <c r="W89" s="39"/>
    </row>
    <row r="90" spans="2:23" ht="14.25" customHeight="1">
      <c r="B90" s="208"/>
      <c r="C90" s="208"/>
      <c r="D90" s="39"/>
      <c r="E90" s="39"/>
      <c r="F90" s="39"/>
      <c r="G90" s="39"/>
      <c r="H90" s="39"/>
      <c r="I90" s="39"/>
      <c r="J90" s="39"/>
      <c r="K90" s="39"/>
      <c r="L90" s="39"/>
      <c r="M90" s="39"/>
      <c r="N90" s="39"/>
      <c r="O90" s="39"/>
      <c r="P90" s="39"/>
      <c r="Q90" s="39"/>
      <c r="R90" s="39"/>
      <c r="S90" s="39"/>
      <c r="T90" s="39"/>
      <c r="U90" s="39"/>
      <c r="V90" s="39"/>
      <c r="W90" s="39"/>
    </row>
    <row r="91" spans="2:23" ht="14.25" customHeight="1">
      <c r="B91" s="208"/>
      <c r="C91" s="208"/>
      <c r="D91" s="39"/>
      <c r="E91" s="39"/>
      <c r="F91" s="39"/>
      <c r="G91" s="39"/>
      <c r="H91" s="39"/>
      <c r="I91" s="39"/>
      <c r="J91" s="39"/>
      <c r="K91" s="39"/>
      <c r="L91" s="39"/>
      <c r="M91" s="39"/>
      <c r="N91" s="39"/>
      <c r="O91" s="39"/>
      <c r="P91" s="39"/>
      <c r="Q91" s="39"/>
      <c r="R91" s="39"/>
      <c r="S91" s="39"/>
      <c r="T91" s="39"/>
      <c r="U91" s="39"/>
      <c r="V91" s="39"/>
      <c r="W91" s="39"/>
    </row>
    <row r="92" spans="2:23" ht="14.25" customHeight="1">
      <c r="B92" s="208"/>
      <c r="C92" s="208"/>
      <c r="D92" s="39"/>
      <c r="E92" s="39"/>
      <c r="F92" s="39"/>
      <c r="G92" s="39"/>
      <c r="H92" s="39"/>
      <c r="I92" s="39"/>
      <c r="J92" s="39"/>
      <c r="K92" s="39"/>
      <c r="L92" s="39"/>
      <c r="M92" s="39"/>
      <c r="N92" s="39"/>
      <c r="O92" s="39"/>
      <c r="P92" s="39"/>
      <c r="Q92" s="39"/>
      <c r="R92" s="39"/>
      <c r="S92" s="39"/>
      <c r="T92" s="39"/>
      <c r="U92" s="39"/>
      <c r="V92" s="39"/>
      <c r="W92" s="39"/>
    </row>
    <row r="93" spans="2:23" ht="14.25" customHeight="1">
      <c r="B93" s="208"/>
      <c r="C93" s="208"/>
      <c r="D93" s="39"/>
      <c r="E93" s="39"/>
      <c r="F93" s="39"/>
      <c r="G93" s="39"/>
      <c r="H93" s="39"/>
      <c r="I93" s="39"/>
      <c r="J93" s="39"/>
      <c r="K93" s="39"/>
      <c r="L93" s="39"/>
      <c r="M93" s="39"/>
      <c r="N93" s="39"/>
      <c r="O93" s="39"/>
      <c r="P93" s="39"/>
      <c r="Q93" s="39"/>
      <c r="R93" s="39"/>
      <c r="S93" s="39"/>
      <c r="T93" s="39"/>
      <c r="U93" s="39"/>
      <c r="V93" s="39"/>
      <c r="W93" s="39"/>
    </row>
    <row r="94" spans="2:23" ht="14.25" customHeight="1">
      <c r="B94" s="208"/>
      <c r="C94" s="208"/>
      <c r="D94" s="39"/>
      <c r="E94" s="39"/>
      <c r="F94" s="39"/>
      <c r="G94" s="39"/>
      <c r="H94" s="39"/>
      <c r="I94" s="39"/>
      <c r="J94" s="39"/>
      <c r="K94" s="39"/>
      <c r="L94" s="39"/>
      <c r="M94" s="39"/>
      <c r="N94" s="39"/>
      <c r="O94" s="39"/>
      <c r="P94" s="39"/>
      <c r="Q94" s="39"/>
      <c r="R94" s="39"/>
      <c r="S94" s="39"/>
      <c r="T94" s="39"/>
      <c r="U94" s="39"/>
      <c r="V94" s="39"/>
      <c r="W94" s="39"/>
    </row>
    <row r="95" spans="2:23" ht="14.25" customHeight="1">
      <c r="B95" s="208"/>
      <c r="C95" s="208"/>
      <c r="D95" s="39"/>
      <c r="E95" s="39"/>
      <c r="F95" s="39"/>
      <c r="G95" s="39"/>
      <c r="H95" s="39"/>
      <c r="I95" s="39"/>
      <c r="J95" s="39"/>
      <c r="K95" s="39"/>
      <c r="L95" s="39"/>
      <c r="M95" s="39"/>
      <c r="N95" s="39"/>
      <c r="O95" s="39"/>
      <c r="P95" s="39"/>
      <c r="Q95" s="39"/>
      <c r="R95" s="39"/>
      <c r="S95" s="39"/>
      <c r="T95" s="39"/>
      <c r="U95" s="39"/>
      <c r="V95" s="39"/>
      <c r="W95" s="39"/>
    </row>
    <row r="96" spans="2:23" ht="14.25" customHeight="1">
      <c r="B96" s="208"/>
      <c r="C96" s="208"/>
      <c r="D96" s="39"/>
      <c r="E96" s="39"/>
      <c r="F96" s="39"/>
      <c r="G96" s="39"/>
      <c r="H96" s="39"/>
      <c r="I96" s="39"/>
      <c r="J96" s="39"/>
      <c r="K96" s="39"/>
      <c r="L96" s="39"/>
      <c r="M96" s="39"/>
      <c r="N96" s="39"/>
      <c r="O96" s="39"/>
      <c r="P96" s="39"/>
      <c r="Q96" s="39"/>
      <c r="R96" s="39"/>
      <c r="S96" s="39"/>
      <c r="T96" s="39"/>
      <c r="U96" s="39"/>
      <c r="V96" s="39"/>
      <c r="W96" s="39"/>
    </row>
    <row r="97" spans="2:23" ht="14.25" customHeight="1">
      <c r="B97" s="208"/>
      <c r="C97" s="208"/>
      <c r="D97" s="39"/>
      <c r="E97" s="39"/>
      <c r="F97" s="39"/>
      <c r="G97" s="39"/>
      <c r="H97" s="39"/>
      <c r="I97" s="39"/>
      <c r="J97" s="39"/>
      <c r="K97" s="39"/>
      <c r="L97" s="39"/>
      <c r="M97" s="39"/>
      <c r="N97" s="39"/>
      <c r="O97" s="39"/>
      <c r="P97" s="39"/>
      <c r="Q97" s="39"/>
      <c r="R97" s="39"/>
      <c r="S97" s="39"/>
      <c r="T97" s="39"/>
      <c r="U97" s="39"/>
      <c r="V97" s="39"/>
      <c r="W97" s="39"/>
    </row>
    <row r="98" spans="2:23" ht="14.25" customHeight="1">
      <c r="B98" s="208"/>
      <c r="C98" s="208"/>
      <c r="D98" s="39"/>
      <c r="E98" s="39"/>
      <c r="F98" s="39"/>
      <c r="G98" s="39"/>
      <c r="H98" s="39"/>
      <c r="I98" s="39"/>
      <c r="J98" s="39"/>
      <c r="K98" s="39"/>
      <c r="L98" s="39"/>
      <c r="M98" s="39"/>
      <c r="N98" s="39"/>
      <c r="O98" s="39"/>
      <c r="P98" s="39"/>
      <c r="Q98" s="39"/>
      <c r="R98" s="39"/>
      <c r="S98" s="39"/>
      <c r="T98" s="39"/>
      <c r="U98" s="39"/>
      <c r="V98" s="39"/>
      <c r="W98" s="39"/>
    </row>
    <row r="99" spans="2:23" ht="14.25" customHeight="1">
      <c r="B99" s="208"/>
      <c r="C99" s="208"/>
      <c r="D99" s="39"/>
      <c r="E99" s="39"/>
      <c r="F99" s="39"/>
      <c r="G99" s="39"/>
      <c r="H99" s="39"/>
      <c r="I99" s="39"/>
      <c r="J99" s="39"/>
      <c r="K99" s="39"/>
      <c r="L99" s="39"/>
      <c r="M99" s="39"/>
      <c r="N99" s="39"/>
      <c r="O99" s="39"/>
      <c r="P99" s="39"/>
      <c r="Q99" s="39"/>
      <c r="R99" s="39"/>
      <c r="S99" s="39"/>
      <c r="T99" s="39"/>
      <c r="U99" s="39"/>
      <c r="V99" s="39"/>
      <c r="W99" s="39"/>
    </row>
    <row r="100" spans="2:23" ht="14.25" customHeight="1">
      <c r="B100" s="208"/>
      <c r="C100" s="208"/>
      <c r="D100" s="39"/>
      <c r="E100" s="39"/>
      <c r="F100" s="39"/>
      <c r="G100" s="39"/>
      <c r="H100" s="39"/>
      <c r="I100" s="39"/>
      <c r="J100" s="39"/>
      <c r="K100" s="39"/>
      <c r="L100" s="39"/>
      <c r="M100" s="39"/>
      <c r="N100" s="39"/>
      <c r="O100" s="39"/>
      <c r="P100" s="39"/>
      <c r="Q100" s="39"/>
      <c r="R100" s="39"/>
      <c r="S100" s="39"/>
      <c r="T100" s="39"/>
      <c r="U100" s="39"/>
      <c r="V100" s="39"/>
      <c r="W100" s="39"/>
    </row>
    <row r="101" spans="2:23" ht="14.25" customHeight="1">
      <c r="B101" s="208"/>
      <c r="C101" s="208"/>
      <c r="D101" s="39"/>
      <c r="E101" s="39"/>
      <c r="F101" s="39"/>
      <c r="G101" s="39"/>
      <c r="H101" s="39"/>
      <c r="I101" s="39"/>
      <c r="J101" s="39"/>
      <c r="K101" s="39"/>
      <c r="L101" s="39"/>
      <c r="M101" s="39"/>
      <c r="N101" s="39"/>
      <c r="O101" s="39"/>
      <c r="P101" s="39"/>
      <c r="Q101" s="39"/>
      <c r="R101" s="39"/>
      <c r="S101" s="39"/>
      <c r="T101" s="39"/>
      <c r="U101" s="39"/>
      <c r="V101" s="39"/>
      <c r="W101" s="39"/>
    </row>
    <row r="102" spans="2:23" ht="14.25" customHeight="1">
      <c r="B102" s="208"/>
      <c r="C102" s="208"/>
      <c r="D102" s="39"/>
      <c r="E102" s="39"/>
      <c r="F102" s="39"/>
      <c r="G102" s="39"/>
      <c r="H102" s="39"/>
      <c r="I102" s="39"/>
      <c r="J102" s="39"/>
      <c r="K102" s="39"/>
      <c r="L102" s="39"/>
      <c r="M102" s="39"/>
      <c r="N102" s="39"/>
      <c r="O102" s="39"/>
      <c r="P102" s="39"/>
      <c r="Q102" s="39"/>
      <c r="R102" s="39"/>
      <c r="S102" s="39"/>
      <c r="T102" s="39"/>
      <c r="U102" s="39"/>
      <c r="V102" s="39"/>
      <c r="W102" s="39"/>
    </row>
    <row r="103" spans="2:23" ht="14.25" customHeight="1">
      <c r="B103" s="208"/>
      <c r="C103" s="208"/>
      <c r="D103" s="39"/>
      <c r="E103" s="39"/>
      <c r="F103" s="39"/>
      <c r="G103" s="39"/>
      <c r="H103" s="39"/>
      <c r="I103" s="39"/>
      <c r="J103" s="39"/>
      <c r="K103" s="39"/>
      <c r="L103" s="39"/>
      <c r="M103" s="39"/>
      <c r="N103" s="39"/>
      <c r="O103" s="39"/>
      <c r="P103" s="39"/>
      <c r="Q103" s="39"/>
      <c r="R103" s="39"/>
      <c r="S103" s="39"/>
      <c r="T103" s="39"/>
      <c r="U103" s="39"/>
      <c r="V103" s="39"/>
      <c r="W103" s="39"/>
    </row>
    <row r="104" spans="2:23" ht="14.25" customHeight="1">
      <c r="B104" s="208"/>
      <c r="C104" s="208"/>
      <c r="D104" s="39"/>
      <c r="E104" s="39"/>
      <c r="F104" s="39"/>
      <c r="G104" s="39"/>
      <c r="H104" s="39"/>
      <c r="I104" s="39"/>
      <c r="J104" s="39"/>
      <c r="K104" s="39"/>
      <c r="L104" s="39"/>
      <c r="M104" s="39"/>
      <c r="N104" s="39"/>
      <c r="O104" s="39"/>
      <c r="P104" s="39"/>
      <c r="Q104" s="39"/>
      <c r="R104" s="39"/>
      <c r="S104" s="39"/>
      <c r="T104" s="39"/>
      <c r="U104" s="39"/>
      <c r="V104" s="39"/>
      <c r="W104" s="39"/>
    </row>
    <row r="105" spans="2:23" ht="14.25" customHeight="1">
      <c r="B105" s="208"/>
      <c r="C105" s="208"/>
      <c r="D105" s="39"/>
      <c r="E105" s="39"/>
      <c r="F105" s="39"/>
      <c r="G105" s="39"/>
      <c r="H105" s="39"/>
      <c r="I105" s="39"/>
      <c r="J105" s="39"/>
      <c r="K105" s="39"/>
      <c r="L105" s="39"/>
      <c r="M105" s="39"/>
      <c r="N105" s="39"/>
      <c r="O105" s="39"/>
      <c r="P105" s="39"/>
      <c r="Q105" s="39"/>
      <c r="R105" s="39"/>
      <c r="S105" s="39"/>
      <c r="T105" s="39"/>
      <c r="U105" s="39"/>
      <c r="V105" s="39"/>
      <c r="W105" s="39"/>
    </row>
    <row r="106" spans="2:23" ht="14.25" customHeight="1">
      <c r="B106" s="208"/>
      <c r="C106" s="208"/>
      <c r="D106" s="39"/>
      <c r="E106" s="39"/>
      <c r="F106" s="39"/>
      <c r="G106" s="39"/>
      <c r="H106" s="39"/>
      <c r="I106" s="39"/>
      <c r="J106" s="39"/>
      <c r="K106" s="39"/>
      <c r="L106" s="39"/>
      <c r="M106" s="39"/>
      <c r="N106" s="39"/>
      <c r="O106" s="39"/>
      <c r="P106" s="39"/>
      <c r="Q106" s="39"/>
      <c r="R106" s="39"/>
      <c r="S106" s="39"/>
      <c r="T106" s="39"/>
      <c r="U106" s="39"/>
      <c r="V106" s="39"/>
      <c r="W106" s="39"/>
    </row>
    <row r="107" spans="2:23" ht="14.25" customHeight="1">
      <c r="B107" s="208"/>
      <c r="C107" s="208"/>
      <c r="D107" s="39"/>
      <c r="E107" s="39"/>
      <c r="F107" s="39"/>
      <c r="G107" s="39"/>
      <c r="H107" s="39"/>
      <c r="I107" s="39"/>
      <c r="J107" s="39"/>
      <c r="K107" s="39"/>
      <c r="L107" s="39"/>
      <c r="M107" s="39"/>
      <c r="N107" s="39"/>
      <c r="O107" s="39"/>
      <c r="P107" s="39"/>
      <c r="Q107" s="39"/>
      <c r="R107" s="39"/>
      <c r="S107" s="39"/>
      <c r="T107" s="39"/>
      <c r="U107" s="39"/>
      <c r="V107" s="39"/>
      <c r="W107" s="39"/>
    </row>
    <row r="108" spans="2:23" ht="14.25" customHeight="1">
      <c r="B108" s="208"/>
      <c r="C108" s="208"/>
      <c r="D108" s="39"/>
      <c r="E108" s="39"/>
      <c r="F108" s="39"/>
      <c r="G108" s="39"/>
      <c r="H108" s="39"/>
      <c r="I108" s="39"/>
      <c r="J108" s="39"/>
      <c r="K108" s="39"/>
      <c r="L108" s="39"/>
      <c r="M108" s="39"/>
      <c r="N108" s="39"/>
      <c r="O108" s="39"/>
      <c r="P108" s="39"/>
      <c r="Q108" s="39"/>
      <c r="R108" s="39"/>
      <c r="S108" s="39"/>
      <c r="T108" s="39"/>
      <c r="U108" s="39"/>
      <c r="V108" s="39"/>
      <c r="W108" s="39"/>
    </row>
    <row r="109" spans="2:23" ht="14.25" customHeight="1">
      <c r="B109" s="208"/>
      <c r="C109" s="208"/>
      <c r="D109" s="39"/>
      <c r="E109" s="39"/>
      <c r="F109" s="39"/>
      <c r="G109" s="39"/>
      <c r="H109" s="39"/>
      <c r="I109" s="39"/>
      <c r="J109" s="39"/>
      <c r="K109" s="39"/>
      <c r="L109" s="39"/>
      <c r="M109" s="39"/>
      <c r="N109" s="39"/>
      <c r="O109" s="39"/>
      <c r="P109" s="39"/>
      <c r="Q109" s="39"/>
      <c r="R109" s="39"/>
      <c r="S109" s="39"/>
      <c r="T109" s="39"/>
      <c r="U109" s="39"/>
      <c r="V109" s="39"/>
      <c r="W109" s="39"/>
    </row>
    <row r="110" spans="2:23" ht="14.25" customHeight="1">
      <c r="B110" s="208"/>
      <c r="C110" s="208"/>
      <c r="D110" s="39"/>
      <c r="E110" s="39"/>
      <c r="F110" s="39"/>
      <c r="G110" s="39"/>
      <c r="H110" s="39"/>
      <c r="I110" s="39"/>
      <c r="J110" s="39"/>
      <c r="K110" s="39"/>
      <c r="L110" s="39"/>
      <c r="M110" s="39"/>
      <c r="N110" s="39"/>
      <c r="O110" s="39"/>
      <c r="P110" s="39"/>
      <c r="Q110" s="39"/>
      <c r="R110" s="39"/>
      <c r="S110" s="39"/>
      <c r="T110" s="39"/>
      <c r="U110" s="39"/>
      <c r="V110" s="39"/>
      <c r="W110" s="39"/>
    </row>
    <row r="111" spans="2:23" ht="14.25" customHeight="1">
      <c r="B111" s="208"/>
      <c r="C111" s="208"/>
      <c r="D111" s="39"/>
      <c r="E111" s="39"/>
      <c r="F111" s="39"/>
      <c r="G111" s="39"/>
      <c r="H111" s="39"/>
      <c r="I111" s="39"/>
      <c r="J111" s="39"/>
      <c r="K111" s="39"/>
      <c r="L111" s="39"/>
      <c r="M111" s="39"/>
      <c r="N111" s="39"/>
      <c r="O111" s="39"/>
      <c r="P111" s="39"/>
      <c r="Q111" s="39"/>
      <c r="R111" s="39"/>
      <c r="S111" s="39"/>
      <c r="T111" s="39"/>
      <c r="U111" s="39"/>
      <c r="V111" s="39"/>
      <c r="W111" s="39"/>
    </row>
    <row r="112" spans="2:23" ht="14.25" customHeight="1">
      <c r="B112" s="208"/>
      <c r="C112" s="208"/>
      <c r="D112" s="39"/>
      <c r="E112" s="39"/>
      <c r="F112" s="39"/>
      <c r="G112" s="39"/>
      <c r="H112" s="39"/>
      <c r="I112" s="39"/>
      <c r="J112" s="39"/>
      <c r="K112" s="39"/>
      <c r="L112" s="39"/>
      <c r="M112" s="39"/>
      <c r="N112" s="39"/>
      <c r="O112" s="39"/>
      <c r="P112" s="39"/>
      <c r="Q112" s="39"/>
      <c r="R112" s="39"/>
      <c r="S112" s="39"/>
      <c r="T112" s="39"/>
      <c r="U112" s="39"/>
      <c r="V112" s="39"/>
      <c r="W112" s="39"/>
    </row>
    <row r="113" spans="2:23" ht="14.25" customHeight="1">
      <c r="B113" s="208"/>
      <c r="C113" s="208"/>
      <c r="D113" s="39"/>
      <c r="E113" s="39"/>
      <c r="F113" s="39"/>
      <c r="G113" s="39"/>
      <c r="H113" s="39"/>
      <c r="I113" s="39"/>
      <c r="J113" s="39"/>
      <c r="K113" s="39"/>
      <c r="L113" s="39"/>
      <c r="M113" s="39"/>
      <c r="N113" s="39"/>
      <c r="O113" s="39"/>
      <c r="P113" s="39"/>
      <c r="Q113" s="39"/>
      <c r="R113" s="39"/>
      <c r="S113" s="39"/>
      <c r="T113" s="39"/>
      <c r="U113" s="39"/>
      <c r="V113" s="39"/>
      <c r="W113" s="39"/>
    </row>
    <row r="114" spans="2:23" ht="14.25" customHeight="1">
      <c r="B114" s="208"/>
      <c r="C114" s="208"/>
      <c r="D114" s="39"/>
      <c r="E114" s="39"/>
      <c r="F114" s="39"/>
      <c r="G114" s="39"/>
      <c r="H114" s="39"/>
      <c r="I114" s="39"/>
      <c r="J114" s="39"/>
      <c r="K114" s="39"/>
      <c r="L114" s="39"/>
      <c r="M114" s="39"/>
      <c r="N114" s="39"/>
      <c r="O114" s="39"/>
      <c r="P114" s="39"/>
      <c r="Q114" s="39"/>
      <c r="R114" s="39"/>
      <c r="S114" s="39"/>
      <c r="T114" s="39"/>
      <c r="U114" s="39"/>
      <c r="V114" s="39"/>
      <c r="W114" s="39"/>
    </row>
    <row r="115" spans="2:23" ht="14.25" customHeight="1">
      <c r="B115" s="208"/>
      <c r="C115" s="208"/>
      <c r="D115" s="39"/>
      <c r="E115" s="39"/>
      <c r="F115" s="39"/>
      <c r="G115" s="39"/>
      <c r="H115" s="39"/>
      <c r="I115" s="39"/>
      <c r="J115" s="39"/>
      <c r="K115" s="39"/>
      <c r="L115" s="39"/>
      <c r="M115" s="39"/>
      <c r="N115" s="39"/>
      <c r="O115" s="39"/>
      <c r="P115" s="39"/>
      <c r="Q115" s="39"/>
      <c r="R115" s="39"/>
      <c r="S115" s="39"/>
      <c r="T115" s="39"/>
      <c r="U115" s="39"/>
      <c r="V115" s="39"/>
      <c r="W115" s="39"/>
    </row>
    <row r="116" spans="2:23" ht="14.25" customHeight="1">
      <c r="B116" s="208"/>
      <c r="C116" s="208"/>
      <c r="D116" s="39"/>
      <c r="E116" s="39"/>
      <c r="F116" s="39"/>
      <c r="G116" s="39"/>
      <c r="H116" s="39"/>
      <c r="I116" s="39"/>
      <c r="J116" s="39"/>
      <c r="K116" s="39"/>
      <c r="L116" s="39"/>
      <c r="M116" s="39"/>
      <c r="N116" s="39"/>
      <c r="O116" s="39"/>
      <c r="P116" s="39"/>
      <c r="Q116" s="39"/>
      <c r="R116" s="39"/>
      <c r="S116" s="39"/>
      <c r="T116" s="39"/>
      <c r="U116" s="39"/>
      <c r="V116" s="39"/>
      <c r="W116" s="39"/>
    </row>
    <row r="117" spans="2:23" ht="14.25" customHeight="1">
      <c r="B117" s="208"/>
      <c r="C117" s="208"/>
      <c r="D117" s="39"/>
      <c r="E117" s="39"/>
      <c r="F117" s="39"/>
      <c r="G117" s="39"/>
      <c r="H117" s="39"/>
      <c r="I117" s="39"/>
      <c r="J117" s="39"/>
      <c r="K117" s="39"/>
      <c r="L117" s="39"/>
      <c r="M117" s="39"/>
      <c r="N117" s="39"/>
      <c r="O117" s="39"/>
      <c r="P117" s="39"/>
      <c r="Q117" s="39"/>
      <c r="R117" s="39"/>
      <c r="S117" s="39"/>
      <c r="T117" s="39"/>
      <c r="U117" s="39"/>
      <c r="V117" s="39"/>
      <c r="W117" s="39"/>
    </row>
    <row r="118" spans="2:23" ht="14.25" customHeight="1">
      <c r="B118" s="208"/>
      <c r="C118" s="208"/>
      <c r="D118" s="39"/>
      <c r="E118" s="39"/>
      <c r="F118" s="39"/>
      <c r="G118" s="39"/>
      <c r="H118" s="39"/>
      <c r="I118" s="39"/>
      <c r="J118" s="39"/>
      <c r="K118" s="39"/>
      <c r="L118" s="39"/>
      <c r="M118" s="39"/>
      <c r="N118" s="39"/>
      <c r="O118" s="39"/>
      <c r="P118" s="39"/>
      <c r="Q118" s="39"/>
      <c r="R118" s="39"/>
      <c r="S118" s="39"/>
      <c r="T118" s="39"/>
      <c r="U118" s="39"/>
      <c r="V118" s="39"/>
      <c r="W118" s="39"/>
    </row>
    <row r="119" spans="2:23" ht="14.25" customHeight="1">
      <c r="B119" s="208"/>
      <c r="C119" s="208"/>
      <c r="D119" s="39"/>
      <c r="E119" s="39"/>
      <c r="F119" s="39"/>
      <c r="G119" s="39"/>
      <c r="H119" s="39"/>
      <c r="I119" s="39"/>
      <c r="J119" s="39"/>
      <c r="K119" s="39"/>
      <c r="L119" s="39"/>
      <c r="M119" s="39"/>
      <c r="N119" s="39"/>
      <c r="O119" s="39"/>
      <c r="P119" s="39"/>
      <c r="Q119" s="39"/>
      <c r="R119" s="39"/>
      <c r="S119" s="39"/>
      <c r="T119" s="39"/>
      <c r="U119" s="39"/>
      <c r="V119" s="39"/>
      <c r="W119" s="39"/>
    </row>
    <row r="120" spans="2:23" ht="14.25" customHeight="1">
      <c r="B120" s="208"/>
      <c r="C120" s="208"/>
      <c r="D120" s="39"/>
      <c r="E120" s="39"/>
      <c r="F120" s="39"/>
      <c r="G120" s="39"/>
      <c r="H120" s="39"/>
      <c r="I120" s="39"/>
      <c r="J120" s="39"/>
      <c r="K120" s="39"/>
      <c r="L120" s="39"/>
      <c r="M120" s="39"/>
      <c r="N120" s="39"/>
      <c r="O120" s="39"/>
      <c r="P120" s="39"/>
      <c r="Q120" s="39"/>
      <c r="R120" s="39"/>
      <c r="S120" s="39"/>
      <c r="T120" s="39"/>
      <c r="U120" s="39"/>
      <c r="V120" s="39"/>
      <c r="W120" s="39"/>
    </row>
    <row r="121" spans="2:23" ht="14.25" customHeight="1">
      <c r="B121" s="208"/>
      <c r="C121" s="208"/>
      <c r="D121" s="39"/>
      <c r="E121" s="39"/>
      <c r="F121" s="39"/>
      <c r="G121" s="39"/>
      <c r="H121" s="39"/>
      <c r="I121" s="39"/>
      <c r="J121" s="39"/>
      <c r="K121" s="39"/>
      <c r="L121" s="39"/>
      <c r="M121" s="39"/>
      <c r="N121" s="39"/>
      <c r="O121" s="39"/>
      <c r="P121" s="39"/>
      <c r="Q121" s="39"/>
      <c r="R121" s="39"/>
      <c r="S121" s="39"/>
      <c r="T121" s="39"/>
      <c r="U121" s="39"/>
      <c r="V121" s="39"/>
      <c r="W121" s="39"/>
    </row>
    <row r="122" spans="2:23" ht="14.25" customHeight="1">
      <c r="B122" s="208"/>
      <c r="C122" s="208"/>
      <c r="D122" s="39"/>
      <c r="E122" s="39"/>
      <c r="F122" s="39"/>
      <c r="G122" s="39"/>
      <c r="H122" s="39"/>
      <c r="I122" s="39"/>
      <c r="J122" s="39"/>
      <c r="K122" s="39"/>
      <c r="L122" s="39"/>
      <c r="M122" s="39"/>
      <c r="N122" s="39"/>
      <c r="O122" s="39"/>
      <c r="P122" s="39"/>
      <c r="Q122" s="39"/>
      <c r="R122" s="39"/>
      <c r="S122" s="39"/>
      <c r="T122" s="39"/>
      <c r="U122" s="39"/>
      <c r="V122" s="39"/>
      <c r="W122" s="39"/>
    </row>
    <row r="123" spans="2:23" ht="14.25" customHeight="1">
      <c r="B123" s="208"/>
      <c r="C123" s="208"/>
      <c r="D123" s="39"/>
      <c r="E123" s="39"/>
      <c r="F123" s="39"/>
      <c r="G123" s="39"/>
      <c r="H123" s="39"/>
      <c r="I123" s="39"/>
      <c r="J123" s="39"/>
      <c r="K123" s="39"/>
      <c r="L123" s="39"/>
      <c r="M123" s="39"/>
      <c r="N123" s="39"/>
      <c r="O123" s="39"/>
      <c r="P123" s="39"/>
      <c r="Q123" s="39"/>
      <c r="R123" s="39"/>
      <c r="S123" s="39"/>
      <c r="T123" s="39"/>
      <c r="U123" s="39"/>
      <c r="V123" s="39"/>
      <c r="W123" s="39"/>
    </row>
    <row r="124" spans="2:23" ht="14.25" customHeight="1">
      <c r="B124" s="208"/>
      <c r="C124" s="208"/>
      <c r="D124" s="39"/>
      <c r="E124" s="39"/>
      <c r="F124" s="39"/>
      <c r="G124" s="39"/>
      <c r="H124" s="39"/>
      <c r="I124" s="39"/>
      <c r="J124" s="39"/>
      <c r="K124" s="39"/>
      <c r="L124" s="39"/>
      <c r="M124" s="39"/>
      <c r="N124" s="39"/>
      <c r="O124" s="39"/>
      <c r="P124" s="39"/>
      <c r="Q124" s="39"/>
      <c r="R124" s="39"/>
      <c r="S124" s="39"/>
      <c r="T124" s="39"/>
      <c r="U124" s="39"/>
      <c r="V124" s="39"/>
      <c r="W124" s="39"/>
    </row>
    <row r="125" spans="2:23" ht="14.25" customHeight="1">
      <c r="B125" s="208"/>
      <c r="C125" s="208"/>
      <c r="D125" s="39"/>
      <c r="E125" s="39"/>
      <c r="F125" s="39"/>
      <c r="G125" s="39"/>
      <c r="H125" s="39"/>
      <c r="I125" s="39"/>
      <c r="J125" s="39"/>
      <c r="K125" s="39"/>
      <c r="L125" s="39"/>
      <c r="M125" s="39"/>
      <c r="N125" s="39"/>
      <c r="O125" s="39"/>
      <c r="P125" s="39"/>
      <c r="Q125" s="39"/>
      <c r="R125" s="39"/>
      <c r="S125" s="39"/>
      <c r="T125" s="39"/>
      <c r="U125" s="39"/>
      <c r="V125" s="39"/>
      <c r="W125" s="39"/>
    </row>
    <row r="126" spans="2:23" ht="14.25" customHeight="1">
      <c r="B126" s="208"/>
      <c r="C126" s="208"/>
      <c r="D126" s="39"/>
      <c r="E126" s="39"/>
      <c r="F126" s="39"/>
      <c r="G126" s="39"/>
      <c r="H126" s="39"/>
      <c r="I126" s="39"/>
      <c r="J126" s="39"/>
      <c r="K126" s="39"/>
      <c r="L126" s="39"/>
      <c r="M126" s="39"/>
      <c r="N126" s="39"/>
      <c r="O126" s="39"/>
      <c r="P126" s="39"/>
      <c r="Q126" s="39"/>
      <c r="R126" s="39"/>
      <c r="S126" s="39"/>
      <c r="T126" s="39"/>
      <c r="U126" s="39"/>
      <c r="V126" s="39"/>
      <c r="W126" s="39"/>
    </row>
    <row r="127" spans="2:23" ht="14.25" customHeight="1">
      <c r="B127" s="208"/>
      <c r="C127" s="208"/>
      <c r="D127" s="39"/>
      <c r="E127" s="39"/>
      <c r="F127" s="39"/>
      <c r="G127" s="39"/>
      <c r="H127" s="39"/>
      <c r="I127" s="39"/>
      <c r="J127" s="39"/>
      <c r="K127" s="39"/>
      <c r="L127" s="39"/>
      <c r="M127" s="39"/>
      <c r="N127" s="39"/>
      <c r="O127" s="39"/>
      <c r="P127" s="39"/>
      <c r="Q127" s="39"/>
      <c r="R127" s="39"/>
      <c r="S127" s="39"/>
      <c r="T127" s="39"/>
      <c r="U127" s="39"/>
      <c r="V127" s="39"/>
      <c r="W127" s="39"/>
    </row>
    <row r="128" spans="2:23" ht="14.25" customHeight="1">
      <c r="B128" s="208"/>
      <c r="C128" s="208"/>
      <c r="D128" s="39"/>
      <c r="E128" s="39"/>
      <c r="F128" s="39"/>
      <c r="G128" s="39"/>
      <c r="H128" s="39"/>
      <c r="I128" s="39"/>
      <c r="J128" s="39"/>
      <c r="K128" s="39"/>
      <c r="L128" s="39"/>
      <c r="M128" s="39"/>
      <c r="N128" s="39"/>
      <c r="O128" s="39"/>
      <c r="P128" s="39"/>
      <c r="Q128" s="39"/>
      <c r="R128" s="39"/>
      <c r="S128" s="39"/>
      <c r="T128" s="39"/>
      <c r="U128" s="39"/>
      <c r="V128" s="39"/>
      <c r="W128" s="39"/>
    </row>
    <row r="129" spans="2:23" ht="14.25" customHeight="1">
      <c r="B129" s="208"/>
      <c r="C129" s="208"/>
      <c r="D129" s="39"/>
      <c r="E129" s="39"/>
      <c r="F129" s="39"/>
      <c r="G129" s="39"/>
      <c r="H129" s="39"/>
      <c r="I129" s="39"/>
      <c r="J129" s="39"/>
      <c r="K129" s="39"/>
      <c r="L129" s="39"/>
      <c r="M129" s="39"/>
      <c r="N129" s="39"/>
      <c r="O129" s="39"/>
      <c r="P129" s="39"/>
      <c r="Q129" s="39"/>
      <c r="R129" s="39"/>
      <c r="S129" s="39"/>
      <c r="T129" s="39"/>
      <c r="U129" s="39"/>
      <c r="V129" s="39"/>
      <c r="W129" s="39"/>
    </row>
    <row r="130" spans="2:23" ht="14.25" customHeight="1">
      <c r="B130" s="208"/>
      <c r="C130" s="208"/>
      <c r="D130" s="39"/>
      <c r="E130" s="39"/>
      <c r="F130" s="39"/>
      <c r="G130" s="39"/>
      <c r="H130" s="39"/>
      <c r="I130" s="39"/>
      <c r="J130" s="39"/>
      <c r="K130" s="39"/>
      <c r="L130" s="39"/>
      <c r="M130" s="39"/>
      <c r="N130" s="39"/>
      <c r="O130" s="39"/>
      <c r="P130" s="39"/>
      <c r="Q130" s="39"/>
      <c r="R130" s="39"/>
      <c r="S130" s="39"/>
      <c r="T130" s="39"/>
      <c r="U130" s="39"/>
      <c r="V130" s="39"/>
      <c r="W130" s="39"/>
    </row>
    <row r="131" spans="2:23" ht="14.25" customHeight="1">
      <c r="B131" s="208"/>
      <c r="C131" s="208"/>
      <c r="D131" s="39"/>
      <c r="E131" s="39"/>
      <c r="F131" s="39"/>
      <c r="G131" s="39"/>
      <c r="H131" s="39"/>
      <c r="I131" s="39"/>
      <c r="J131" s="39"/>
      <c r="K131" s="39"/>
      <c r="L131" s="39"/>
      <c r="M131" s="39"/>
      <c r="N131" s="39"/>
      <c r="O131" s="39"/>
      <c r="P131" s="39"/>
      <c r="Q131" s="39"/>
      <c r="R131" s="39"/>
      <c r="S131" s="39"/>
      <c r="T131" s="39"/>
      <c r="U131" s="39"/>
      <c r="V131" s="39"/>
      <c r="W131" s="39"/>
    </row>
    <row r="132" spans="2:23" ht="14.25" customHeight="1">
      <c r="B132" s="208"/>
      <c r="C132" s="208"/>
      <c r="D132" s="39"/>
      <c r="E132" s="39"/>
      <c r="F132" s="39"/>
      <c r="G132" s="39"/>
      <c r="H132" s="39"/>
      <c r="I132" s="39"/>
      <c r="J132" s="39"/>
      <c r="K132" s="39"/>
      <c r="L132" s="39"/>
      <c r="M132" s="39"/>
      <c r="N132" s="39"/>
      <c r="O132" s="39"/>
      <c r="P132" s="39"/>
      <c r="Q132" s="39"/>
      <c r="R132" s="39"/>
      <c r="S132" s="39"/>
      <c r="T132" s="39"/>
      <c r="U132" s="39"/>
      <c r="V132" s="39"/>
      <c r="W132" s="39"/>
    </row>
    <row r="133" spans="2:23" ht="14.25" customHeight="1">
      <c r="B133" s="208"/>
      <c r="C133" s="208"/>
      <c r="D133" s="39"/>
      <c r="E133" s="39"/>
      <c r="F133" s="39"/>
      <c r="G133" s="39"/>
      <c r="H133" s="39"/>
      <c r="I133" s="39"/>
      <c r="J133" s="39"/>
      <c r="K133" s="39"/>
      <c r="L133" s="39"/>
      <c r="M133" s="39"/>
      <c r="N133" s="39"/>
      <c r="O133" s="39"/>
      <c r="P133" s="39"/>
      <c r="Q133" s="39"/>
      <c r="R133" s="39"/>
      <c r="S133" s="39"/>
      <c r="T133" s="39"/>
      <c r="U133" s="39"/>
      <c r="V133" s="39"/>
      <c r="W133" s="39"/>
    </row>
    <row r="134" spans="2:23" ht="14.25" customHeight="1">
      <c r="B134" s="208"/>
      <c r="C134" s="208"/>
      <c r="D134" s="39"/>
      <c r="E134" s="39"/>
      <c r="F134" s="39"/>
      <c r="G134" s="39"/>
      <c r="H134" s="39"/>
      <c r="I134" s="39"/>
      <c r="J134" s="39"/>
      <c r="K134" s="39"/>
      <c r="L134" s="39"/>
      <c r="M134" s="39"/>
      <c r="N134" s="39"/>
      <c r="O134" s="39"/>
      <c r="P134" s="39"/>
      <c r="Q134" s="39"/>
      <c r="R134" s="39"/>
      <c r="S134" s="39"/>
      <c r="T134" s="39"/>
      <c r="U134" s="39"/>
      <c r="V134" s="39"/>
      <c r="W134" s="39"/>
    </row>
    <row r="135" spans="2:23" ht="14.25" customHeight="1">
      <c r="B135" s="208"/>
      <c r="C135" s="208"/>
      <c r="D135" s="39"/>
      <c r="E135" s="39"/>
      <c r="F135" s="39"/>
      <c r="G135" s="39"/>
      <c r="H135" s="39"/>
      <c r="I135" s="39"/>
      <c r="J135" s="39"/>
      <c r="K135" s="39"/>
      <c r="L135" s="39"/>
      <c r="M135" s="39"/>
      <c r="N135" s="39"/>
      <c r="O135" s="39"/>
      <c r="P135" s="39"/>
      <c r="Q135" s="39"/>
      <c r="R135" s="39"/>
      <c r="S135" s="39"/>
      <c r="T135" s="39"/>
      <c r="U135" s="39"/>
      <c r="V135" s="39"/>
      <c r="W135" s="39"/>
    </row>
    <row r="136" spans="2:23" ht="14.25" customHeight="1">
      <c r="B136" s="208"/>
      <c r="C136" s="208"/>
      <c r="D136" s="39"/>
      <c r="E136" s="39"/>
      <c r="F136" s="39"/>
      <c r="G136" s="39"/>
      <c r="H136" s="39"/>
      <c r="I136" s="39"/>
      <c r="J136" s="39"/>
      <c r="K136" s="39"/>
      <c r="L136" s="39"/>
      <c r="M136" s="39"/>
      <c r="N136" s="39"/>
      <c r="O136" s="39"/>
      <c r="P136" s="39"/>
      <c r="Q136" s="39"/>
      <c r="R136" s="39"/>
      <c r="S136" s="39"/>
      <c r="T136" s="39"/>
      <c r="U136" s="39"/>
      <c r="V136" s="39"/>
      <c r="W136" s="39"/>
    </row>
    <row r="137" spans="2:23" ht="14.25" customHeight="1">
      <c r="B137" s="208"/>
      <c r="C137" s="208"/>
      <c r="D137" s="39"/>
      <c r="E137" s="39"/>
      <c r="F137" s="39"/>
      <c r="G137" s="39"/>
      <c r="H137" s="39"/>
      <c r="I137" s="39"/>
      <c r="J137" s="39"/>
      <c r="K137" s="39"/>
      <c r="L137" s="39"/>
      <c r="M137" s="39"/>
      <c r="N137" s="39"/>
      <c r="O137" s="39"/>
      <c r="P137" s="39"/>
      <c r="Q137" s="39"/>
      <c r="R137" s="39"/>
      <c r="S137" s="39"/>
      <c r="T137" s="39"/>
      <c r="U137" s="39"/>
      <c r="V137" s="39"/>
      <c r="W137" s="39"/>
    </row>
    <row r="138" spans="2:23" ht="14.25" customHeight="1">
      <c r="B138" s="208"/>
      <c r="C138" s="208"/>
      <c r="D138" s="39"/>
      <c r="E138" s="39"/>
      <c r="F138" s="39"/>
      <c r="G138" s="39"/>
      <c r="H138" s="39"/>
      <c r="I138" s="39"/>
      <c r="J138" s="39"/>
      <c r="K138" s="39"/>
      <c r="L138" s="39"/>
      <c r="M138" s="39"/>
      <c r="N138" s="39"/>
      <c r="O138" s="39"/>
      <c r="P138" s="39"/>
      <c r="Q138" s="39"/>
      <c r="R138" s="39"/>
      <c r="S138" s="39"/>
      <c r="T138" s="39"/>
      <c r="U138" s="39"/>
      <c r="V138" s="39"/>
      <c r="W138" s="39"/>
    </row>
    <row r="139" spans="2:23" ht="14.25" customHeight="1">
      <c r="B139" s="208"/>
      <c r="C139" s="208"/>
      <c r="D139" s="39"/>
      <c r="E139" s="39"/>
      <c r="F139" s="39"/>
      <c r="G139" s="39"/>
      <c r="H139" s="39"/>
      <c r="I139" s="39"/>
      <c r="J139" s="39"/>
      <c r="K139" s="39"/>
      <c r="L139" s="39"/>
      <c r="M139" s="39"/>
      <c r="N139" s="39"/>
      <c r="O139" s="39"/>
      <c r="P139" s="39"/>
      <c r="Q139" s="39"/>
      <c r="R139" s="39"/>
      <c r="S139" s="39"/>
      <c r="T139" s="39"/>
      <c r="U139" s="39"/>
      <c r="V139" s="39"/>
      <c r="W139" s="39"/>
    </row>
    <row r="140" spans="2:23" ht="14.25" customHeight="1">
      <c r="B140" s="208"/>
      <c r="C140" s="208"/>
      <c r="D140" s="39"/>
      <c r="E140" s="39"/>
      <c r="F140" s="39"/>
      <c r="G140" s="39"/>
      <c r="H140" s="39"/>
      <c r="I140" s="39"/>
      <c r="J140" s="39"/>
      <c r="K140" s="39"/>
      <c r="L140" s="39"/>
      <c r="M140" s="39"/>
      <c r="N140" s="39"/>
      <c r="O140" s="39"/>
      <c r="P140" s="39"/>
      <c r="Q140" s="39"/>
      <c r="R140" s="39"/>
      <c r="S140" s="39"/>
      <c r="T140" s="39"/>
      <c r="U140" s="39"/>
      <c r="V140" s="39"/>
      <c r="W140" s="39"/>
    </row>
    <row r="141" spans="2:23" ht="14.25" customHeight="1">
      <c r="B141" s="208"/>
      <c r="C141" s="208"/>
      <c r="D141" s="39"/>
      <c r="E141" s="39"/>
      <c r="F141" s="39"/>
      <c r="G141" s="39"/>
      <c r="H141" s="39"/>
      <c r="I141" s="39"/>
      <c r="J141" s="39"/>
      <c r="K141" s="39"/>
      <c r="L141" s="39"/>
      <c r="M141" s="39"/>
      <c r="N141" s="39"/>
      <c r="O141" s="39"/>
      <c r="P141" s="39"/>
      <c r="Q141" s="39"/>
      <c r="R141" s="39"/>
      <c r="S141" s="39"/>
      <c r="T141" s="39"/>
      <c r="U141" s="39"/>
      <c r="V141" s="39"/>
      <c r="W141" s="39"/>
    </row>
    <row r="142" spans="2:23" ht="14.25" customHeight="1">
      <c r="B142" s="208"/>
      <c r="C142" s="208"/>
      <c r="D142" s="39"/>
      <c r="E142" s="39"/>
      <c r="F142" s="39"/>
      <c r="G142" s="39"/>
      <c r="H142" s="39"/>
      <c r="I142" s="39"/>
      <c r="J142" s="39"/>
      <c r="K142" s="39"/>
      <c r="L142" s="39"/>
      <c r="M142" s="39"/>
      <c r="N142" s="39"/>
      <c r="O142" s="39"/>
      <c r="P142" s="39"/>
      <c r="Q142" s="39"/>
      <c r="R142" s="39"/>
      <c r="S142" s="39"/>
      <c r="T142" s="39"/>
      <c r="U142" s="39"/>
      <c r="V142" s="39"/>
      <c r="W142" s="39"/>
    </row>
    <row r="143" spans="2:23" ht="14.25" customHeight="1">
      <c r="B143" s="208"/>
      <c r="C143" s="208"/>
      <c r="D143" s="39"/>
      <c r="E143" s="39"/>
      <c r="F143" s="39"/>
      <c r="G143" s="39"/>
      <c r="H143" s="39"/>
      <c r="I143" s="39"/>
      <c r="J143" s="39"/>
      <c r="K143" s="39"/>
      <c r="L143" s="39"/>
      <c r="M143" s="39"/>
      <c r="N143" s="39"/>
      <c r="O143" s="39"/>
      <c r="P143" s="39"/>
      <c r="Q143" s="39"/>
      <c r="R143" s="39"/>
      <c r="S143" s="39"/>
      <c r="T143" s="39"/>
      <c r="U143" s="39"/>
      <c r="V143" s="39"/>
      <c r="W143" s="39"/>
    </row>
    <row r="144" spans="2:23" ht="14.25" customHeight="1">
      <c r="B144" s="208"/>
      <c r="C144" s="208"/>
      <c r="D144" s="39"/>
      <c r="E144" s="39"/>
      <c r="F144" s="39"/>
      <c r="G144" s="39"/>
      <c r="H144" s="39"/>
      <c r="I144" s="39"/>
      <c r="J144" s="39"/>
      <c r="K144" s="39"/>
      <c r="L144" s="39"/>
      <c r="M144" s="39"/>
      <c r="N144" s="39"/>
      <c r="O144" s="39"/>
      <c r="P144" s="39"/>
      <c r="Q144" s="39"/>
      <c r="R144" s="39"/>
      <c r="S144" s="39"/>
      <c r="T144" s="39"/>
      <c r="U144" s="39"/>
      <c r="V144" s="39"/>
      <c r="W144" s="39"/>
    </row>
    <row r="145" spans="2:23" ht="14.25" customHeight="1">
      <c r="B145" s="208"/>
      <c r="C145" s="208"/>
      <c r="D145" s="39"/>
      <c r="E145" s="39"/>
      <c r="F145" s="39"/>
      <c r="G145" s="39"/>
      <c r="H145" s="39"/>
      <c r="I145" s="39"/>
      <c r="J145" s="39"/>
      <c r="K145" s="39"/>
      <c r="L145" s="39"/>
      <c r="M145" s="39"/>
      <c r="N145" s="39"/>
      <c r="O145" s="39"/>
      <c r="P145" s="39"/>
      <c r="Q145" s="39"/>
      <c r="R145" s="39"/>
      <c r="S145" s="39"/>
      <c r="T145" s="39"/>
      <c r="U145" s="39"/>
      <c r="V145" s="39"/>
      <c r="W145" s="39"/>
    </row>
    <row r="146" spans="2:23" ht="14.25" customHeight="1">
      <c r="B146" s="208"/>
      <c r="C146" s="208"/>
      <c r="D146" s="39"/>
      <c r="E146" s="39"/>
      <c r="F146" s="39"/>
      <c r="G146" s="39"/>
      <c r="H146" s="39"/>
      <c r="I146" s="39"/>
      <c r="J146" s="39"/>
      <c r="K146" s="39"/>
      <c r="L146" s="39"/>
      <c r="M146" s="39"/>
      <c r="N146" s="39"/>
      <c r="O146" s="39"/>
      <c r="P146" s="39"/>
      <c r="Q146" s="39"/>
      <c r="R146" s="39"/>
      <c r="S146" s="39"/>
      <c r="T146" s="39"/>
      <c r="U146" s="39"/>
      <c r="V146" s="39"/>
      <c r="W146" s="39"/>
    </row>
    <row r="147" spans="2:23" ht="14.25" customHeight="1">
      <c r="B147" s="208"/>
      <c r="C147" s="208"/>
      <c r="D147" s="39"/>
      <c r="E147" s="39"/>
      <c r="F147" s="39"/>
      <c r="G147" s="39"/>
      <c r="H147" s="39"/>
      <c r="I147" s="39"/>
      <c r="J147" s="39"/>
      <c r="K147" s="39"/>
      <c r="L147" s="39"/>
      <c r="M147" s="39"/>
      <c r="N147" s="39"/>
      <c r="O147" s="39"/>
      <c r="P147" s="39"/>
      <c r="Q147" s="39"/>
      <c r="R147" s="39"/>
      <c r="S147" s="39"/>
      <c r="T147" s="39"/>
      <c r="U147" s="39"/>
      <c r="V147" s="39"/>
      <c r="W147" s="39"/>
    </row>
    <row r="148" spans="2:23" ht="14.25" customHeight="1">
      <c r="B148" s="208"/>
      <c r="C148" s="208"/>
      <c r="D148" s="39"/>
      <c r="E148" s="39"/>
      <c r="F148" s="39"/>
      <c r="G148" s="39"/>
      <c r="H148" s="39"/>
      <c r="I148" s="39"/>
      <c r="J148" s="39"/>
      <c r="K148" s="39"/>
      <c r="L148" s="39"/>
      <c r="M148" s="39"/>
      <c r="N148" s="39"/>
      <c r="O148" s="39"/>
      <c r="P148" s="39"/>
      <c r="Q148" s="39"/>
      <c r="R148" s="39"/>
      <c r="S148" s="39"/>
      <c r="T148" s="39"/>
      <c r="U148" s="39"/>
      <c r="V148" s="39"/>
      <c r="W148" s="39"/>
    </row>
    <row r="149" spans="2:23" ht="14.25" customHeight="1">
      <c r="B149" s="208"/>
      <c r="C149" s="208"/>
      <c r="D149" s="39"/>
      <c r="E149" s="39"/>
      <c r="F149" s="39"/>
      <c r="G149" s="39"/>
      <c r="H149" s="39"/>
      <c r="I149" s="39"/>
      <c r="J149" s="39"/>
      <c r="K149" s="39"/>
      <c r="L149" s="39"/>
      <c r="M149" s="39"/>
      <c r="N149" s="39"/>
      <c r="O149" s="39"/>
      <c r="P149" s="39"/>
      <c r="Q149" s="39"/>
      <c r="R149" s="39"/>
      <c r="S149" s="39"/>
      <c r="T149" s="39"/>
      <c r="U149" s="39"/>
      <c r="V149" s="39"/>
      <c r="W149" s="39"/>
    </row>
    <row r="150" spans="2:23" ht="14.25" customHeight="1">
      <c r="B150" s="208"/>
      <c r="C150" s="208"/>
      <c r="D150" s="39"/>
      <c r="E150" s="39"/>
      <c r="F150" s="39"/>
      <c r="G150" s="39"/>
      <c r="H150" s="39"/>
      <c r="I150" s="39"/>
      <c r="J150" s="39"/>
      <c r="K150" s="39"/>
      <c r="L150" s="39"/>
      <c r="M150" s="39"/>
      <c r="N150" s="39"/>
      <c r="O150" s="39"/>
      <c r="P150" s="39"/>
      <c r="Q150" s="39"/>
      <c r="R150" s="39"/>
      <c r="S150" s="39"/>
      <c r="T150" s="39"/>
      <c r="U150" s="39"/>
      <c r="V150" s="39"/>
      <c r="W150" s="39"/>
    </row>
    <row r="151" spans="2:23" ht="14.25" customHeight="1">
      <c r="B151" s="208"/>
      <c r="C151" s="208"/>
      <c r="D151" s="39"/>
      <c r="E151" s="39"/>
      <c r="F151" s="39"/>
      <c r="G151" s="39"/>
      <c r="H151" s="39"/>
      <c r="I151" s="39"/>
      <c r="J151" s="39"/>
      <c r="K151" s="39"/>
      <c r="L151" s="39"/>
      <c r="M151" s="39"/>
      <c r="N151" s="39"/>
      <c r="O151" s="39"/>
      <c r="P151" s="39"/>
      <c r="Q151" s="39"/>
      <c r="R151" s="39"/>
      <c r="S151" s="39"/>
      <c r="T151" s="39"/>
      <c r="U151" s="39"/>
      <c r="V151" s="39"/>
      <c r="W151" s="39"/>
    </row>
    <row r="152" spans="2:23" ht="14.25" customHeight="1">
      <c r="B152" s="208"/>
      <c r="C152" s="208"/>
      <c r="D152" s="39"/>
      <c r="E152" s="39"/>
      <c r="F152" s="39"/>
      <c r="G152" s="39"/>
      <c r="H152" s="39"/>
      <c r="I152" s="39"/>
      <c r="J152" s="39"/>
      <c r="K152" s="39"/>
      <c r="L152" s="39"/>
      <c r="M152" s="39"/>
      <c r="N152" s="39"/>
      <c r="O152" s="39"/>
      <c r="P152" s="39"/>
      <c r="Q152" s="39"/>
      <c r="R152" s="39"/>
      <c r="S152" s="39"/>
      <c r="T152" s="39"/>
      <c r="U152" s="39"/>
      <c r="V152" s="39"/>
      <c r="W152" s="39"/>
    </row>
    <row r="153" spans="2:23" ht="14.25" customHeight="1">
      <c r="B153" s="208"/>
      <c r="C153" s="208"/>
      <c r="D153" s="39"/>
      <c r="E153" s="39"/>
      <c r="F153" s="39"/>
      <c r="G153" s="39"/>
      <c r="H153" s="39"/>
      <c r="I153" s="39"/>
      <c r="J153" s="39"/>
      <c r="K153" s="39"/>
      <c r="L153" s="39"/>
      <c r="M153" s="39"/>
      <c r="N153" s="39"/>
      <c r="O153" s="39"/>
      <c r="P153" s="39"/>
      <c r="Q153" s="39"/>
      <c r="R153" s="39"/>
      <c r="S153" s="39"/>
      <c r="T153" s="39"/>
      <c r="U153" s="39"/>
      <c r="V153" s="39"/>
      <c r="W153" s="39"/>
    </row>
    <row r="154" spans="2:23" ht="14.25" customHeight="1">
      <c r="B154" s="208"/>
      <c r="C154" s="208"/>
      <c r="D154" s="39"/>
      <c r="E154" s="39"/>
      <c r="F154" s="39"/>
      <c r="G154" s="39"/>
      <c r="H154" s="39"/>
      <c r="I154" s="39"/>
      <c r="J154" s="39"/>
      <c r="K154" s="39"/>
      <c r="L154" s="39"/>
      <c r="M154" s="39"/>
      <c r="N154" s="39"/>
      <c r="O154" s="39"/>
      <c r="P154" s="39"/>
      <c r="Q154" s="39"/>
      <c r="R154" s="39"/>
      <c r="S154" s="39"/>
      <c r="T154" s="39"/>
      <c r="U154" s="39"/>
      <c r="V154" s="39"/>
      <c r="W154" s="39"/>
    </row>
    <row r="155" spans="2:23" ht="14.25" customHeight="1">
      <c r="B155" s="208"/>
      <c r="C155" s="208"/>
      <c r="D155" s="39"/>
      <c r="E155" s="39"/>
      <c r="F155" s="39"/>
      <c r="G155" s="39"/>
      <c r="H155" s="39"/>
      <c r="I155" s="39"/>
      <c r="J155" s="39"/>
      <c r="K155" s="39"/>
      <c r="L155" s="39"/>
      <c r="M155" s="39"/>
      <c r="N155" s="39"/>
      <c r="O155" s="39"/>
      <c r="P155" s="39"/>
      <c r="Q155" s="39"/>
      <c r="R155" s="39"/>
      <c r="S155" s="39"/>
      <c r="T155" s="39"/>
      <c r="U155" s="39"/>
      <c r="V155" s="39"/>
      <c r="W155" s="39"/>
    </row>
    <row r="156" spans="2:23" ht="14.25" customHeight="1">
      <c r="B156" s="208"/>
      <c r="C156" s="208"/>
      <c r="D156" s="39"/>
      <c r="E156" s="39"/>
      <c r="F156" s="39"/>
      <c r="G156" s="39"/>
      <c r="H156" s="39"/>
      <c r="I156" s="39"/>
      <c r="J156" s="39"/>
      <c r="K156" s="39"/>
      <c r="L156" s="39"/>
      <c r="M156" s="39"/>
      <c r="N156" s="39"/>
      <c r="O156" s="39"/>
      <c r="P156" s="39"/>
      <c r="Q156" s="39"/>
      <c r="R156" s="39"/>
      <c r="S156" s="39"/>
      <c r="T156" s="39"/>
      <c r="U156" s="39"/>
      <c r="V156" s="39"/>
      <c r="W156" s="39"/>
    </row>
    <row r="157" spans="2:23" ht="14.25" customHeight="1">
      <c r="B157" s="208"/>
      <c r="C157" s="208"/>
      <c r="D157" s="39"/>
      <c r="E157" s="39"/>
      <c r="F157" s="39"/>
      <c r="G157" s="39"/>
      <c r="H157" s="39"/>
      <c r="I157" s="39"/>
      <c r="J157" s="39"/>
      <c r="K157" s="39"/>
      <c r="L157" s="39"/>
      <c r="M157" s="39"/>
      <c r="N157" s="39"/>
      <c r="O157" s="39"/>
      <c r="P157" s="39"/>
      <c r="Q157" s="39"/>
      <c r="R157" s="39"/>
      <c r="S157" s="39"/>
      <c r="T157" s="39"/>
      <c r="U157" s="39"/>
      <c r="V157" s="39"/>
      <c r="W157" s="39"/>
    </row>
    <row r="158" spans="2:23" ht="14.25" customHeight="1">
      <c r="B158" s="208"/>
      <c r="C158" s="208"/>
      <c r="D158" s="39"/>
      <c r="E158" s="39"/>
      <c r="F158" s="39"/>
      <c r="G158" s="39"/>
      <c r="H158" s="39"/>
      <c r="I158" s="39"/>
      <c r="J158" s="39"/>
      <c r="K158" s="39"/>
      <c r="L158" s="39"/>
      <c r="M158" s="39"/>
      <c r="N158" s="39"/>
      <c r="O158" s="39"/>
      <c r="P158" s="39"/>
      <c r="Q158" s="39"/>
      <c r="R158" s="39"/>
      <c r="S158" s="39"/>
      <c r="T158" s="39"/>
      <c r="U158" s="39"/>
      <c r="V158" s="39"/>
      <c r="W158" s="39"/>
    </row>
    <row r="159" spans="2:23" ht="14.25" customHeight="1">
      <c r="B159" s="208"/>
      <c r="C159" s="208"/>
      <c r="D159" s="39"/>
      <c r="E159" s="39"/>
      <c r="F159" s="39"/>
      <c r="G159" s="39"/>
      <c r="H159" s="39"/>
      <c r="I159" s="39"/>
      <c r="J159" s="39"/>
      <c r="K159" s="39"/>
      <c r="L159" s="39"/>
      <c r="M159" s="39"/>
      <c r="N159" s="39"/>
      <c r="O159" s="39"/>
      <c r="P159" s="39"/>
      <c r="Q159" s="39"/>
      <c r="R159" s="39"/>
      <c r="S159" s="39"/>
      <c r="T159" s="39"/>
      <c r="U159" s="39"/>
      <c r="V159" s="39"/>
      <c r="W159" s="39"/>
    </row>
    <row r="160" spans="2:23" ht="14.25" customHeight="1">
      <c r="B160" s="208"/>
      <c r="C160" s="208"/>
      <c r="D160" s="39"/>
      <c r="E160" s="39"/>
      <c r="F160" s="39"/>
      <c r="G160" s="39"/>
      <c r="H160" s="39"/>
      <c r="I160" s="39"/>
      <c r="J160" s="39"/>
      <c r="K160" s="39"/>
      <c r="L160" s="39"/>
      <c r="M160" s="39"/>
      <c r="N160" s="39"/>
      <c r="O160" s="39"/>
      <c r="P160" s="39"/>
      <c r="Q160" s="39"/>
      <c r="R160" s="39"/>
      <c r="S160" s="39"/>
      <c r="T160" s="39"/>
      <c r="U160" s="39"/>
      <c r="V160" s="39"/>
      <c r="W160" s="39"/>
    </row>
    <row r="161" spans="2:23" ht="14.25" customHeight="1">
      <c r="B161" s="208"/>
      <c r="C161" s="208"/>
      <c r="D161" s="39"/>
      <c r="E161" s="39"/>
      <c r="F161" s="39"/>
      <c r="G161" s="39"/>
      <c r="H161" s="39"/>
      <c r="I161" s="39"/>
      <c r="J161" s="39"/>
      <c r="K161" s="39"/>
      <c r="L161" s="39"/>
      <c r="M161" s="39"/>
      <c r="N161" s="39"/>
      <c r="O161" s="39"/>
      <c r="P161" s="39"/>
      <c r="Q161" s="39"/>
      <c r="R161" s="39"/>
      <c r="S161" s="39"/>
      <c r="T161" s="39"/>
      <c r="U161" s="39"/>
      <c r="V161" s="39"/>
      <c r="W161" s="39"/>
    </row>
    <row r="162" spans="2:23" ht="14.25" customHeight="1">
      <c r="B162" s="208"/>
      <c r="C162" s="208"/>
      <c r="D162" s="39"/>
      <c r="E162" s="39"/>
      <c r="F162" s="39"/>
      <c r="G162" s="39"/>
      <c r="H162" s="39"/>
      <c r="I162" s="39"/>
      <c r="J162" s="39"/>
      <c r="K162" s="39"/>
      <c r="L162" s="39"/>
      <c r="M162" s="39"/>
      <c r="N162" s="39"/>
      <c r="O162" s="39"/>
      <c r="P162" s="39"/>
      <c r="Q162" s="39"/>
      <c r="R162" s="39"/>
      <c r="S162" s="39"/>
      <c r="T162" s="39"/>
      <c r="U162" s="39"/>
      <c r="V162" s="39"/>
      <c r="W162" s="39"/>
    </row>
    <row r="163" spans="2:23" ht="14.25" customHeight="1">
      <c r="B163" s="208"/>
      <c r="C163" s="208"/>
      <c r="D163" s="39"/>
      <c r="E163" s="39"/>
      <c r="F163" s="39"/>
      <c r="G163" s="39"/>
      <c r="H163" s="39"/>
      <c r="I163" s="39"/>
      <c r="J163" s="39"/>
      <c r="K163" s="39"/>
      <c r="L163" s="39"/>
      <c r="M163" s="39"/>
      <c r="N163" s="39"/>
      <c r="O163" s="39"/>
      <c r="P163" s="39"/>
      <c r="Q163" s="39"/>
      <c r="R163" s="39"/>
      <c r="S163" s="39"/>
      <c r="T163" s="39"/>
      <c r="U163" s="39"/>
      <c r="V163" s="39"/>
      <c r="W163" s="39"/>
    </row>
    <row r="164" spans="2:23" ht="14.25" customHeight="1">
      <c r="B164" s="208"/>
      <c r="C164" s="208"/>
      <c r="D164" s="39"/>
      <c r="E164" s="39"/>
      <c r="F164" s="39"/>
      <c r="G164" s="39"/>
      <c r="H164" s="39"/>
      <c r="I164" s="39"/>
      <c r="J164" s="39"/>
      <c r="K164" s="39"/>
      <c r="L164" s="39"/>
      <c r="M164" s="39"/>
      <c r="N164" s="39"/>
      <c r="O164" s="39"/>
      <c r="P164" s="39"/>
      <c r="Q164" s="39"/>
      <c r="R164" s="39"/>
      <c r="S164" s="39"/>
      <c r="T164" s="39"/>
      <c r="U164" s="39"/>
      <c r="V164" s="39"/>
      <c r="W164" s="39"/>
    </row>
    <row r="165" spans="2:23" ht="14.25" customHeight="1">
      <c r="B165" s="208"/>
      <c r="C165" s="208"/>
      <c r="D165" s="39"/>
      <c r="E165" s="39"/>
      <c r="F165" s="39"/>
      <c r="G165" s="39"/>
      <c r="H165" s="39"/>
      <c r="I165" s="39"/>
      <c r="J165" s="39"/>
      <c r="K165" s="39"/>
      <c r="L165" s="39"/>
      <c r="M165" s="39"/>
      <c r="N165" s="39"/>
      <c r="O165" s="39"/>
      <c r="P165" s="39"/>
      <c r="Q165" s="39"/>
      <c r="R165" s="39"/>
      <c r="S165" s="39"/>
      <c r="T165" s="39"/>
      <c r="U165" s="39"/>
      <c r="V165" s="39"/>
      <c r="W165" s="39"/>
    </row>
    <row r="166" spans="2:23" ht="14.25" customHeight="1">
      <c r="B166" s="208"/>
      <c r="C166" s="208"/>
      <c r="D166" s="39"/>
      <c r="E166" s="39"/>
      <c r="F166" s="39"/>
      <c r="G166" s="39"/>
      <c r="H166" s="39"/>
      <c r="I166" s="39"/>
      <c r="J166" s="39"/>
      <c r="K166" s="39"/>
      <c r="L166" s="39"/>
      <c r="M166" s="39"/>
      <c r="N166" s="39"/>
      <c r="O166" s="39"/>
      <c r="P166" s="39"/>
      <c r="Q166" s="39"/>
      <c r="R166" s="39"/>
      <c r="S166" s="39"/>
      <c r="T166" s="39"/>
      <c r="U166" s="39"/>
      <c r="V166" s="39"/>
      <c r="W166" s="39"/>
    </row>
    <row r="167" spans="2:23" ht="14.25" customHeight="1">
      <c r="B167" s="208"/>
      <c r="C167" s="208"/>
      <c r="D167" s="39"/>
      <c r="E167" s="39"/>
      <c r="F167" s="39"/>
      <c r="G167" s="39"/>
      <c r="H167" s="39"/>
      <c r="I167" s="39"/>
      <c r="J167" s="39"/>
      <c r="K167" s="39"/>
      <c r="L167" s="39"/>
      <c r="M167" s="39"/>
      <c r="N167" s="39"/>
      <c r="O167" s="39"/>
      <c r="P167" s="39"/>
      <c r="Q167" s="39"/>
      <c r="R167" s="39"/>
      <c r="S167" s="39"/>
      <c r="T167" s="39"/>
      <c r="U167" s="39"/>
      <c r="V167" s="39"/>
      <c r="W167" s="39"/>
    </row>
    <row r="168" spans="2:23" ht="14.25" customHeight="1">
      <c r="B168" s="208"/>
      <c r="C168" s="208"/>
      <c r="D168" s="39"/>
      <c r="E168" s="39"/>
      <c r="F168" s="39"/>
      <c r="G168" s="39"/>
      <c r="H168" s="39"/>
      <c r="I168" s="39"/>
      <c r="J168" s="39"/>
      <c r="K168" s="39"/>
      <c r="L168" s="39"/>
      <c r="M168" s="39"/>
      <c r="N168" s="39"/>
      <c r="O168" s="39"/>
      <c r="P168" s="39"/>
      <c r="Q168" s="39"/>
      <c r="R168" s="39"/>
      <c r="S168" s="39"/>
      <c r="T168" s="39"/>
      <c r="U168" s="39"/>
      <c r="V168" s="39"/>
      <c r="W168" s="39"/>
    </row>
    <row r="169" spans="2:23" ht="14.25" customHeight="1">
      <c r="B169" s="208"/>
      <c r="C169" s="208"/>
      <c r="D169" s="39"/>
      <c r="E169" s="39"/>
      <c r="F169" s="39"/>
      <c r="G169" s="39"/>
      <c r="H169" s="39"/>
      <c r="I169" s="39"/>
      <c r="J169" s="39"/>
      <c r="K169" s="39"/>
      <c r="L169" s="39"/>
      <c r="M169" s="39"/>
      <c r="N169" s="39"/>
      <c r="O169" s="39"/>
      <c r="P169" s="39"/>
      <c r="Q169" s="39"/>
      <c r="R169" s="39"/>
      <c r="S169" s="39"/>
      <c r="T169" s="39"/>
      <c r="U169" s="39"/>
      <c r="V169" s="39"/>
      <c r="W169" s="39"/>
    </row>
    <row r="170" spans="2:23" ht="14.25" customHeight="1">
      <c r="B170" s="208"/>
      <c r="C170" s="208"/>
      <c r="D170" s="39"/>
      <c r="E170" s="39"/>
      <c r="F170" s="39"/>
      <c r="G170" s="39"/>
      <c r="H170" s="39"/>
      <c r="I170" s="39"/>
      <c r="J170" s="39"/>
      <c r="K170" s="39"/>
      <c r="L170" s="39"/>
      <c r="M170" s="39"/>
      <c r="N170" s="39"/>
      <c r="O170" s="39"/>
      <c r="P170" s="39"/>
      <c r="Q170" s="39"/>
      <c r="R170" s="39"/>
      <c r="S170" s="39"/>
      <c r="T170" s="39"/>
      <c r="U170" s="39"/>
      <c r="V170" s="39"/>
      <c r="W170" s="39"/>
    </row>
    <row r="171" spans="2:23" ht="14.25" customHeight="1">
      <c r="B171" s="208"/>
      <c r="C171" s="208"/>
      <c r="D171" s="39"/>
      <c r="E171" s="39"/>
      <c r="F171" s="39"/>
      <c r="G171" s="39"/>
      <c r="H171" s="39"/>
      <c r="I171" s="39"/>
      <c r="J171" s="39"/>
      <c r="K171" s="39"/>
      <c r="L171" s="39"/>
      <c r="M171" s="39"/>
      <c r="N171" s="39"/>
      <c r="O171" s="39"/>
      <c r="P171" s="39"/>
      <c r="Q171" s="39"/>
      <c r="R171" s="39"/>
      <c r="S171" s="39"/>
      <c r="T171" s="39"/>
      <c r="U171" s="39"/>
      <c r="V171" s="39"/>
      <c r="W171" s="39"/>
    </row>
    <row r="172" spans="2:23" ht="14.25" customHeight="1">
      <c r="B172" s="208"/>
      <c r="C172" s="208"/>
      <c r="D172" s="39"/>
      <c r="E172" s="39"/>
      <c r="F172" s="39"/>
      <c r="G172" s="39"/>
      <c r="H172" s="39"/>
      <c r="I172" s="39"/>
      <c r="J172" s="39"/>
      <c r="K172" s="39"/>
      <c r="L172" s="39"/>
      <c r="M172" s="39"/>
      <c r="N172" s="39"/>
      <c r="O172" s="39"/>
      <c r="P172" s="39"/>
      <c r="Q172" s="39"/>
      <c r="R172" s="39"/>
      <c r="S172" s="39"/>
      <c r="T172" s="39"/>
      <c r="U172" s="39"/>
      <c r="V172" s="39"/>
      <c r="W172" s="39"/>
    </row>
    <row r="173" spans="2:23" ht="14.25" customHeight="1">
      <c r="B173" s="208"/>
      <c r="C173" s="208"/>
      <c r="D173" s="39"/>
      <c r="E173" s="39"/>
      <c r="F173" s="39"/>
      <c r="G173" s="39"/>
      <c r="H173" s="39"/>
      <c r="I173" s="39"/>
      <c r="J173" s="39"/>
      <c r="K173" s="39"/>
      <c r="L173" s="39"/>
      <c r="M173" s="39"/>
      <c r="N173" s="39"/>
      <c r="O173" s="39"/>
      <c r="P173" s="39"/>
      <c r="Q173" s="39"/>
      <c r="R173" s="39"/>
      <c r="S173" s="39"/>
      <c r="T173" s="39"/>
      <c r="U173" s="39"/>
      <c r="V173" s="39"/>
      <c r="W173" s="39"/>
    </row>
    <row r="174" spans="2:23" ht="14.25" customHeight="1">
      <c r="B174" s="208"/>
      <c r="C174" s="208"/>
      <c r="D174" s="39"/>
      <c r="E174" s="39"/>
      <c r="F174" s="39"/>
      <c r="G174" s="39"/>
      <c r="H174" s="39"/>
      <c r="I174" s="39"/>
      <c r="J174" s="39"/>
      <c r="K174" s="39"/>
      <c r="L174" s="39"/>
      <c r="M174" s="39"/>
      <c r="N174" s="39"/>
      <c r="O174" s="39"/>
      <c r="P174" s="39"/>
      <c r="Q174" s="39"/>
      <c r="R174" s="39"/>
      <c r="S174" s="39"/>
      <c r="T174" s="39"/>
      <c r="U174" s="39"/>
      <c r="V174" s="39"/>
      <c r="W174" s="39"/>
    </row>
    <row r="175" spans="2:23" ht="14.25" customHeight="1">
      <c r="B175" s="208"/>
      <c r="C175" s="208"/>
      <c r="D175" s="39"/>
      <c r="E175" s="39"/>
      <c r="F175" s="39"/>
      <c r="G175" s="39"/>
      <c r="H175" s="39"/>
      <c r="I175" s="39"/>
      <c r="J175" s="39"/>
      <c r="K175" s="39"/>
      <c r="L175" s="39"/>
      <c r="M175" s="39"/>
      <c r="N175" s="39"/>
      <c r="O175" s="39"/>
      <c r="P175" s="39"/>
      <c r="Q175" s="39"/>
      <c r="R175" s="39"/>
      <c r="S175" s="39"/>
      <c r="T175" s="39"/>
      <c r="U175" s="39"/>
      <c r="V175" s="39"/>
      <c r="W175" s="39"/>
    </row>
    <row r="176" spans="2:23" ht="14.25" customHeight="1">
      <c r="B176" s="208"/>
      <c r="C176" s="208"/>
      <c r="D176" s="39"/>
      <c r="E176" s="39"/>
      <c r="F176" s="39"/>
      <c r="G176" s="39"/>
      <c r="H176" s="39"/>
      <c r="I176" s="39"/>
      <c r="J176" s="39"/>
      <c r="K176" s="39"/>
      <c r="L176" s="39"/>
      <c r="M176" s="39"/>
      <c r="N176" s="39"/>
      <c r="O176" s="39"/>
      <c r="P176" s="39"/>
      <c r="Q176" s="39"/>
      <c r="R176" s="39"/>
      <c r="S176" s="39"/>
      <c r="T176" s="39"/>
      <c r="U176" s="39"/>
      <c r="V176" s="39"/>
      <c r="W176" s="39"/>
    </row>
    <row r="177" spans="2:23" ht="14.25" customHeight="1">
      <c r="B177" s="208"/>
      <c r="C177" s="208"/>
      <c r="D177" s="39"/>
      <c r="E177" s="39"/>
      <c r="F177" s="39"/>
      <c r="G177" s="39"/>
      <c r="H177" s="39"/>
      <c r="I177" s="39"/>
      <c r="J177" s="39"/>
      <c r="K177" s="39"/>
      <c r="L177" s="39"/>
      <c r="M177" s="39"/>
      <c r="N177" s="39"/>
      <c r="O177" s="39"/>
      <c r="P177" s="39"/>
      <c r="Q177" s="39"/>
      <c r="R177" s="39"/>
      <c r="S177" s="39"/>
      <c r="T177" s="39"/>
      <c r="U177" s="39"/>
      <c r="V177" s="39"/>
      <c r="W177" s="39"/>
    </row>
    <row r="178" spans="2:23" ht="14.25" customHeight="1">
      <c r="B178" s="208"/>
      <c r="C178" s="208"/>
      <c r="D178" s="39"/>
      <c r="E178" s="39"/>
      <c r="F178" s="39"/>
      <c r="G178" s="39"/>
      <c r="H178" s="39"/>
      <c r="I178" s="39"/>
      <c r="J178" s="39"/>
      <c r="K178" s="39"/>
      <c r="L178" s="39"/>
      <c r="M178" s="39"/>
      <c r="N178" s="39"/>
      <c r="O178" s="39"/>
      <c r="P178" s="39"/>
      <c r="Q178" s="39"/>
      <c r="R178" s="39"/>
      <c r="S178" s="39"/>
      <c r="T178" s="39"/>
      <c r="U178" s="39"/>
      <c r="V178" s="39"/>
      <c r="W178" s="39"/>
    </row>
    <row r="179" spans="2:23" ht="14.25" customHeight="1">
      <c r="B179" s="208"/>
      <c r="C179" s="208"/>
      <c r="D179" s="39"/>
      <c r="E179" s="39"/>
      <c r="F179" s="39"/>
      <c r="G179" s="39"/>
      <c r="H179" s="39"/>
      <c r="I179" s="39"/>
      <c r="J179" s="39"/>
      <c r="K179" s="39"/>
      <c r="L179" s="39"/>
      <c r="M179" s="39"/>
      <c r="N179" s="39"/>
      <c r="O179" s="39"/>
      <c r="P179" s="39"/>
      <c r="Q179" s="39"/>
      <c r="R179" s="39"/>
      <c r="S179" s="39"/>
      <c r="T179" s="39"/>
      <c r="U179" s="39"/>
      <c r="V179" s="39"/>
      <c r="W179" s="39"/>
    </row>
    <row r="180" spans="2:23" ht="14.25" customHeight="1">
      <c r="B180" s="208"/>
      <c r="C180" s="208"/>
      <c r="D180" s="39"/>
      <c r="E180" s="39"/>
      <c r="F180" s="39"/>
      <c r="G180" s="39"/>
      <c r="H180" s="39"/>
      <c r="I180" s="39"/>
      <c r="J180" s="39"/>
      <c r="K180" s="39"/>
      <c r="L180" s="39"/>
      <c r="M180" s="39"/>
      <c r="N180" s="39"/>
      <c r="O180" s="39"/>
      <c r="P180" s="39"/>
      <c r="Q180" s="39"/>
      <c r="R180" s="39"/>
      <c r="S180" s="39"/>
      <c r="T180" s="39"/>
      <c r="U180" s="39"/>
      <c r="V180" s="39"/>
      <c r="W180" s="39"/>
    </row>
    <row r="181" spans="2:23" ht="14.25" customHeight="1">
      <c r="B181" s="208"/>
      <c r="C181" s="208"/>
      <c r="D181" s="39"/>
      <c r="E181" s="39"/>
      <c r="F181" s="39"/>
      <c r="G181" s="39"/>
      <c r="H181" s="39"/>
      <c r="I181" s="39"/>
      <c r="J181" s="39"/>
      <c r="K181" s="39"/>
      <c r="L181" s="39"/>
      <c r="M181" s="39"/>
      <c r="N181" s="39"/>
      <c r="O181" s="39"/>
      <c r="P181" s="39"/>
      <c r="Q181" s="39"/>
      <c r="R181" s="39"/>
      <c r="S181" s="39"/>
      <c r="T181" s="39"/>
      <c r="U181" s="39"/>
      <c r="V181" s="39"/>
      <c r="W181" s="39"/>
    </row>
    <row r="182" spans="2:23" ht="14.25" customHeight="1">
      <c r="B182" s="208"/>
      <c r="C182" s="208"/>
      <c r="D182" s="39"/>
      <c r="E182" s="39"/>
      <c r="F182" s="39"/>
      <c r="G182" s="39"/>
      <c r="H182" s="39"/>
      <c r="I182" s="39"/>
      <c r="J182" s="39"/>
      <c r="K182" s="39"/>
      <c r="L182" s="39"/>
      <c r="M182" s="39"/>
      <c r="N182" s="39"/>
      <c r="O182" s="39"/>
      <c r="P182" s="39"/>
      <c r="Q182" s="39"/>
      <c r="R182" s="39"/>
      <c r="S182" s="39"/>
      <c r="T182" s="39"/>
      <c r="U182" s="39"/>
      <c r="V182" s="39"/>
      <c r="W182" s="39"/>
    </row>
    <row r="183" spans="2:23" ht="14.25" customHeight="1">
      <c r="B183" s="208"/>
      <c r="C183" s="208"/>
      <c r="D183" s="39"/>
      <c r="E183" s="39"/>
      <c r="F183" s="39"/>
      <c r="G183" s="39"/>
      <c r="H183" s="39"/>
      <c r="I183" s="39"/>
      <c r="J183" s="39"/>
      <c r="K183" s="39"/>
      <c r="L183" s="39"/>
      <c r="M183" s="39"/>
      <c r="N183" s="39"/>
      <c r="O183" s="39"/>
      <c r="P183" s="39"/>
      <c r="Q183" s="39"/>
      <c r="R183" s="39"/>
      <c r="S183" s="39"/>
      <c r="T183" s="39"/>
      <c r="U183" s="39"/>
      <c r="V183" s="39"/>
      <c r="W183" s="39"/>
    </row>
    <row r="184" spans="2:23" ht="14.25" customHeight="1">
      <c r="B184" s="208"/>
      <c r="C184" s="208"/>
      <c r="D184" s="39"/>
      <c r="E184" s="39"/>
      <c r="F184" s="39"/>
      <c r="G184" s="39"/>
      <c r="H184" s="39"/>
      <c r="I184" s="39"/>
      <c r="J184" s="39"/>
      <c r="K184" s="39"/>
      <c r="L184" s="39"/>
      <c r="M184" s="39"/>
      <c r="N184" s="39"/>
      <c r="O184" s="39"/>
      <c r="P184" s="39"/>
      <c r="Q184" s="39"/>
      <c r="R184" s="39"/>
      <c r="S184" s="39"/>
      <c r="T184" s="39"/>
      <c r="U184" s="39"/>
      <c r="V184" s="39"/>
      <c r="W184" s="39"/>
    </row>
    <row r="185" spans="2:23" ht="14.25" customHeight="1">
      <c r="B185" s="208"/>
      <c r="C185" s="208"/>
      <c r="D185" s="39"/>
      <c r="E185" s="39"/>
      <c r="F185" s="39"/>
      <c r="G185" s="39"/>
      <c r="H185" s="39"/>
      <c r="I185" s="39"/>
      <c r="J185" s="39"/>
      <c r="K185" s="39"/>
      <c r="L185" s="39"/>
      <c r="M185" s="39"/>
      <c r="N185" s="39"/>
      <c r="O185" s="39"/>
      <c r="P185" s="39"/>
      <c r="Q185" s="39"/>
      <c r="R185" s="39"/>
      <c r="S185" s="39"/>
      <c r="T185" s="39"/>
      <c r="U185" s="39"/>
      <c r="V185" s="39"/>
      <c r="W185" s="39"/>
    </row>
    <row r="186" spans="2:23" ht="14.25" customHeight="1">
      <c r="B186" s="208"/>
      <c r="C186" s="208"/>
      <c r="D186" s="39"/>
      <c r="E186" s="39"/>
      <c r="F186" s="39"/>
      <c r="G186" s="39"/>
      <c r="H186" s="39"/>
      <c r="I186" s="39"/>
      <c r="J186" s="39"/>
      <c r="K186" s="39"/>
      <c r="L186" s="39"/>
      <c r="M186" s="39"/>
      <c r="N186" s="39"/>
      <c r="O186" s="39"/>
      <c r="P186" s="39"/>
      <c r="Q186" s="39"/>
      <c r="R186" s="39"/>
      <c r="S186" s="39"/>
      <c r="T186" s="39"/>
      <c r="U186" s="39"/>
      <c r="V186" s="39"/>
      <c r="W186" s="39"/>
    </row>
    <row r="187" spans="2:23" ht="14.25" customHeight="1">
      <c r="B187" s="208"/>
      <c r="C187" s="208"/>
      <c r="D187" s="39"/>
      <c r="E187" s="39"/>
      <c r="F187" s="39"/>
      <c r="G187" s="39"/>
      <c r="H187" s="39"/>
      <c r="I187" s="39"/>
      <c r="J187" s="39"/>
      <c r="K187" s="39"/>
      <c r="L187" s="39"/>
      <c r="M187" s="39"/>
      <c r="N187" s="39"/>
      <c r="O187" s="39"/>
      <c r="P187" s="39"/>
      <c r="Q187" s="39"/>
      <c r="R187" s="39"/>
      <c r="S187" s="39"/>
      <c r="T187" s="39"/>
      <c r="U187" s="39"/>
      <c r="V187" s="39"/>
      <c r="W187" s="39"/>
    </row>
    <row r="188" spans="2:23" ht="14.25" customHeight="1">
      <c r="B188" s="208"/>
      <c r="C188" s="208"/>
      <c r="D188" s="39"/>
      <c r="E188" s="39"/>
      <c r="F188" s="39"/>
      <c r="G188" s="39"/>
      <c r="H188" s="39"/>
      <c r="I188" s="39"/>
      <c r="J188" s="39"/>
      <c r="K188" s="39"/>
      <c r="L188" s="39"/>
      <c r="M188" s="39"/>
      <c r="N188" s="39"/>
      <c r="O188" s="39"/>
      <c r="P188" s="39"/>
      <c r="Q188" s="39"/>
      <c r="R188" s="39"/>
      <c r="S188" s="39"/>
      <c r="T188" s="39"/>
      <c r="U188" s="39"/>
      <c r="V188" s="39"/>
      <c r="W188" s="39"/>
    </row>
    <row r="189" spans="2:23" ht="14.25" customHeight="1">
      <c r="B189" s="208"/>
      <c r="C189" s="208"/>
      <c r="D189" s="39"/>
      <c r="E189" s="39"/>
      <c r="F189" s="39"/>
      <c r="G189" s="39"/>
      <c r="H189" s="39"/>
      <c r="I189" s="39"/>
      <c r="J189" s="39"/>
      <c r="K189" s="39"/>
      <c r="L189" s="39"/>
      <c r="M189" s="39"/>
      <c r="N189" s="39"/>
      <c r="O189" s="39"/>
      <c r="P189" s="39"/>
      <c r="Q189" s="39"/>
      <c r="R189" s="39"/>
      <c r="S189" s="39"/>
      <c r="T189" s="39"/>
      <c r="U189" s="39"/>
      <c r="V189" s="39"/>
      <c r="W189" s="39"/>
    </row>
    <row r="190" spans="2:23" ht="14.25" customHeight="1">
      <c r="B190" s="208"/>
      <c r="C190" s="208"/>
      <c r="D190" s="39"/>
      <c r="E190" s="39"/>
      <c r="F190" s="39"/>
      <c r="G190" s="39"/>
      <c r="H190" s="39"/>
      <c r="I190" s="39"/>
      <c r="J190" s="39"/>
      <c r="K190" s="39"/>
      <c r="L190" s="39"/>
      <c r="M190" s="39"/>
      <c r="N190" s="39"/>
      <c r="O190" s="39"/>
      <c r="P190" s="39"/>
      <c r="Q190" s="39"/>
      <c r="R190" s="39"/>
      <c r="S190" s="39"/>
      <c r="T190" s="39"/>
      <c r="U190" s="39"/>
      <c r="V190" s="39"/>
      <c r="W190" s="39"/>
    </row>
    <row r="191" spans="2:23" ht="14.25" customHeight="1">
      <c r="B191" s="208"/>
      <c r="C191" s="208"/>
      <c r="D191" s="39"/>
      <c r="E191" s="39"/>
      <c r="F191" s="39"/>
      <c r="G191" s="39"/>
      <c r="H191" s="39"/>
      <c r="I191" s="39"/>
      <c r="J191" s="39"/>
      <c r="K191" s="39"/>
      <c r="L191" s="39"/>
      <c r="M191" s="39"/>
      <c r="N191" s="39"/>
      <c r="O191" s="39"/>
      <c r="P191" s="39"/>
      <c r="Q191" s="39"/>
      <c r="R191" s="39"/>
      <c r="S191" s="39"/>
      <c r="T191" s="39"/>
      <c r="U191" s="39"/>
      <c r="V191" s="39"/>
      <c r="W191" s="39"/>
    </row>
    <row r="192" spans="2:23" ht="14.25" customHeight="1">
      <c r="B192" s="208"/>
      <c r="C192" s="208"/>
      <c r="D192" s="39"/>
      <c r="E192" s="39"/>
      <c r="F192" s="39"/>
      <c r="G192" s="39"/>
      <c r="H192" s="39"/>
      <c r="I192" s="39"/>
      <c r="J192" s="39"/>
      <c r="K192" s="39"/>
      <c r="L192" s="39"/>
      <c r="M192" s="39"/>
      <c r="N192" s="39"/>
      <c r="O192" s="39"/>
      <c r="P192" s="39"/>
      <c r="Q192" s="39"/>
      <c r="R192" s="39"/>
      <c r="S192" s="39"/>
      <c r="T192" s="39"/>
      <c r="U192" s="39"/>
      <c r="V192" s="39"/>
      <c r="W192" s="39"/>
    </row>
    <row r="193" spans="2:23" ht="14.25" customHeight="1">
      <c r="B193" s="208"/>
      <c r="C193" s="208"/>
      <c r="D193" s="39"/>
      <c r="E193" s="39"/>
      <c r="F193" s="39"/>
      <c r="G193" s="39"/>
      <c r="H193" s="39"/>
      <c r="I193" s="39"/>
      <c r="J193" s="39"/>
      <c r="K193" s="39"/>
      <c r="L193" s="39"/>
      <c r="M193" s="39"/>
      <c r="N193" s="39"/>
      <c r="O193" s="39"/>
      <c r="P193" s="39"/>
      <c r="Q193" s="39"/>
      <c r="R193" s="39"/>
      <c r="S193" s="39"/>
      <c r="T193" s="39"/>
      <c r="U193" s="39"/>
      <c r="V193" s="39"/>
      <c r="W193" s="39"/>
    </row>
    <row r="194" spans="2:23" ht="14.25" customHeight="1">
      <c r="B194" s="208"/>
      <c r="C194" s="208"/>
      <c r="D194" s="39"/>
      <c r="E194" s="39"/>
      <c r="F194" s="39"/>
      <c r="G194" s="39"/>
      <c r="H194" s="39"/>
      <c r="I194" s="39"/>
      <c r="J194" s="39"/>
      <c r="K194" s="39"/>
      <c r="L194" s="39"/>
      <c r="M194" s="39"/>
      <c r="N194" s="39"/>
      <c r="O194" s="39"/>
      <c r="P194" s="39"/>
      <c r="Q194" s="39"/>
      <c r="R194" s="39"/>
      <c r="S194" s="39"/>
      <c r="T194" s="39"/>
      <c r="U194" s="39"/>
      <c r="V194" s="39"/>
      <c r="W194" s="39"/>
    </row>
    <row r="195" spans="2:23" ht="14.25" customHeight="1">
      <c r="B195" s="208"/>
      <c r="C195" s="208"/>
      <c r="D195" s="39"/>
      <c r="E195" s="39"/>
      <c r="F195" s="39"/>
      <c r="G195" s="39"/>
      <c r="H195" s="39"/>
      <c r="I195" s="39"/>
      <c r="J195" s="39"/>
      <c r="K195" s="39"/>
      <c r="L195" s="39"/>
      <c r="M195" s="39"/>
      <c r="N195" s="39"/>
      <c r="O195" s="39"/>
      <c r="P195" s="39"/>
      <c r="Q195" s="39"/>
      <c r="R195" s="39"/>
      <c r="S195" s="39"/>
      <c r="T195" s="39"/>
      <c r="U195" s="39"/>
      <c r="V195" s="39"/>
      <c r="W195" s="39"/>
    </row>
    <row r="196" spans="2:23" ht="14.25" customHeight="1">
      <c r="B196" s="208"/>
      <c r="C196" s="208"/>
      <c r="D196" s="39"/>
      <c r="E196" s="39"/>
      <c r="F196" s="39"/>
      <c r="G196" s="39"/>
      <c r="H196" s="39"/>
      <c r="I196" s="39"/>
      <c r="J196" s="39"/>
      <c r="K196" s="39"/>
      <c r="L196" s="39"/>
      <c r="M196" s="39"/>
      <c r="N196" s="39"/>
      <c r="O196" s="39"/>
      <c r="P196" s="39"/>
      <c r="Q196" s="39"/>
      <c r="R196" s="39"/>
      <c r="S196" s="39"/>
      <c r="T196" s="39"/>
      <c r="U196" s="39"/>
      <c r="V196" s="39"/>
      <c r="W196" s="39"/>
    </row>
    <row r="197" spans="2:23" ht="14.25" customHeight="1">
      <c r="B197" s="208"/>
      <c r="C197" s="208"/>
      <c r="D197" s="39"/>
      <c r="E197" s="39"/>
      <c r="F197" s="39"/>
      <c r="G197" s="39"/>
      <c r="H197" s="39"/>
      <c r="I197" s="39"/>
      <c r="J197" s="39"/>
      <c r="K197" s="39"/>
      <c r="L197" s="39"/>
      <c r="M197" s="39"/>
      <c r="N197" s="39"/>
      <c r="O197" s="39"/>
      <c r="P197" s="39"/>
      <c r="Q197" s="39"/>
      <c r="R197" s="39"/>
      <c r="S197" s="39"/>
      <c r="T197" s="39"/>
      <c r="U197" s="39"/>
      <c r="V197" s="39"/>
      <c r="W197" s="39"/>
    </row>
    <row r="198" spans="2:23" ht="14.25" customHeight="1">
      <c r="B198" s="208"/>
      <c r="C198" s="208"/>
      <c r="D198" s="39"/>
      <c r="E198" s="39"/>
      <c r="F198" s="39"/>
      <c r="G198" s="39"/>
      <c r="H198" s="39"/>
      <c r="I198" s="39"/>
      <c r="J198" s="39"/>
      <c r="K198" s="39"/>
      <c r="L198" s="39"/>
      <c r="M198" s="39"/>
      <c r="N198" s="39"/>
      <c r="O198" s="39"/>
      <c r="P198" s="39"/>
      <c r="Q198" s="39"/>
      <c r="R198" s="39"/>
      <c r="S198" s="39"/>
      <c r="T198" s="39"/>
      <c r="U198" s="39"/>
      <c r="V198" s="39"/>
      <c r="W198" s="39"/>
    </row>
    <row r="199" spans="2:23" ht="14.25" customHeight="1">
      <c r="B199" s="208"/>
      <c r="C199" s="208"/>
      <c r="D199" s="39"/>
      <c r="E199" s="39"/>
      <c r="F199" s="39"/>
      <c r="G199" s="39"/>
      <c r="H199" s="39"/>
      <c r="I199" s="39"/>
      <c r="J199" s="39"/>
      <c r="K199" s="39"/>
      <c r="L199" s="39"/>
      <c r="M199" s="39"/>
      <c r="N199" s="39"/>
      <c r="O199" s="39"/>
      <c r="P199" s="39"/>
      <c r="Q199" s="39"/>
      <c r="R199" s="39"/>
      <c r="S199" s="39"/>
      <c r="T199" s="39"/>
      <c r="U199" s="39"/>
      <c r="V199" s="39"/>
      <c r="W199" s="39"/>
    </row>
    <row r="200" spans="2:23" ht="14.25" customHeight="1">
      <c r="B200" s="208"/>
      <c r="C200" s="208"/>
      <c r="D200" s="39"/>
      <c r="E200" s="39"/>
      <c r="F200" s="39"/>
      <c r="G200" s="39"/>
      <c r="H200" s="39"/>
      <c r="I200" s="39"/>
      <c r="J200" s="39"/>
      <c r="K200" s="39"/>
      <c r="L200" s="39"/>
      <c r="M200" s="39"/>
      <c r="N200" s="39"/>
      <c r="O200" s="39"/>
      <c r="P200" s="39"/>
      <c r="Q200" s="39"/>
      <c r="R200" s="39"/>
      <c r="S200" s="39"/>
      <c r="T200" s="39"/>
      <c r="U200" s="39"/>
      <c r="V200" s="39"/>
      <c r="W200" s="39"/>
    </row>
    <row r="201" spans="2:23" ht="14.25" customHeight="1">
      <c r="B201" s="208"/>
      <c r="C201" s="208"/>
      <c r="D201" s="39"/>
      <c r="E201" s="39"/>
      <c r="F201" s="39"/>
      <c r="G201" s="39"/>
      <c r="H201" s="39"/>
      <c r="I201" s="39"/>
      <c r="J201" s="39"/>
      <c r="K201" s="39"/>
      <c r="L201" s="39"/>
      <c r="M201" s="39"/>
      <c r="N201" s="39"/>
      <c r="O201" s="39"/>
      <c r="P201" s="39"/>
      <c r="Q201" s="39"/>
      <c r="R201" s="39"/>
      <c r="S201" s="39"/>
      <c r="T201" s="39"/>
      <c r="U201" s="39"/>
      <c r="V201" s="39"/>
      <c r="W201" s="39"/>
    </row>
    <row r="202" spans="2:23" ht="14.25" customHeight="1">
      <c r="B202" s="208"/>
      <c r="C202" s="208"/>
      <c r="D202" s="39"/>
      <c r="E202" s="39"/>
      <c r="F202" s="39"/>
      <c r="G202" s="39"/>
      <c r="H202" s="39"/>
      <c r="I202" s="39"/>
      <c r="J202" s="39"/>
      <c r="K202" s="39"/>
      <c r="L202" s="39"/>
      <c r="M202" s="39"/>
      <c r="N202" s="39"/>
      <c r="O202" s="39"/>
      <c r="P202" s="39"/>
      <c r="Q202" s="39"/>
      <c r="R202" s="39"/>
      <c r="S202" s="39"/>
      <c r="T202" s="39"/>
      <c r="U202" s="39"/>
      <c r="V202" s="39"/>
      <c r="W202" s="39"/>
    </row>
    <row r="203" spans="2:23" ht="14.25" customHeight="1">
      <c r="B203" s="208"/>
      <c r="C203" s="208"/>
      <c r="D203" s="39"/>
      <c r="E203" s="39"/>
      <c r="F203" s="39"/>
      <c r="G203" s="39"/>
      <c r="H203" s="39"/>
      <c r="I203" s="39"/>
      <c r="J203" s="39"/>
      <c r="K203" s="39"/>
      <c r="L203" s="39"/>
      <c r="M203" s="39"/>
      <c r="N203" s="39"/>
      <c r="O203" s="39"/>
      <c r="P203" s="39"/>
      <c r="Q203" s="39"/>
      <c r="R203" s="39"/>
      <c r="S203" s="39"/>
      <c r="T203" s="39"/>
      <c r="U203" s="39"/>
      <c r="V203" s="39"/>
      <c r="W203" s="39"/>
    </row>
    <row r="204" spans="2:23" ht="14.25" customHeight="1">
      <c r="B204" s="208"/>
      <c r="C204" s="208"/>
      <c r="D204" s="39"/>
      <c r="E204" s="39"/>
      <c r="F204" s="39"/>
      <c r="G204" s="39"/>
      <c r="H204" s="39"/>
      <c r="I204" s="39"/>
      <c r="J204" s="39"/>
      <c r="K204" s="39"/>
      <c r="L204" s="39"/>
      <c r="M204" s="39"/>
      <c r="N204" s="39"/>
      <c r="O204" s="39"/>
      <c r="P204" s="39"/>
      <c r="Q204" s="39"/>
      <c r="R204" s="39"/>
      <c r="S204" s="39"/>
      <c r="T204" s="39"/>
      <c r="U204" s="39"/>
      <c r="V204" s="39"/>
      <c r="W204" s="39"/>
    </row>
    <row r="205" spans="2:23" ht="14.25" customHeight="1">
      <c r="B205" s="208"/>
      <c r="C205" s="208"/>
      <c r="D205" s="39"/>
      <c r="E205" s="39"/>
      <c r="F205" s="39"/>
      <c r="G205" s="39"/>
      <c r="H205" s="39"/>
      <c r="I205" s="39"/>
      <c r="J205" s="39"/>
      <c r="K205" s="39"/>
      <c r="L205" s="39"/>
      <c r="M205" s="39"/>
      <c r="N205" s="39"/>
      <c r="O205" s="39"/>
      <c r="P205" s="39"/>
      <c r="Q205" s="39"/>
      <c r="R205" s="39"/>
      <c r="S205" s="39"/>
      <c r="T205" s="39"/>
      <c r="U205" s="39"/>
      <c r="V205" s="39"/>
      <c r="W205" s="39"/>
    </row>
    <row r="206" spans="2:23" ht="14.25" customHeight="1">
      <c r="B206" s="208"/>
      <c r="C206" s="208"/>
      <c r="D206" s="39"/>
      <c r="E206" s="39"/>
      <c r="F206" s="39"/>
      <c r="G206" s="39"/>
      <c r="H206" s="39"/>
      <c r="I206" s="39"/>
      <c r="J206" s="39"/>
      <c r="K206" s="39"/>
      <c r="L206" s="39"/>
      <c r="M206" s="39"/>
      <c r="N206" s="39"/>
      <c r="O206" s="39"/>
      <c r="P206" s="39"/>
      <c r="Q206" s="39"/>
      <c r="R206" s="39"/>
      <c r="S206" s="39"/>
      <c r="T206" s="39"/>
      <c r="U206" s="39"/>
      <c r="V206" s="39"/>
      <c r="W206" s="39"/>
    </row>
    <row r="207" spans="2:23" ht="14.25" customHeight="1">
      <c r="B207" s="208"/>
      <c r="C207" s="208"/>
      <c r="D207" s="39"/>
      <c r="E207" s="39"/>
      <c r="F207" s="39"/>
      <c r="G207" s="39"/>
      <c r="H207" s="39"/>
      <c r="I207" s="39"/>
      <c r="J207" s="39"/>
      <c r="K207" s="39"/>
      <c r="L207" s="39"/>
      <c r="M207" s="39"/>
      <c r="N207" s="39"/>
      <c r="O207" s="39"/>
      <c r="P207" s="39"/>
      <c r="Q207" s="39"/>
      <c r="R207" s="39"/>
      <c r="S207" s="39"/>
      <c r="T207" s="39"/>
      <c r="U207" s="39"/>
      <c r="V207" s="39"/>
      <c r="W207" s="39"/>
    </row>
    <row r="208" spans="2:23" ht="14.25" customHeight="1">
      <c r="B208" s="208"/>
      <c r="C208" s="208"/>
      <c r="D208" s="39"/>
      <c r="E208" s="39"/>
      <c r="F208" s="39"/>
      <c r="G208" s="39"/>
      <c r="H208" s="39"/>
      <c r="I208" s="39"/>
      <c r="J208" s="39"/>
      <c r="K208" s="39"/>
      <c r="L208" s="39"/>
      <c r="M208" s="39"/>
      <c r="N208" s="39"/>
      <c r="O208" s="39"/>
      <c r="P208" s="39"/>
      <c r="Q208" s="39"/>
      <c r="R208" s="39"/>
      <c r="S208" s="39"/>
      <c r="T208" s="39"/>
      <c r="U208" s="39"/>
      <c r="V208" s="39"/>
      <c r="W208" s="39"/>
    </row>
    <row r="209" spans="2:23" ht="14.25" customHeight="1">
      <c r="B209" s="208"/>
      <c r="C209" s="208"/>
      <c r="D209" s="39"/>
      <c r="E209" s="39"/>
      <c r="F209" s="39"/>
      <c r="G209" s="39"/>
      <c r="H209" s="39"/>
      <c r="I209" s="39"/>
      <c r="J209" s="39"/>
      <c r="K209" s="39"/>
      <c r="L209" s="39"/>
      <c r="M209" s="39"/>
      <c r="N209" s="39"/>
      <c r="O209" s="39"/>
      <c r="P209" s="39"/>
      <c r="Q209" s="39"/>
      <c r="R209" s="39"/>
      <c r="S209" s="39"/>
      <c r="T209" s="39"/>
      <c r="U209" s="39"/>
      <c r="V209" s="39"/>
      <c r="W209" s="39"/>
    </row>
    <row r="210" spans="2:23" ht="14.25" customHeight="1">
      <c r="B210" s="208"/>
      <c r="C210" s="208"/>
      <c r="D210" s="39"/>
      <c r="E210" s="39"/>
      <c r="F210" s="39"/>
      <c r="G210" s="39"/>
      <c r="H210" s="39"/>
      <c r="I210" s="39"/>
      <c r="J210" s="39"/>
      <c r="K210" s="39"/>
      <c r="L210" s="39"/>
      <c r="M210" s="39"/>
      <c r="N210" s="39"/>
      <c r="O210" s="39"/>
      <c r="P210" s="39"/>
      <c r="Q210" s="39"/>
      <c r="R210" s="39"/>
      <c r="S210" s="39"/>
      <c r="T210" s="39"/>
      <c r="U210" s="39"/>
      <c r="V210" s="39"/>
      <c r="W210" s="39"/>
    </row>
    <row r="211" spans="2:23" ht="14.25" customHeight="1">
      <c r="B211" s="208"/>
      <c r="C211" s="208"/>
      <c r="D211" s="39"/>
      <c r="E211" s="39"/>
      <c r="F211" s="39"/>
      <c r="G211" s="39"/>
      <c r="H211" s="39"/>
      <c r="I211" s="39"/>
      <c r="J211" s="39"/>
      <c r="K211" s="39"/>
      <c r="L211" s="39"/>
      <c r="M211" s="39"/>
      <c r="N211" s="39"/>
      <c r="O211" s="39"/>
      <c r="P211" s="39"/>
      <c r="Q211" s="39"/>
      <c r="R211" s="39"/>
      <c r="S211" s="39"/>
      <c r="T211" s="39"/>
      <c r="U211" s="39"/>
      <c r="V211" s="39"/>
      <c r="W211" s="39"/>
    </row>
    <row r="212" spans="2:23" ht="14.25" customHeight="1">
      <c r="B212" s="208"/>
      <c r="C212" s="208"/>
      <c r="D212" s="39"/>
      <c r="E212" s="39"/>
      <c r="F212" s="39"/>
      <c r="G212" s="39"/>
      <c r="H212" s="39"/>
      <c r="I212" s="39"/>
      <c r="J212" s="39"/>
      <c r="K212" s="39"/>
      <c r="L212" s="39"/>
      <c r="M212" s="39"/>
      <c r="N212" s="39"/>
      <c r="O212" s="39"/>
      <c r="P212" s="39"/>
      <c r="Q212" s="39"/>
      <c r="R212" s="39"/>
      <c r="S212" s="39"/>
      <c r="T212" s="39"/>
      <c r="U212" s="39"/>
      <c r="V212" s="39"/>
      <c r="W212" s="39"/>
    </row>
    <row r="213" spans="2:23" ht="14.25" customHeight="1">
      <c r="B213" s="208"/>
      <c r="C213" s="208"/>
      <c r="D213" s="39"/>
      <c r="E213" s="39"/>
      <c r="F213" s="39"/>
      <c r="G213" s="39"/>
      <c r="H213" s="39"/>
      <c r="I213" s="39"/>
      <c r="J213" s="39"/>
      <c r="K213" s="39"/>
      <c r="L213" s="39"/>
      <c r="M213" s="39"/>
      <c r="N213" s="39"/>
      <c r="O213" s="39"/>
      <c r="P213" s="39"/>
      <c r="Q213" s="39"/>
      <c r="R213" s="39"/>
      <c r="S213" s="39"/>
      <c r="T213" s="39"/>
      <c r="U213" s="39"/>
      <c r="V213" s="39"/>
      <c r="W213" s="39"/>
    </row>
    <row r="214" spans="2:23" ht="14.25" customHeight="1">
      <c r="B214" s="208"/>
      <c r="C214" s="208"/>
      <c r="D214" s="39"/>
      <c r="E214" s="39"/>
      <c r="F214" s="39"/>
      <c r="G214" s="39"/>
      <c r="H214" s="39"/>
      <c r="I214" s="39"/>
      <c r="J214" s="39"/>
      <c r="K214" s="39"/>
      <c r="L214" s="39"/>
      <c r="M214" s="39"/>
      <c r="N214" s="39"/>
      <c r="O214" s="39"/>
      <c r="P214" s="39"/>
      <c r="Q214" s="39"/>
      <c r="R214" s="39"/>
      <c r="S214" s="39"/>
      <c r="T214" s="39"/>
      <c r="U214" s="39"/>
      <c r="V214" s="39"/>
      <c r="W214" s="39"/>
    </row>
    <row r="215" spans="2:23" ht="14.25" customHeight="1">
      <c r="B215" s="208"/>
      <c r="C215" s="208"/>
      <c r="D215" s="39"/>
      <c r="E215" s="39"/>
      <c r="F215" s="39"/>
      <c r="G215" s="39"/>
      <c r="H215" s="39"/>
      <c r="I215" s="39"/>
      <c r="J215" s="39"/>
      <c r="K215" s="39"/>
      <c r="L215" s="39"/>
      <c r="M215" s="39"/>
      <c r="N215" s="39"/>
      <c r="O215" s="39"/>
      <c r="P215" s="39"/>
      <c r="Q215" s="39"/>
      <c r="R215" s="39"/>
      <c r="S215" s="39"/>
      <c r="T215" s="39"/>
      <c r="U215" s="39"/>
      <c r="V215" s="39"/>
      <c r="W215" s="39"/>
    </row>
    <row r="216" spans="2:23" ht="14.25" customHeight="1">
      <c r="B216" s="208"/>
      <c r="C216" s="208"/>
      <c r="D216" s="39"/>
      <c r="E216" s="39"/>
      <c r="F216" s="39"/>
      <c r="G216" s="39"/>
      <c r="H216" s="39"/>
      <c r="I216" s="39"/>
      <c r="J216" s="39"/>
      <c r="K216" s="39"/>
      <c r="L216" s="39"/>
      <c r="M216" s="39"/>
      <c r="N216" s="39"/>
      <c r="O216" s="39"/>
      <c r="P216" s="39"/>
      <c r="Q216" s="39"/>
      <c r="R216" s="39"/>
      <c r="S216" s="39"/>
      <c r="T216" s="39"/>
      <c r="U216" s="39"/>
      <c r="V216" s="39"/>
      <c r="W216" s="39"/>
    </row>
    <row r="217" spans="2:23" ht="14.25" customHeight="1">
      <c r="B217" s="208"/>
      <c r="C217" s="208"/>
      <c r="D217" s="39"/>
      <c r="E217" s="39"/>
      <c r="F217" s="39"/>
      <c r="G217" s="39"/>
      <c r="H217" s="39"/>
      <c r="I217" s="39"/>
      <c r="J217" s="39"/>
      <c r="K217" s="39"/>
      <c r="L217" s="39"/>
      <c r="M217" s="39"/>
      <c r="N217" s="39"/>
      <c r="O217" s="39"/>
      <c r="P217" s="39"/>
      <c r="Q217" s="39"/>
      <c r="R217" s="39"/>
      <c r="S217" s="39"/>
      <c r="T217" s="39"/>
      <c r="U217" s="39"/>
      <c r="V217" s="39"/>
      <c r="W217" s="39"/>
    </row>
    <row r="218" spans="2:23" ht="14.25" customHeight="1">
      <c r="B218" s="208"/>
      <c r="C218" s="208"/>
      <c r="D218" s="39"/>
      <c r="E218" s="39"/>
      <c r="F218" s="39"/>
      <c r="G218" s="39"/>
      <c r="H218" s="39"/>
      <c r="I218" s="39"/>
      <c r="J218" s="39"/>
      <c r="K218" s="39"/>
      <c r="L218" s="39"/>
      <c r="M218" s="39"/>
      <c r="N218" s="39"/>
      <c r="O218" s="39"/>
      <c r="P218" s="39"/>
      <c r="Q218" s="39"/>
      <c r="R218" s="39"/>
      <c r="S218" s="39"/>
      <c r="T218" s="39"/>
      <c r="U218" s="39"/>
      <c r="V218" s="39"/>
      <c r="W218" s="39"/>
    </row>
    <row r="219" spans="2:23" ht="14.25" customHeight="1">
      <c r="B219" s="208"/>
      <c r="C219" s="208"/>
      <c r="D219" s="39"/>
      <c r="E219" s="39"/>
      <c r="F219" s="39"/>
      <c r="G219" s="39"/>
      <c r="H219" s="39"/>
      <c r="I219" s="39"/>
      <c r="J219" s="39"/>
      <c r="K219" s="39"/>
      <c r="L219" s="39"/>
      <c r="M219" s="39"/>
      <c r="N219" s="39"/>
      <c r="O219" s="39"/>
      <c r="P219" s="39"/>
      <c r="Q219" s="39"/>
      <c r="R219" s="39"/>
      <c r="S219" s="39"/>
      <c r="T219" s="39"/>
      <c r="U219" s="39"/>
      <c r="V219" s="39"/>
      <c r="W219" s="39"/>
    </row>
    <row r="220" spans="2:23" ht="14.25" customHeight="1">
      <c r="B220" s="208"/>
      <c r="C220" s="208"/>
      <c r="D220" s="39"/>
      <c r="E220" s="39"/>
      <c r="F220" s="39"/>
      <c r="G220" s="39"/>
      <c r="H220" s="39"/>
      <c r="I220" s="39"/>
      <c r="J220" s="39"/>
      <c r="K220" s="39"/>
      <c r="L220" s="39"/>
      <c r="M220" s="39"/>
      <c r="N220" s="39"/>
      <c r="O220" s="39"/>
      <c r="P220" s="39"/>
      <c r="Q220" s="39"/>
      <c r="R220" s="39"/>
      <c r="S220" s="39"/>
      <c r="T220" s="39"/>
      <c r="U220" s="39"/>
      <c r="V220" s="39"/>
      <c r="W220" s="39"/>
    </row>
    <row r="221" spans="2:23" ht="14.25" customHeight="1">
      <c r="B221" s="208"/>
      <c r="C221" s="208"/>
      <c r="D221" s="39"/>
      <c r="E221" s="39"/>
      <c r="F221" s="39"/>
      <c r="G221" s="39"/>
      <c r="H221" s="39"/>
      <c r="I221" s="39"/>
      <c r="J221" s="39"/>
      <c r="K221" s="39"/>
      <c r="L221" s="39"/>
      <c r="M221" s="39"/>
      <c r="N221" s="39"/>
      <c r="O221" s="39"/>
      <c r="P221" s="39"/>
      <c r="Q221" s="39"/>
      <c r="R221" s="39"/>
      <c r="S221" s="39"/>
      <c r="T221" s="39"/>
      <c r="U221" s="39"/>
      <c r="V221" s="39"/>
      <c r="W221" s="39"/>
    </row>
    <row r="222" spans="2:23" ht="14.25" customHeight="1">
      <c r="B222" s="208"/>
      <c r="C222" s="208"/>
      <c r="D222" s="39"/>
      <c r="E222" s="39"/>
      <c r="F222" s="39"/>
      <c r="G222" s="39"/>
      <c r="H222" s="39"/>
      <c r="I222" s="39"/>
      <c r="J222" s="39"/>
      <c r="K222" s="39"/>
      <c r="L222" s="39"/>
      <c r="M222" s="39"/>
      <c r="N222" s="39"/>
      <c r="O222" s="39"/>
      <c r="P222" s="39"/>
      <c r="Q222" s="39"/>
      <c r="R222" s="39"/>
      <c r="S222" s="39"/>
      <c r="T222" s="39"/>
      <c r="U222" s="39"/>
      <c r="V222" s="39"/>
      <c r="W222" s="39"/>
    </row>
    <row r="223" spans="2:23" ht="14.25" customHeight="1">
      <c r="B223" s="208"/>
      <c r="C223" s="208"/>
      <c r="D223" s="39"/>
      <c r="E223" s="39"/>
      <c r="F223" s="39"/>
      <c r="G223" s="39"/>
      <c r="H223" s="39"/>
      <c r="I223" s="39"/>
      <c r="J223" s="39"/>
      <c r="K223" s="39"/>
      <c r="L223" s="39"/>
      <c r="M223" s="39"/>
      <c r="N223" s="39"/>
      <c r="O223" s="39"/>
      <c r="P223" s="39"/>
      <c r="Q223" s="39"/>
      <c r="R223" s="39"/>
      <c r="S223" s="39"/>
      <c r="T223" s="39"/>
      <c r="U223" s="39"/>
      <c r="V223" s="39"/>
      <c r="W223" s="39"/>
    </row>
    <row r="224" spans="2:23" ht="14.25" customHeight="1">
      <c r="B224" s="208"/>
      <c r="C224" s="208"/>
      <c r="D224" s="39"/>
      <c r="E224" s="39"/>
      <c r="F224" s="39"/>
      <c r="G224" s="39"/>
      <c r="H224" s="39"/>
      <c r="I224" s="39"/>
      <c r="J224" s="39"/>
      <c r="K224" s="39"/>
      <c r="L224" s="39"/>
      <c r="M224" s="39"/>
      <c r="N224" s="39"/>
      <c r="O224" s="39"/>
      <c r="P224" s="39"/>
      <c r="Q224" s="39"/>
      <c r="R224" s="39"/>
      <c r="S224" s="39"/>
      <c r="T224" s="39"/>
      <c r="U224" s="39"/>
      <c r="V224" s="39"/>
      <c r="W224" s="39"/>
    </row>
    <row r="225" spans="2:23" ht="14.25" customHeight="1">
      <c r="B225" s="208"/>
      <c r="C225" s="208"/>
      <c r="D225" s="39"/>
      <c r="E225" s="39"/>
      <c r="F225" s="39"/>
      <c r="G225" s="39"/>
      <c r="H225" s="39"/>
      <c r="I225" s="39"/>
      <c r="J225" s="39"/>
      <c r="K225" s="39"/>
      <c r="L225" s="39"/>
      <c r="M225" s="39"/>
      <c r="N225" s="39"/>
      <c r="O225" s="39"/>
      <c r="P225" s="39"/>
      <c r="Q225" s="39"/>
      <c r="R225" s="39"/>
      <c r="S225" s="39"/>
      <c r="T225" s="39"/>
      <c r="U225" s="39"/>
      <c r="V225" s="39"/>
      <c r="W225" s="39"/>
    </row>
    <row r="226" spans="2:23" ht="14.25" customHeight="1">
      <c r="B226" s="208"/>
      <c r="C226" s="208"/>
      <c r="D226" s="39"/>
      <c r="E226" s="39"/>
      <c r="F226" s="39"/>
      <c r="G226" s="39"/>
      <c r="H226" s="39"/>
      <c r="I226" s="39"/>
      <c r="J226" s="39"/>
      <c r="K226" s="39"/>
      <c r="L226" s="39"/>
      <c r="M226" s="39"/>
      <c r="N226" s="39"/>
      <c r="O226" s="39"/>
      <c r="P226" s="39"/>
      <c r="Q226" s="39"/>
      <c r="R226" s="39"/>
      <c r="S226" s="39"/>
      <c r="T226" s="39"/>
      <c r="U226" s="39"/>
      <c r="V226" s="39"/>
      <c r="W226" s="39"/>
    </row>
    <row r="227" spans="2:23" ht="14.25" customHeight="1">
      <c r="B227" s="208"/>
      <c r="C227" s="208"/>
      <c r="D227" s="39"/>
      <c r="E227" s="39"/>
      <c r="F227" s="39"/>
      <c r="G227" s="39"/>
      <c r="H227" s="39"/>
      <c r="I227" s="39"/>
      <c r="J227" s="39"/>
      <c r="K227" s="39"/>
      <c r="L227" s="39"/>
      <c r="M227" s="39"/>
      <c r="N227" s="39"/>
      <c r="O227" s="39"/>
      <c r="P227" s="39"/>
      <c r="Q227" s="39"/>
      <c r="R227" s="39"/>
      <c r="S227" s="39"/>
      <c r="T227" s="39"/>
      <c r="U227" s="39"/>
      <c r="V227" s="39"/>
      <c r="W227" s="39"/>
    </row>
    <row r="228" spans="2:23" ht="14.25" customHeight="1">
      <c r="B228" s="208"/>
      <c r="C228" s="208"/>
      <c r="D228" s="39"/>
      <c r="E228" s="39"/>
      <c r="F228" s="39"/>
      <c r="G228" s="39"/>
      <c r="H228" s="39"/>
      <c r="I228" s="39"/>
      <c r="J228" s="39"/>
      <c r="K228" s="39"/>
      <c r="L228" s="39"/>
      <c r="M228" s="39"/>
      <c r="N228" s="39"/>
      <c r="O228" s="39"/>
      <c r="P228" s="39"/>
      <c r="Q228" s="39"/>
      <c r="R228" s="39"/>
      <c r="S228" s="39"/>
      <c r="T228" s="39"/>
      <c r="U228" s="39"/>
      <c r="V228" s="39"/>
      <c r="W228" s="39"/>
    </row>
    <row r="229" spans="2:23" ht="14.25" customHeight="1">
      <c r="B229" s="208"/>
      <c r="C229" s="208"/>
      <c r="D229" s="39"/>
      <c r="E229" s="39"/>
      <c r="F229" s="39"/>
      <c r="G229" s="39"/>
      <c r="H229" s="39"/>
      <c r="I229" s="39"/>
      <c r="J229" s="39"/>
      <c r="K229" s="39"/>
      <c r="L229" s="39"/>
      <c r="M229" s="39"/>
      <c r="N229" s="39"/>
      <c r="O229" s="39"/>
      <c r="P229" s="39"/>
      <c r="Q229" s="39"/>
      <c r="R229" s="39"/>
      <c r="S229" s="39"/>
      <c r="T229" s="39"/>
      <c r="U229" s="39"/>
      <c r="V229" s="39"/>
      <c r="W229" s="39"/>
    </row>
    <row r="230" spans="2:23" ht="14.25" customHeight="1">
      <c r="B230" s="208"/>
      <c r="C230" s="208"/>
      <c r="D230" s="39"/>
      <c r="E230" s="39"/>
      <c r="F230" s="39"/>
      <c r="G230" s="39"/>
      <c r="H230" s="39"/>
      <c r="I230" s="39"/>
      <c r="J230" s="39"/>
      <c r="K230" s="39"/>
      <c r="L230" s="39"/>
      <c r="M230" s="39"/>
      <c r="N230" s="39"/>
      <c r="O230" s="39"/>
      <c r="P230" s="39"/>
      <c r="Q230" s="39"/>
      <c r="R230" s="39"/>
      <c r="S230" s="39"/>
      <c r="T230" s="39"/>
      <c r="U230" s="39"/>
      <c r="V230" s="39"/>
      <c r="W230" s="39"/>
    </row>
    <row r="231" spans="2:23" ht="14.25" customHeight="1">
      <c r="B231" s="208"/>
      <c r="C231" s="208"/>
      <c r="D231" s="39"/>
      <c r="E231" s="39"/>
      <c r="F231" s="39"/>
      <c r="G231" s="39"/>
      <c r="H231" s="39"/>
      <c r="I231" s="39"/>
      <c r="J231" s="39"/>
      <c r="K231" s="39"/>
      <c r="L231" s="39"/>
      <c r="M231" s="39"/>
      <c r="N231" s="39"/>
      <c r="O231" s="39"/>
      <c r="P231" s="39"/>
      <c r="Q231" s="39"/>
      <c r="R231" s="39"/>
      <c r="S231" s="39"/>
      <c r="T231" s="39"/>
      <c r="U231" s="39"/>
      <c r="V231" s="39"/>
      <c r="W231" s="39"/>
    </row>
    <row r="232" spans="2:23" ht="14.25" customHeight="1">
      <c r="B232" s="208"/>
      <c r="C232" s="208"/>
      <c r="D232" s="39"/>
      <c r="E232" s="39"/>
      <c r="F232" s="39"/>
      <c r="G232" s="39"/>
      <c r="H232" s="39"/>
      <c r="I232" s="39"/>
      <c r="J232" s="39"/>
      <c r="K232" s="39"/>
      <c r="L232" s="39"/>
      <c r="M232" s="39"/>
      <c r="N232" s="39"/>
      <c r="O232" s="39"/>
      <c r="P232" s="39"/>
      <c r="Q232" s="39"/>
      <c r="R232" s="39"/>
      <c r="S232" s="39"/>
      <c r="T232" s="39"/>
      <c r="U232" s="39"/>
      <c r="V232" s="39"/>
      <c r="W232" s="39"/>
    </row>
    <row r="233" spans="2:23" ht="14.25" customHeight="1">
      <c r="B233" s="208"/>
      <c r="C233" s="208"/>
      <c r="D233" s="39"/>
      <c r="E233" s="39"/>
      <c r="F233" s="39"/>
      <c r="G233" s="39"/>
      <c r="H233" s="39"/>
      <c r="I233" s="39"/>
      <c r="J233" s="39"/>
      <c r="K233" s="39"/>
      <c r="L233" s="39"/>
      <c r="M233" s="39"/>
      <c r="N233" s="39"/>
      <c r="O233" s="39"/>
      <c r="P233" s="39"/>
      <c r="Q233" s="39"/>
      <c r="R233" s="39"/>
      <c r="S233" s="39"/>
      <c r="T233" s="39"/>
      <c r="U233" s="39"/>
      <c r="V233" s="39"/>
      <c r="W233" s="39"/>
    </row>
    <row r="234" spans="2:23" ht="14.25" customHeight="1">
      <c r="B234" s="208"/>
      <c r="C234" s="208"/>
      <c r="D234" s="39"/>
      <c r="E234" s="39"/>
      <c r="F234" s="39"/>
      <c r="G234" s="39"/>
      <c r="H234" s="39"/>
      <c r="I234" s="39"/>
      <c r="J234" s="39"/>
      <c r="K234" s="39"/>
      <c r="L234" s="39"/>
      <c r="M234" s="39"/>
      <c r="N234" s="39"/>
      <c r="O234" s="39"/>
      <c r="P234" s="39"/>
      <c r="Q234" s="39"/>
      <c r="R234" s="39"/>
      <c r="S234" s="39"/>
      <c r="T234" s="39"/>
      <c r="U234" s="39"/>
      <c r="V234" s="39"/>
      <c r="W234" s="39"/>
    </row>
    <row r="235" spans="2:23" ht="14.25" customHeight="1">
      <c r="B235" s="208"/>
      <c r="C235" s="208"/>
      <c r="D235" s="39"/>
      <c r="E235" s="39"/>
      <c r="F235" s="39"/>
      <c r="G235" s="39"/>
      <c r="H235" s="39"/>
      <c r="I235" s="39"/>
      <c r="J235" s="39"/>
      <c r="K235" s="39"/>
      <c r="L235" s="39"/>
      <c r="M235" s="39"/>
      <c r="N235" s="39"/>
      <c r="O235" s="39"/>
      <c r="P235" s="39"/>
      <c r="Q235" s="39"/>
      <c r="R235" s="39"/>
      <c r="S235" s="39"/>
      <c r="T235" s="39"/>
      <c r="U235" s="39"/>
      <c r="V235" s="39"/>
      <c r="W235" s="39"/>
    </row>
    <row r="236" spans="2:23" ht="14.25" customHeight="1">
      <c r="B236" s="208"/>
      <c r="C236" s="208"/>
      <c r="D236" s="39"/>
      <c r="E236" s="39"/>
      <c r="F236" s="39"/>
      <c r="G236" s="39"/>
      <c r="H236" s="39"/>
      <c r="I236" s="39"/>
      <c r="J236" s="39"/>
      <c r="K236" s="39"/>
      <c r="L236" s="39"/>
      <c r="M236" s="39"/>
      <c r="N236" s="39"/>
      <c r="O236" s="39"/>
      <c r="P236" s="39"/>
      <c r="Q236" s="39"/>
      <c r="R236" s="39"/>
      <c r="S236" s="39"/>
      <c r="T236" s="39"/>
      <c r="U236" s="39"/>
      <c r="V236" s="39"/>
      <c r="W236" s="39"/>
    </row>
    <row r="237" spans="2:23" ht="14.25" customHeight="1">
      <c r="B237" s="208"/>
      <c r="C237" s="208"/>
      <c r="D237" s="39"/>
      <c r="E237" s="39"/>
      <c r="F237" s="39"/>
      <c r="G237" s="39"/>
      <c r="H237" s="39"/>
      <c r="I237" s="39"/>
      <c r="J237" s="39"/>
      <c r="K237" s="39"/>
      <c r="L237" s="39"/>
      <c r="M237" s="39"/>
      <c r="N237" s="39"/>
      <c r="O237" s="39"/>
      <c r="P237" s="39"/>
      <c r="Q237" s="39"/>
      <c r="R237" s="39"/>
      <c r="S237" s="39"/>
      <c r="T237" s="39"/>
      <c r="U237" s="39"/>
      <c r="V237" s="39"/>
      <c r="W237" s="39"/>
    </row>
    <row r="238" spans="2:23" ht="14.25" customHeight="1">
      <c r="B238" s="208"/>
      <c r="C238" s="208"/>
      <c r="D238" s="39"/>
      <c r="E238" s="39"/>
      <c r="F238" s="39"/>
      <c r="G238" s="39"/>
      <c r="H238" s="39"/>
      <c r="I238" s="39"/>
      <c r="J238" s="39"/>
      <c r="K238" s="39"/>
      <c r="L238" s="39"/>
      <c r="M238" s="39"/>
      <c r="N238" s="39"/>
      <c r="O238" s="39"/>
      <c r="P238" s="39"/>
      <c r="Q238" s="39"/>
      <c r="R238" s="39"/>
      <c r="S238" s="39"/>
      <c r="T238" s="39"/>
      <c r="U238" s="39"/>
      <c r="V238" s="39"/>
      <c r="W238" s="39"/>
    </row>
    <row r="239" spans="2:23" ht="14.25" customHeight="1">
      <c r="B239" s="208"/>
      <c r="C239" s="208"/>
      <c r="D239" s="39"/>
      <c r="E239" s="39"/>
      <c r="F239" s="39"/>
      <c r="G239" s="39"/>
      <c r="H239" s="39"/>
      <c r="I239" s="39"/>
      <c r="J239" s="39"/>
      <c r="K239" s="39"/>
      <c r="L239" s="39"/>
      <c r="M239" s="39"/>
      <c r="N239" s="39"/>
      <c r="O239" s="39"/>
      <c r="P239" s="39"/>
      <c r="Q239" s="39"/>
      <c r="R239" s="39"/>
      <c r="S239" s="39"/>
      <c r="T239" s="39"/>
      <c r="U239" s="39"/>
      <c r="V239" s="39"/>
      <c r="W239" s="39"/>
    </row>
    <row r="240" spans="2:23" ht="14.25" customHeight="1">
      <c r="B240" s="208"/>
      <c r="C240" s="208"/>
      <c r="D240" s="39"/>
      <c r="E240" s="39"/>
      <c r="F240" s="39"/>
      <c r="G240" s="39"/>
      <c r="H240" s="39"/>
      <c r="I240" s="39"/>
      <c r="J240" s="39"/>
      <c r="K240" s="39"/>
      <c r="L240" s="39"/>
      <c r="M240" s="39"/>
      <c r="N240" s="39"/>
      <c r="O240" s="39"/>
      <c r="P240" s="39"/>
      <c r="Q240" s="39"/>
      <c r="R240" s="39"/>
      <c r="S240" s="39"/>
      <c r="T240" s="39"/>
      <c r="U240" s="39"/>
      <c r="V240" s="39"/>
      <c r="W240" s="39"/>
    </row>
    <row r="241" spans="2:23" ht="14.25" customHeight="1">
      <c r="B241" s="208"/>
      <c r="C241" s="208"/>
      <c r="D241" s="39"/>
      <c r="E241" s="39"/>
      <c r="F241" s="39"/>
      <c r="G241" s="39"/>
      <c r="H241" s="39"/>
      <c r="I241" s="39"/>
      <c r="J241" s="39"/>
      <c r="K241" s="39"/>
      <c r="L241" s="39"/>
      <c r="M241" s="39"/>
      <c r="N241" s="39"/>
      <c r="O241" s="39"/>
      <c r="P241" s="39"/>
      <c r="Q241" s="39"/>
      <c r="R241" s="39"/>
      <c r="S241" s="39"/>
      <c r="T241" s="39"/>
      <c r="U241" s="39"/>
      <c r="V241" s="39"/>
      <c r="W241" s="39"/>
    </row>
    <row r="242" spans="2:23" ht="14.25" customHeight="1">
      <c r="B242" s="208"/>
      <c r="C242" s="208"/>
      <c r="D242" s="39"/>
      <c r="E242" s="39"/>
      <c r="F242" s="39"/>
      <c r="G242" s="39"/>
      <c r="H242" s="39"/>
      <c r="I242" s="39"/>
      <c r="J242" s="39"/>
      <c r="K242" s="39"/>
      <c r="L242" s="39"/>
      <c r="M242" s="39"/>
      <c r="N242" s="39"/>
      <c r="O242" s="39"/>
      <c r="P242" s="39"/>
      <c r="Q242" s="39"/>
      <c r="R242" s="39"/>
      <c r="S242" s="39"/>
      <c r="T242" s="39"/>
      <c r="U242" s="39"/>
      <c r="V242" s="39"/>
      <c r="W242" s="39"/>
    </row>
    <row r="243" spans="2:23" ht="14.25" customHeight="1">
      <c r="B243" s="208"/>
      <c r="C243" s="208"/>
      <c r="D243" s="39"/>
      <c r="E243" s="39"/>
      <c r="F243" s="39"/>
      <c r="G243" s="39"/>
      <c r="H243" s="39"/>
      <c r="I243" s="39"/>
      <c r="J243" s="39"/>
      <c r="K243" s="39"/>
      <c r="L243" s="39"/>
      <c r="M243" s="39"/>
      <c r="N243" s="39"/>
      <c r="O243" s="39"/>
      <c r="P243" s="39"/>
      <c r="Q243" s="39"/>
      <c r="R243" s="39"/>
      <c r="S243" s="39"/>
      <c r="T243" s="39"/>
      <c r="U243" s="39"/>
      <c r="V243" s="39"/>
      <c r="W243" s="39"/>
    </row>
    <row r="244" spans="2:23" ht="14.25" customHeight="1">
      <c r="B244" s="208"/>
      <c r="C244" s="208"/>
      <c r="D244" s="39"/>
      <c r="E244" s="39"/>
      <c r="F244" s="39"/>
      <c r="G244" s="39"/>
      <c r="H244" s="39"/>
      <c r="I244" s="39"/>
      <c r="J244" s="39"/>
      <c r="K244" s="39"/>
      <c r="L244" s="39"/>
      <c r="M244" s="39"/>
      <c r="N244" s="39"/>
      <c r="O244" s="39"/>
      <c r="P244" s="39"/>
      <c r="Q244" s="39"/>
      <c r="R244" s="39"/>
      <c r="S244" s="39"/>
      <c r="T244" s="39"/>
      <c r="U244" s="39"/>
      <c r="V244" s="39"/>
      <c r="W244" s="39"/>
    </row>
    <row r="245" spans="2:23" ht="14.25" customHeight="1">
      <c r="B245" s="208"/>
      <c r="C245" s="208"/>
      <c r="D245" s="39"/>
      <c r="E245" s="39"/>
      <c r="F245" s="39"/>
      <c r="G245" s="39"/>
      <c r="H245" s="39"/>
      <c r="I245" s="39"/>
      <c r="J245" s="39"/>
      <c r="K245" s="39"/>
      <c r="L245" s="39"/>
      <c r="M245" s="39"/>
      <c r="N245" s="39"/>
      <c r="O245" s="39"/>
      <c r="P245" s="39"/>
      <c r="Q245" s="39"/>
      <c r="R245" s="39"/>
      <c r="S245" s="39"/>
      <c r="T245" s="39"/>
      <c r="U245" s="39"/>
      <c r="V245" s="39"/>
      <c r="W245" s="39"/>
    </row>
    <row r="246" spans="2:23" ht="14.25" customHeight="1">
      <c r="B246" s="208"/>
      <c r="C246" s="208"/>
      <c r="D246" s="39"/>
      <c r="E246" s="39"/>
      <c r="F246" s="39"/>
      <c r="G246" s="39"/>
      <c r="H246" s="39"/>
      <c r="I246" s="39"/>
      <c r="J246" s="39"/>
      <c r="K246" s="39"/>
      <c r="L246" s="39"/>
      <c r="M246" s="39"/>
      <c r="N246" s="39"/>
      <c r="O246" s="39"/>
      <c r="P246" s="39"/>
      <c r="Q246" s="39"/>
      <c r="R246" s="39"/>
      <c r="S246" s="39"/>
      <c r="T246" s="39"/>
      <c r="U246" s="39"/>
      <c r="V246" s="39"/>
      <c r="W246" s="39"/>
    </row>
    <row r="247" spans="2:23" ht="14.25" customHeight="1">
      <c r="B247" s="208"/>
      <c r="C247" s="208"/>
      <c r="D247" s="39"/>
      <c r="E247" s="39"/>
      <c r="F247" s="39"/>
      <c r="G247" s="39"/>
      <c r="H247" s="39"/>
      <c r="I247" s="39"/>
      <c r="J247" s="39"/>
      <c r="K247" s="39"/>
      <c r="L247" s="39"/>
      <c r="M247" s="39"/>
      <c r="N247" s="39"/>
      <c r="O247" s="39"/>
      <c r="P247" s="39"/>
      <c r="Q247" s="39"/>
      <c r="R247" s="39"/>
      <c r="S247" s="39"/>
      <c r="T247" s="39"/>
      <c r="U247" s="39"/>
      <c r="V247" s="39"/>
      <c r="W247" s="39"/>
    </row>
    <row r="248" spans="2:23" ht="14.25" customHeight="1">
      <c r="B248" s="208"/>
      <c r="C248" s="208"/>
      <c r="D248" s="39"/>
      <c r="E248" s="39"/>
      <c r="F248" s="39"/>
      <c r="G248" s="39"/>
      <c r="H248" s="39"/>
      <c r="I248" s="39"/>
      <c r="J248" s="39"/>
      <c r="K248" s="39"/>
      <c r="L248" s="39"/>
      <c r="M248" s="39"/>
      <c r="N248" s="39"/>
      <c r="O248" s="39"/>
      <c r="P248" s="39"/>
      <c r="Q248" s="39"/>
      <c r="R248" s="39"/>
      <c r="S248" s="39"/>
      <c r="T248" s="39"/>
      <c r="U248" s="39"/>
      <c r="V248" s="39"/>
      <c r="W248" s="39"/>
    </row>
    <row r="249" spans="2:23" ht="14.25" customHeight="1">
      <c r="B249" s="208"/>
      <c r="C249" s="208"/>
      <c r="D249" s="39"/>
      <c r="E249" s="39"/>
      <c r="F249" s="39"/>
      <c r="G249" s="39"/>
      <c r="H249" s="39"/>
      <c r="I249" s="39"/>
      <c r="J249" s="39"/>
      <c r="K249" s="39"/>
      <c r="L249" s="39"/>
      <c r="M249" s="39"/>
      <c r="N249" s="39"/>
      <c r="O249" s="39"/>
      <c r="P249" s="39"/>
      <c r="Q249" s="39"/>
      <c r="R249" s="39"/>
      <c r="S249" s="39"/>
      <c r="T249" s="39"/>
      <c r="U249" s="39"/>
      <c r="V249" s="39"/>
      <c r="W249" s="39"/>
    </row>
    <row r="250" spans="2:23" ht="14.25" customHeight="1">
      <c r="B250" s="208"/>
      <c r="C250" s="208"/>
      <c r="D250" s="39"/>
      <c r="E250" s="39"/>
      <c r="F250" s="39"/>
      <c r="G250" s="39"/>
      <c r="H250" s="39"/>
      <c r="I250" s="39"/>
      <c r="J250" s="39"/>
      <c r="K250" s="39"/>
      <c r="L250" s="39"/>
      <c r="M250" s="39"/>
      <c r="N250" s="39"/>
      <c r="O250" s="39"/>
      <c r="P250" s="39"/>
      <c r="Q250" s="39"/>
      <c r="R250" s="39"/>
      <c r="S250" s="39"/>
      <c r="T250" s="39"/>
      <c r="U250" s="39"/>
      <c r="V250" s="39"/>
      <c r="W250" s="39"/>
    </row>
    <row r="251" spans="2:23" ht="14.25" customHeight="1">
      <c r="B251" s="208"/>
      <c r="C251" s="208"/>
      <c r="D251" s="39"/>
      <c r="E251" s="39"/>
      <c r="F251" s="39"/>
      <c r="G251" s="39"/>
      <c r="H251" s="39"/>
      <c r="I251" s="39"/>
      <c r="J251" s="39"/>
      <c r="K251" s="39"/>
      <c r="L251" s="39"/>
      <c r="M251" s="39"/>
      <c r="N251" s="39"/>
      <c r="O251" s="39"/>
      <c r="P251" s="39"/>
      <c r="Q251" s="39"/>
      <c r="R251" s="39"/>
      <c r="S251" s="39"/>
      <c r="T251" s="39"/>
      <c r="U251" s="39"/>
      <c r="V251" s="39"/>
      <c r="W251" s="39"/>
    </row>
    <row r="252" spans="2:23" ht="14.25" customHeight="1">
      <c r="B252" s="208"/>
      <c r="C252" s="208"/>
      <c r="D252" s="39"/>
      <c r="E252" s="39"/>
      <c r="F252" s="39"/>
      <c r="G252" s="39"/>
      <c r="H252" s="39"/>
      <c r="I252" s="39"/>
      <c r="J252" s="39"/>
      <c r="K252" s="39"/>
      <c r="L252" s="39"/>
      <c r="M252" s="39"/>
      <c r="N252" s="39"/>
      <c r="O252" s="39"/>
      <c r="P252" s="39"/>
      <c r="Q252" s="39"/>
      <c r="R252" s="39"/>
      <c r="S252" s="39"/>
      <c r="T252" s="39"/>
      <c r="U252" s="39"/>
      <c r="V252" s="39"/>
      <c r="W252" s="39"/>
    </row>
    <row r="253" spans="2:23" ht="14.25" customHeight="1">
      <c r="B253" s="208"/>
      <c r="C253" s="208"/>
      <c r="D253" s="39"/>
      <c r="E253" s="39"/>
      <c r="F253" s="39"/>
      <c r="G253" s="39"/>
      <c r="H253" s="39"/>
      <c r="I253" s="39"/>
      <c r="J253" s="39"/>
      <c r="K253" s="39"/>
      <c r="L253" s="39"/>
      <c r="M253" s="39"/>
      <c r="N253" s="39"/>
      <c r="O253" s="39"/>
      <c r="P253" s="39"/>
      <c r="Q253" s="39"/>
      <c r="R253" s="39"/>
      <c r="S253" s="39"/>
      <c r="T253" s="39"/>
      <c r="U253" s="39"/>
      <c r="V253" s="39"/>
      <c r="W253" s="39"/>
    </row>
    <row r="254" spans="2:23" ht="14.25" customHeight="1">
      <c r="B254" s="208"/>
      <c r="C254" s="208"/>
      <c r="D254" s="39"/>
      <c r="E254" s="39"/>
      <c r="F254" s="39"/>
      <c r="G254" s="39"/>
      <c r="H254" s="39"/>
      <c r="I254" s="39"/>
      <c r="J254" s="39"/>
      <c r="K254" s="39"/>
      <c r="L254" s="39"/>
      <c r="M254" s="39"/>
      <c r="N254" s="39"/>
      <c r="O254" s="39"/>
      <c r="P254" s="39"/>
      <c r="Q254" s="39"/>
      <c r="R254" s="39"/>
      <c r="S254" s="39"/>
      <c r="T254" s="39"/>
      <c r="U254" s="39"/>
      <c r="V254" s="39"/>
      <c r="W254" s="39"/>
    </row>
    <row r="255" spans="2:23" ht="14.25" customHeight="1">
      <c r="B255" s="208"/>
      <c r="C255" s="208"/>
      <c r="D255" s="39"/>
      <c r="E255" s="39"/>
      <c r="F255" s="39"/>
      <c r="G255" s="39"/>
      <c r="H255" s="39"/>
      <c r="I255" s="39"/>
      <c r="J255" s="39"/>
      <c r="K255" s="39"/>
      <c r="L255" s="39"/>
      <c r="M255" s="39"/>
      <c r="N255" s="39"/>
      <c r="O255" s="39"/>
      <c r="P255" s="39"/>
      <c r="Q255" s="39"/>
      <c r="R255" s="39"/>
      <c r="S255" s="39"/>
      <c r="T255" s="39"/>
      <c r="U255" s="39"/>
      <c r="V255" s="39"/>
      <c r="W255" s="39"/>
    </row>
    <row r="256" spans="2:23" ht="14.25" customHeight="1">
      <c r="B256" s="208"/>
      <c r="C256" s="208"/>
      <c r="D256" s="39"/>
      <c r="E256" s="39"/>
      <c r="F256" s="39"/>
      <c r="G256" s="39"/>
      <c r="H256" s="39"/>
      <c r="I256" s="39"/>
      <c r="J256" s="39"/>
      <c r="K256" s="39"/>
      <c r="L256" s="39"/>
      <c r="M256" s="39"/>
      <c r="N256" s="39"/>
      <c r="O256" s="39"/>
      <c r="P256" s="39"/>
      <c r="Q256" s="39"/>
      <c r="R256" s="39"/>
      <c r="S256" s="39"/>
      <c r="T256" s="39"/>
      <c r="U256" s="39"/>
      <c r="V256" s="39"/>
      <c r="W256" s="39"/>
    </row>
    <row r="257" spans="2:23" ht="14.25" customHeight="1">
      <c r="B257" s="208"/>
      <c r="C257" s="208"/>
      <c r="D257" s="39"/>
      <c r="E257" s="39"/>
      <c r="F257" s="39"/>
      <c r="G257" s="39"/>
      <c r="H257" s="39"/>
      <c r="I257" s="39"/>
      <c r="J257" s="39"/>
      <c r="K257" s="39"/>
      <c r="L257" s="39"/>
      <c r="M257" s="39"/>
      <c r="N257" s="39"/>
      <c r="O257" s="39"/>
      <c r="P257" s="39"/>
      <c r="Q257" s="39"/>
      <c r="R257" s="39"/>
      <c r="S257" s="39"/>
      <c r="T257" s="39"/>
      <c r="U257" s="39"/>
      <c r="V257" s="39"/>
      <c r="W257" s="39"/>
    </row>
    <row r="258" spans="2:23" ht="14.25" customHeight="1">
      <c r="B258" s="208"/>
      <c r="C258" s="208"/>
      <c r="D258" s="39"/>
      <c r="E258" s="39"/>
      <c r="F258" s="39"/>
      <c r="G258" s="39"/>
      <c r="H258" s="39"/>
      <c r="I258" s="39"/>
      <c r="J258" s="39"/>
      <c r="K258" s="39"/>
      <c r="L258" s="39"/>
      <c r="M258" s="39"/>
      <c r="N258" s="39"/>
      <c r="O258" s="39"/>
      <c r="P258" s="39"/>
      <c r="Q258" s="39"/>
      <c r="R258" s="39"/>
      <c r="S258" s="39"/>
      <c r="T258" s="39"/>
      <c r="U258" s="39"/>
      <c r="V258" s="39"/>
      <c r="W258" s="39"/>
    </row>
    <row r="259" spans="2:23" ht="14.25" customHeight="1">
      <c r="B259" s="208"/>
      <c r="C259" s="208"/>
      <c r="D259" s="39"/>
      <c r="E259" s="39"/>
      <c r="F259" s="39"/>
      <c r="G259" s="39"/>
      <c r="H259" s="39"/>
      <c r="I259" s="39"/>
      <c r="J259" s="39"/>
      <c r="K259" s="39"/>
      <c r="L259" s="39"/>
      <c r="M259" s="39"/>
      <c r="N259" s="39"/>
      <c r="O259" s="39"/>
      <c r="P259" s="39"/>
      <c r="Q259" s="39"/>
      <c r="R259" s="39"/>
      <c r="S259" s="39"/>
      <c r="T259" s="39"/>
      <c r="U259" s="39"/>
      <c r="V259" s="39"/>
      <c r="W259" s="39"/>
    </row>
    <row r="260" spans="2:23" ht="14.25" customHeight="1">
      <c r="B260" s="208"/>
      <c r="C260" s="208"/>
      <c r="D260" s="39"/>
      <c r="E260" s="39"/>
      <c r="F260" s="39"/>
      <c r="G260" s="39"/>
      <c r="H260" s="39"/>
      <c r="I260" s="39"/>
      <c r="J260" s="39"/>
      <c r="K260" s="39"/>
      <c r="L260" s="39"/>
      <c r="M260" s="39"/>
      <c r="N260" s="39"/>
      <c r="O260" s="39"/>
      <c r="P260" s="39"/>
      <c r="Q260" s="39"/>
      <c r="R260" s="39"/>
      <c r="S260" s="39"/>
      <c r="T260" s="39"/>
      <c r="U260" s="39"/>
      <c r="V260" s="39"/>
      <c r="W260" s="39"/>
    </row>
    <row r="261" spans="2:23" ht="14.25" customHeight="1">
      <c r="B261" s="208"/>
      <c r="C261" s="208"/>
      <c r="D261" s="39"/>
      <c r="E261" s="39"/>
      <c r="F261" s="39"/>
      <c r="G261" s="39"/>
      <c r="H261" s="39"/>
      <c r="I261" s="39"/>
      <c r="J261" s="39"/>
      <c r="K261" s="39"/>
      <c r="L261" s="39"/>
      <c r="M261" s="39"/>
      <c r="N261" s="39"/>
      <c r="O261" s="39"/>
      <c r="P261" s="39"/>
      <c r="Q261" s="39"/>
      <c r="R261" s="39"/>
      <c r="S261" s="39"/>
      <c r="T261" s="39"/>
      <c r="U261" s="39"/>
      <c r="V261" s="39"/>
      <c r="W261" s="39"/>
    </row>
    <row r="262" spans="2:23" ht="14.25" customHeight="1">
      <c r="B262" s="208"/>
      <c r="C262" s="208"/>
      <c r="D262" s="39"/>
      <c r="E262" s="39"/>
      <c r="F262" s="39"/>
      <c r="G262" s="39"/>
      <c r="H262" s="39"/>
      <c r="I262" s="39"/>
      <c r="J262" s="39"/>
      <c r="K262" s="39"/>
      <c r="L262" s="39"/>
      <c r="M262" s="39"/>
      <c r="N262" s="39"/>
      <c r="O262" s="39"/>
      <c r="P262" s="39"/>
      <c r="Q262" s="39"/>
      <c r="R262" s="39"/>
      <c r="S262" s="39"/>
      <c r="T262" s="39"/>
      <c r="U262" s="39"/>
      <c r="V262" s="39"/>
      <c r="W262" s="39"/>
    </row>
    <row r="263" spans="2:23" ht="14.25" customHeight="1">
      <c r="B263" s="208"/>
      <c r="C263" s="208"/>
      <c r="D263" s="39"/>
      <c r="E263" s="39"/>
      <c r="F263" s="39"/>
      <c r="G263" s="39"/>
      <c r="H263" s="39"/>
      <c r="I263" s="39"/>
      <c r="J263" s="39"/>
      <c r="K263" s="39"/>
      <c r="L263" s="39"/>
      <c r="M263" s="39"/>
      <c r="N263" s="39"/>
      <c r="O263" s="39"/>
      <c r="P263" s="39"/>
      <c r="Q263" s="39"/>
      <c r="R263" s="39"/>
      <c r="S263" s="39"/>
      <c r="T263" s="39"/>
      <c r="U263" s="39"/>
      <c r="V263" s="39"/>
      <c r="W263" s="39"/>
    </row>
    <row r="264" spans="2:23" ht="14.25" customHeight="1">
      <c r="B264" s="208"/>
      <c r="C264" s="208"/>
      <c r="D264" s="39"/>
      <c r="E264" s="39"/>
      <c r="F264" s="39"/>
      <c r="G264" s="39"/>
      <c r="H264" s="39"/>
      <c r="I264" s="39"/>
      <c r="J264" s="39"/>
      <c r="K264" s="39"/>
      <c r="L264" s="39"/>
      <c r="M264" s="39"/>
      <c r="N264" s="39"/>
      <c r="O264" s="39"/>
      <c r="P264" s="39"/>
      <c r="Q264" s="39"/>
      <c r="R264" s="39"/>
      <c r="S264" s="39"/>
      <c r="T264" s="39"/>
      <c r="U264" s="39"/>
      <c r="V264" s="39"/>
      <c r="W264" s="39"/>
    </row>
    <row r="265" spans="2:23" ht="14.25" customHeight="1">
      <c r="B265" s="208"/>
      <c r="C265" s="208"/>
      <c r="D265" s="39"/>
      <c r="E265" s="39"/>
      <c r="F265" s="39"/>
      <c r="G265" s="39"/>
      <c r="H265" s="39"/>
      <c r="I265" s="39"/>
      <c r="J265" s="39"/>
      <c r="K265" s="39"/>
      <c r="L265" s="39"/>
      <c r="M265" s="39"/>
      <c r="N265" s="39"/>
      <c r="O265" s="39"/>
      <c r="P265" s="39"/>
      <c r="Q265" s="39"/>
      <c r="R265" s="39"/>
      <c r="S265" s="39"/>
      <c r="T265" s="39"/>
      <c r="U265" s="39"/>
      <c r="V265" s="39"/>
      <c r="W265" s="39"/>
    </row>
    <row r="266" spans="2:23" ht="14.25" customHeight="1">
      <c r="B266" s="208"/>
      <c r="C266" s="208"/>
      <c r="D266" s="39"/>
      <c r="E266" s="39"/>
      <c r="F266" s="39"/>
      <c r="G266" s="39"/>
      <c r="H266" s="39"/>
      <c r="I266" s="39"/>
      <c r="J266" s="39"/>
      <c r="K266" s="39"/>
      <c r="L266" s="39"/>
      <c r="M266" s="39"/>
      <c r="N266" s="39"/>
      <c r="O266" s="39"/>
      <c r="P266" s="39"/>
      <c r="Q266" s="39"/>
      <c r="R266" s="39"/>
      <c r="S266" s="39"/>
      <c r="T266" s="39"/>
      <c r="U266" s="39"/>
      <c r="V266" s="39"/>
      <c r="W266" s="39"/>
    </row>
    <row r="267" spans="2:23" ht="14.25" customHeight="1">
      <c r="B267" s="208"/>
      <c r="C267" s="208"/>
      <c r="D267" s="39"/>
      <c r="E267" s="39"/>
      <c r="F267" s="39"/>
      <c r="G267" s="39"/>
      <c r="H267" s="39"/>
      <c r="I267" s="39"/>
      <c r="J267" s="39"/>
      <c r="K267" s="39"/>
      <c r="L267" s="39"/>
      <c r="M267" s="39"/>
      <c r="N267" s="39"/>
      <c r="O267" s="39"/>
      <c r="P267" s="39"/>
      <c r="Q267" s="39"/>
      <c r="R267" s="39"/>
      <c r="S267" s="39"/>
      <c r="T267" s="39"/>
      <c r="U267" s="39"/>
      <c r="V267" s="39"/>
      <c r="W267" s="39"/>
    </row>
    <row r="268" spans="2:23" ht="14.25" customHeight="1">
      <c r="B268" s="208"/>
      <c r="C268" s="208"/>
      <c r="D268" s="39"/>
      <c r="E268" s="39"/>
      <c r="F268" s="39"/>
      <c r="G268" s="39"/>
      <c r="H268" s="39"/>
      <c r="I268" s="39"/>
      <c r="J268" s="39"/>
      <c r="K268" s="39"/>
      <c r="L268" s="39"/>
      <c r="M268" s="39"/>
      <c r="N268" s="39"/>
      <c r="O268" s="39"/>
      <c r="P268" s="39"/>
      <c r="Q268" s="39"/>
      <c r="R268" s="39"/>
      <c r="S268" s="39"/>
      <c r="T268" s="39"/>
      <c r="U268" s="39"/>
      <c r="V268" s="39"/>
      <c r="W268" s="39"/>
    </row>
    <row r="269" spans="2:23" ht="14.25" customHeight="1">
      <c r="B269" s="208"/>
      <c r="C269" s="208"/>
      <c r="D269" s="39"/>
      <c r="E269" s="39"/>
      <c r="F269" s="39"/>
      <c r="G269" s="39"/>
      <c r="H269" s="39"/>
      <c r="I269" s="39"/>
      <c r="J269" s="39"/>
      <c r="K269" s="39"/>
      <c r="L269" s="39"/>
      <c r="M269" s="39"/>
      <c r="N269" s="39"/>
      <c r="O269" s="39"/>
      <c r="P269" s="39"/>
      <c r="Q269" s="39"/>
      <c r="R269" s="39"/>
      <c r="S269" s="39"/>
      <c r="T269" s="39"/>
      <c r="U269" s="39"/>
      <c r="V269" s="39"/>
      <c r="W269" s="39"/>
    </row>
    <row r="270" spans="2:23" ht="14.25" customHeight="1">
      <c r="B270" s="208"/>
      <c r="C270" s="208"/>
      <c r="D270" s="39"/>
      <c r="E270" s="39"/>
      <c r="F270" s="39"/>
      <c r="G270" s="39"/>
      <c r="H270" s="39"/>
      <c r="I270" s="39"/>
      <c r="J270" s="39"/>
      <c r="K270" s="39"/>
      <c r="L270" s="39"/>
      <c r="M270" s="39"/>
      <c r="N270" s="39"/>
      <c r="O270" s="39"/>
      <c r="P270" s="39"/>
      <c r="Q270" s="39"/>
      <c r="R270" s="39"/>
      <c r="S270" s="39"/>
      <c r="T270" s="39"/>
      <c r="U270" s="39"/>
      <c r="V270" s="39"/>
      <c r="W270" s="39"/>
    </row>
    <row r="271" spans="2:23" ht="14.25" customHeight="1">
      <c r="B271" s="208"/>
      <c r="C271" s="208"/>
      <c r="D271" s="39"/>
      <c r="E271" s="39"/>
      <c r="F271" s="39"/>
      <c r="G271" s="39"/>
      <c r="H271" s="39"/>
      <c r="I271" s="39"/>
      <c r="J271" s="39"/>
      <c r="K271" s="39"/>
      <c r="L271" s="39"/>
      <c r="M271" s="39"/>
      <c r="N271" s="39"/>
      <c r="O271" s="39"/>
      <c r="P271" s="39"/>
      <c r="Q271" s="39"/>
      <c r="R271" s="39"/>
      <c r="S271" s="39"/>
      <c r="T271" s="39"/>
      <c r="U271" s="39"/>
      <c r="V271" s="39"/>
      <c r="W271" s="39"/>
    </row>
    <row r="272" spans="2:23" ht="14.25" customHeight="1">
      <c r="B272" s="208"/>
      <c r="C272" s="208"/>
      <c r="D272" s="39"/>
      <c r="E272" s="39"/>
      <c r="F272" s="39"/>
      <c r="G272" s="39"/>
      <c r="H272" s="39"/>
      <c r="I272" s="39"/>
      <c r="J272" s="39"/>
      <c r="K272" s="39"/>
      <c r="L272" s="39"/>
      <c r="M272" s="39"/>
      <c r="N272" s="39"/>
      <c r="O272" s="39"/>
      <c r="P272" s="39"/>
      <c r="Q272" s="39"/>
      <c r="R272" s="39"/>
      <c r="S272" s="39"/>
      <c r="T272" s="39"/>
      <c r="U272" s="39"/>
      <c r="V272" s="39"/>
      <c r="W272" s="39"/>
    </row>
    <row r="273" spans="2:23" ht="14.25" customHeight="1">
      <c r="B273" s="208"/>
      <c r="C273" s="208"/>
      <c r="D273" s="39"/>
      <c r="E273" s="39"/>
      <c r="F273" s="39"/>
      <c r="G273" s="39"/>
      <c r="H273" s="39"/>
      <c r="I273" s="39"/>
      <c r="J273" s="39"/>
      <c r="K273" s="39"/>
      <c r="L273" s="39"/>
      <c r="M273" s="39"/>
      <c r="N273" s="39"/>
      <c r="O273" s="39"/>
      <c r="P273" s="39"/>
      <c r="Q273" s="39"/>
      <c r="R273" s="39"/>
      <c r="S273" s="39"/>
      <c r="T273" s="39"/>
      <c r="U273" s="39"/>
      <c r="V273" s="39"/>
      <c r="W273" s="39"/>
    </row>
    <row r="274" spans="2:23" ht="14.25" customHeight="1">
      <c r="B274" s="208"/>
      <c r="C274" s="208"/>
      <c r="D274" s="39"/>
      <c r="E274" s="39"/>
      <c r="F274" s="39"/>
      <c r="G274" s="39"/>
      <c r="H274" s="39"/>
      <c r="I274" s="39"/>
      <c r="J274" s="39"/>
      <c r="K274" s="39"/>
      <c r="L274" s="39"/>
      <c r="M274" s="39"/>
      <c r="N274" s="39"/>
      <c r="O274" s="39"/>
      <c r="P274" s="39"/>
      <c r="Q274" s="39"/>
      <c r="R274" s="39"/>
      <c r="S274" s="39"/>
      <c r="T274" s="39"/>
      <c r="U274" s="39"/>
      <c r="V274" s="39"/>
      <c r="W274" s="39"/>
    </row>
    <row r="275" spans="2:23" ht="14.25" customHeight="1">
      <c r="B275" s="208"/>
      <c r="C275" s="208"/>
      <c r="D275" s="39"/>
      <c r="E275" s="39"/>
      <c r="F275" s="39"/>
      <c r="G275" s="39"/>
      <c r="H275" s="39"/>
      <c r="I275" s="39"/>
      <c r="J275" s="39"/>
      <c r="K275" s="39"/>
      <c r="L275" s="39"/>
      <c r="M275" s="39"/>
      <c r="N275" s="39"/>
      <c r="O275" s="39"/>
      <c r="P275" s="39"/>
      <c r="Q275" s="39"/>
      <c r="R275" s="39"/>
      <c r="S275" s="39"/>
      <c r="T275" s="39"/>
      <c r="U275" s="39"/>
      <c r="V275" s="39"/>
      <c r="W275" s="39"/>
    </row>
    <row r="276" spans="2:23" ht="14.25" customHeight="1">
      <c r="B276" s="208"/>
      <c r="C276" s="208"/>
      <c r="D276" s="39"/>
      <c r="E276" s="39"/>
      <c r="F276" s="39"/>
      <c r="G276" s="39"/>
      <c r="H276" s="39"/>
      <c r="I276" s="39"/>
      <c r="J276" s="39"/>
      <c r="K276" s="39"/>
      <c r="L276" s="39"/>
      <c r="M276" s="39"/>
      <c r="N276" s="39"/>
      <c r="O276" s="39"/>
      <c r="P276" s="39"/>
      <c r="Q276" s="39"/>
      <c r="R276" s="39"/>
      <c r="S276" s="39"/>
      <c r="T276" s="39"/>
      <c r="U276" s="39"/>
      <c r="V276" s="39"/>
      <c r="W276" s="39"/>
    </row>
    <row r="277" spans="2:23" ht="14.25" customHeight="1">
      <c r="B277" s="208"/>
      <c r="C277" s="208"/>
      <c r="D277" s="39"/>
      <c r="E277" s="39"/>
      <c r="F277" s="39"/>
      <c r="G277" s="39"/>
      <c r="H277" s="39"/>
      <c r="I277" s="39"/>
      <c r="J277" s="39"/>
      <c r="K277" s="39"/>
      <c r="L277" s="39"/>
      <c r="M277" s="39"/>
      <c r="N277" s="39"/>
      <c r="O277" s="39"/>
      <c r="P277" s="39"/>
      <c r="Q277" s="39"/>
      <c r="R277" s="39"/>
      <c r="S277" s="39"/>
      <c r="T277" s="39"/>
      <c r="U277" s="39"/>
      <c r="V277" s="39"/>
      <c r="W277" s="39"/>
    </row>
    <row r="278" spans="2:23" ht="14.25" customHeight="1">
      <c r="B278" s="208"/>
      <c r="C278" s="208"/>
      <c r="D278" s="39"/>
      <c r="E278" s="39"/>
      <c r="F278" s="39"/>
      <c r="G278" s="39"/>
      <c r="H278" s="39"/>
      <c r="I278" s="39"/>
      <c r="J278" s="39"/>
      <c r="K278" s="39"/>
      <c r="L278" s="39"/>
      <c r="M278" s="39"/>
      <c r="N278" s="39"/>
      <c r="O278" s="39"/>
      <c r="P278" s="39"/>
      <c r="Q278" s="39"/>
      <c r="R278" s="39"/>
      <c r="S278" s="39"/>
      <c r="T278" s="39"/>
      <c r="U278" s="39"/>
      <c r="V278" s="39"/>
      <c r="W278" s="39"/>
    </row>
    <row r="279" spans="2:23" ht="14.25" customHeight="1">
      <c r="B279" s="208"/>
      <c r="C279" s="208"/>
      <c r="D279" s="39"/>
      <c r="E279" s="39"/>
      <c r="F279" s="39"/>
      <c r="G279" s="39"/>
      <c r="H279" s="39"/>
      <c r="I279" s="39"/>
      <c r="J279" s="39"/>
      <c r="K279" s="39"/>
      <c r="L279" s="39"/>
      <c r="M279" s="39"/>
      <c r="N279" s="39"/>
      <c r="O279" s="39"/>
      <c r="P279" s="39"/>
      <c r="Q279" s="39"/>
      <c r="R279" s="39"/>
      <c r="S279" s="39"/>
      <c r="T279" s="39"/>
      <c r="U279" s="39"/>
      <c r="V279" s="39"/>
      <c r="W279" s="39"/>
    </row>
    <row r="280" spans="2:23" ht="14.25" customHeight="1">
      <c r="B280" s="208"/>
      <c r="C280" s="208"/>
      <c r="D280" s="39"/>
      <c r="E280" s="39"/>
      <c r="F280" s="39"/>
      <c r="G280" s="39"/>
      <c r="H280" s="39"/>
      <c r="I280" s="39"/>
      <c r="J280" s="39"/>
      <c r="K280" s="39"/>
      <c r="L280" s="39"/>
      <c r="M280" s="39"/>
      <c r="N280" s="39"/>
      <c r="O280" s="39"/>
      <c r="P280" s="39"/>
      <c r="Q280" s="39"/>
      <c r="R280" s="39"/>
      <c r="S280" s="39"/>
      <c r="T280" s="39"/>
      <c r="U280" s="39"/>
      <c r="V280" s="39"/>
      <c r="W280" s="39"/>
    </row>
    <row r="281" spans="2:23" ht="14.25" customHeight="1">
      <c r="B281" s="208"/>
      <c r="C281" s="208"/>
      <c r="D281" s="39"/>
      <c r="E281" s="39"/>
      <c r="F281" s="39"/>
      <c r="G281" s="39"/>
      <c r="H281" s="39"/>
      <c r="I281" s="39"/>
      <c r="J281" s="39"/>
      <c r="K281" s="39"/>
      <c r="L281" s="39"/>
      <c r="M281" s="39"/>
      <c r="N281" s="39"/>
      <c r="O281" s="39"/>
      <c r="P281" s="39"/>
      <c r="Q281" s="39"/>
      <c r="R281" s="39"/>
      <c r="S281" s="39"/>
      <c r="T281" s="39"/>
      <c r="U281" s="39"/>
      <c r="V281" s="39"/>
      <c r="W281" s="39"/>
    </row>
    <row r="282" spans="2:23" ht="14.25" customHeight="1">
      <c r="B282" s="208"/>
      <c r="C282" s="208"/>
      <c r="D282" s="39"/>
      <c r="E282" s="39"/>
      <c r="F282" s="39"/>
      <c r="G282" s="39"/>
      <c r="H282" s="39"/>
      <c r="I282" s="39"/>
      <c r="J282" s="39"/>
      <c r="K282" s="39"/>
      <c r="L282" s="39"/>
      <c r="M282" s="39"/>
      <c r="N282" s="39"/>
      <c r="O282" s="39"/>
      <c r="P282" s="39"/>
      <c r="Q282" s="39"/>
      <c r="R282" s="39"/>
      <c r="S282" s="39"/>
      <c r="T282" s="39"/>
      <c r="U282" s="39"/>
      <c r="V282" s="39"/>
      <c r="W282" s="39"/>
    </row>
    <row r="283" spans="2:23" ht="14.25" customHeight="1">
      <c r="B283" s="208"/>
      <c r="C283" s="208"/>
      <c r="D283" s="39"/>
      <c r="E283" s="39"/>
      <c r="F283" s="39"/>
      <c r="G283" s="39"/>
      <c r="H283" s="39"/>
      <c r="I283" s="39"/>
      <c r="J283" s="39"/>
      <c r="K283" s="39"/>
      <c r="L283" s="39"/>
      <c r="M283" s="39"/>
      <c r="N283" s="39"/>
      <c r="O283" s="39"/>
      <c r="P283" s="39"/>
      <c r="Q283" s="39"/>
      <c r="R283" s="39"/>
      <c r="S283" s="39"/>
      <c r="T283" s="39"/>
      <c r="U283" s="39"/>
      <c r="V283" s="39"/>
      <c r="W283" s="39"/>
    </row>
    <row r="284" spans="2:23" ht="14.25" customHeight="1">
      <c r="B284" s="208"/>
      <c r="C284" s="208"/>
      <c r="D284" s="39"/>
      <c r="E284" s="39"/>
      <c r="F284" s="39"/>
      <c r="G284" s="39"/>
      <c r="H284" s="39"/>
      <c r="I284" s="39"/>
      <c r="J284" s="39"/>
      <c r="K284" s="39"/>
      <c r="L284" s="39"/>
      <c r="M284" s="39"/>
      <c r="N284" s="39"/>
      <c r="O284" s="39"/>
      <c r="P284" s="39"/>
      <c r="Q284" s="39"/>
      <c r="R284" s="39"/>
      <c r="S284" s="39"/>
      <c r="T284" s="39"/>
      <c r="U284" s="39"/>
      <c r="V284" s="39"/>
      <c r="W284" s="39"/>
    </row>
    <row r="285" spans="2:23" ht="14.25" customHeight="1">
      <c r="B285" s="208"/>
      <c r="C285" s="208"/>
      <c r="D285" s="39"/>
      <c r="E285" s="39"/>
      <c r="F285" s="39"/>
      <c r="G285" s="39"/>
      <c r="H285" s="39"/>
      <c r="I285" s="39"/>
      <c r="J285" s="39"/>
      <c r="K285" s="39"/>
      <c r="L285" s="39"/>
      <c r="M285" s="39"/>
      <c r="N285" s="39"/>
      <c r="O285" s="39"/>
      <c r="P285" s="39"/>
      <c r="Q285" s="39"/>
      <c r="R285" s="39"/>
      <c r="S285" s="39"/>
      <c r="T285" s="39"/>
      <c r="U285" s="39"/>
      <c r="V285" s="39"/>
      <c r="W285" s="39"/>
    </row>
    <row r="286" spans="2:23" ht="14.25" customHeight="1">
      <c r="B286" s="208"/>
      <c r="C286" s="208"/>
      <c r="D286" s="39"/>
      <c r="E286" s="39"/>
      <c r="F286" s="39"/>
      <c r="G286" s="39"/>
      <c r="H286" s="39"/>
      <c r="I286" s="39"/>
      <c r="J286" s="39"/>
      <c r="K286" s="39"/>
      <c r="L286" s="39"/>
      <c r="M286" s="39"/>
      <c r="N286" s="39"/>
      <c r="O286" s="39"/>
      <c r="P286" s="39"/>
      <c r="Q286" s="39"/>
      <c r="R286" s="39"/>
      <c r="S286" s="39"/>
      <c r="T286" s="39"/>
      <c r="U286" s="39"/>
      <c r="V286" s="39"/>
      <c r="W286" s="39"/>
    </row>
    <row r="287" spans="2:23" ht="14.25" customHeight="1">
      <c r="B287" s="208"/>
      <c r="C287" s="208"/>
      <c r="D287" s="39"/>
      <c r="E287" s="39"/>
      <c r="F287" s="39"/>
      <c r="G287" s="39"/>
      <c r="H287" s="39"/>
      <c r="I287" s="39"/>
      <c r="J287" s="39"/>
      <c r="K287" s="39"/>
      <c r="L287" s="39"/>
      <c r="M287" s="39"/>
      <c r="N287" s="39"/>
      <c r="O287" s="39"/>
      <c r="P287" s="39"/>
      <c r="Q287" s="39"/>
      <c r="R287" s="39"/>
      <c r="S287" s="39"/>
      <c r="T287" s="39"/>
      <c r="U287" s="39"/>
      <c r="V287" s="39"/>
      <c r="W287" s="39"/>
    </row>
    <row r="288" spans="2:23" ht="14.25" customHeight="1">
      <c r="B288" s="208"/>
      <c r="C288" s="208"/>
      <c r="D288" s="39"/>
      <c r="E288" s="39"/>
      <c r="F288" s="39"/>
      <c r="G288" s="39"/>
      <c r="H288" s="39"/>
      <c r="I288" s="39"/>
      <c r="J288" s="39"/>
      <c r="K288" s="39"/>
      <c r="L288" s="39"/>
      <c r="M288" s="39"/>
      <c r="N288" s="39"/>
      <c r="O288" s="39"/>
      <c r="P288" s="39"/>
      <c r="Q288" s="39"/>
      <c r="R288" s="39"/>
      <c r="S288" s="39"/>
      <c r="T288" s="39"/>
      <c r="U288" s="39"/>
      <c r="V288" s="39"/>
      <c r="W288" s="39"/>
    </row>
    <row r="289" spans="2:23" ht="14.25" customHeight="1">
      <c r="B289" s="208"/>
      <c r="C289" s="208"/>
      <c r="D289" s="39"/>
      <c r="E289" s="39"/>
      <c r="F289" s="39"/>
      <c r="G289" s="39"/>
      <c r="H289" s="39"/>
      <c r="I289" s="39"/>
      <c r="J289" s="39"/>
      <c r="K289" s="39"/>
      <c r="L289" s="39"/>
      <c r="M289" s="39"/>
      <c r="N289" s="39"/>
      <c r="O289" s="39"/>
      <c r="P289" s="39"/>
      <c r="Q289" s="39"/>
      <c r="R289" s="39"/>
      <c r="S289" s="39"/>
      <c r="T289" s="39"/>
      <c r="U289" s="39"/>
      <c r="V289" s="39"/>
      <c r="W289" s="39"/>
    </row>
    <row r="290" spans="2:23" ht="14.25" customHeight="1">
      <c r="B290" s="208"/>
      <c r="C290" s="208"/>
      <c r="D290" s="39"/>
      <c r="E290" s="39"/>
      <c r="F290" s="39"/>
      <c r="G290" s="39"/>
      <c r="H290" s="39"/>
      <c r="I290" s="39"/>
      <c r="J290" s="39"/>
      <c r="K290" s="39"/>
      <c r="L290" s="39"/>
      <c r="M290" s="39"/>
      <c r="N290" s="39"/>
      <c r="O290" s="39"/>
      <c r="P290" s="39"/>
      <c r="Q290" s="39"/>
      <c r="R290" s="39"/>
      <c r="S290" s="39"/>
      <c r="T290" s="39"/>
      <c r="U290" s="39"/>
      <c r="V290" s="39"/>
      <c r="W290" s="39"/>
    </row>
    <row r="291" spans="2:23" ht="14.25" customHeight="1">
      <c r="B291" s="208"/>
      <c r="C291" s="208"/>
      <c r="D291" s="39"/>
      <c r="E291" s="39"/>
      <c r="F291" s="39"/>
      <c r="G291" s="39"/>
      <c r="H291" s="39"/>
      <c r="I291" s="39"/>
      <c r="J291" s="39"/>
      <c r="K291" s="39"/>
      <c r="L291" s="39"/>
      <c r="M291" s="39"/>
      <c r="N291" s="39"/>
      <c r="O291" s="39"/>
      <c r="P291" s="39"/>
      <c r="Q291" s="39"/>
      <c r="R291" s="39"/>
      <c r="S291" s="39"/>
      <c r="T291" s="39"/>
      <c r="U291" s="39"/>
      <c r="V291" s="39"/>
      <c r="W291" s="39"/>
    </row>
    <row r="292" spans="2:23" ht="14.25" customHeight="1">
      <c r="B292" s="208"/>
      <c r="C292" s="208"/>
      <c r="D292" s="39"/>
      <c r="E292" s="39"/>
      <c r="F292" s="39"/>
      <c r="G292" s="39"/>
      <c r="H292" s="39"/>
      <c r="I292" s="39"/>
      <c r="J292" s="39"/>
      <c r="K292" s="39"/>
      <c r="L292" s="39"/>
      <c r="M292" s="39"/>
      <c r="N292" s="39"/>
      <c r="O292" s="39"/>
      <c r="P292" s="39"/>
      <c r="Q292" s="39"/>
      <c r="R292" s="39"/>
      <c r="S292" s="39"/>
      <c r="T292" s="39"/>
      <c r="U292" s="39"/>
      <c r="V292" s="39"/>
      <c r="W292" s="39"/>
    </row>
    <row r="293" spans="2:23" ht="14.25" customHeight="1">
      <c r="B293" s="208"/>
      <c r="C293" s="208"/>
      <c r="D293" s="39"/>
      <c r="E293" s="39"/>
      <c r="F293" s="39"/>
      <c r="G293" s="39"/>
      <c r="H293" s="39"/>
      <c r="I293" s="39"/>
      <c r="J293" s="39"/>
      <c r="K293" s="39"/>
      <c r="L293" s="39"/>
      <c r="M293" s="39"/>
      <c r="N293" s="39"/>
      <c r="O293" s="39"/>
      <c r="P293" s="39"/>
      <c r="Q293" s="39"/>
      <c r="R293" s="39"/>
      <c r="S293" s="39"/>
      <c r="T293" s="39"/>
      <c r="U293" s="39"/>
      <c r="V293" s="39"/>
      <c r="W293" s="39"/>
    </row>
    <row r="294" spans="2:23" ht="14.25" customHeight="1">
      <c r="B294" s="208"/>
      <c r="C294" s="208"/>
      <c r="D294" s="39"/>
      <c r="E294" s="39"/>
      <c r="F294" s="39"/>
      <c r="G294" s="39"/>
      <c r="H294" s="39"/>
      <c r="I294" s="39"/>
      <c r="J294" s="39"/>
      <c r="K294" s="39"/>
      <c r="L294" s="39"/>
      <c r="M294" s="39"/>
      <c r="N294" s="39"/>
      <c r="O294" s="39"/>
      <c r="P294" s="39"/>
      <c r="Q294" s="39"/>
      <c r="R294" s="39"/>
      <c r="S294" s="39"/>
      <c r="T294" s="39"/>
      <c r="U294" s="39"/>
      <c r="V294" s="39"/>
      <c r="W294" s="39"/>
    </row>
    <row r="295" spans="2:23" ht="14.25" customHeight="1">
      <c r="B295" s="208"/>
      <c r="C295" s="208"/>
      <c r="D295" s="39"/>
      <c r="E295" s="39"/>
      <c r="F295" s="39"/>
      <c r="G295" s="39"/>
      <c r="H295" s="39"/>
      <c r="I295" s="39"/>
      <c r="J295" s="39"/>
      <c r="K295" s="39"/>
      <c r="L295" s="39"/>
      <c r="M295" s="39"/>
      <c r="N295" s="39"/>
      <c r="O295" s="39"/>
      <c r="P295" s="39"/>
      <c r="Q295" s="39"/>
      <c r="R295" s="39"/>
      <c r="S295" s="39"/>
      <c r="T295" s="39"/>
      <c r="U295" s="39"/>
      <c r="V295" s="39"/>
      <c r="W295" s="39"/>
    </row>
    <row r="296" spans="2:23" ht="14.25" customHeight="1">
      <c r="B296" s="208"/>
      <c r="C296" s="208"/>
      <c r="D296" s="39"/>
      <c r="E296" s="39"/>
      <c r="F296" s="39"/>
      <c r="G296" s="39"/>
      <c r="H296" s="39"/>
      <c r="I296" s="39"/>
      <c r="J296" s="39"/>
      <c r="K296" s="39"/>
      <c r="L296" s="39"/>
      <c r="M296" s="39"/>
      <c r="N296" s="39"/>
      <c r="O296" s="39"/>
      <c r="P296" s="39"/>
      <c r="Q296" s="39"/>
      <c r="R296" s="39"/>
      <c r="S296" s="39"/>
      <c r="T296" s="39"/>
      <c r="U296" s="39"/>
      <c r="V296" s="39"/>
      <c r="W296" s="39"/>
    </row>
    <row r="297" spans="2:23" ht="14.25" customHeight="1">
      <c r="B297" s="208"/>
      <c r="C297" s="208"/>
      <c r="D297" s="39"/>
      <c r="E297" s="39"/>
      <c r="F297" s="39"/>
      <c r="G297" s="39"/>
      <c r="H297" s="39"/>
      <c r="I297" s="39"/>
      <c r="J297" s="39"/>
      <c r="K297" s="39"/>
      <c r="L297" s="39"/>
      <c r="M297" s="39"/>
      <c r="N297" s="39"/>
      <c r="O297" s="39"/>
      <c r="P297" s="39"/>
      <c r="Q297" s="39"/>
      <c r="R297" s="39"/>
      <c r="S297" s="39"/>
      <c r="T297" s="39"/>
      <c r="U297" s="39"/>
      <c r="V297" s="39"/>
      <c r="W297" s="39"/>
    </row>
    <row r="298" spans="2:23" ht="14.25" customHeight="1">
      <c r="B298" s="208"/>
      <c r="C298" s="208"/>
      <c r="D298" s="39"/>
      <c r="E298" s="39"/>
      <c r="F298" s="39"/>
      <c r="G298" s="39"/>
      <c r="H298" s="39"/>
      <c r="I298" s="39"/>
      <c r="J298" s="39"/>
      <c r="K298" s="39"/>
      <c r="L298" s="39"/>
      <c r="M298" s="39"/>
      <c r="N298" s="39"/>
      <c r="O298" s="39"/>
      <c r="P298" s="39"/>
      <c r="Q298" s="39"/>
      <c r="R298" s="39"/>
      <c r="S298" s="39"/>
      <c r="T298" s="39"/>
      <c r="U298" s="39"/>
      <c r="V298" s="39"/>
      <c r="W298" s="39"/>
    </row>
    <row r="299" spans="2:23" ht="14.25" customHeight="1">
      <c r="B299" s="208"/>
      <c r="C299" s="208"/>
      <c r="D299" s="39"/>
      <c r="E299" s="39"/>
      <c r="F299" s="39"/>
      <c r="G299" s="39"/>
      <c r="H299" s="39"/>
      <c r="I299" s="39"/>
      <c r="J299" s="39"/>
      <c r="K299" s="39"/>
      <c r="L299" s="39"/>
      <c r="M299" s="39"/>
      <c r="N299" s="39"/>
      <c r="O299" s="39"/>
      <c r="P299" s="39"/>
      <c r="Q299" s="39"/>
      <c r="R299" s="39"/>
      <c r="S299" s="39"/>
      <c r="T299" s="39"/>
      <c r="U299" s="39"/>
      <c r="V299" s="39"/>
      <c r="W299" s="39"/>
    </row>
    <row r="300" spans="2:23" ht="14.25" customHeight="1">
      <c r="B300" s="208"/>
      <c r="C300" s="208"/>
      <c r="D300" s="39"/>
      <c r="E300" s="39"/>
      <c r="F300" s="39"/>
      <c r="G300" s="39"/>
      <c r="H300" s="39"/>
      <c r="I300" s="39"/>
      <c r="J300" s="39"/>
      <c r="K300" s="39"/>
      <c r="L300" s="39"/>
      <c r="M300" s="39"/>
      <c r="N300" s="39"/>
      <c r="O300" s="39"/>
      <c r="P300" s="39"/>
      <c r="Q300" s="39"/>
      <c r="R300" s="39"/>
      <c r="S300" s="39"/>
      <c r="T300" s="39"/>
      <c r="U300" s="39"/>
      <c r="V300" s="39"/>
      <c r="W300" s="39"/>
    </row>
    <row r="301" spans="2:23" ht="14.25" customHeight="1">
      <c r="B301" s="208"/>
      <c r="C301" s="208"/>
      <c r="D301" s="39"/>
      <c r="E301" s="39"/>
      <c r="F301" s="39"/>
      <c r="G301" s="39"/>
      <c r="H301" s="39"/>
      <c r="I301" s="39"/>
      <c r="J301" s="39"/>
      <c r="K301" s="39"/>
      <c r="L301" s="39"/>
      <c r="M301" s="39"/>
      <c r="N301" s="39"/>
      <c r="O301" s="39"/>
      <c r="P301" s="39"/>
      <c r="Q301" s="39"/>
      <c r="R301" s="39"/>
      <c r="S301" s="39"/>
      <c r="T301" s="39"/>
      <c r="U301" s="39"/>
      <c r="V301" s="39"/>
      <c r="W301" s="39"/>
    </row>
    <row r="302" spans="2:23" ht="14.25" customHeight="1">
      <c r="B302" s="208"/>
      <c r="C302" s="208"/>
      <c r="D302" s="39"/>
      <c r="E302" s="39"/>
      <c r="F302" s="39"/>
      <c r="G302" s="39"/>
      <c r="H302" s="39"/>
      <c r="I302" s="39"/>
      <c r="J302" s="39"/>
      <c r="K302" s="39"/>
      <c r="L302" s="39"/>
      <c r="M302" s="39"/>
      <c r="N302" s="39"/>
      <c r="O302" s="39"/>
      <c r="P302" s="39"/>
      <c r="Q302" s="39"/>
      <c r="R302" s="39"/>
      <c r="S302" s="39"/>
      <c r="T302" s="39"/>
      <c r="U302" s="39"/>
      <c r="V302" s="39"/>
      <c r="W302" s="39"/>
    </row>
    <row r="303" spans="2:23" ht="14.25" customHeight="1">
      <c r="B303" s="208"/>
      <c r="C303" s="208"/>
      <c r="D303" s="39"/>
      <c r="E303" s="39"/>
      <c r="F303" s="39"/>
      <c r="G303" s="39"/>
      <c r="H303" s="39"/>
      <c r="I303" s="39"/>
      <c r="J303" s="39"/>
      <c r="K303" s="39"/>
      <c r="L303" s="39"/>
      <c r="M303" s="39"/>
      <c r="N303" s="39"/>
      <c r="O303" s="39"/>
      <c r="P303" s="39"/>
      <c r="Q303" s="39"/>
      <c r="R303" s="39"/>
      <c r="S303" s="39"/>
      <c r="T303" s="39"/>
      <c r="U303" s="39"/>
      <c r="V303" s="39"/>
      <c r="W303" s="39"/>
    </row>
    <row r="304" spans="2:23" ht="14.25" customHeight="1">
      <c r="B304" s="208"/>
      <c r="C304" s="208"/>
      <c r="D304" s="39"/>
      <c r="E304" s="39"/>
      <c r="F304" s="39"/>
      <c r="G304" s="39"/>
      <c r="H304" s="39"/>
      <c r="I304" s="39"/>
      <c r="J304" s="39"/>
      <c r="K304" s="39"/>
      <c r="L304" s="39"/>
      <c r="M304" s="39"/>
      <c r="N304" s="39"/>
      <c r="O304" s="39"/>
      <c r="P304" s="39"/>
      <c r="Q304" s="39"/>
      <c r="R304" s="39"/>
      <c r="S304" s="39"/>
      <c r="T304" s="39"/>
      <c r="U304" s="39"/>
      <c r="V304" s="39"/>
      <c r="W304" s="39"/>
    </row>
    <row r="305" spans="2:23" ht="14.25" customHeight="1">
      <c r="B305" s="208"/>
      <c r="C305" s="208"/>
      <c r="D305" s="39"/>
      <c r="E305" s="39"/>
      <c r="F305" s="39"/>
      <c r="G305" s="39"/>
      <c r="H305" s="39"/>
      <c r="I305" s="39"/>
      <c r="J305" s="39"/>
      <c r="K305" s="39"/>
      <c r="L305" s="39"/>
      <c r="M305" s="39"/>
      <c r="N305" s="39"/>
      <c r="O305" s="39"/>
      <c r="P305" s="39"/>
      <c r="Q305" s="39"/>
      <c r="R305" s="39"/>
      <c r="S305" s="39"/>
      <c r="T305" s="39"/>
      <c r="U305" s="39"/>
      <c r="V305" s="39"/>
      <c r="W305" s="39"/>
    </row>
    <row r="306" spans="2:23" ht="14.25" customHeight="1">
      <c r="B306" s="208"/>
      <c r="C306" s="208"/>
      <c r="D306" s="39"/>
      <c r="E306" s="39"/>
      <c r="F306" s="39"/>
      <c r="G306" s="39"/>
      <c r="H306" s="39"/>
      <c r="I306" s="39"/>
      <c r="J306" s="39"/>
      <c r="K306" s="39"/>
      <c r="L306" s="39"/>
      <c r="M306" s="39"/>
      <c r="N306" s="39"/>
      <c r="O306" s="39"/>
      <c r="P306" s="39"/>
      <c r="Q306" s="39"/>
      <c r="R306" s="39"/>
      <c r="S306" s="39"/>
      <c r="T306" s="39"/>
      <c r="U306" s="39"/>
      <c r="V306" s="39"/>
      <c r="W306" s="39"/>
    </row>
    <row r="307" spans="2:23" ht="14.25" customHeight="1">
      <c r="B307" s="208"/>
      <c r="C307" s="208"/>
      <c r="D307" s="39"/>
      <c r="E307" s="39"/>
      <c r="F307" s="39"/>
      <c r="G307" s="39"/>
      <c r="H307" s="39"/>
      <c r="I307" s="39"/>
      <c r="J307" s="39"/>
      <c r="K307" s="39"/>
      <c r="L307" s="39"/>
      <c r="M307" s="39"/>
      <c r="N307" s="39"/>
      <c r="O307" s="39"/>
      <c r="P307" s="39"/>
      <c r="Q307" s="39"/>
      <c r="R307" s="39"/>
      <c r="S307" s="39"/>
      <c r="T307" s="39"/>
      <c r="U307" s="39"/>
      <c r="V307" s="39"/>
      <c r="W307" s="39"/>
    </row>
    <row r="308" spans="2:23" ht="14.25" customHeight="1">
      <c r="B308" s="208"/>
      <c r="C308" s="208"/>
      <c r="D308" s="39"/>
      <c r="E308" s="39"/>
      <c r="F308" s="39"/>
      <c r="G308" s="39"/>
      <c r="H308" s="39"/>
      <c r="I308" s="39"/>
      <c r="J308" s="39"/>
      <c r="K308" s="39"/>
      <c r="L308" s="39"/>
      <c r="M308" s="39"/>
      <c r="N308" s="39"/>
      <c r="O308" s="39"/>
      <c r="P308" s="39"/>
      <c r="Q308" s="39"/>
      <c r="R308" s="39"/>
      <c r="S308" s="39"/>
      <c r="T308" s="39"/>
      <c r="U308" s="39"/>
      <c r="V308" s="39"/>
      <c r="W308" s="39"/>
    </row>
    <row r="309" spans="2:23" ht="14.25" customHeight="1">
      <c r="B309" s="208"/>
      <c r="C309" s="208"/>
      <c r="D309" s="39"/>
      <c r="E309" s="39"/>
      <c r="F309" s="39"/>
      <c r="G309" s="39"/>
      <c r="H309" s="39"/>
      <c r="I309" s="39"/>
      <c r="J309" s="39"/>
      <c r="K309" s="39"/>
      <c r="L309" s="39"/>
      <c r="M309" s="39"/>
      <c r="N309" s="39"/>
      <c r="O309" s="39"/>
      <c r="P309" s="39"/>
      <c r="Q309" s="39"/>
      <c r="R309" s="39"/>
      <c r="S309" s="39"/>
      <c r="T309" s="39"/>
      <c r="U309" s="39"/>
      <c r="V309" s="39"/>
      <c r="W309" s="39"/>
    </row>
    <row r="310" spans="2:23" ht="14.25" customHeight="1">
      <c r="B310" s="208"/>
      <c r="C310" s="208"/>
      <c r="D310" s="39"/>
      <c r="E310" s="39"/>
      <c r="F310" s="39"/>
      <c r="G310" s="39"/>
      <c r="H310" s="39"/>
      <c r="I310" s="39"/>
      <c r="J310" s="39"/>
      <c r="K310" s="39"/>
      <c r="L310" s="39"/>
      <c r="M310" s="39"/>
      <c r="N310" s="39"/>
      <c r="O310" s="39"/>
      <c r="P310" s="39"/>
      <c r="Q310" s="39"/>
      <c r="R310" s="39"/>
      <c r="S310" s="39"/>
      <c r="T310" s="39"/>
      <c r="U310" s="39"/>
      <c r="V310" s="39"/>
      <c r="W310" s="39"/>
    </row>
    <row r="311" spans="2:23" ht="14.25" customHeight="1">
      <c r="B311" s="208"/>
      <c r="C311" s="208"/>
      <c r="D311" s="39"/>
      <c r="E311" s="39"/>
      <c r="F311" s="39"/>
      <c r="G311" s="39"/>
      <c r="H311" s="39"/>
      <c r="I311" s="39"/>
      <c r="J311" s="39"/>
      <c r="K311" s="39"/>
      <c r="L311" s="39"/>
      <c r="M311" s="39"/>
      <c r="N311" s="39"/>
      <c r="O311" s="39"/>
      <c r="P311" s="39"/>
      <c r="Q311" s="39"/>
      <c r="R311" s="39"/>
      <c r="S311" s="39"/>
      <c r="T311" s="39"/>
      <c r="U311" s="39"/>
      <c r="V311" s="39"/>
      <c r="W311" s="39"/>
    </row>
    <row r="312" spans="2:23" ht="14.25" customHeight="1">
      <c r="B312" s="208"/>
      <c r="C312" s="208"/>
      <c r="D312" s="39"/>
      <c r="E312" s="39"/>
      <c r="F312" s="39"/>
      <c r="G312" s="39"/>
      <c r="H312" s="39"/>
      <c r="I312" s="39"/>
      <c r="J312" s="39"/>
      <c r="K312" s="39"/>
      <c r="L312" s="39"/>
      <c r="M312" s="39"/>
      <c r="N312" s="39"/>
      <c r="O312" s="39"/>
      <c r="P312" s="39"/>
      <c r="Q312" s="39"/>
      <c r="R312" s="39"/>
      <c r="S312" s="39"/>
      <c r="T312" s="39"/>
      <c r="U312" s="39"/>
      <c r="V312" s="39"/>
      <c r="W312" s="39"/>
    </row>
    <row r="313" spans="2:23" ht="14.25" customHeight="1">
      <c r="B313" s="208"/>
      <c r="C313" s="208"/>
      <c r="D313" s="39"/>
      <c r="E313" s="39"/>
      <c r="F313" s="39"/>
      <c r="G313" s="39"/>
      <c r="H313" s="39"/>
      <c r="I313" s="39"/>
      <c r="J313" s="39"/>
      <c r="K313" s="39"/>
      <c r="L313" s="39"/>
      <c r="M313" s="39"/>
      <c r="N313" s="39"/>
      <c r="O313" s="39"/>
      <c r="P313" s="39"/>
      <c r="Q313" s="39"/>
      <c r="R313" s="39"/>
      <c r="S313" s="39"/>
      <c r="T313" s="39"/>
      <c r="U313" s="39"/>
      <c r="V313" s="39"/>
      <c r="W313" s="39"/>
    </row>
    <row r="314" spans="2:23" ht="14.25" customHeight="1">
      <c r="B314" s="208"/>
      <c r="C314" s="208"/>
      <c r="D314" s="39"/>
      <c r="E314" s="39"/>
      <c r="F314" s="39"/>
      <c r="G314" s="39"/>
      <c r="H314" s="39"/>
      <c r="I314" s="39"/>
      <c r="J314" s="39"/>
      <c r="K314" s="39"/>
      <c r="L314" s="39"/>
      <c r="M314" s="39"/>
      <c r="N314" s="39"/>
      <c r="O314" s="39"/>
      <c r="P314" s="39"/>
      <c r="Q314" s="39"/>
      <c r="R314" s="39"/>
      <c r="S314" s="39"/>
      <c r="T314" s="39"/>
      <c r="U314" s="39"/>
      <c r="V314" s="39"/>
      <c r="W314" s="39"/>
    </row>
    <row r="315" spans="2:23" ht="14.25" customHeight="1">
      <c r="B315" s="208"/>
      <c r="C315" s="208"/>
      <c r="D315" s="39"/>
      <c r="E315" s="39"/>
      <c r="F315" s="39"/>
      <c r="G315" s="39"/>
      <c r="H315" s="39"/>
      <c r="I315" s="39"/>
      <c r="J315" s="39"/>
      <c r="K315" s="39"/>
      <c r="L315" s="39"/>
      <c r="M315" s="39"/>
      <c r="N315" s="39"/>
      <c r="O315" s="39"/>
      <c r="P315" s="39"/>
      <c r="Q315" s="39"/>
      <c r="R315" s="39"/>
      <c r="S315" s="39"/>
      <c r="T315" s="39"/>
      <c r="U315" s="39"/>
      <c r="V315" s="39"/>
      <c r="W315" s="39"/>
    </row>
    <row r="316" spans="2:23" ht="14.25" customHeight="1">
      <c r="B316" s="208"/>
      <c r="C316" s="208"/>
      <c r="D316" s="39"/>
      <c r="E316" s="39"/>
      <c r="F316" s="39"/>
      <c r="G316" s="39"/>
      <c r="H316" s="39"/>
      <c r="I316" s="39"/>
      <c r="J316" s="39"/>
      <c r="K316" s="39"/>
      <c r="L316" s="39"/>
      <c r="M316" s="39"/>
      <c r="N316" s="39"/>
      <c r="O316" s="39"/>
      <c r="P316" s="39"/>
      <c r="Q316" s="39"/>
      <c r="R316" s="39"/>
      <c r="S316" s="39"/>
      <c r="T316" s="39"/>
      <c r="U316" s="39"/>
      <c r="V316" s="39"/>
      <c r="W316" s="39"/>
    </row>
    <row r="317" spans="2:23" ht="14.25" customHeight="1">
      <c r="B317" s="208"/>
      <c r="C317" s="208"/>
      <c r="D317" s="39"/>
      <c r="E317" s="39"/>
      <c r="F317" s="39"/>
      <c r="G317" s="39"/>
      <c r="H317" s="39"/>
      <c r="I317" s="39"/>
      <c r="J317" s="39"/>
      <c r="K317" s="39"/>
      <c r="L317" s="39"/>
      <c r="M317" s="39"/>
      <c r="N317" s="39"/>
      <c r="O317" s="39"/>
      <c r="P317" s="39"/>
      <c r="Q317" s="39"/>
      <c r="R317" s="39"/>
      <c r="S317" s="39"/>
      <c r="T317" s="39"/>
      <c r="U317" s="39"/>
      <c r="V317" s="39"/>
      <c r="W317" s="39"/>
    </row>
    <row r="318" spans="2:23" ht="14.25" customHeight="1">
      <c r="B318" s="208"/>
      <c r="C318" s="208"/>
      <c r="D318" s="39"/>
      <c r="E318" s="39"/>
      <c r="F318" s="39"/>
      <c r="G318" s="39"/>
      <c r="H318" s="39"/>
      <c r="I318" s="39"/>
      <c r="J318" s="39"/>
      <c r="K318" s="39"/>
      <c r="L318" s="39"/>
      <c r="M318" s="39"/>
      <c r="N318" s="39"/>
      <c r="O318" s="39"/>
      <c r="P318" s="39"/>
      <c r="Q318" s="39"/>
      <c r="R318" s="39"/>
      <c r="S318" s="39"/>
      <c r="T318" s="39"/>
      <c r="U318" s="39"/>
      <c r="V318" s="39"/>
      <c r="W318" s="39"/>
    </row>
    <row r="319" spans="2:23" ht="14.25" customHeight="1">
      <c r="B319" s="208"/>
      <c r="C319" s="208"/>
      <c r="D319" s="39"/>
      <c r="E319" s="39"/>
      <c r="F319" s="39"/>
      <c r="G319" s="39"/>
      <c r="H319" s="39"/>
      <c r="I319" s="39"/>
      <c r="J319" s="39"/>
      <c r="K319" s="39"/>
      <c r="L319" s="39"/>
      <c r="M319" s="39"/>
      <c r="N319" s="39"/>
      <c r="O319" s="39"/>
      <c r="P319" s="39"/>
      <c r="Q319" s="39"/>
      <c r="R319" s="39"/>
      <c r="S319" s="39"/>
      <c r="T319" s="39"/>
      <c r="U319" s="39"/>
      <c r="V319" s="39"/>
      <c r="W319" s="39"/>
    </row>
    <row r="320" spans="2:23" ht="14.25" customHeight="1">
      <c r="B320" s="208"/>
      <c r="C320" s="208"/>
      <c r="D320" s="39"/>
      <c r="E320" s="39"/>
      <c r="F320" s="39"/>
      <c r="G320" s="39"/>
      <c r="H320" s="39"/>
      <c r="I320" s="39"/>
      <c r="J320" s="39"/>
      <c r="K320" s="39"/>
      <c r="L320" s="39"/>
      <c r="M320" s="39"/>
      <c r="N320" s="39"/>
      <c r="O320" s="39"/>
      <c r="P320" s="39"/>
      <c r="Q320" s="39"/>
      <c r="R320" s="39"/>
      <c r="S320" s="39"/>
      <c r="T320" s="39"/>
      <c r="U320" s="39"/>
      <c r="V320" s="39"/>
      <c r="W320" s="39"/>
    </row>
    <row r="321" spans="2:23" ht="14.25" customHeight="1">
      <c r="B321" s="208"/>
      <c r="C321" s="208"/>
      <c r="D321" s="39"/>
      <c r="E321" s="39"/>
      <c r="F321" s="39"/>
      <c r="G321" s="39"/>
      <c r="H321" s="39"/>
      <c r="I321" s="39"/>
      <c r="J321" s="39"/>
      <c r="K321" s="39"/>
      <c r="L321" s="39"/>
      <c r="M321" s="39"/>
      <c r="N321" s="39"/>
      <c r="O321" s="39"/>
      <c r="P321" s="39"/>
      <c r="Q321" s="39"/>
      <c r="R321" s="39"/>
      <c r="S321" s="39"/>
      <c r="T321" s="39"/>
      <c r="U321" s="39"/>
      <c r="V321" s="39"/>
      <c r="W321" s="39"/>
    </row>
    <row r="322" spans="2:23" ht="14.25" customHeight="1">
      <c r="B322" s="208"/>
      <c r="C322" s="208"/>
      <c r="D322" s="39"/>
      <c r="E322" s="39"/>
      <c r="F322" s="39"/>
      <c r="G322" s="39"/>
      <c r="H322" s="39"/>
      <c r="I322" s="39"/>
      <c r="J322" s="39"/>
      <c r="K322" s="39"/>
      <c r="L322" s="39"/>
      <c r="M322" s="39"/>
      <c r="N322" s="39"/>
      <c r="O322" s="39"/>
      <c r="P322" s="39"/>
      <c r="Q322" s="39"/>
      <c r="R322" s="39"/>
      <c r="S322" s="39"/>
      <c r="T322" s="39"/>
      <c r="U322" s="39"/>
      <c r="V322" s="39"/>
      <c r="W322" s="39"/>
    </row>
    <row r="323" spans="2:23" ht="14.25" customHeight="1">
      <c r="B323" s="208"/>
      <c r="C323" s="208"/>
      <c r="D323" s="39"/>
      <c r="E323" s="39"/>
      <c r="F323" s="39"/>
      <c r="G323" s="39"/>
      <c r="H323" s="39"/>
      <c r="I323" s="39"/>
      <c r="J323" s="39"/>
      <c r="K323" s="39"/>
      <c r="L323" s="39"/>
      <c r="M323" s="39"/>
      <c r="N323" s="39"/>
      <c r="O323" s="39"/>
      <c r="P323" s="39"/>
      <c r="Q323" s="39"/>
      <c r="R323" s="39"/>
      <c r="S323" s="39"/>
      <c r="T323" s="39"/>
      <c r="U323" s="39"/>
      <c r="V323" s="39"/>
      <c r="W323" s="39"/>
    </row>
    <row r="324" spans="2:23" ht="14.25" customHeight="1">
      <c r="B324" s="208"/>
      <c r="C324" s="208"/>
      <c r="D324" s="39"/>
      <c r="E324" s="39"/>
      <c r="F324" s="39"/>
      <c r="G324" s="39"/>
      <c r="H324" s="39"/>
      <c r="I324" s="39"/>
      <c r="J324" s="39"/>
      <c r="K324" s="39"/>
      <c r="L324" s="39"/>
      <c r="M324" s="39"/>
      <c r="N324" s="39"/>
      <c r="O324" s="39"/>
      <c r="P324" s="39"/>
      <c r="Q324" s="39"/>
      <c r="R324" s="39"/>
      <c r="S324" s="39"/>
      <c r="T324" s="39"/>
      <c r="U324" s="39"/>
      <c r="V324" s="39"/>
      <c r="W324" s="39"/>
    </row>
    <row r="325" spans="2:23" ht="14.25" customHeight="1">
      <c r="B325" s="208"/>
      <c r="C325" s="208"/>
      <c r="D325" s="39"/>
      <c r="E325" s="39"/>
      <c r="F325" s="39"/>
      <c r="G325" s="39"/>
      <c r="H325" s="39"/>
      <c r="I325" s="39"/>
      <c r="J325" s="39"/>
      <c r="K325" s="39"/>
      <c r="L325" s="39"/>
      <c r="M325" s="39"/>
      <c r="N325" s="39"/>
      <c r="O325" s="39"/>
      <c r="P325" s="39"/>
      <c r="Q325" s="39"/>
      <c r="R325" s="39"/>
      <c r="S325" s="39"/>
      <c r="T325" s="39"/>
      <c r="U325" s="39"/>
      <c r="V325" s="39"/>
      <c r="W325" s="39"/>
    </row>
    <row r="326" spans="2:23" ht="14.25" customHeight="1">
      <c r="B326" s="208"/>
      <c r="C326" s="208"/>
      <c r="D326" s="39"/>
      <c r="E326" s="39"/>
      <c r="F326" s="39"/>
      <c r="G326" s="39"/>
      <c r="H326" s="39"/>
      <c r="I326" s="39"/>
      <c r="J326" s="39"/>
      <c r="K326" s="39"/>
      <c r="L326" s="39"/>
      <c r="M326" s="39"/>
      <c r="N326" s="39"/>
      <c r="O326" s="39"/>
      <c r="P326" s="39"/>
      <c r="Q326" s="39"/>
      <c r="R326" s="39"/>
      <c r="S326" s="39"/>
      <c r="T326" s="39"/>
      <c r="U326" s="39"/>
      <c r="V326" s="39"/>
      <c r="W326" s="39"/>
    </row>
    <row r="327" spans="2:23" ht="14.25" customHeight="1">
      <c r="B327" s="208"/>
      <c r="C327" s="208"/>
      <c r="D327" s="39"/>
      <c r="E327" s="39"/>
      <c r="F327" s="39"/>
      <c r="G327" s="39"/>
      <c r="H327" s="39"/>
      <c r="I327" s="39"/>
      <c r="J327" s="39"/>
      <c r="K327" s="39"/>
      <c r="L327" s="39"/>
      <c r="M327" s="39"/>
      <c r="N327" s="39"/>
      <c r="O327" s="39"/>
      <c r="P327" s="39"/>
      <c r="Q327" s="39"/>
      <c r="R327" s="39"/>
      <c r="S327" s="39"/>
      <c r="T327" s="39"/>
      <c r="U327" s="39"/>
      <c r="V327" s="39"/>
      <c r="W327" s="39"/>
    </row>
    <row r="328" spans="2:23" ht="14.25" customHeight="1">
      <c r="B328" s="208"/>
      <c r="C328" s="208"/>
      <c r="D328" s="39"/>
      <c r="E328" s="39"/>
      <c r="F328" s="39"/>
      <c r="G328" s="39"/>
      <c r="H328" s="39"/>
      <c r="I328" s="39"/>
      <c r="J328" s="39"/>
      <c r="K328" s="39"/>
      <c r="L328" s="39"/>
      <c r="M328" s="39"/>
      <c r="N328" s="39"/>
      <c r="O328" s="39"/>
      <c r="P328" s="39"/>
      <c r="Q328" s="39"/>
      <c r="R328" s="39"/>
      <c r="S328" s="39"/>
      <c r="T328" s="39"/>
      <c r="U328" s="39"/>
      <c r="V328" s="39"/>
      <c r="W328" s="39"/>
    </row>
    <row r="329" spans="2:23" ht="14.25" customHeight="1">
      <c r="B329" s="208"/>
      <c r="C329" s="208"/>
      <c r="D329" s="39"/>
      <c r="E329" s="39"/>
      <c r="F329" s="39"/>
      <c r="G329" s="39"/>
      <c r="H329" s="39"/>
      <c r="I329" s="39"/>
      <c r="J329" s="39"/>
      <c r="K329" s="39"/>
      <c r="L329" s="39"/>
      <c r="M329" s="39"/>
      <c r="N329" s="39"/>
      <c r="O329" s="39"/>
      <c r="P329" s="39"/>
      <c r="Q329" s="39"/>
      <c r="R329" s="39"/>
      <c r="S329" s="39"/>
      <c r="T329" s="39"/>
      <c r="U329" s="39"/>
      <c r="V329" s="39"/>
      <c r="W329" s="39"/>
    </row>
    <row r="330" spans="2:23" ht="14.25" customHeight="1">
      <c r="B330" s="208"/>
      <c r="C330" s="208"/>
      <c r="D330" s="39"/>
      <c r="E330" s="39"/>
      <c r="F330" s="39"/>
      <c r="G330" s="39"/>
      <c r="H330" s="39"/>
      <c r="I330" s="39"/>
      <c r="J330" s="39"/>
      <c r="K330" s="39"/>
      <c r="L330" s="39"/>
      <c r="M330" s="39"/>
      <c r="N330" s="39"/>
      <c r="O330" s="39"/>
      <c r="P330" s="39"/>
      <c r="Q330" s="39"/>
      <c r="R330" s="39"/>
      <c r="S330" s="39"/>
      <c r="T330" s="39"/>
      <c r="U330" s="39"/>
      <c r="V330" s="39"/>
      <c r="W330" s="39"/>
    </row>
    <row r="331" spans="2:23" ht="14.25" customHeight="1">
      <c r="B331" s="208"/>
      <c r="C331" s="208"/>
      <c r="D331" s="39"/>
      <c r="E331" s="39"/>
      <c r="F331" s="39"/>
      <c r="G331" s="39"/>
      <c r="H331" s="39"/>
      <c r="I331" s="39"/>
      <c r="J331" s="39"/>
      <c r="K331" s="39"/>
      <c r="L331" s="39"/>
      <c r="M331" s="39"/>
      <c r="N331" s="39"/>
      <c r="O331" s="39"/>
      <c r="P331" s="39"/>
      <c r="Q331" s="39"/>
      <c r="R331" s="39"/>
      <c r="S331" s="39"/>
      <c r="T331" s="39"/>
      <c r="U331" s="39"/>
      <c r="V331" s="39"/>
      <c r="W331" s="39"/>
    </row>
    <row r="332" spans="2:23" ht="14.25" customHeight="1">
      <c r="B332" s="208"/>
      <c r="C332" s="208"/>
      <c r="D332" s="39"/>
      <c r="E332" s="39"/>
      <c r="F332" s="39"/>
      <c r="G332" s="39"/>
      <c r="H332" s="39"/>
      <c r="I332" s="39"/>
      <c r="J332" s="39"/>
      <c r="K332" s="39"/>
      <c r="L332" s="39"/>
      <c r="M332" s="39"/>
      <c r="N332" s="39"/>
      <c r="O332" s="39"/>
      <c r="P332" s="39"/>
      <c r="Q332" s="39"/>
      <c r="R332" s="39"/>
      <c r="S332" s="39"/>
      <c r="T332" s="39"/>
      <c r="U332" s="39"/>
      <c r="V332" s="39"/>
      <c r="W332" s="39"/>
    </row>
    <row r="333" spans="2:23" ht="14.25" customHeight="1">
      <c r="B333" s="208"/>
      <c r="C333" s="208"/>
      <c r="D333" s="39"/>
      <c r="E333" s="39"/>
      <c r="F333" s="39"/>
      <c r="G333" s="39"/>
      <c r="H333" s="39"/>
      <c r="I333" s="39"/>
      <c r="J333" s="39"/>
      <c r="K333" s="39"/>
      <c r="L333" s="39"/>
      <c r="M333" s="39"/>
      <c r="N333" s="39"/>
      <c r="O333" s="39"/>
      <c r="P333" s="39"/>
      <c r="Q333" s="39"/>
      <c r="R333" s="39"/>
      <c r="S333" s="39"/>
      <c r="T333" s="39"/>
      <c r="U333" s="39"/>
      <c r="V333" s="39"/>
      <c r="W333" s="39"/>
    </row>
    <row r="334" spans="2:23" ht="14.25" customHeight="1">
      <c r="B334" s="208"/>
      <c r="C334" s="208"/>
      <c r="D334" s="39"/>
      <c r="E334" s="39"/>
      <c r="F334" s="39"/>
      <c r="G334" s="39"/>
      <c r="H334" s="39"/>
      <c r="I334" s="39"/>
      <c r="J334" s="39"/>
      <c r="K334" s="39"/>
      <c r="L334" s="39"/>
      <c r="M334" s="39"/>
      <c r="N334" s="39"/>
      <c r="O334" s="39"/>
      <c r="P334" s="39"/>
      <c r="Q334" s="39"/>
      <c r="R334" s="39"/>
      <c r="S334" s="39"/>
      <c r="T334" s="39"/>
      <c r="U334" s="39"/>
      <c r="V334" s="39"/>
      <c r="W334" s="39"/>
    </row>
    <row r="335" spans="2:23" ht="14.25" customHeight="1">
      <c r="B335" s="208"/>
      <c r="C335" s="208"/>
      <c r="D335" s="39"/>
      <c r="E335" s="39"/>
      <c r="F335" s="39"/>
      <c r="G335" s="39"/>
      <c r="H335" s="39"/>
      <c r="I335" s="39"/>
      <c r="J335" s="39"/>
      <c r="K335" s="39"/>
      <c r="L335" s="39"/>
      <c r="M335" s="39"/>
      <c r="N335" s="39"/>
      <c r="O335" s="39"/>
      <c r="P335" s="39"/>
      <c r="Q335" s="39"/>
      <c r="R335" s="39"/>
      <c r="S335" s="39"/>
      <c r="T335" s="39"/>
      <c r="U335" s="39"/>
      <c r="V335" s="39"/>
      <c r="W335" s="39"/>
    </row>
    <row r="336" spans="2:23" ht="14.25" customHeight="1">
      <c r="B336" s="208"/>
      <c r="C336" s="208"/>
      <c r="D336" s="39"/>
      <c r="E336" s="39"/>
      <c r="F336" s="39"/>
      <c r="G336" s="39"/>
      <c r="H336" s="39"/>
      <c r="I336" s="39"/>
      <c r="J336" s="39"/>
      <c r="K336" s="39"/>
      <c r="L336" s="39"/>
      <c r="M336" s="39"/>
      <c r="N336" s="39"/>
      <c r="O336" s="39"/>
      <c r="P336" s="39"/>
      <c r="Q336" s="39"/>
      <c r="R336" s="39"/>
      <c r="S336" s="39"/>
      <c r="T336" s="39"/>
      <c r="U336" s="39"/>
      <c r="V336" s="39"/>
      <c r="W336" s="39"/>
    </row>
    <row r="337" spans="2:23" ht="14.25" customHeight="1">
      <c r="B337" s="208"/>
      <c r="C337" s="208"/>
      <c r="D337" s="39"/>
      <c r="E337" s="39"/>
      <c r="F337" s="39"/>
      <c r="G337" s="39"/>
      <c r="H337" s="39"/>
      <c r="I337" s="39"/>
      <c r="J337" s="39"/>
      <c r="K337" s="39"/>
      <c r="L337" s="39"/>
      <c r="M337" s="39"/>
      <c r="N337" s="39"/>
      <c r="O337" s="39"/>
      <c r="P337" s="39"/>
      <c r="Q337" s="39"/>
      <c r="R337" s="39"/>
      <c r="S337" s="39"/>
      <c r="T337" s="39"/>
      <c r="U337" s="39"/>
      <c r="V337" s="39"/>
      <c r="W337" s="39"/>
    </row>
    <row r="338" spans="2:23" ht="14.25" customHeight="1">
      <c r="B338" s="208"/>
      <c r="C338" s="208"/>
      <c r="D338" s="39"/>
      <c r="E338" s="39"/>
      <c r="F338" s="39"/>
      <c r="G338" s="39"/>
      <c r="H338" s="39"/>
      <c r="I338" s="39"/>
      <c r="J338" s="39"/>
      <c r="K338" s="39"/>
      <c r="L338" s="39"/>
      <c r="M338" s="39"/>
      <c r="N338" s="39"/>
      <c r="O338" s="39"/>
      <c r="P338" s="39"/>
      <c r="Q338" s="39"/>
      <c r="R338" s="39"/>
      <c r="S338" s="39"/>
      <c r="T338" s="39"/>
      <c r="U338" s="39"/>
      <c r="V338" s="39"/>
      <c r="W338" s="39"/>
    </row>
    <row r="339" spans="2:23" ht="14.25" customHeight="1">
      <c r="B339" s="208"/>
      <c r="C339" s="208"/>
      <c r="D339" s="39"/>
      <c r="E339" s="39"/>
      <c r="F339" s="39"/>
      <c r="G339" s="39"/>
      <c r="H339" s="39"/>
      <c r="I339" s="39"/>
      <c r="J339" s="39"/>
      <c r="K339" s="39"/>
      <c r="L339" s="39"/>
      <c r="M339" s="39"/>
      <c r="N339" s="39"/>
      <c r="O339" s="39"/>
      <c r="P339" s="39"/>
      <c r="Q339" s="39"/>
      <c r="R339" s="39"/>
      <c r="S339" s="39"/>
      <c r="T339" s="39"/>
      <c r="U339" s="39"/>
      <c r="V339" s="39"/>
      <c r="W339" s="39"/>
    </row>
    <row r="340" spans="2:23" ht="14.25" customHeight="1">
      <c r="B340" s="208"/>
      <c r="C340" s="208"/>
      <c r="D340" s="39"/>
      <c r="E340" s="39"/>
      <c r="F340" s="39"/>
      <c r="G340" s="39"/>
      <c r="H340" s="39"/>
      <c r="I340" s="39"/>
      <c r="J340" s="39"/>
      <c r="K340" s="39"/>
      <c r="L340" s="39"/>
      <c r="M340" s="39"/>
      <c r="N340" s="39"/>
      <c r="O340" s="39"/>
      <c r="P340" s="39"/>
      <c r="Q340" s="39"/>
      <c r="R340" s="39"/>
      <c r="S340" s="39"/>
      <c r="T340" s="39"/>
      <c r="U340" s="39"/>
      <c r="V340" s="39"/>
      <c r="W340" s="39"/>
    </row>
    <row r="341" spans="2:23" ht="14.25" customHeight="1">
      <c r="B341" s="208"/>
      <c r="C341" s="208"/>
      <c r="D341" s="39"/>
      <c r="E341" s="39"/>
      <c r="F341" s="39"/>
      <c r="G341" s="39"/>
      <c r="H341" s="39"/>
      <c r="I341" s="39"/>
      <c r="J341" s="39"/>
      <c r="K341" s="39"/>
      <c r="L341" s="39"/>
      <c r="M341" s="39"/>
      <c r="N341" s="39"/>
      <c r="O341" s="39"/>
      <c r="P341" s="39"/>
      <c r="Q341" s="39"/>
      <c r="R341" s="39"/>
      <c r="S341" s="39"/>
      <c r="T341" s="39"/>
      <c r="U341" s="39"/>
      <c r="V341" s="39"/>
      <c r="W341" s="39"/>
    </row>
    <row r="342" spans="2:23" ht="14.25" customHeight="1">
      <c r="B342" s="208"/>
      <c r="C342" s="208"/>
      <c r="D342" s="39"/>
      <c r="E342" s="39"/>
      <c r="F342" s="39"/>
      <c r="G342" s="39"/>
      <c r="H342" s="39"/>
      <c r="I342" s="39"/>
      <c r="J342" s="39"/>
      <c r="K342" s="39"/>
      <c r="L342" s="39"/>
      <c r="M342" s="39"/>
      <c r="N342" s="39"/>
      <c r="O342" s="39"/>
      <c r="P342" s="39"/>
      <c r="Q342" s="39"/>
      <c r="R342" s="39"/>
      <c r="S342" s="39"/>
      <c r="T342" s="39"/>
      <c r="U342" s="39"/>
      <c r="V342" s="39"/>
      <c r="W342" s="39"/>
    </row>
    <row r="343" spans="2:23" ht="14.25" customHeight="1">
      <c r="B343" s="208"/>
      <c r="C343" s="208"/>
      <c r="D343" s="39"/>
      <c r="E343" s="39"/>
      <c r="F343" s="39"/>
      <c r="G343" s="39"/>
      <c r="H343" s="39"/>
      <c r="I343" s="39"/>
      <c r="J343" s="39"/>
      <c r="K343" s="39"/>
      <c r="L343" s="39"/>
      <c r="M343" s="39"/>
      <c r="N343" s="39"/>
      <c r="O343" s="39"/>
      <c r="P343" s="39"/>
      <c r="Q343" s="39"/>
      <c r="R343" s="39"/>
      <c r="S343" s="39"/>
      <c r="T343" s="39"/>
      <c r="U343" s="39"/>
      <c r="V343" s="39"/>
      <c r="W343" s="39"/>
    </row>
    <row r="344" spans="2:23" ht="14.25" customHeight="1">
      <c r="B344" s="208"/>
      <c r="C344" s="208"/>
      <c r="D344" s="39"/>
      <c r="E344" s="39"/>
      <c r="F344" s="39"/>
      <c r="G344" s="39"/>
      <c r="H344" s="39"/>
      <c r="I344" s="39"/>
      <c r="J344" s="39"/>
      <c r="K344" s="39"/>
      <c r="L344" s="39"/>
      <c r="M344" s="39"/>
      <c r="N344" s="39"/>
      <c r="O344" s="39"/>
      <c r="P344" s="39"/>
      <c r="Q344" s="39"/>
      <c r="R344" s="39"/>
      <c r="S344" s="39"/>
      <c r="T344" s="39"/>
      <c r="U344" s="39"/>
      <c r="V344" s="39"/>
      <c r="W344" s="39"/>
    </row>
    <row r="345" spans="2:23" ht="14.25" customHeight="1">
      <c r="B345" s="208"/>
      <c r="C345" s="208"/>
      <c r="D345" s="39"/>
      <c r="E345" s="39"/>
      <c r="F345" s="39"/>
      <c r="G345" s="39"/>
      <c r="H345" s="39"/>
      <c r="I345" s="39"/>
      <c r="J345" s="39"/>
      <c r="K345" s="39"/>
      <c r="L345" s="39"/>
      <c r="M345" s="39"/>
      <c r="N345" s="39"/>
      <c r="O345" s="39"/>
      <c r="P345" s="39"/>
      <c r="Q345" s="39"/>
      <c r="R345" s="39"/>
      <c r="S345" s="39"/>
      <c r="T345" s="39"/>
      <c r="U345" s="39"/>
      <c r="V345" s="39"/>
      <c r="W345" s="39"/>
    </row>
    <row r="346" spans="2:23" ht="14.25" customHeight="1">
      <c r="B346" s="208"/>
      <c r="C346" s="208"/>
      <c r="D346" s="39"/>
      <c r="E346" s="39"/>
      <c r="F346" s="39"/>
      <c r="G346" s="39"/>
      <c r="H346" s="39"/>
      <c r="I346" s="39"/>
      <c r="J346" s="39"/>
      <c r="K346" s="39"/>
      <c r="L346" s="39"/>
      <c r="M346" s="39"/>
      <c r="N346" s="39"/>
      <c r="O346" s="39"/>
      <c r="P346" s="39"/>
      <c r="Q346" s="39"/>
      <c r="R346" s="39"/>
      <c r="S346" s="39"/>
      <c r="T346" s="39"/>
      <c r="U346" s="39"/>
      <c r="V346" s="39"/>
      <c r="W346" s="39"/>
    </row>
    <row r="347" spans="2:23" ht="14.25" customHeight="1">
      <c r="B347" s="208"/>
      <c r="C347" s="208"/>
      <c r="D347" s="39"/>
      <c r="E347" s="39"/>
      <c r="F347" s="39"/>
      <c r="G347" s="39"/>
      <c r="H347" s="39"/>
      <c r="I347" s="39"/>
      <c r="J347" s="39"/>
      <c r="K347" s="39"/>
      <c r="L347" s="39"/>
      <c r="M347" s="39"/>
      <c r="N347" s="39"/>
      <c r="O347" s="39"/>
      <c r="P347" s="39"/>
      <c r="Q347" s="39"/>
      <c r="R347" s="39"/>
      <c r="S347" s="39"/>
      <c r="T347" s="39"/>
      <c r="U347" s="39"/>
      <c r="V347" s="39"/>
      <c r="W347" s="39"/>
    </row>
    <row r="348" spans="2:23" ht="14.25" customHeight="1">
      <c r="B348" s="208"/>
      <c r="C348" s="208"/>
      <c r="D348" s="39"/>
      <c r="E348" s="39"/>
      <c r="F348" s="39"/>
      <c r="G348" s="39"/>
      <c r="H348" s="39"/>
      <c r="I348" s="39"/>
      <c r="J348" s="39"/>
      <c r="K348" s="39"/>
      <c r="L348" s="39"/>
      <c r="M348" s="39"/>
      <c r="N348" s="39"/>
      <c r="O348" s="39"/>
      <c r="P348" s="39"/>
      <c r="Q348" s="39"/>
      <c r="R348" s="39"/>
      <c r="S348" s="39"/>
      <c r="T348" s="39"/>
      <c r="U348" s="39"/>
      <c r="V348" s="39"/>
      <c r="W348" s="39"/>
    </row>
    <row r="349" spans="2:23" ht="14.25" customHeight="1">
      <c r="B349" s="208"/>
      <c r="C349" s="208"/>
      <c r="D349" s="39"/>
      <c r="E349" s="39"/>
      <c r="F349" s="39"/>
      <c r="G349" s="39"/>
      <c r="H349" s="39"/>
      <c r="I349" s="39"/>
      <c r="J349" s="39"/>
      <c r="K349" s="39"/>
      <c r="L349" s="39"/>
      <c r="M349" s="39"/>
      <c r="N349" s="39"/>
      <c r="O349" s="39"/>
      <c r="P349" s="39"/>
      <c r="Q349" s="39"/>
      <c r="R349" s="39"/>
      <c r="S349" s="39"/>
      <c r="T349" s="39"/>
      <c r="U349" s="39"/>
      <c r="V349" s="39"/>
      <c r="W349" s="39"/>
    </row>
    <row r="350" spans="2:23" ht="14.25" customHeight="1">
      <c r="B350" s="208"/>
      <c r="C350" s="208"/>
      <c r="D350" s="39"/>
      <c r="E350" s="39"/>
      <c r="F350" s="39"/>
      <c r="G350" s="39"/>
      <c r="H350" s="39"/>
      <c r="I350" s="39"/>
      <c r="J350" s="39"/>
      <c r="K350" s="39"/>
      <c r="L350" s="39"/>
      <c r="M350" s="39"/>
      <c r="N350" s="39"/>
      <c r="O350" s="39"/>
      <c r="P350" s="39"/>
      <c r="Q350" s="39"/>
      <c r="R350" s="39"/>
      <c r="S350" s="39"/>
      <c r="T350" s="39"/>
      <c r="U350" s="39"/>
      <c r="V350" s="39"/>
      <c r="W350" s="39"/>
    </row>
    <row r="351" spans="2:23" ht="14.25" customHeight="1">
      <c r="B351" s="208"/>
      <c r="C351" s="208"/>
      <c r="D351" s="39"/>
      <c r="E351" s="39"/>
      <c r="F351" s="39"/>
      <c r="G351" s="39"/>
      <c r="H351" s="39"/>
      <c r="I351" s="39"/>
      <c r="J351" s="39"/>
      <c r="K351" s="39"/>
      <c r="L351" s="39"/>
      <c r="M351" s="39"/>
      <c r="N351" s="39"/>
      <c r="O351" s="39"/>
      <c r="P351" s="39"/>
      <c r="Q351" s="39"/>
      <c r="R351" s="39"/>
      <c r="S351" s="39"/>
      <c r="T351" s="39"/>
      <c r="U351" s="39"/>
      <c r="V351" s="39"/>
      <c r="W351" s="39"/>
    </row>
    <row r="352" spans="2:23" ht="14.25" customHeight="1">
      <c r="B352" s="208"/>
      <c r="C352" s="208"/>
      <c r="D352" s="39"/>
      <c r="E352" s="39"/>
      <c r="F352" s="39"/>
      <c r="G352" s="39"/>
      <c r="H352" s="39"/>
      <c r="I352" s="39"/>
      <c r="J352" s="39"/>
      <c r="K352" s="39"/>
      <c r="L352" s="39"/>
      <c r="M352" s="39"/>
      <c r="N352" s="39"/>
      <c r="O352" s="39"/>
      <c r="P352" s="39"/>
      <c r="Q352" s="39"/>
      <c r="R352" s="39"/>
      <c r="S352" s="39"/>
      <c r="T352" s="39"/>
      <c r="U352" s="39"/>
      <c r="V352" s="39"/>
      <c r="W352" s="39"/>
    </row>
    <row r="353" spans="2:23" ht="14.25" customHeight="1">
      <c r="B353" s="208"/>
      <c r="C353" s="208"/>
      <c r="D353" s="39"/>
      <c r="E353" s="39"/>
      <c r="F353" s="39"/>
      <c r="G353" s="39"/>
      <c r="H353" s="39"/>
      <c r="I353" s="39"/>
      <c r="J353" s="39"/>
      <c r="K353" s="39"/>
      <c r="L353" s="39"/>
      <c r="M353" s="39"/>
      <c r="N353" s="39"/>
      <c r="O353" s="39"/>
      <c r="P353" s="39"/>
      <c r="Q353" s="39"/>
      <c r="R353" s="39"/>
      <c r="S353" s="39"/>
      <c r="T353" s="39"/>
      <c r="U353" s="39"/>
      <c r="V353" s="39"/>
      <c r="W353" s="39"/>
    </row>
    <row r="354" spans="2:23" ht="14.25" customHeight="1">
      <c r="B354" s="208"/>
      <c r="C354" s="208"/>
      <c r="D354" s="39"/>
      <c r="E354" s="39"/>
      <c r="F354" s="39"/>
      <c r="G354" s="39"/>
      <c r="H354" s="39"/>
      <c r="I354" s="39"/>
      <c r="J354" s="39"/>
      <c r="K354" s="39"/>
      <c r="L354" s="39"/>
      <c r="M354" s="39"/>
      <c r="N354" s="39"/>
      <c r="O354" s="39"/>
      <c r="P354" s="39"/>
      <c r="Q354" s="39"/>
      <c r="R354" s="39"/>
      <c r="S354" s="39"/>
      <c r="T354" s="39"/>
      <c r="U354" s="39"/>
      <c r="V354" s="39"/>
      <c r="W354" s="39"/>
    </row>
    <row r="355" spans="2:23" ht="14.25" customHeight="1">
      <c r="B355" s="208"/>
      <c r="C355" s="208"/>
      <c r="D355" s="39"/>
      <c r="E355" s="39"/>
      <c r="F355" s="39"/>
      <c r="G355" s="39"/>
      <c r="H355" s="39"/>
      <c r="I355" s="39"/>
      <c r="J355" s="39"/>
      <c r="K355" s="39"/>
      <c r="L355" s="39"/>
      <c r="M355" s="39"/>
      <c r="N355" s="39"/>
      <c r="O355" s="39"/>
      <c r="P355" s="39"/>
      <c r="Q355" s="39"/>
      <c r="R355" s="39"/>
      <c r="S355" s="39"/>
      <c r="T355" s="39"/>
      <c r="U355" s="39"/>
      <c r="V355" s="39"/>
      <c r="W355" s="39"/>
    </row>
    <row r="356" spans="2:23" ht="14.25" customHeight="1">
      <c r="B356" s="208"/>
      <c r="C356" s="208"/>
      <c r="D356" s="39"/>
      <c r="E356" s="39"/>
      <c r="F356" s="39"/>
      <c r="G356" s="39"/>
      <c r="H356" s="39"/>
      <c r="I356" s="39"/>
      <c r="J356" s="39"/>
      <c r="K356" s="39"/>
      <c r="L356" s="39"/>
      <c r="M356" s="39"/>
      <c r="N356" s="39"/>
      <c r="O356" s="39"/>
      <c r="P356" s="39"/>
      <c r="Q356" s="39"/>
      <c r="R356" s="39"/>
      <c r="S356" s="39"/>
      <c r="T356" s="39"/>
      <c r="U356" s="39"/>
      <c r="V356" s="39"/>
      <c r="W356" s="39"/>
    </row>
    <row r="357" spans="2:23" ht="14.25" customHeight="1">
      <c r="B357" s="208"/>
      <c r="C357" s="208"/>
      <c r="D357" s="39"/>
      <c r="E357" s="39"/>
      <c r="F357" s="39"/>
      <c r="G357" s="39"/>
      <c r="H357" s="39"/>
      <c r="I357" s="39"/>
      <c r="J357" s="39"/>
      <c r="K357" s="39"/>
      <c r="L357" s="39"/>
      <c r="M357" s="39"/>
      <c r="N357" s="39"/>
      <c r="O357" s="39"/>
      <c r="P357" s="39"/>
      <c r="Q357" s="39"/>
      <c r="R357" s="39"/>
      <c r="S357" s="39"/>
      <c r="T357" s="39"/>
      <c r="U357" s="39"/>
      <c r="V357" s="39"/>
      <c r="W357" s="39"/>
    </row>
    <row r="358" spans="2:23" ht="14.25" customHeight="1">
      <c r="B358" s="208"/>
      <c r="C358" s="208"/>
      <c r="D358" s="39"/>
      <c r="E358" s="39"/>
      <c r="F358" s="39"/>
      <c r="G358" s="39"/>
      <c r="H358" s="39"/>
      <c r="I358" s="39"/>
      <c r="J358" s="39"/>
      <c r="K358" s="39"/>
      <c r="L358" s="39"/>
      <c r="M358" s="39"/>
      <c r="N358" s="39"/>
      <c r="O358" s="39"/>
      <c r="P358" s="39"/>
      <c r="Q358" s="39"/>
      <c r="R358" s="39"/>
      <c r="S358" s="39"/>
      <c r="T358" s="39"/>
      <c r="U358" s="39"/>
      <c r="V358" s="39"/>
      <c r="W358" s="39"/>
    </row>
    <row r="359" spans="2:23" ht="14.25" customHeight="1">
      <c r="B359" s="208"/>
      <c r="C359" s="208"/>
      <c r="D359" s="39"/>
      <c r="E359" s="39"/>
      <c r="F359" s="39"/>
      <c r="G359" s="39"/>
      <c r="H359" s="39"/>
      <c r="I359" s="39"/>
      <c r="J359" s="39"/>
      <c r="K359" s="39"/>
      <c r="L359" s="39"/>
      <c r="M359" s="39"/>
      <c r="N359" s="39"/>
      <c r="O359" s="39"/>
      <c r="P359" s="39"/>
      <c r="Q359" s="39"/>
      <c r="R359" s="39"/>
      <c r="S359" s="39"/>
      <c r="T359" s="39"/>
      <c r="U359" s="39"/>
      <c r="V359" s="39"/>
      <c r="W359" s="39"/>
    </row>
    <row r="360" spans="2:23" ht="14.25" customHeight="1">
      <c r="B360" s="208"/>
      <c r="C360" s="208"/>
      <c r="D360" s="39"/>
      <c r="E360" s="39"/>
      <c r="F360" s="39"/>
      <c r="G360" s="39"/>
      <c r="H360" s="39"/>
      <c r="I360" s="39"/>
      <c r="J360" s="39"/>
      <c r="K360" s="39"/>
      <c r="L360" s="39"/>
      <c r="M360" s="39"/>
      <c r="N360" s="39"/>
      <c r="O360" s="39"/>
      <c r="P360" s="39"/>
      <c r="Q360" s="39"/>
      <c r="R360" s="39"/>
      <c r="S360" s="39"/>
      <c r="T360" s="39"/>
      <c r="U360" s="39"/>
      <c r="V360" s="39"/>
      <c r="W360" s="39"/>
    </row>
    <row r="361" spans="2:23" ht="14.25" customHeight="1">
      <c r="B361" s="208"/>
      <c r="C361" s="208"/>
      <c r="D361" s="39"/>
      <c r="E361" s="39"/>
      <c r="F361" s="39"/>
      <c r="G361" s="39"/>
      <c r="H361" s="39"/>
      <c r="I361" s="39"/>
      <c r="J361" s="39"/>
      <c r="K361" s="39"/>
      <c r="L361" s="39"/>
      <c r="M361" s="39"/>
      <c r="N361" s="39"/>
      <c r="O361" s="39"/>
      <c r="P361" s="39"/>
      <c r="Q361" s="39"/>
      <c r="R361" s="39"/>
      <c r="S361" s="39"/>
      <c r="T361" s="39"/>
      <c r="U361" s="39"/>
      <c r="V361" s="39"/>
      <c r="W361" s="39"/>
    </row>
    <row r="362" spans="2:23" ht="14.25" customHeight="1">
      <c r="B362" s="208"/>
      <c r="C362" s="208"/>
      <c r="D362" s="39"/>
      <c r="E362" s="39"/>
      <c r="F362" s="39"/>
      <c r="G362" s="39"/>
      <c r="H362" s="39"/>
      <c r="I362" s="39"/>
      <c r="J362" s="39"/>
      <c r="K362" s="39"/>
      <c r="L362" s="39"/>
      <c r="M362" s="39"/>
      <c r="N362" s="39"/>
      <c r="O362" s="39"/>
      <c r="P362" s="39"/>
      <c r="Q362" s="39"/>
      <c r="R362" s="39"/>
      <c r="S362" s="39"/>
      <c r="T362" s="39"/>
      <c r="U362" s="39"/>
      <c r="V362" s="39"/>
      <c r="W362" s="39"/>
    </row>
    <row r="363" spans="2:23" ht="14.25" customHeight="1">
      <c r="B363" s="208"/>
      <c r="C363" s="208"/>
      <c r="D363" s="39"/>
      <c r="E363" s="39"/>
      <c r="F363" s="39"/>
      <c r="G363" s="39"/>
      <c r="H363" s="39"/>
      <c r="I363" s="39"/>
      <c r="J363" s="39"/>
      <c r="K363" s="39"/>
      <c r="L363" s="39"/>
      <c r="M363" s="39"/>
      <c r="N363" s="39"/>
      <c r="O363" s="39"/>
      <c r="P363" s="39"/>
      <c r="Q363" s="39"/>
      <c r="R363" s="39"/>
      <c r="S363" s="39"/>
      <c r="T363" s="39"/>
      <c r="U363" s="39"/>
      <c r="V363" s="39"/>
      <c r="W363" s="39"/>
    </row>
    <row r="364" spans="2:23" ht="14.25" customHeight="1">
      <c r="B364" s="208"/>
      <c r="C364" s="208"/>
      <c r="D364" s="39"/>
      <c r="E364" s="39"/>
      <c r="F364" s="39"/>
      <c r="G364" s="39"/>
      <c r="H364" s="39"/>
      <c r="I364" s="39"/>
      <c r="J364" s="39"/>
      <c r="K364" s="39"/>
      <c r="L364" s="39"/>
      <c r="M364" s="39"/>
      <c r="N364" s="39"/>
      <c r="O364" s="39"/>
      <c r="P364" s="39"/>
      <c r="Q364" s="39"/>
      <c r="R364" s="39"/>
      <c r="S364" s="39"/>
      <c r="T364" s="39"/>
      <c r="U364" s="39"/>
      <c r="V364" s="39"/>
      <c r="W364" s="39"/>
    </row>
    <row r="365" spans="2:23" ht="14.25" customHeight="1">
      <c r="B365" s="208"/>
      <c r="C365" s="208"/>
      <c r="D365" s="39"/>
      <c r="E365" s="39"/>
      <c r="F365" s="39"/>
      <c r="G365" s="39"/>
      <c r="H365" s="39"/>
      <c r="I365" s="39"/>
      <c r="J365" s="39"/>
      <c r="K365" s="39"/>
      <c r="L365" s="39"/>
      <c r="M365" s="39"/>
      <c r="N365" s="39"/>
      <c r="O365" s="39"/>
      <c r="P365" s="39"/>
      <c r="Q365" s="39"/>
      <c r="R365" s="39"/>
      <c r="S365" s="39"/>
      <c r="T365" s="39"/>
      <c r="U365" s="39"/>
      <c r="V365" s="39"/>
      <c r="W365" s="39"/>
    </row>
    <row r="366" spans="2:23" ht="14.25" customHeight="1">
      <c r="B366" s="208"/>
      <c r="C366" s="208"/>
      <c r="D366" s="39"/>
      <c r="E366" s="39"/>
      <c r="F366" s="39"/>
      <c r="G366" s="39"/>
      <c r="H366" s="39"/>
      <c r="I366" s="39"/>
      <c r="J366" s="39"/>
      <c r="K366" s="39"/>
      <c r="L366" s="39"/>
      <c r="M366" s="39"/>
      <c r="N366" s="39"/>
      <c r="O366" s="39"/>
      <c r="P366" s="39"/>
      <c r="Q366" s="39"/>
      <c r="R366" s="39"/>
      <c r="S366" s="39"/>
      <c r="T366" s="39"/>
      <c r="U366" s="39"/>
      <c r="V366" s="39"/>
      <c r="W366" s="39"/>
    </row>
    <row r="367" spans="2:23" ht="14.25" customHeight="1">
      <c r="B367" s="208"/>
      <c r="C367" s="208"/>
      <c r="D367" s="39"/>
      <c r="E367" s="39"/>
      <c r="F367" s="39"/>
      <c r="G367" s="39"/>
      <c r="H367" s="39"/>
      <c r="I367" s="39"/>
      <c r="J367" s="39"/>
      <c r="K367" s="39"/>
      <c r="L367" s="39"/>
      <c r="M367" s="39"/>
      <c r="N367" s="39"/>
      <c r="O367" s="39"/>
      <c r="P367" s="39"/>
      <c r="Q367" s="39"/>
      <c r="R367" s="39"/>
      <c r="S367" s="39"/>
      <c r="T367" s="39"/>
      <c r="U367" s="39"/>
      <c r="V367" s="39"/>
      <c r="W367" s="39"/>
    </row>
    <row r="368" spans="2:23" ht="14.25" customHeight="1">
      <c r="B368" s="208"/>
      <c r="C368" s="208"/>
      <c r="D368" s="39"/>
      <c r="E368" s="39"/>
      <c r="F368" s="39"/>
      <c r="G368" s="39"/>
      <c r="H368" s="39"/>
      <c r="I368" s="39"/>
      <c r="J368" s="39"/>
      <c r="K368" s="39"/>
      <c r="L368" s="39"/>
      <c r="M368" s="39"/>
      <c r="N368" s="39"/>
      <c r="O368" s="39"/>
      <c r="P368" s="39"/>
      <c r="Q368" s="39"/>
      <c r="R368" s="39"/>
      <c r="S368" s="39"/>
      <c r="T368" s="39"/>
      <c r="U368" s="39"/>
      <c r="V368" s="39"/>
      <c r="W368" s="39"/>
    </row>
    <row r="369" spans="2:23" ht="14.25" customHeight="1">
      <c r="B369" s="208"/>
      <c r="C369" s="208"/>
      <c r="D369" s="39"/>
      <c r="E369" s="39"/>
      <c r="F369" s="39"/>
      <c r="G369" s="39"/>
      <c r="H369" s="39"/>
      <c r="I369" s="39"/>
      <c r="J369" s="39"/>
      <c r="K369" s="39"/>
      <c r="L369" s="39"/>
      <c r="M369" s="39"/>
      <c r="N369" s="39"/>
      <c r="O369" s="39"/>
      <c r="P369" s="39"/>
      <c r="Q369" s="39"/>
      <c r="R369" s="39"/>
      <c r="S369" s="39"/>
      <c r="T369" s="39"/>
      <c r="U369" s="39"/>
      <c r="V369" s="39"/>
      <c r="W369" s="39"/>
    </row>
    <row r="370" spans="2:23" ht="14.25" customHeight="1">
      <c r="B370" s="208"/>
      <c r="C370" s="208"/>
      <c r="D370" s="39"/>
      <c r="E370" s="39"/>
      <c r="F370" s="39"/>
      <c r="G370" s="39"/>
      <c r="H370" s="39"/>
      <c r="I370" s="39"/>
      <c r="J370" s="39"/>
      <c r="K370" s="39"/>
      <c r="L370" s="39"/>
      <c r="M370" s="39"/>
      <c r="N370" s="39"/>
      <c r="O370" s="39"/>
      <c r="P370" s="39"/>
      <c r="Q370" s="39"/>
      <c r="R370" s="39"/>
      <c r="S370" s="39"/>
      <c r="T370" s="39"/>
      <c r="U370" s="39"/>
      <c r="V370" s="39"/>
      <c r="W370" s="39"/>
    </row>
    <row r="371" spans="2:23" ht="14.25" customHeight="1">
      <c r="B371" s="208"/>
      <c r="C371" s="208"/>
      <c r="D371" s="39"/>
      <c r="E371" s="39"/>
      <c r="F371" s="39"/>
      <c r="G371" s="39"/>
      <c r="H371" s="39"/>
      <c r="I371" s="39"/>
      <c r="J371" s="39"/>
      <c r="K371" s="39"/>
      <c r="L371" s="39"/>
      <c r="M371" s="39"/>
      <c r="N371" s="39"/>
      <c r="O371" s="39"/>
      <c r="P371" s="39"/>
      <c r="Q371" s="39"/>
      <c r="R371" s="39"/>
      <c r="S371" s="39"/>
      <c r="T371" s="39"/>
      <c r="U371" s="39"/>
      <c r="V371" s="39"/>
      <c r="W371" s="39"/>
    </row>
    <row r="372" spans="2:23" ht="14.25" customHeight="1">
      <c r="B372" s="208"/>
      <c r="C372" s="208"/>
      <c r="D372" s="39"/>
      <c r="E372" s="39"/>
      <c r="F372" s="39"/>
      <c r="G372" s="39"/>
      <c r="H372" s="39"/>
      <c r="I372" s="39"/>
      <c r="J372" s="39"/>
      <c r="K372" s="39"/>
      <c r="L372" s="39"/>
      <c r="M372" s="39"/>
      <c r="N372" s="39"/>
      <c r="O372" s="39"/>
      <c r="P372" s="39"/>
      <c r="Q372" s="39"/>
      <c r="R372" s="39"/>
      <c r="S372" s="39"/>
      <c r="T372" s="39"/>
      <c r="U372" s="39"/>
      <c r="V372" s="39"/>
      <c r="W372" s="39"/>
    </row>
    <row r="373" spans="2:23" ht="14.25" customHeight="1">
      <c r="B373" s="208"/>
      <c r="C373" s="208"/>
      <c r="D373" s="39"/>
      <c r="E373" s="39"/>
      <c r="F373" s="39"/>
      <c r="G373" s="39"/>
      <c r="H373" s="39"/>
      <c r="I373" s="39"/>
      <c r="J373" s="39"/>
      <c r="K373" s="39"/>
      <c r="L373" s="39"/>
      <c r="M373" s="39"/>
      <c r="N373" s="39"/>
      <c r="O373" s="39"/>
      <c r="P373" s="39"/>
      <c r="Q373" s="39"/>
      <c r="R373" s="39"/>
      <c r="S373" s="39"/>
      <c r="T373" s="39"/>
      <c r="U373" s="39"/>
      <c r="V373" s="39"/>
      <c r="W373" s="39"/>
    </row>
    <row r="374" spans="2:23" ht="14.25" customHeight="1">
      <c r="B374" s="208"/>
      <c r="C374" s="208"/>
      <c r="D374" s="39"/>
      <c r="E374" s="39"/>
      <c r="F374" s="39"/>
      <c r="G374" s="39"/>
      <c r="H374" s="39"/>
      <c r="I374" s="39"/>
      <c r="J374" s="39"/>
      <c r="K374" s="39"/>
      <c r="L374" s="39"/>
      <c r="M374" s="39"/>
      <c r="N374" s="39"/>
      <c r="O374" s="39"/>
      <c r="P374" s="39"/>
      <c r="Q374" s="39"/>
      <c r="R374" s="39"/>
      <c r="S374" s="39"/>
      <c r="T374" s="39"/>
      <c r="U374" s="39"/>
      <c r="V374" s="39"/>
      <c r="W374" s="39"/>
    </row>
    <row r="375" spans="2:23" ht="14.25" customHeight="1">
      <c r="B375" s="208"/>
      <c r="C375" s="208"/>
      <c r="D375" s="39"/>
      <c r="E375" s="39"/>
      <c r="F375" s="39"/>
      <c r="G375" s="39"/>
      <c r="H375" s="39"/>
      <c r="I375" s="39"/>
      <c r="J375" s="39"/>
      <c r="K375" s="39"/>
      <c r="L375" s="39"/>
      <c r="M375" s="39"/>
      <c r="N375" s="39"/>
      <c r="O375" s="39"/>
      <c r="P375" s="39"/>
      <c r="Q375" s="39"/>
      <c r="R375" s="39"/>
      <c r="S375" s="39"/>
      <c r="T375" s="39"/>
      <c r="U375" s="39"/>
      <c r="V375" s="39"/>
      <c r="W375" s="39"/>
    </row>
    <row r="376" spans="2:23" ht="14.25" customHeight="1">
      <c r="B376" s="208"/>
      <c r="C376" s="208"/>
      <c r="D376" s="39"/>
      <c r="E376" s="39"/>
      <c r="F376" s="39"/>
      <c r="G376" s="39"/>
      <c r="H376" s="39"/>
      <c r="I376" s="39"/>
      <c r="J376" s="39"/>
      <c r="K376" s="39"/>
      <c r="L376" s="39"/>
      <c r="M376" s="39"/>
      <c r="N376" s="39"/>
      <c r="O376" s="39"/>
      <c r="P376" s="39"/>
      <c r="Q376" s="39"/>
      <c r="R376" s="39"/>
      <c r="S376" s="39"/>
      <c r="T376" s="39"/>
      <c r="U376" s="39"/>
      <c r="V376" s="39"/>
      <c r="W376" s="39"/>
    </row>
    <row r="377" spans="2:23" ht="14.25" customHeight="1">
      <c r="B377" s="208"/>
      <c r="C377" s="208"/>
      <c r="D377" s="39"/>
      <c r="E377" s="39"/>
      <c r="F377" s="39"/>
      <c r="G377" s="39"/>
      <c r="H377" s="39"/>
      <c r="I377" s="39"/>
      <c r="J377" s="39"/>
      <c r="K377" s="39"/>
      <c r="L377" s="39"/>
      <c r="M377" s="39"/>
      <c r="N377" s="39"/>
      <c r="O377" s="39"/>
      <c r="P377" s="39"/>
      <c r="Q377" s="39"/>
      <c r="R377" s="39"/>
      <c r="S377" s="39"/>
      <c r="T377" s="39"/>
      <c r="U377" s="39"/>
      <c r="V377" s="39"/>
      <c r="W377" s="39"/>
    </row>
    <row r="378" spans="2:23" ht="14.25" customHeight="1">
      <c r="B378" s="208"/>
      <c r="C378" s="208"/>
      <c r="D378" s="39"/>
      <c r="E378" s="39"/>
      <c r="F378" s="39"/>
      <c r="G378" s="39"/>
      <c r="H378" s="39"/>
      <c r="I378" s="39"/>
      <c r="J378" s="39"/>
      <c r="K378" s="39"/>
      <c r="L378" s="39"/>
      <c r="M378" s="39"/>
      <c r="N378" s="39"/>
      <c r="O378" s="39"/>
      <c r="P378" s="39"/>
      <c r="Q378" s="39"/>
      <c r="R378" s="39"/>
      <c r="S378" s="39"/>
      <c r="T378" s="39"/>
      <c r="U378" s="39"/>
      <c r="V378" s="39"/>
      <c r="W378" s="39"/>
    </row>
    <row r="379" spans="2:23" ht="14.25" customHeight="1">
      <c r="B379" s="208"/>
      <c r="C379" s="208"/>
      <c r="D379" s="39"/>
      <c r="E379" s="39"/>
      <c r="F379" s="39"/>
      <c r="G379" s="39"/>
      <c r="H379" s="39"/>
      <c r="I379" s="39"/>
      <c r="J379" s="39"/>
      <c r="K379" s="39"/>
      <c r="L379" s="39"/>
      <c r="M379" s="39"/>
      <c r="N379" s="39"/>
      <c r="O379" s="39"/>
      <c r="P379" s="39"/>
      <c r="Q379" s="39"/>
      <c r="R379" s="39"/>
      <c r="S379" s="39"/>
      <c r="T379" s="39"/>
      <c r="U379" s="39"/>
      <c r="V379" s="39"/>
      <c r="W379" s="39"/>
    </row>
    <row r="380" spans="2:23" ht="14.25" customHeight="1">
      <c r="B380" s="208"/>
      <c r="C380" s="208"/>
      <c r="D380" s="39"/>
      <c r="E380" s="39"/>
      <c r="F380" s="39"/>
      <c r="G380" s="39"/>
      <c r="H380" s="39"/>
      <c r="I380" s="39"/>
      <c r="J380" s="39"/>
      <c r="K380" s="39"/>
      <c r="L380" s="39"/>
      <c r="M380" s="39"/>
      <c r="N380" s="39"/>
      <c r="O380" s="39"/>
      <c r="P380" s="39"/>
      <c r="Q380" s="39"/>
      <c r="R380" s="39"/>
      <c r="S380" s="39"/>
      <c r="T380" s="39"/>
      <c r="U380" s="39"/>
      <c r="V380" s="39"/>
      <c r="W380" s="39"/>
    </row>
    <row r="381" spans="2:23" ht="14.25" customHeight="1">
      <c r="B381" s="208"/>
      <c r="C381" s="208"/>
      <c r="D381" s="39"/>
      <c r="E381" s="39"/>
      <c r="F381" s="39"/>
      <c r="G381" s="39"/>
      <c r="H381" s="39"/>
      <c r="I381" s="39"/>
      <c r="J381" s="39"/>
      <c r="K381" s="39"/>
      <c r="L381" s="39"/>
      <c r="M381" s="39"/>
      <c r="N381" s="39"/>
      <c r="O381" s="39"/>
      <c r="P381" s="39"/>
      <c r="Q381" s="39"/>
      <c r="R381" s="39"/>
      <c r="S381" s="39"/>
      <c r="T381" s="39"/>
      <c r="U381" s="39"/>
      <c r="V381" s="39"/>
      <c r="W381" s="39"/>
    </row>
    <row r="382" spans="2:23" ht="14.25" customHeight="1">
      <c r="B382" s="208"/>
      <c r="C382" s="208"/>
      <c r="D382" s="39"/>
      <c r="E382" s="39"/>
      <c r="F382" s="39"/>
      <c r="G382" s="39"/>
      <c r="H382" s="39"/>
      <c r="I382" s="39"/>
      <c r="J382" s="39"/>
      <c r="K382" s="39"/>
      <c r="L382" s="39"/>
      <c r="M382" s="39"/>
      <c r="N382" s="39"/>
      <c r="O382" s="39"/>
      <c r="P382" s="39"/>
      <c r="Q382" s="39"/>
      <c r="R382" s="39"/>
      <c r="S382" s="39"/>
      <c r="T382" s="39"/>
      <c r="U382" s="39"/>
      <c r="V382" s="39"/>
      <c r="W382" s="39"/>
    </row>
    <row r="383" spans="2:23" ht="14.25" customHeight="1">
      <c r="B383" s="208"/>
      <c r="C383" s="208"/>
      <c r="D383" s="39"/>
      <c r="E383" s="39"/>
      <c r="F383" s="39"/>
      <c r="G383" s="39"/>
      <c r="H383" s="39"/>
      <c r="I383" s="39"/>
      <c r="J383" s="39"/>
      <c r="K383" s="39"/>
      <c r="L383" s="39"/>
      <c r="M383" s="39"/>
      <c r="N383" s="39"/>
      <c r="O383" s="39"/>
      <c r="P383" s="39"/>
      <c r="Q383" s="39"/>
      <c r="R383" s="39"/>
      <c r="S383" s="39"/>
      <c r="T383" s="39"/>
      <c r="U383" s="39"/>
      <c r="V383" s="39"/>
      <c r="W383" s="39"/>
    </row>
    <row r="384" spans="2:23" ht="14.25" customHeight="1">
      <c r="B384" s="208"/>
      <c r="C384" s="208"/>
      <c r="D384" s="39"/>
      <c r="E384" s="39"/>
      <c r="F384" s="39"/>
      <c r="G384" s="39"/>
      <c r="H384" s="39"/>
      <c r="I384" s="39"/>
      <c r="J384" s="39"/>
      <c r="K384" s="39"/>
      <c r="L384" s="39"/>
      <c r="M384" s="39"/>
      <c r="N384" s="39"/>
      <c r="O384" s="39"/>
      <c r="P384" s="39"/>
      <c r="Q384" s="39"/>
      <c r="R384" s="39"/>
      <c r="S384" s="39"/>
      <c r="T384" s="39"/>
      <c r="U384" s="39"/>
      <c r="V384" s="39"/>
      <c r="W384" s="39"/>
    </row>
    <row r="385" spans="2:23" ht="14.25" customHeight="1">
      <c r="B385" s="208"/>
      <c r="C385" s="208"/>
      <c r="D385" s="39"/>
      <c r="E385" s="39"/>
      <c r="F385" s="39"/>
      <c r="G385" s="39"/>
      <c r="H385" s="39"/>
      <c r="I385" s="39"/>
      <c r="J385" s="39"/>
      <c r="K385" s="39"/>
      <c r="L385" s="39"/>
      <c r="M385" s="39"/>
      <c r="N385" s="39"/>
      <c r="O385" s="39"/>
      <c r="P385" s="39"/>
      <c r="Q385" s="39"/>
      <c r="R385" s="39"/>
      <c r="S385" s="39"/>
      <c r="T385" s="39"/>
      <c r="U385" s="39"/>
      <c r="V385" s="39"/>
      <c r="W385" s="39"/>
    </row>
    <row r="386" spans="2:23" ht="14.25" customHeight="1">
      <c r="B386" s="208"/>
      <c r="C386" s="208"/>
      <c r="D386" s="39"/>
      <c r="E386" s="39"/>
      <c r="F386" s="39"/>
      <c r="G386" s="39"/>
      <c r="H386" s="39"/>
      <c r="I386" s="39"/>
      <c r="J386" s="39"/>
      <c r="K386" s="39"/>
      <c r="L386" s="39"/>
      <c r="M386" s="39"/>
      <c r="N386" s="39"/>
      <c r="O386" s="39"/>
      <c r="P386" s="39"/>
      <c r="Q386" s="39"/>
      <c r="R386" s="39"/>
      <c r="S386" s="39"/>
      <c r="T386" s="39"/>
      <c r="U386" s="39"/>
      <c r="V386" s="39"/>
      <c r="W386" s="39"/>
    </row>
    <row r="387" spans="2:23" ht="14.25" customHeight="1">
      <c r="B387" s="208"/>
      <c r="C387" s="208"/>
      <c r="D387" s="39"/>
      <c r="E387" s="39"/>
      <c r="F387" s="39"/>
      <c r="G387" s="39"/>
      <c r="H387" s="39"/>
      <c r="I387" s="39"/>
      <c r="J387" s="39"/>
      <c r="K387" s="39"/>
      <c r="L387" s="39"/>
      <c r="M387" s="39"/>
      <c r="N387" s="39"/>
      <c r="O387" s="39"/>
      <c r="P387" s="39"/>
      <c r="Q387" s="39"/>
      <c r="R387" s="39"/>
      <c r="S387" s="39"/>
      <c r="T387" s="39"/>
      <c r="U387" s="39"/>
      <c r="V387" s="39"/>
      <c r="W387" s="39"/>
    </row>
    <row r="388" spans="2:23" ht="14.25" customHeight="1">
      <c r="B388" s="208"/>
      <c r="C388" s="208"/>
      <c r="D388" s="39"/>
      <c r="E388" s="39"/>
      <c r="F388" s="39"/>
      <c r="G388" s="39"/>
      <c r="H388" s="39"/>
      <c r="I388" s="39"/>
      <c r="J388" s="39"/>
      <c r="K388" s="39"/>
      <c r="L388" s="39"/>
      <c r="M388" s="39"/>
      <c r="N388" s="39"/>
      <c r="O388" s="39"/>
      <c r="P388" s="39"/>
      <c r="Q388" s="39"/>
      <c r="R388" s="39"/>
      <c r="S388" s="39"/>
      <c r="T388" s="39"/>
      <c r="U388" s="39"/>
      <c r="V388" s="39"/>
      <c r="W388" s="39"/>
    </row>
    <row r="389" spans="2:23" ht="14.25" customHeight="1">
      <c r="B389" s="208"/>
      <c r="C389" s="208"/>
      <c r="D389" s="39"/>
      <c r="E389" s="39"/>
      <c r="F389" s="39"/>
      <c r="G389" s="39"/>
      <c r="H389" s="39"/>
      <c r="I389" s="39"/>
      <c r="J389" s="39"/>
      <c r="K389" s="39"/>
      <c r="L389" s="39"/>
      <c r="M389" s="39"/>
      <c r="N389" s="39"/>
      <c r="O389" s="39"/>
      <c r="P389" s="39"/>
      <c r="Q389" s="39"/>
      <c r="R389" s="39"/>
      <c r="S389" s="39"/>
      <c r="T389" s="39"/>
      <c r="U389" s="39"/>
      <c r="V389" s="39"/>
      <c r="W389" s="39"/>
    </row>
    <row r="390" spans="2:23" ht="14.25" customHeight="1">
      <c r="B390" s="208"/>
      <c r="C390" s="208"/>
      <c r="D390" s="39"/>
      <c r="E390" s="39"/>
      <c r="F390" s="39"/>
      <c r="G390" s="39"/>
      <c r="H390" s="39"/>
      <c r="I390" s="39"/>
      <c r="J390" s="39"/>
      <c r="K390" s="39"/>
      <c r="L390" s="39"/>
      <c r="M390" s="39"/>
      <c r="N390" s="39"/>
      <c r="O390" s="39"/>
      <c r="P390" s="39"/>
      <c r="Q390" s="39"/>
      <c r="R390" s="39"/>
      <c r="S390" s="39"/>
      <c r="T390" s="39"/>
      <c r="U390" s="39"/>
      <c r="V390" s="39"/>
      <c r="W390" s="39"/>
    </row>
    <row r="391" spans="2:23" ht="14.25" customHeight="1">
      <c r="B391" s="208"/>
      <c r="C391" s="208"/>
      <c r="D391" s="39"/>
      <c r="E391" s="39"/>
      <c r="F391" s="39"/>
      <c r="G391" s="39"/>
      <c r="H391" s="39"/>
      <c r="I391" s="39"/>
      <c r="J391" s="39"/>
      <c r="K391" s="39"/>
      <c r="L391" s="39"/>
      <c r="M391" s="39"/>
      <c r="N391" s="39"/>
      <c r="O391" s="39"/>
      <c r="P391" s="39"/>
      <c r="Q391" s="39"/>
      <c r="R391" s="39"/>
      <c r="S391" s="39"/>
      <c r="T391" s="39"/>
      <c r="U391" s="39"/>
      <c r="V391" s="39"/>
      <c r="W391" s="39"/>
    </row>
    <row r="392" spans="2:23" ht="14.25" customHeight="1">
      <c r="B392" s="208"/>
      <c r="C392" s="208"/>
      <c r="D392" s="39"/>
      <c r="E392" s="39"/>
      <c r="F392" s="39"/>
      <c r="G392" s="39"/>
      <c r="H392" s="39"/>
      <c r="I392" s="39"/>
      <c r="J392" s="39"/>
      <c r="K392" s="39"/>
      <c r="L392" s="39"/>
      <c r="M392" s="39"/>
      <c r="N392" s="39"/>
      <c r="O392" s="39"/>
      <c r="P392" s="39"/>
      <c r="Q392" s="39"/>
      <c r="R392" s="39"/>
      <c r="S392" s="39"/>
      <c r="T392" s="39"/>
      <c r="U392" s="39"/>
      <c r="V392" s="39"/>
      <c r="W392" s="39"/>
    </row>
    <row r="393" spans="2:23" ht="14.25" customHeight="1">
      <c r="B393" s="208"/>
      <c r="C393" s="208"/>
      <c r="D393" s="39"/>
      <c r="E393" s="39"/>
      <c r="F393" s="39"/>
      <c r="G393" s="39"/>
      <c r="H393" s="39"/>
      <c r="I393" s="39"/>
      <c r="J393" s="39"/>
      <c r="K393" s="39"/>
      <c r="L393" s="39"/>
      <c r="M393" s="39"/>
      <c r="N393" s="39"/>
      <c r="O393" s="39"/>
      <c r="P393" s="39"/>
      <c r="Q393" s="39"/>
      <c r="R393" s="39"/>
      <c r="S393" s="39"/>
      <c r="T393" s="39"/>
      <c r="U393" s="39"/>
      <c r="V393" s="39"/>
      <c r="W393" s="39"/>
    </row>
    <row r="394" spans="2:23" ht="14.25" customHeight="1">
      <c r="B394" s="208"/>
      <c r="C394" s="208"/>
      <c r="D394" s="39"/>
      <c r="E394" s="39"/>
      <c r="F394" s="39"/>
      <c r="G394" s="39"/>
      <c r="H394" s="39"/>
      <c r="I394" s="39"/>
      <c r="J394" s="39"/>
      <c r="K394" s="39"/>
      <c r="L394" s="39"/>
      <c r="M394" s="39"/>
      <c r="N394" s="39"/>
      <c r="O394" s="39"/>
      <c r="P394" s="39"/>
      <c r="Q394" s="39"/>
      <c r="R394" s="39"/>
      <c r="S394" s="39"/>
      <c r="T394" s="39"/>
      <c r="U394" s="39"/>
      <c r="V394" s="39"/>
      <c r="W394" s="39"/>
    </row>
    <row r="395" spans="2:23" ht="14.25" customHeight="1">
      <c r="B395" s="208"/>
      <c r="C395" s="208"/>
      <c r="D395" s="39"/>
      <c r="E395" s="39"/>
      <c r="F395" s="39"/>
      <c r="G395" s="39"/>
      <c r="H395" s="39"/>
      <c r="I395" s="39"/>
      <c r="J395" s="39"/>
      <c r="K395" s="39"/>
      <c r="L395" s="39"/>
      <c r="M395" s="39"/>
      <c r="N395" s="39"/>
      <c r="O395" s="39"/>
      <c r="P395" s="39"/>
      <c r="Q395" s="39"/>
      <c r="R395" s="39"/>
      <c r="S395" s="39"/>
      <c r="T395" s="39"/>
      <c r="U395" s="39"/>
      <c r="V395" s="39"/>
      <c r="W395" s="39"/>
    </row>
    <row r="396" spans="2:23" ht="14.25" customHeight="1">
      <c r="B396" s="208"/>
      <c r="C396" s="208"/>
      <c r="D396" s="39"/>
      <c r="E396" s="39"/>
      <c r="F396" s="39"/>
      <c r="G396" s="39"/>
      <c r="H396" s="39"/>
      <c r="I396" s="39"/>
      <c r="J396" s="39"/>
      <c r="K396" s="39"/>
      <c r="L396" s="39"/>
      <c r="M396" s="39"/>
      <c r="N396" s="39"/>
      <c r="O396" s="39"/>
      <c r="P396" s="39"/>
      <c r="Q396" s="39"/>
      <c r="R396" s="39"/>
      <c r="S396" s="39"/>
      <c r="T396" s="39"/>
      <c r="U396" s="39"/>
      <c r="V396" s="39"/>
      <c r="W396" s="39"/>
    </row>
    <row r="397" spans="2:23" ht="14.25" customHeight="1">
      <c r="B397" s="208"/>
      <c r="C397" s="208"/>
      <c r="D397" s="39"/>
      <c r="E397" s="39"/>
      <c r="F397" s="39"/>
      <c r="G397" s="39"/>
      <c r="H397" s="39"/>
      <c r="I397" s="39"/>
      <c r="J397" s="39"/>
      <c r="K397" s="39"/>
      <c r="L397" s="39"/>
      <c r="M397" s="39"/>
      <c r="N397" s="39"/>
      <c r="O397" s="39"/>
      <c r="P397" s="39"/>
      <c r="Q397" s="39"/>
      <c r="R397" s="39"/>
      <c r="S397" s="39"/>
      <c r="T397" s="39"/>
      <c r="U397" s="39"/>
      <c r="V397" s="39"/>
      <c r="W397" s="39"/>
    </row>
    <row r="398" spans="2:23" ht="14.25" customHeight="1">
      <c r="B398" s="208"/>
      <c r="C398" s="208"/>
      <c r="D398" s="39"/>
      <c r="E398" s="39"/>
      <c r="F398" s="39"/>
      <c r="G398" s="39"/>
      <c r="H398" s="39"/>
      <c r="I398" s="39"/>
      <c r="J398" s="39"/>
      <c r="K398" s="39"/>
      <c r="L398" s="39"/>
      <c r="M398" s="39"/>
      <c r="N398" s="39"/>
      <c r="O398" s="39"/>
      <c r="P398" s="39"/>
      <c r="Q398" s="39"/>
      <c r="R398" s="39"/>
      <c r="S398" s="39"/>
      <c r="T398" s="39"/>
      <c r="U398" s="39"/>
      <c r="V398" s="39"/>
      <c r="W398" s="39"/>
    </row>
    <row r="399" spans="2:23" ht="14.25" customHeight="1">
      <c r="B399" s="208"/>
      <c r="C399" s="208"/>
      <c r="D399" s="39"/>
      <c r="E399" s="39"/>
      <c r="F399" s="39"/>
      <c r="G399" s="39"/>
      <c r="H399" s="39"/>
      <c r="I399" s="39"/>
      <c r="J399" s="39"/>
      <c r="K399" s="39"/>
      <c r="L399" s="39"/>
      <c r="M399" s="39"/>
      <c r="N399" s="39"/>
      <c r="O399" s="39"/>
      <c r="P399" s="39"/>
      <c r="Q399" s="39"/>
      <c r="R399" s="39"/>
      <c r="S399" s="39"/>
      <c r="T399" s="39"/>
      <c r="U399" s="39"/>
      <c r="V399" s="39"/>
      <c r="W399" s="39"/>
    </row>
    <row r="400" spans="2:23" ht="14.25" customHeight="1">
      <c r="B400" s="208"/>
      <c r="C400" s="208"/>
      <c r="D400" s="39"/>
      <c r="E400" s="39"/>
      <c r="F400" s="39"/>
      <c r="G400" s="39"/>
      <c r="H400" s="39"/>
      <c r="I400" s="39"/>
      <c r="J400" s="39"/>
      <c r="K400" s="39"/>
      <c r="L400" s="39"/>
      <c r="M400" s="39"/>
      <c r="N400" s="39"/>
      <c r="O400" s="39"/>
      <c r="P400" s="39"/>
      <c r="Q400" s="39"/>
      <c r="R400" s="39"/>
      <c r="S400" s="39"/>
      <c r="T400" s="39"/>
      <c r="U400" s="39"/>
      <c r="V400" s="39"/>
      <c r="W400" s="39"/>
    </row>
    <row r="401" spans="2:23" ht="14.25" customHeight="1">
      <c r="B401" s="208"/>
      <c r="C401" s="208"/>
      <c r="D401" s="39"/>
      <c r="E401" s="39"/>
      <c r="F401" s="39"/>
      <c r="G401" s="39"/>
      <c r="H401" s="39"/>
      <c r="I401" s="39"/>
      <c r="J401" s="39"/>
      <c r="K401" s="39"/>
      <c r="L401" s="39"/>
      <c r="M401" s="39"/>
      <c r="N401" s="39"/>
      <c r="O401" s="39"/>
      <c r="P401" s="39"/>
      <c r="Q401" s="39"/>
      <c r="R401" s="39"/>
      <c r="S401" s="39"/>
      <c r="T401" s="39"/>
      <c r="U401" s="39"/>
      <c r="V401" s="39"/>
      <c r="W401" s="39"/>
    </row>
    <row r="402" spans="2:23" ht="14.25" customHeight="1">
      <c r="B402" s="208"/>
      <c r="C402" s="208"/>
      <c r="D402" s="39"/>
      <c r="E402" s="39"/>
      <c r="F402" s="39"/>
      <c r="G402" s="39"/>
      <c r="H402" s="39"/>
      <c r="I402" s="39"/>
      <c r="J402" s="39"/>
      <c r="K402" s="39"/>
      <c r="L402" s="39"/>
      <c r="M402" s="39"/>
      <c r="N402" s="39"/>
      <c r="O402" s="39"/>
      <c r="P402" s="39"/>
      <c r="Q402" s="39"/>
      <c r="R402" s="39"/>
      <c r="S402" s="39"/>
      <c r="T402" s="39"/>
      <c r="U402" s="39"/>
      <c r="V402" s="39"/>
      <c r="W402" s="39"/>
    </row>
    <row r="403" spans="2:23" ht="14.25" customHeight="1">
      <c r="B403" s="208"/>
      <c r="C403" s="208"/>
      <c r="D403" s="39"/>
      <c r="E403" s="39"/>
      <c r="F403" s="39"/>
      <c r="G403" s="39"/>
      <c r="H403" s="39"/>
      <c r="I403" s="39"/>
      <c r="J403" s="39"/>
      <c r="K403" s="39"/>
      <c r="L403" s="39"/>
      <c r="M403" s="39"/>
      <c r="N403" s="39"/>
      <c r="O403" s="39"/>
      <c r="P403" s="39"/>
      <c r="Q403" s="39"/>
      <c r="R403" s="39"/>
      <c r="S403" s="39"/>
      <c r="T403" s="39"/>
      <c r="U403" s="39"/>
      <c r="V403" s="39"/>
      <c r="W403" s="39"/>
    </row>
    <row r="404" spans="2:23" ht="14.25" customHeight="1">
      <c r="B404" s="208"/>
      <c r="C404" s="208"/>
      <c r="D404" s="39"/>
      <c r="E404" s="39"/>
      <c r="F404" s="39"/>
      <c r="G404" s="39"/>
      <c r="H404" s="39"/>
      <c r="I404" s="39"/>
      <c r="J404" s="39"/>
      <c r="K404" s="39"/>
      <c r="L404" s="39"/>
      <c r="M404" s="39"/>
      <c r="N404" s="39"/>
      <c r="O404" s="39"/>
      <c r="P404" s="39"/>
      <c r="Q404" s="39"/>
      <c r="R404" s="39"/>
      <c r="S404" s="39"/>
      <c r="T404" s="39"/>
      <c r="U404" s="39"/>
      <c r="V404" s="39"/>
      <c r="W404" s="39"/>
    </row>
    <row r="405" spans="2:23" ht="14.25" customHeight="1">
      <c r="B405" s="208"/>
      <c r="C405" s="208"/>
      <c r="D405" s="39"/>
      <c r="E405" s="39"/>
      <c r="F405" s="39"/>
      <c r="G405" s="39"/>
      <c r="H405" s="39"/>
      <c r="I405" s="39"/>
      <c r="J405" s="39"/>
      <c r="K405" s="39"/>
      <c r="L405" s="39"/>
      <c r="M405" s="39"/>
      <c r="N405" s="39"/>
      <c r="O405" s="39"/>
      <c r="P405" s="39"/>
      <c r="Q405" s="39"/>
      <c r="R405" s="39"/>
      <c r="S405" s="39"/>
      <c r="T405" s="39"/>
      <c r="U405" s="39"/>
      <c r="V405" s="39"/>
      <c r="W405" s="39"/>
    </row>
    <row r="406" spans="2:23" ht="14.25" customHeight="1">
      <c r="B406" s="208"/>
      <c r="C406" s="208"/>
      <c r="D406" s="39"/>
      <c r="E406" s="39"/>
      <c r="F406" s="39"/>
      <c r="G406" s="39"/>
      <c r="H406" s="39"/>
      <c r="I406" s="39"/>
      <c r="J406" s="39"/>
      <c r="K406" s="39"/>
      <c r="L406" s="39"/>
      <c r="M406" s="39"/>
      <c r="N406" s="39"/>
      <c r="O406" s="39"/>
      <c r="P406" s="39"/>
      <c r="Q406" s="39"/>
      <c r="R406" s="39"/>
      <c r="S406" s="39"/>
      <c r="T406" s="39"/>
      <c r="U406" s="39"/>
      <c r="V406" s="39"/>
      <c r="W406" s="39"/>
    </row>
    <row r="407" spans="2:23" ht="14.25" customHeight="1">
      <c r="B407" s="208"/>
      <c r="C407" s="208"/>
      <c r="D407" s="39"/>
      <c r="E407" s="39"/>
      <c r="F407" s="39"/>
      <c r="G407" s="39"/>
      <c r="H407" s="39"/>
      <c r="I407" s="39"/>
      <c r="J407" s="39"/>
      <c r="K407" s="39"/>
      <c r="L407" s="39"/>
      <c r="M407" s="39"/>
      <c r="N407" s="39"/>
      <c r="O407" s="39"/>
      <c r="P407" s="39"/>
      <c r="Q407" s="39"/>
      <c r="R407" s="39"/>
      <c r="S407" s="39"/>
      <c r="T407" s="39"/>
      <c r="U407" s="39"/>
      <c r="V407" s="39"/>
      <c r="W407" s="39"/>
    </row>
    <row r="408" spans="2:23" ht="14.25" customHeight="1">
      <c r="B408" s="208"/>
      <c r="C408" s="208"/>
      <c r="D408" s="39"/>
      <c r="E408" s="39"/>
      <c r="F408" s="39"/>
      <c r="G408" s="39"/>
      <c r="H408" s="39"/>
      <c r="I408" s="39"/>
      <c r="J408" s="39"/>
      <c r="K408" s="39"/>
      <c r="L408" s="39"/>
      <c r="M408" s="39"/>
      <c r="N408" s="39"/>
      <c r="O408" s="39"/>
      <c r="P408" s="39"/>
      <c r="Q408" s="39"/>
      <c r="R408" s="39"/>
      <c r="S408" s="39"/>
      <c r="T408" s="39"/>
      <c r="U408" s="39"/>
      <c r="V408" s="39"/>
      <c r="W408" s="39"/>
    </row>
    <row r="409" spans="2:23" ht="14.25" customHeight="1">
      <c r="B409" s="208"/>
      <c r="C409" s="208"/>
      <c r="D409" s="39"/>
      <c r="E409" s="39"/>
      <c r="F409" s="39"/>
      <c r="G409" s="39"/>
      <c r="H409" s="39"/>
      <c r="I409" s="39"/>
      <c r="J409" s="39"/>
      <c r="K409" s="39"/>
      <c r="L409" s="39"/>
      <c r="M409" s="39"/>
      <c r="N409" s="39"/>
      <c r="O409" s="39"/>
      <c r="P409" s="39"/>
      <c r="Q409" s="39"/>
      <c r="R409" s="39"/>
      <c r="S409" s="39"/>
      <c r="T409" s="39"/>
      <c r="U409" s="39"/>
      <c r="V409" s="39"/>
      <c r="W409" s="39"/>
    </row>
    <row r="410" spans="2:23" ht="14.25" customHeight="1">
      <c r="B410" s="208"/>
      <c r="C410" s="208"/>
      <c r="D410" s="39"/>
      <c r="E410" s="39"/>
      <c r="F410" s="39"/>
      <c r="G410" s="39"/>
      <c r="H410" s="39"/>
      <c r="I410" s="39"/>
      <c r="J410" s="39"/>
      <c r="K410" s="39"/>
      <c r="L410" s="39"/>
      <c r="M410" s="39"/>
      <c r="N410" s="39"/>
      <c r="O410" s="39"/>
      <c r="P410" s="39"/>
      <c r="Q410" s="39"/>
      <c r="R410" s="39"/>
      <c r="S410" s="39"/>
      <c r="T410" s="39"/>
      <c r="U410" s="39"/>
      <c r="V410" s="39"/>
      <c r="W410" s="39"/>
    </row>
    <row r="411" spans="2:23" ht="14.25" customHeight="1">
      <c r="B411" s="208"/>
      <c r="C411" s="208"/>
      <c r="D411" s="39"/>
      <c r="E411" s="39"/>
      <c r="F411" s="39"/>
      <c r="G411" s="39"/>
      <c r="H411" s="39"/>
      <c r="I411" s="39"/>
      <c r="J411" s="39"/>
      <c r="K411" s="39"/>
      <c r="L411" s="39"/>
      <c r="M411" s="39"/>
      <c r="N411" s="39"/>
      <c r="O411" s="39"/>
      <c r="P411" s="39"/>
      <c r="Q411" s="39"/>
      <c r="R411" s="39"/>
      <c r="S411" s="39"/>
      <c r="T411" s="39"/>
      <c r="U411" s="39"/>
      <c r="V411" s="39"/>
      <c r="W411" s="39"/>
    </row>
    <row r="412" spans="2:23" ht="14.25" customHeight="1">
      <c r="B412" s="208"/>
      <c r="C412" s="208"/>
      <c r="D412" s="39"/>
      <c r="E412" s="39"/>
      <c r="F412" s="39"/>
      <c r="G412" s="39"/>
      <c r="H412" s="39"/>
      <c r="I412" s="39"/>
      <c r="J412" s="39"/>
      <c r="K412" s="39"/>
      <c r="L412" s="39"/>
      <c r="M412" s="39"/>
      <c r="N412" s="39"/>
      <c r="O412" s="39"/>
      <c r="P412" s="39"/>
      <c r="Q412" s="39"/>
      <c r="R412" s="39"/>
      <c r="S412" s="39"/>
      <c r="T412" s="39"/>
      <c r="U412" s="39"/>
      <c r="V412" s="39"/>
      <c r="W412" s="39"/>
    </row>
    <row r="413" spans="2:23" ht="14.25" customHeight="1">
      <c r="B413" s="208"/>
      <c r="C413" s="208"/>
      <c r="D413" s="39"/>
      <c r="E413" s="39"/>
      <c r="F413" s="39"/>
      <c r="G413" s="39"/>
      <c r="H413" s="39"/>
      <c r="I413" s="39"/>
      <c r="J413" s="39"/>
      <c r="K413" s="39"/>
      <c r="L413" s="39"/>
      <c r="M413" s="39"/>
      <c r="N413" s="39"/>
      <c r="O413" s="39"/>
      <c r="P413" s="39"/>
      <c r="Q413" s="39"/>
      <c r="R413" s="39"/>
      <c r="S413" s="39"/>
      <c r="T413" s="39"/>
      <c r="U413" s="39"/>
      <c r="V413" s="39"/>
      <c r="W413" s="39"/>
    </row>
    <row r="414" spans="2:23" ht="14.25" customHeight="1">
      <c r="B414" s="208"/>
      <c r="C414" s="208"/>
      <c r="D414" s="39"/>
      <c r="E414" s="39"/>
      <c r="F414" s="39"/>
      <c r="G414" s="39"/>
      <c r="H414" s="39"/>
      <c r="I414" s="39"/>
      <c r="J414" s="39"/>
      <c r="K414" s="39"/>
      <c r="L414" s="39"/>
      <c r="M414" s="39"/>
      <c r="N414" s="39"/>
      <c r="O414" s="39"/>
      <c r="P414" s="39"/>
      <c r="Q414" s="39"/>
      <c r="R414" s="39"/>
      <c r="S414" s="39"/>
      <c r="T414" s="39"/>
      <c r="U414" s="39"/>
      <c r="V414" s="39"/>
      <c r="W414" s="39"/>
    </row>
    <row r="415" spans="2:23" ht="14.25" customHeight="1">
      <c r="B415" s="208"/>
      <c r="C415" s="208"/>
      <c r="D415" s="39"/>
      <c r="E415" s="39"/>
      <c r="F415" s="39"/>
      <c r="G415" s="39"/>
      <c r="H415" s="39"/>
      <c r="I415" s="39"/>
      <c r="J415" s="39"/>
      <c r="K415" s="39"/>
      <c r="L415" s="39"/>
      <c r="M415" s="39"/>
      <c r="N415" s="39"/>
      <c r="O415" s="39"/>
      <c r="P415" s="39"/>
      <c r="Q415" s="39"/>
      <c r="R415" s="39"/>
      <c r="S415" s="39"/>
      <c r="T415" s="39"/>
      <c r="U415" s="39"/>
      <c r="V415" s="39"/>
      <c r="W415" s="39"/>
    </row>
    <row r="416" spans="2:23" ht="14.25" customHeight="1">
      <c r="B416" s="208"/>
      <c r="C416" s="208"/>
      <c r="D416" s="39"/>
      <c r="E416" s="39"/>
      <c r="F416" s="39"/>
      <c r="G416" s="39"/>
      <c r="H416" s="39"/>
      <c r="I416" s="39"/>
      <c r="J416" s="39"/>
      <c r="K416" s="39"/>
      <c r="L416" s="39"/>
      <c r="M416" s="39"/>
      <c r="N416" s="39"/>
      <c r="O416" s="39"/>
      <c r="P416" s="39"/>
      <c r="Q416" s="39"/>
      <c r="R416" s="39"/>
      <c r="S416" s="39"/>
      <c r="T416" s="39"/>
      <c r="U416" s="39"/>
      <c r="V416" s="39"/>
      <c r="W416" s="39"/>
    </row>
    <row r="417" spans="2:23" ht="14.25" customHeight="1">
      <c r="B417" s="208"/>
      <c r="C417" s="208"/>
      <c r="D417" s="39"/>
      <c r="E417" s="39"/>
      <c r="F417" s="39"/>
      <c r="G417" s="39"/>
      <c r="H417" s="39"/>
      <c r="I417" s="39"/>
      <c r="J417" s="39"/>
      <c r="K417" s="39"/>
      <c r="L417" s="39"/>
      <c r="M417" s="39"/>
      <c r="N417" s="39"/>
      <c r="O417" s="39"/>
      <c r="P417" s="39"/>
      <c r="Q417" s="39"/>
      <c r="R417" s="39"/>
      <c r="S417" s="39"/>
      <c r="T417" s="39"/>
      <c r="U417" s="39"/>
      <c r="V417" s="39"/>
      <c r="W417" s="39"/>
    </row>
    <row r="418" spans="2:23" ht="14.25" customHeight="1">
      <c r="B418" s="208"/>
      <c r="C418" s="208"/>
      <c r="D418" s="39"/>
      <c r="E418" s="39"/>
      <c r="F418" s="39"/>
      <c r="G418" s="39"/>
      <c r="H418" s="39"/>
      <c r="I418" s="39"/>
      <c r="J418" s="39"/>
      <c r="K418" s="39"/>
      <c r="L418" s="39"/>
      <c r="M418" s="39"/>
      <c r="N418" s="39"/>
      <c r="O418" s="39"/>
      <c r="P418" s="39"/>
      <c r="Q418" s="39"/>
      <c r="R418" s="39"/>
      <c r="S418" s="39"/>
      <c r="T418" s="39"/>
      <c r="U418" s="39"/>
      <c r="V418" s="39"/>
      <c r="W418" s="39"/>
    </row>
    <row r="419" spans="2:23" ht="14.25" customHeight="1">
      <c r="B419" s="208"/>
      <c r="C419" s="208"/>
      <c r="D419" s="39"/>
      <c r="E419" s="39"/>
      <c r="F419" s="39"/>
      <c r="G419" s="39"/>
      <c r="H419" s="39"/>
      <c r="I419" s="39"/>
      <c r="J419" s="39"/>
      <c r="K419" s="39"/>
      <c r="L419" s="39"/>
      <c r="M419" s="39"/>
      <c r="N419" s="39"/>
      <c r="O419" s="39"/>
      <c r="P419" s="39"/>
      <c r="Q419" s="39"/>
      <c r="R419" s="39"/>
      <c r="S419" s="39"/>
      <c r="T419" s="39"/>
      <c r="U419" s="39"/>
      <c r="V419" s="39"/>
      <c r="W419" s="39"/>
    </row>
    <row r="420" spans="2:23" ht="14.25" customHeight="1">
      <c r="B420" s="208"/>
      <c r="C420" s="208"/>
      <c r="D420" s="39"/>
      <c r="E420" s="39"/>
      <c r="F420" s="39"/>
      <c r="G420" s="39"/>
      <c r="H420" s="39"/>
      <c r="I420" s="39"/>
      <c r="J420" s="39"/>
      <c r="K420" s="39"/>
      <c r="L420" s="39"/>
      <c r="M420" s="39"/>
      <c r="N420" s="39"/>
      <c r="O420" s="39"/>
      <c r="P420" s="39"/>
      <c r="Q420" s="39"/>
      <c r="R420" s="39"/>
      <c r="S420" s="39"/>
      <c r="T420" s="39"/>
      <c r="U420" s="39"/>
      <c r="V420" s="39"/>
      <c r="W420" s="39"/>
    </row>
    <row r="421" spans="2:23" ht="14.25" customHeight="1">
      <c r="B421" s="208"/>
      <c r="C421" s="208"/>
      <c r="D421" s="39"/>
      <c r="E421" s="39"/>
      <c r="F421" s="39"/>
      <c r="G421" s="39"/>
      <c r="H421" s="39"/>
      <c r="I421" s="39"/>
      <c r="J421" s="39"/>
      <c r="K421" s="39"/>
      <c r="L421" s="39"/>
      <c r="M421" s="39"/>
      <c r="N421" s="39"/>
      <c r="O421" s="39"/>
      <c r="P421" s="39"/>
      <c r="Q421" s="39"/>
      <c r="R421" s="39"/>
      <c r="S421" s="39"/>
      <c r="T421" s="39"/>
      <c r="U421" s="39"/>
      <c r="V421" s="39"/>
      <c r="W421" s="39"/>
    </row>
    <row r="422" spans="2:23" ht="14.25" customHeight="1">
      <c r="B422" s="208"/>
      <c r="C422" s="208"/>
      <c r="D422" s="39"/>
      <c r="E422" s="39"/>
      <c r="F422" s="39"/>
      <c r="G422" s="39"/>
      <c r="H422" s="39"/>
      <c r="I422" s="39"/>
      <c r="J422" s="39"/>
      <c r="K422" s="39"/>
      <c r="L422" s="39"/>
      <c r="M422" s="39"/>
      <c r="N422" s="39"/>
      <c r="O422" s="39"/>
      <c r="P422" s="39"/>
      <c r="Q422" s="39"/>
      <c r="R422" s="39"/>
      <c r="S422" s="39"/>
      <c r="T422" s="39"/>
      <c r="U422" s="39"/>
      <c r="V422" s="39"/>
      <c r="W422" s="39"/>
    </row>
    <row r="423" spans="2:23" ht="14.25" customHeight="1">
      <c r="B423" s="208"/>
      <c r="C423" s="208"/>
      <c r="D423" s="39"/>
      <c r="E423" s="39"/>
      <c r="F423" s="39"/>
      <c r="G423" s="39"/>
      <c r="H423" s="39"/>
      <c r="I423" s="39"/>
      <c r="J423" s="39"/>
      <c r="K423" s="39"/>
      <c r="L423" s="39"/>
      <c r="M423" s="39"/>
      <c r="N423" s="39"/>
      <c r="O423" s="39"/>
      <c r="P423" s="39"/>
      <c r="Q423" s="39"/>
      <c r="R423" s="39"/>
      <c r="S423" s="39"/>
      <c r="T423" s="39"/>
      <c r="U423" s="39"/>
      <c r="V423" s="39"/>
      <c r="W423" s="39"/>
    </row>
    <row r="424" spans="2:23" ht="14.25" customHeight="1">
      <c r="B424" s="208"/>
      <c r="C424" s="208"/>
      <c r="D424" s="39"/>
      <c r="E424" s="39"/>
      <c r="F424" s="39"/>
      <c r="G424" s="39"/>
      <c r="H424" s="39"/>
      <c r="I424" s="39"/>
      <c r="J424" s="39"/>
      <c r="K424" s="39"/>
      <c r="L424" s="39"/>
      <c r="M424" s="39"/>
      <c r="N424" s="39"/>
      <c r="O424" s="39"/>
      <c r="P424" s="39"/>
      <c r="Q424" s="39"/>
      <c r="R424" s="39"/>
      <c r="S424" s="39"/>
      <c r="T424" s="39"/>
      <c r="U424" s="39"/>
      <c r="V424" s="39"/>
      <c r="W424" s="39"/>
    </row>
    <row r="425" spans="2:23" ht="14.25" customHeight="1">
      <c r="B425" s="208"/>
      <c r="C425" s="208"/>
      <c r="D425" s="39"/>
      <c r="E425" s="39"/>
      <c r="F425" s="39"/>
      <c r="G425" s="39"/>
      <c r="H425" s="39"/>
      <c r="I425" s="39"/>
      <c r="J425" s="39"/>
      <c r="K425" s="39"/>
      <c r="L425" s="39"/>
      <c r="M425" s="39"/>
      <c r="N425" s="39"/>
      <c r="O425" s="39"/>
      <c r="P425" s="39"/>
      <c r="Q425" s="39"/>
      <c r="R425" s="39"/>
      <c r="S425" s="39"/>
      <c r="T425" s="39"/>
      <c r="U425" s="39"/>
      <c r="V425" s="39"/>
      <c r="W425" s="39"/>
    </row>
    <row r="426" spans="2:23" ht="14.25" customHeight="1">
      <c r="B426" s="208"/>
      <c r="C426" s="208"/>
      <c r="D426" s="39"/>
      <c r="E426" s="39"/>
      <c r="F426" s="39"/>
      <c r="G426" s="39"/>
      <c r="H426" s="39"/>
      <c r="I426" s="39"/>
      <c r="J426" s="39"/>
      <c r="K426" s="39"/>
      <c r="L426" s="39"/>
      <c r="M426" s="39"/>
      <c r="N426" s="39"/>
      <c r="O426" s="39"/>
      <c r="P426" s="39"/>
      <c r="Q426" s="39"/>
      <c r="R426" s="39"/>
      <c r="S426" s="39"/>
      <c r="T426" s="39"/>
      <c r="U426" s="39"/>
      <c r="V426" s="39"/>
      <c r="W426" s="39"/>
    </row>
    <row r="427" spans="2:23" ht="14.25" customHeight="1">
      <c r="B427" s="208"/>
      <c r="C427" s="208"/>
      <c r="D427" s="39"/>
      <c r="E427" s="39"/>
      <c r="F427" s="39"/>
      <c r="G427" s="39"/>
      <c r="H427" s="39"/>
      <c r="I427" s="39"/>
      <c r="J427" s="39"/>
      <c r="K427" s="39"/>
      <c r="L427" s="39"/>
      <c r="M427" s="39"/>
      <c r="N427" s="39"/>
      <c r="O427" s="39"/>
      <c r="P427" s="39"/>
      <c r="Q427" s="39"/>
      <c r="R427" s="39"/>
      <c r="S427" s="39"/>
      <c r="T427" s="39"/>
      <c r="U427" s="39"/>
      <c r="V427" s="39"/>
      <c r="W427" s="39"/>
    </row>
    <row r="428" spans="2:23" ht="14.25" customHeight="1">
      <c r="B428" s="208"/>
      <c r="C428" s="208"/>
      <c r="D428" s="39"/>
      <c r="E428" s="39"/>
      <c r="F428" s="39"/>
      <c r="G428" s="39"/>
      <c r="H428" s="39"/>
      <c r="I428" s="39"/>
      <c r="J428" s="39"/>
      <c r="K428" s="39"/>
      <c r="L428" s="39"/>
      <c r="M428" s="39"/>
      <c r="N428" s="39"/>
      <c r="O428" s="39"/>
      <c r="P428" s="39"/>
      <c r="Q428" s="39"/>
      <c r="R428" s="39"/>
      <c r="S428" s="39"/>
      <c r="T428" s="39"/>
      <c r="U428" s="39"/>
      <c r="V428" s="39"/>
      <c r="W428" s="39"/>
    </row>
    <row r="429" spans="2:23" ht="14.25" customHeight="1">
      <c r="B429" s="208"/>
      <c r="C429" s="208"/>
      <c r="D429" s="39"/>
      <c r="E429" s="39"/>
      <c r="F429" s="39"/>
      <c r="G429" s="39"/>
      <c r="H429" s="39"/>
      <c r="I429" s="39"/>
      <c r="J429" s="39"/>
      <c r="K429" s="39"/>
      <c r="L429" s="39"/>
      <c r="M429" s="39"/>
      <c r="N429" s="39"/>
      <c r="O429" s="39"/>
      <c r="P429" s="39"/>
      <c r="Q429" s="39"/>
      <c r="R429" s="39"/>
      <c r="S429" s="39"/>
      <c r="T429" s="39"/>
      <c r="U429" s="39"/>
      <c r="V429" s="39"/>
      <c r="W429" s="39"/>
    </row>
    <row r="430" spans="2:23" ht="14.25" customHeight="1">
      <c r="B430" s="208"/>
      <c r="C430" s="208"/>
      <c r="D430" s="39"/>
      <c r="E430" s="39"/>
      <c r="F430" s="39"/>
      <c r="G430" s="39"/>
      <c r="H430" s="39"/>
      <c r="I430" s="39"/>
      <c r="J430" s="39"/>
      <c r="K430" s="39"/>
      <c r="L430" s="39"/>
      <c r="M430" s="39"/>
      <c r="N430" s="39"/>
      <c r="O430" s="39"/>
      <c r="P430" s="39"/>
      <c r="Q430" s="39"/>
      <c r="R430" s="39"/>
      <c r="S430" s="39"/>
      <c r="T430" s="39"/>
      <c r="U430" s="39"/>
      <c r="V430" s="39"/>
      <c r="W430" s="39"/>
    </row>
    <row r="431" spans="2:23" ht="14.25" customHeight="1">
      <c r="B431" s="208"/>
      <c r="C431" s="208"/>
      <c r="D431" s="39"/>
      <c r="E431" s="39"/>
      <c r="F431" s="39"/>
      <c r="G431" s="39"/>
      <c r="H431" s="39"/>
      <c r="I431" s="39"/>
      <c r="J431" s="39"/>
      <c r="K431" s="39"/>
      <c r="L431" s="39"/>
      <c r="M431" s="39"/>
      <c r="N431" s="39"/>
      <c r="O431" s="39"/>
      <c r="P431" s="39"/>
      <c r="Q431" s="39"/>
      <c r="R431" s="39"/>
      <c r="S431" s="39"/>
      <c r="T431" s="39"/>
      <c r="U431" s="39"/>
      <c r="V431" s="39"/>
      <c r="W431" s="39"/>
    </row>
    <row r="432" spans="2:23" ht="14.25" customHeight="1">
      <c r="B432" s="208"/>
      <c r="C432" s="208"/>
      <c r="D432" s="39"/>
      <c r="E432" s="39"/>
      <c r="F432" s="39"/>
      <c r="G432" s="39"/>
      <c r="H432" s="39"/>
      <c r="I432" s="39"/>
      <c r="J432" s="39"/>
      <c r="K432" s="39"/>
      <c r="L432" s="39"/>
      <c r="M432" s="39"/>
      <c r="N432" s="39"/>
      <c r="O432" s="39"/>
      <c r="P432" s="39"/>
      <c r="Q432" s="39"/>
      <c r="R432" s="39"/>
      <c r="S432" s="39"/>
      <c r="T432" s="39"/>
      <c r="U432" s="39"/>
      <c r="V432" s="39"/>
      <c r="W432" s="39"/>
    </row>
    <row r="433" spans="2:23" ht="14.25" customHeight="1">
      <c r="B433" s="208"/>
      <c r="C433" s="208"/>
      <c r="D433" s="39"/>
      <c r="E433" s="39"/>
      <c r="F433" s="39"/>
      <c r="G433" s="39"/>
      <c r="H433" s="39"/>
      <c r="I433" s="39"/>
      <c r="J433" s="39"/>
      <c r="K433" s="39"/>
      <c r="L433" s="39"/>
      <c r="M433" s="39"/>
      <c r="N433" s="39"/>
      <c r="O433" s="39"/>
      <c r="P433" s="39"/>
      <c r="Q433" s="39"/>
      <c r="R433" s="39"/>
      <c r="S433" s="39"/>
      <c r="T433" s="39"/>
      <c r="U433" s="39"/>
      <c r="V433" s="39"/>
      <c r="W433" s="39"/>
    </row>
    <row r="434" spans="2:23" ht="14.25" customHeight="1">
      <c r="B434" s="208"/>
      <c r="C434" s="208"/>
      <c r="D434" s="39"/>
      <c r="E434" s="39"/>
      <c r="F434" s="39"/>
      <c r="G434" s="39"/>
      <c r="H434" s="39"/>
      <c r="I434" s="39"/>
      <c r="J434" s="39"/>
      <c r="K434" s="39"/>
      <c r="L434" s="39"/>
      <c r="M434" s="39"/>
      <c r="N434" s="39"/>
      <c r="O434" s="39"/>
      <c r="P434" s="39"/>
      <c r="Q434" s="39"/>
      <c r="R434" s="39"/>
      <c r="S434" s="39"/>
      <c r="T434" s="39"/>
      <c r="U434" s="39"/>
      <c r="V434" s="39"/>
      <c r="W434" s="39"/>
    </row>
    <row r="435" spans="2:23" ht="14.25" customHeight="1">
      <c r="B435" s="208"/>
      <c r="C435" s="208"/>
      <c r="D435" s="39"/>
      <c r="E435" s="39"/>
      <c r="F435" s="39"/>
      <c r="G435" s="39"/>
      <c r="H435" s="39"/>
      <c r="I435" s="39"/>
      <c r="J435" s="39"/>
      <c r="K435" s="39"/>
      <c r="L435" s="39"/>
      <c r="M435" s="39"/>
      <c r="N435" s="39"/>
      <c r="O435" s="39"/>
      <c r="P435" s="39"/>
      <c r="Q435" s="39"/>
      <c r="R435" s="39"/>
      <c r="S435" s="39"/>
      <c r="T435" s="39"/>
      <c r="U435" s="39"/>
      <c r="V435" s="39"/>
      <c r="W435" s="39"/>
    </row>
    <row r="436" spans="2:23" ht="14.25" customHeight="1">
      <c r="B436" s="208"/>
      <c r="C436" s="208"/>
      <c r="D436" s="39"/>
      <c r="E436" s="39"/>
      <c r="F436" s="39"/>
      <c r="G436" s="39"/>
      <c r="H436" s="39"/>
      <c r="I436" s="39"/>
      <c r="J436" s="39"/>
      <c r="K436" s="39"/>
      <c r="L436" s="39"/>
      <c r="M436" s="39"/>
      <c r="N436" s="39"/>
      <c r="O436" s="39"/>
      <c r="P436" s="39"/>
      <c r="Q436" s="39"/>
      <c r="R436" s="39"/>
      <c r="S436" s="39"/>
      <c r="T436" s="39"/>
      <c r="U436" s="39"/>
      <c r="V436" s="39"/>
      <c r="W436" s="39"/>
    </row>
    <row r="437" spans="2:23" ht="14.25" customHeight="1">
      <c r="B437" s="208"/>
      <c r="C437" s="208"/>
      <c r="D437" s="39"/>
      <c r="E437" s="39"/>
      <c r="F437" s="39"/>
      <c r="G437" s="39"/>
      <c r="H437" s="39"/>
      <c r="I437" s="39"/>
      <c r="J437" s="39"/>
      <c r="K437" s="39"/>
      <c r="L437" s="39"/>
      <c r="M437" s="39"/>
      <c r="N437" s="39"/>
      <c r="O437" s="39"/>
      <c r="P437" s="39"/>
      <c r="Q437" s="39"/>
      <c r="R437" s="39"/>
      <c r="S437" s="39"/>
      <c r="T437" s="39"/>
      <c r="U437" s="39"/>
      <c r="V437" s="39"/>
      <c r="W437" s="39"/>
    </row>
    <row r="438" spans="2:23" ht="14.25" customHeight="1">
      <c r="B438" s="208"/>
      <c r="C438" s="208"/>
      <c r="D438" s="39"/>
      <c r="E438" s="39"/>
      <c r="F438" s="39"/>
      <c r="G438" s="39"/>
      <c r="H438" s="39"/>
      <c r="I438" s="39"/>
      <c r="J438" s="39"/>
      <c r="K438" s="39"/>
      <c r="L438" s="39"/>
      <c r="M438" s="39"/>
      <c r="N438" s="39"/>
      <c r="O438" s="39"/>
      <c r="P438" s="39"/>
      <c r="Q438" s="39"/>
      <c r="R438" s="39"/>
      <c r="S438" s="39"/>
      <c r="T438" s="39"/>
      <c r="U438" s="39"/>
      <c r="V438" s="39"/>
      <c r="W438" s="39"/>
    </row>
    <row r="439" spans="2:23" ht="14.25" customHeight="1">
      <c r="B439" s="208"/>
      <c r="C439" s="208"/>
      <c r="D439" s="39"/>
      <c r="E439" s="39"/>
      <c r="F439" s="39"/>
      <c r="G439" s="39"/>
      <c r="H439" s="39"/>
      <c r="I439" s="39"/>
      <c r="J439" s="39"/>
      <c r="K439" s="39"/>
      <c r="L439" s="39"/>
      <c r="M439" s="39"/>
      <c r="N439" s="39"/>
      <c r="O439" s="39"/>
      <c r="P439" s="39"/>
      <c r="Q439" s="39"/>
      <c r="R439" s="39"/>
      <c r="S439" s="39"/>
      <c r="T439" s="39"/>
      <c r="U439" s="39"/>
      <c r="V439" s="39"/>
      <c r="W439" s="39"/>
    </row>
    <row r="440" spans="2:23" ht="14.25" customHeight="1">
      <c r="B440" s="208"/>
      <c r="C440" s="208"/>
      <c r="D440" s="39"/>
      <c r="E440" s="39"/>
      <c r="F440" s="39"/>
      <c r="G440" s="39"/>
      <c r="H440" s="39"/>
      <c r="I440" s="39"/>
      <c r="J440" s="39"/>
      <c r="K440" s="39"/>
      <c r="L440" s="39"/>
      <c r="M440" s="39"/>
      <c r="N440" s="39"/>
      <c r="O440" s="39"/>
      <c r="P440" s="39"/>
      <c r="Q440" s="39"/>
      <c r="R440" s="39"/>
      <c r="S440" s="39"/>
      <c r="T440" s="39"/>
      <c r="U440" s="39"/>
      <c r="V440" s="39"/>
      <c r="W440" s="39"/>
    </row>
    <row r="441" spans="2:23" ht="14.25" customHeight="1">
      <c r="B441" s="208"/>
      <c r="C441" s="208"/>
      <c r="D441" s="39"/>
      <c r="E441" s="39"/>
      <c r="F441" s="39"/>
      <c r="G441" s="39"/>
      <c r="H441" s="39"/>
      <c r="I441" s="39"/>
      <c r="J441" s="39"/>
      <c r="K441" s="39"/>
      <c r="L441" s="39"/>
      <c r="M441" s="39"/>
      <c r="N441" s="39"/>
      <c r="O441" s="39"/>
      <c r="P441" s="39"/>
      <c r="Q441" s="39"/>
      <c r="R441" s="39"/>
      <c r="S441" s="39"/>
      <c r="T441" s="39"/>
      <c r="U441" s="39"/>
      <c r="V441" s="39"/>
      <c r="W441" s="39"/>
    </row>
    <row r="442" spans="2:23" ht="14.25" customHeight="1">
      <c r="B442" s="208"/>
      <c r="C442" s="208"/>
      <c r="D442" s="39"/>
      <c r="E442" s="39"/>
      <c r="F442" s="39"/>
      <c r="G442" s="39"/>
      <c r="H442" s="39"/>
      <c r="I442" s="39"/>
      <c r="J442" s="39"/>
      <c r="K442" s="39"/>
      <c r="L442" s="39"/>
      <c r="M442" s="39"/>
      <c r="N442" s="39"/>
      <c r="O442" s="39"/>
      <c r="P442" s="39"/>
      <c r="Q442" s="39"/>
      <c r="R442" s="39"/>
      <c r="S442" s="39"/>
      <c r="T442" s="39"/>
      <c r="U442" s="39"/>
      <c r="V442" s="39"/>
      <c r="W442" s="39"/>
    </row>
    <row r="443" spans="2:23" ht="14.25" customHeight="1">
      <c r="B443" s="208"/>
      <c r="C443" s="208"/>
      <c r="D443" s="39"/>
      <c r="E443" s="39"/>
      <c r="F443" s="39"/>
      <c r="G443" s="39"/>
      <c r="H443" s="39"/>
      <c r="I443" s="39"/>
      <c r="J443" s="39"/>
      <c r="K443" s="39"/>
      <c r="L443" s="39"/>
      <c r="M443" s="39"/>
      <c r="N443" s="39"/>
      <c r="O443" s="39"/>
      <c r="P443" s="39"/>
      <c r="Q443" s="39"/>
      <c r="R443" s="39"/>
      <c r="S443" s="39"/>
      <c r="T443" s="39"/>
      <c r="U443" s="39"/>
      <c r="V443" s="39"/>
      <c r="W443" s="39"/>
    </row>
    <row r="444" spans="2:23" ht="14.25" customHeight="1">
      <c r="B444" s="208"/>
      <c r="C444" s="208"/>
      <c r="D444" s="39"/>
      <c r="E444" s="39"/>
      <c r="F444" s="39"/>
      <c r="G444" s="39"/>
      <c r="H444" s="39"/>
      <c r="I444" s="39"/>
      <c r="J444" s="39"/>
      <c r="K444" s="39"/>
      <c r="L444" s="39"/>
      <c r="M444" s="39"/>
      <c r="N444" s="39"/>
      <c r="O444" s="39"/>
      <c r="P444" s="39"/>
      <c r="Q444" s="39"/>
      <c r="R444" s="39"/>
      <c r="S444" s="39"/>
      <c r="T444" s="39"/>
      <c r="U444" s="39"/>
      <c r="V444" s="39"/>
      <c r="W444" s="39"/>
    </row>
    <row r="445" spans="2:23" ht="14.25" customHeight="1">
      <c r="B445" s="208"/>
      <c r="C445" s="208"/>
      <c r="D445" s="39"/>
      <c r="E445" s="39"/>
      <c r="F445" s="39"/>
      <c r="G445" s="39"/>
      <c r="H445" s="39"/>
      <c r="I445" s="39"/>
      <c r="J445" s="39"/>
      <c r="K445" s="39"/>
      <c r="L445" s="39"/>
      <c r="M445" s="39"/>
      <c r="N445" s="39"/>
      <c r="O445" s="39"/>
      <c r="P445" s="39"/>
      <c r="Q445" s="39"/>
      <c r="R445" s="39"/>
      <c r="S445" s="39"/>
      <c r="T445" s="39"/>
      <c r="U445" s="39"/>
      <c r="V445" s="39"/>
      <c r="W445" s="39"/>
    </row>
    <row r="446" spans="2:23" ht="14.25" customHeight="1">
      <c r="B446" s="208"/>
      <c r="C446" s="208"/>
      <c r="D446" s="39"/>
      <c r="E446" s="39"/>
      <c r="F446" s="39"/>
      <c r="G446" s="39"/>
      <c r="H446" s="39"/>
      <c r="I446" s="39"/>
      <c r="J446" s="39"/>
      <c r="K446" s="39"/>
      <c r="L446" s="39"/>
      <c r="M446" s="39"/>
      <c r="N446" s="39"/>
      <c r="O446" s="39"/>
      <c r="P446" s="39"/>
      <c r="Q446" s="39"/>
      <c r="R446" s="39"/>
      <c r="S446" s="39"/>
      <c r="T446" s="39"/>
      <c r="U446" s="39"/>
      <c r="V446" s="39"/>
      <c r="W446" s="39"/>
    </row>
    <row r="447" spans="2:23" ht="14.25" customHeight="1">
      <c r="B447" s="208"/>
      <c r="C447" s="208"/>
      <c r="D447" s="39"/>
      <c r="E447" s="39"/>
      <c r="F447" s="39"/>
      <c r="G447" s="39"/>
      <c r="H447" s="39"/>
      <c r="I447" s="39"/>
      <c r="J447" s="39"/>
      <c r="K447" s="39"/>
      <c r="L447" s="39"/>
      <c r="M447" s="39"/>
      <c r="N447" s="39"/>
      <c r="O447" s="39"/>
      <c r="P447" s="39"/>
      <c r="Q447" s="39"/>
      <c r="R447" s="39"/>
      <c r="S447" s="39"/>
      <c r="T447" s="39"/>
      <c r="U447" s="39"/>
      <c r="V447" s="39"/>
      <c r="W447" s="39"/>
    </row>
    <row r="448" spans="2:23" ht="14.25" customHeight="1">
      <c r="B448" s="208"/>
      <c r="C448" s="208"/>
      <c r="D448" s="39"/>
      <c r="E448" s="39"/>
      <c r="F448" s="39"/>
      <c r="G448" s="39"/>
      <c r="H448" s="39"/>
      <c r="I448" s="39"/>
      <c r="J448" s="39"/>
      <c r="K448" s="39"/>
      <c r="L448" s="39"/>
      <c r="M448" s="39"/>
      <c r="N448" s="39"/>
      <c r="O448" s="39"/>
      <c r="P448" s="39"/>
      <c r="Q448" s="39"/>
      <c r="R448" s="39"/>
      <c r="S448" s="39"/>
      <c r="T448" s="39"/>
      <c r="U448" s="39"/>
      <c r="V448" s="39"/>
      <c r="W448" s="39"/>
    </row>
    <row r="449" spans="2:23" ht="14.25" customHeight="1">
      <c r="B449" s="208"/>
      <c r="C449" s="208"/>
      <c r="D449" s="39"/>
      <c r="E449" s="39"/>
      <c r="F449" s="39"/>
      <c r="G449" s="39"/>
      <c r="H449" s="39"/>
      <c r="I449" s="39"/>
      <c r="J449" s="39"/>
      <c r="K449" s="39"/>
      <c r="L449" s="39"/>
      <c r="M449" s="39"/>
      <c r="N449" s="39"/>
      <c r="O449" s="39"/>
      <c r="P449" s="39"/>
      <c r="Q449" s="39"/>
      <c r="R449" s="39"/>
      <c r="S449" s="39"/>
      <c r="T449" s="39"/>
      <c r="U449" s="39"/>
      <c r="V449" s="39"/>
      <c r="W449" s="39"/>
    </row>
    <row r="450" spans="2:23" ht="14.25" customHeight="1">
      <c r="B450" s="208"/>
      <c r="C450" s="208"/>
      <c r="D450" s="39"/>
      <c r="E450" s="39"/>
      <c r="F450" s="39"/>
      <c r="G450" s="39"/>
      <c r="H450" s="39"/>
      <c r="I450" s="39"/>
      <c r="J450" s="39"/>
      <c r="K450" s="39"/>
      <c r="L450" s="39"/>
      <c r="M450" s="39"/>
      <c r="N450" s="39"/>
      <c r="O450" s="39"/>
      <c r="P450" s="39"/>
      <c r="Q450" s="39"/>
      <c r="R450" s="39"/>
      <c r="S450" s="39"/>
      <c r="T450" s="39"/>
      <c r="U450" s="39"/>
      <c r="V450" s="39"/>
      <c r="W450" s="39"/>
    </row>
    <row r="451" spans="2:23" ht="14.25" customHeight="1">
      <c r="B451" s="208"/>
      <c r="C451" s="208"/>
      <c r="D451" s="39"/>
      <c r="E451" s="39"/>
      <c r="F451" s="39"/>
      <c r="G451" s="39"/>
      <c r="H451" s="39"/>
      <c r="I451" s="39"/>
      <c r="J451" s="39"/>
      <c r="K451" s="39"/>
      <c r="L451" s="39"/>
      <c r="M451" s="39"/>
      <c r="N451" s="39"/>
      <c r="O451" s="39"/>
      <c r="P451" s="39"/>
      <c r="Q451" s="39"/>
      <c r="R451" s="39"/>
      <c r="S451" s="39"/>
      <c r="T451" s="39"/>
      <c r="U451" s="39"/>
      <c r="V451" s="39"/>
      <c r="W451" s="39"/>
    </row>
    <row r="452" spans="2:23" ht="14.25" customHeight="1">
      <c r="B452" s="208"/>
      <c r="C452" s="208"/>
      <c r="D452" s="39"/>
      <c r="E452" s="39"/>
      <c r="F452" s="39"/>
      <c r="G452" s="39"/>
      <c r="H452" s="39"/>
      <c r="I452" s="39"/>
      <c r="J452" s="39"/>
      <c r="K452" s="39"/>
      <c r="L452" s="39"/>
      <c r="M452" s="39"/>
      <c r="N452" s="39"/>
      <c r="O452" s="39"/>
      <c r="P452" s="39"/>
      <c r="Q452" s="39"/>
      <c r="R452" s="39"/>
      <c r="S452" s="39"/>
      <c r="T452" s="39"/>
      <c r="U452" s="39"/>
      <c r="V452" s="39"/>
      <c r="W452" s="39"/>
    </row>
    <row r="453" spans="2:23" ht="14.25" customHeight="1">
      <c r="B453" s="208"/>
      <c r="C453" s="208"/>
      <c r="D453" s="39"/>
      <c r="E453" s="39"/>
      <c r="F453" s="39"/>
      <c r="G453" s="39"/>
      <c r="H453" s="39"/>
      <c r="I453" s="39"/>
      <c r="J453" s="39"/>
      <c r="K453" s="39"/>
      <c r="L453" s="39"/>
      <c r="M453" s="39"/>
      <c r="N453" s="39"/>
      <c r="O453" s="39"/>
      <c r="P453" s="39"/>
      <c r="Q453" s="39"/>
      <c r="R453" s="39"/>
      <c r="S453" s="39"/>
      <c r="T453" s="39"/>
      <c r="U453" s="39"/>
      <c r="V453" s="39"/>
      <c r="W453" s="39"/>
    </row>
    <row r="454" spans="2:23" ht="14.25" customHeight="1">
      <c r="B454" s="208"/>
      <c r="C454" s="208"/>
      <c r="D454" s="39"/>
      <c r="E454" s="39"/>
      <c r="F454" s="39"/>
      <c r="G454" s="39"/>
      <c r="H454" s="39"/>
      <c r="I454" s="39"/>
      <c r="J454" s="39"/>
      <c r="K454" s="39"/>
      <c r="L454" s="39"/>
      <c r="M454" s="39"/>
      <c r="N454" s="39"/>
      <c r="O454" s="39"/>
      <c r="P454" s="39"/>
      <c r="Q454" s="39"/>
      <c r="R454" s="39"/>
      <c r="S454" s="39"/>
      <c r="T454" s="39"/>
      <c r="U454" s="39"/>
      <c r="V454" s="39"/>
      <c r="W454" s="39"/>
    </row>
    <row r="455" spans="2:23" ht="14.25" customHeight="1">
      <c r="B455" s="208"/>
      <c r="C455" s="208"/>
      <c r="D455" s="39"/>
      <c r="E455" s="39"/>
      <c r="F455" s="39"/>
      <c r="G455" s="39"/>
      <c r="H455" s="39"/>
      <c r="I455" s="39"/>
      <c r="J455" s="39"/>
      <c r="K455" s="39"/>
      <c r="L455" s="39"/>
      <c r="M455" s="39"/>
      <c r="N455" s="39"/>
      <c r="O455" s="39"/>
      <c r="P455" s="39"/>
      <c r="Q455" s="39"/>
      <c r="R455" s="39"/>
      <c r="S455" s="39"/>
      <c r="T455" s="39"/>
      <c r="U455" s="39"/>
      <c r="V455" s="39"/>
      <c r="W455" s="39"/>
    </row>
    <row r="456" spans="2:23" ht="14.25" customHeight="1">
      <c r="B456" s="208"/>
      <c r="C456" s="208"/>
      <c r="D456" s="39"/>
      <c r="E456" s="39"/>
      <c r="F456" s="39"/>
      <c r="G456" s="39"/>
      <c r="H456" s="39"/>
      <c r="I456" s="39"/>
      <c r="J456" s="39"/>
      <c r="K456" s="39"/>
      <c r="L456" s="39"/>
      <c r="M456" s="39"/>
      <c r="N456" s="39"/>
      <c r="O456" s="39"/>
      <c r="P456" s="39"/>
      <c r="Q456" s="39"/>
      <c r="R456" s="39"/>
      <c r="S456" s="39"/>
      <c r="T456" s="39"/>
      <c r="U456" s="39"/>
      <c r="V456" s="39"/>
      <c r="W456" s="39"/>
    </row>
    <row r="457" spans="2:23" ht="14.25" customHeight="1">
      <c r="B457" s="208"/>
      <c r="C457" s="208"/>
      <c r="D457" s="39"/>
      <c r="E457" s="39"/>
      <c r="F457" s="39"/>
      <c r="G457" s="39"/>
      <c r="H457" s="39"/>
      <c r="I457" s="39"/>
      <c r="J457" s="39"/>
      <c r="K457" s="39"/>
      <c r="L457" s="39"/>
      <c r="M457" s="39"/>
      <c r="N457" s="39"/>
      <c r="O457" s="39"/>
      <c r="P457" s="39"/>
      <c r="Q457" s="39"/>
      <c r="R457" s="39"/>
      <c r="S457" s="39"/>
      <c r="T457" s="39"/>
      <c r="U457" s="39"/>
      <c r="V457" s="39"/>
      <c r="W457" s="39"/>
    </row>
    <row r="458" spans="2:23" ht="14.25" customHeight="1">
      <c r="B458" s="208"/>
      <c r="C458" s="208"/>
      <c r="D458" s="39"/>
      <c r="E458" s="39"/>
      <c r="F458" s="39"/>
      <c r="G458" s="39"/>
      <c r="H458" s="39"/>
      <c r="I458" s="39"/>
      <c r="J458" s="39"/>
      <c r="K458" s="39"/>
      <c r="L458" s="39"/>
      <c r="M458" s="39"/>
      <c r="N458" s="39"/>
      <c r="O458" s="39"/>
      <c r="P458" s="39"/>
      <c r="Q458" s="39"/>
      <c r="R458" s="39"/>
      <c r="S458" s="39"/>
      <c r="T458" s="39"/>
      <c r="U458" s="39"/>
      <c r="V458" s="39"/>
      <c r="W458" s="39"/>
    </row>
    <row r="459" spans="2:23" ht="14.25" customHeight="1">
      <c r="B459" s="208"/>
      <c r="C459" s="208"/>
      <c r="D459" s="39"/>
      <c r="E459" s="39"/>
      <c r="F459" s="39"/>
      <c r="G459" s="39"/>
      <c r="H459" s="39"/>
      <c r="I459" s="39"/>
      <c r="J459" s="39"/>
      <c r="K459" s="39"/>
      <c r="L459" s="39"/>
      <c r="M459" s="39"/>
      <c r="N459" s="39"/>
      <c r="O459" s="39"/>
      <c r="P459" s="39"/>
      <c r="Q459" s="39"/>
      <c r="R459" s="39"/>
      <c r="S459" s="39"/>
      <c r="T459" s="39"/>
      <c r="U459" s="39"/>
      <c r="V459" s="39"/>
      <c r="W459" s="39"/>
    </row>
    <row r="460" spans="2:23" ht="14.25" customHeight="1">
      <c r="B460" s="208"/>
      <c r="C460" s="208"/>
      <c r="D460" s="39"/>
      <c r="E460" s="39"/>
      <c r="F460" s="39"/>
      <c r="G460" s="39"/>
      <c r="H460" s="39"/>
      <c r="I460" s="39"/>
      <c r="J460" s="39"/>
      <c r="K460" s="39"/>
      <c r="L460" s="39"/>
      <c r="M460" s="39"/>
      <c r="N460" s="39"/>
      <c r="O460" s="39"/>
      <c r="P460" s="39"/>
      <c r="Q460" s="39"/>
      <c r="R460" s="39"/>
      <c r="S460" s="39"/>
      <c r="T460" s="39"/>
      <c r="U460" s="39"/>
      <c r="V460" s="39"/>
      <c r="W460" s="39"/>
    </row>
    <row r="461" spans="2:23" ht="14.25" customHeight="1">
      <c r="B461" s="208"/>
      <c r="C461" s="208"/>
      <c r="D461" s="39"/>
      <c r="E461" s="39"/>
      <c r="F461" s="39"/>
      <c r="G461" s="39"/>
      <c r="H461" s="39"/>
      <c r="I461" s="39"/>
      <c r="J461" s="39"/>
      <c r="K461" s="39"/>
      <c r="L461" s="39"/>
      <c r="M461" s="39"/>
      <c r="N461" s="39"/>
      <c r="O461" s="39"/>
      <c r="P461" s="39"/>
      <c r="Q461" s="39"/>
      <c r="R461" s="39"/>
      <c r="S461" s="39"/>
      <c r="T461" s="39"/>
      <c r="U461" s="39"/>
      <c r="V461" s="39"/>
      <c r="W461" s="39"/>
    </row>
    <row r="462" spans="2:23" ht="14.25" customHeight="1">
      <c r="B462" s="208"/>
      <c r="C462" s="208"/>
      <c r="D462" s="39"/>
      <c r="E462" s="39"/>
      <c r="F462" s="39"/>
      <c r="G462" s="39"/>
      <c r="H462" s="39"/>
      <c r="I462" s="39"/>
      <c r="J462" s="39"/>
      <c r="K462" s="39"/>
      <c r="L462" s="39"/>
      <c r="M462" s="39"/>
      <c r="N462" s="39"/>
      <c r="O462" s="39"/>
      <c r="P462" s="39"/>
      <c r="Q462" s="39"/>
      <c r="R462" s="39"/>
      <c r="S462" s="39"/>
      <c r="T462" s="39"/>
      <c r="U462" s="39"/>
      <c r="V462" s="39"/>
      <c r="W462" s="39"/>
    </row>
    <row r="463" spans="2:23" ht="14.25" customHeight="1">
      <c r="B463" s="208"/>
      <c r="C463" s="208"/>
      <c r="D463" s="39"/>
      <c r="E463" s="39"/>
      <c r="F463" s="39"/>
      <c r="G463" s="39"/>
      <c r="H463" s="39"/>
      <c r="I463" s="39"/>
      <c r="J463" s="39"/>
      <c r="K463" s="39"/>
      <c r="L463" s="39"/>
      <c r="M463" s="39"/>
      <c r="N463" s="39"/>
      <c r="O463" s="39"/>
      <c r="P463" s="39"/>
      <c r="Q463" s="39"/>
      <c r="R463" s="39"/>
      <c r="S463" s="39"/>
      <c r="T463" s="39"/>
      <c r="U463" s="39"/>
      <c r="V463" s="39"/>
      <c r="W463" s="39"/>
    </row>
    <row r="464" spans="2:23" ht="14.25" customHeight="1">
      <c r="B464" s="208"/>
      <c r="C464" s="208"/>
      <c r="D464" s="39"/>
      <c r="E464" s="39"/>
      <c r="F464" s="39"/>
      <c r="G464" s="39"/>
      <c r="H464" s="39"/>
      <c r="I464" s="39"/>
      <c r="J464" s="39"/>
      <c r="K464" s="39"/>
      <c r="L464" s="39"/>
      <c r="M464" s="39"/>
      <c r="N464" s="39"/>
      <c r="O464" s="39"/>
      <c r="P464" s="39"/>
      <c r="Q464" s="39"/>
      <c r="R464" s="39"/>
      <c r="S464" s="39"/>
      <c r="T464" s="39"/>
      <c r="U464" s="39"/>
      <c r="V464" s="39"/>
      <c r="W464" s="39"/>
    </row>
    <row r="465" spans="2:23" ht="14.25" customHeight="1">
      <c r="B465" s="208"/>
      <c r="C465" s="208"/>
      <c r="D465" s="39"/>
      <c r="E465" s="39"/>
      <c r="F465" s="39"/>
      <c r="G465" s="39"/>
      <c r="H465" s="39"/>
      <c r="I465" s="39"/>
      <c r="J465" s="39"/>
      <c r="K465" s="39"/>
      <c r="L465" s="39"/>
      <c r="M465" s="39"/>
      <c r="N465" s="39"/>
      <c r="O465" s="39"/>
      <c r="P465" s="39"/>
      <c r="Q465" s="39"/>
      <c r="R465" s="39"/>
      <c r="S465" s="39"/>
      <c r="T465" s="39"/>
      <c r="U465" s="39"/>
      <c r="V465" s="39"/>
      <c r="W465" s="39"/>
    </row>
    <row r="466" spans="2:23" ht="14.25" customHeight="1">
      <c r="B466" s="208"/>
      <c r="C466" s="208"/>
      <c r="D466" s="39"/>
      <c r="E466" s="39"/>
      <c r="F466" s="39"/>
      <c r="G466" s="39"/>
      <c r="H466" s="39"/>
      <c r="I466" s="39"/>
      <c r="J466" s="39"/>
      <c r="K466" s="39"/>
      <c r="L466" s="39"/>
      <c r="M466" s="39"/>
      <c r="N466" s="39"/>
      <c r="O466" s="39"/>
      <c r="P466" s="39"/>
      <c r="Q466" s="39"/>
      <c r="R466" s="39"/>
      <c r="S466" s="39"/>
      <c r="T466" s="39"/>
      <c r="U466" s="39"/>
      <c r="V466" s="39"/>
      <c r="W466" s="39"/>
    </row>
    <row r="467" spans="2:23" ht="14.25" customHeight="1">
      <c r="B467" s="208"/>
      <c r="C467" s="208"/>
      <c r="D467" s="39"/>
      <c r="E467" s="39"/>
      <c r="F467" s="39"/>
      <c r="G467" s="39"/>
      <c r="H467" s="39"/>
      <c r="I467" s="39"/>
      <c r="J467" s="39"/>
      <c r="K467" s="39"/>
      <c r="L467" s="39"/>
      <c r="M467" s="39"/>
      <c r="N467" s="39"/>
      <c r="O467" s="39"/>
      <c r="P467" s="39"/>
      <c r="Q467" s="39"/>
      <c r="R467" s="39"/>
      <c r="S467" s="39"/>
      <c r="T467" s="39"/>
      <c r="U467" s="39"/>
      <c r="V467" s="39"/>
      <c r="W467" s="39"/>
    </row>
    <row r="468" spans="2:23" ht="14.25" customHeight="1">
      <c r="B468" s="208"/>
      <c r="C468" s="208"/>
      <c r="D468" s="39"/>
      <c r="E468" s="39"/>
      <c r="F468" s="39"/>
      <c r="G468" s="39"/>
      <c r="H468" s="39"/>
      <c r="I468" s="39"/>
      <c r="J468" s="39"/>
      <c r="K468" s="39"/>
      <c r="L468" s="39"/>
      <c r="M468" s="39"/>
      <c r="N468" s="39"/>
      <c r="O468" s="39"/>
      <c r="P468" s="39"/>
      <c r="Q468" s="39"/>
      <c r="R468" s="39"/>
      <c r="S468" s="39"/>
      <c r="T468" s="39"/>
      <c r="U468" s="39"/>
      <c r="V468" s="39"/>
      <c r="W468" s="39"/>
    </row>
    <row r="469" spans="2:23" ht="14.25" customHeight="1">
      <c r="B469" s="208"/>
      <c r="C469" s="208"/>
      <c r="D469" s="39"/>
      <c r="E469" s="39"/>
      <c r="F469" s="39"/>
      <c r="G469" s="39"/>
      <c r="H469" s="39"/>
      <c r="I469" s="39"/>
      <c r="J469" s="39"/>
      <c r="K469" s="39"/>
      <c r="L469" s="39"/>
      <c r="M469" s="39"/>
      <c r="N469" s="39"/>
      <c r="O469" s="39"/>
      <c r="P469" s="39"/>
      <c r="Q469" s="39"/>
      <c r="R469" s="39"/>
      <c r="S469" s="39"/>
      <c r="T469" s="39"/>
      <c r="U469" s="39"/>
      <c r="V469" s="39"/>
      <c r="W469" s="39"/>
    </row>
    <row r="470" spans="2:23" ht="14.25" customHeight="1">
      <c r="B470" s="208"/>
      <c r="C470" s="208"/>
      <c r="D470" s="39"/>
      <c r="E470" s="39"/>
      <c r="F470" s="39"/>
      <c r="G470" s="39"/>
      <c r="H470" s="39"/>
      <c r="I470" s="39"/>
      <c r="J470" s="39"/>
      <c r="K470" s="39"/>
      <c r="L470" s="39"/>
      <c r="M470" s="39"/>
      <c r="N470" s="39"/>
      <c r="O470" s="39"/>
      <c r="P470" s="39"/>
      <c r="Q470" s="39"/>
      <c r="R470" s="39"/>
      <c r="S470" s="39"/>
      <c r="T470" s="39"/>
      <c r="U470" s="39"/>
      <c r="V470" s="39"/>
      <c r="W470" s="39"/>
    </row>
    <row r="471" spans="2:23" ht="14.25" customHeight="1">
      <c r="B471" s="208"/>
      <c r="C471" s="208"/>
      <c r="D471" s="39"/>
      <c r="E471" s="39"/>
      <c r="F471" s="39"/>
      <c r="G471" s="39"/>
      <c r="H471" s="39"/>
      <c r="I471" s="39"/>
      <c r="J471" s="39"/>
      <c r="K471" s="39"/>
      <c r="L471" s="39"/>
      <c r="M471" s="39"/>
      <c r="N471" s="39"/>
      <c r="O471" s="39"/>
      <c r="P471" s="39"/>
      <c r="Q471" s="39"/>
      <c r="R471" s="39"/>
      <c r="S471" s="39"/>
      <c r="T471" s="39"/>
      <c r="U471" s="39"/>
      <c r="V471" s="39"/>
      <c r="W471" s="39"/>
    </row>
    <row r="472" spans="2:23" ht="14.25" customHeight="1">
      <c r="B472" s="208"/>
      <c r="C472" s="208"/>
      <c r="D472" s="39"/>
      <c r="E472" s="39"/>
      <c r="F472" s="39"/>
      <c r="G472" s="39"/>
      <c r="H472" s="39"/>
      <c r="I472" s="39"/>
      <c r="J472" s="39"/>
      <c r="K472" s="39"/>
      <c r="L472" s="39"/>
      <c r="M472" s="39"/>
      <c r="N472" s="39"/>
      <c r="O472" s="39"/>
      <c r="P472" s="39"/>
      <c r="Q472" s="39"/>
      <c r="R472" s="39"/>
      <c r="S472" s="39"/>
      <c r="T472" s="39"/>
      <c r="U472" s="39"/>
      <c r="V472" s="39"/>
      <c r="W472" s="39"/>
    </row>
    <row r="473" spans="2:23" ht="14.25" customHeight="1">
      <c r="B473" s="208"/>
      <c r="C473" s="208"/>
      <c r="D473" s="39"/>
      <c r="E473" s="39"/>
      <c r="F473" s="39"/>
      <c r="G473" s="39"/>
      <c r="H473" s="39"/>
      <c r="I473" s="39"/>
      <c r="J473" s="39"/>
      <c r="K473" s="39"/>
      <c r="L473" s="39"/>
      <c r="M473" s="39"/>
      <c r="N473" s="39"/>
      <c r="O473" s="39"/>
      <c r="P473" s="39"/>
      <c r="Q473" s="39"/>
      <c r="R473" s="39"/>
      <c r="S473" s="39"/>
      <c r="T473" s="39"/>
      <c r="U473" s="39"/>
      <c r="V473" s="39"/>
      <c r="W473" s="39"/>
    </row>
    <row r="474" spans="2:23" ht="14.25" customHeight="1">
      <c r="B474" s="208"/>
      <c r="C474" s="208"/>
      <c r="D474" s="39"/>
      <c r="E474" s="39"/>
      <c r="F474" s="39"/>
      <c r="G474" s="39"/>
      <c r="H474" s="39"/>
      <c r="I474" s="39"/>
      <c r="J474" s="39"/>
      <c r="K474" s="39"/>
      <c r="L474" s="39"/>
      <c r="M474" s="39"/>
      <c r="N474" s="39"/>
      <c r="O474" s="39"/>
      <c r="P474" s="39"/>
      <c r="Q474" s="39"/>
      <c r="R474" s="39"/>
      <c r="S474" s="39"/>
      <c r="T474" s="39"/>
      <c r="U474" s="39"/>
      <c r="V474" s="39"/>
      <c r="W474" s="39"/>
    </row>
    <row r="475" spans="2:23" ht="14.25" customHeight="1">
      <c r="B475" s="208"/>
      <c r="C475" s="208"/>
      <c r="D475" s="39"/>
      <c r="E475" s="39"/>
      <c r="F475" s="39"/>
      <c r="G475" s="39"/>
      <c r="H475" s="39"/>
      <c r="I475" s="39"/>
      <c r="J475" s="39"/>
      <c r="K475" s="39"/>
      <c r="L475" s="39"/>
      <c r="M475" s="39"/>
      <c r="N475" s="39"/>
      <c r="O475" s="39"/>
      <c r="P475" s="39"/>
      <c r="Q475" s="39"/>
      <c r="R475" s="39"/>
      <c r="S475" s="39"/>
      <c r="T475" s="39"/>
      <c r="U475" s="39"/>
      <c r="V475" s="39"/>
      <c r="W475" s="39"/>
    </row>
    <row r="476" spans="2:23" ht="14.25" customHeight="1">
      <c r="B476" s="208"/>
      <c r="C476" s="208"/>
      <c r="D476" s="39"/>
      <c r="E476" s="39"/>
      <c r="F476" s="39"/>
      <c r="G476" s="39"/>
      <c r="H476" s="39"/>
      <c r="I476" s="39"/>
      <c r="J476" s="39"/>
      <c r="K476" s="39"/>
      <c r="L476" s="39"/>
      <c r="M476" s="39"/>
      <c r="N476" s="39"/>
      <c r="O476" s="39"/>
      <c r="P476" s="39"/>
      <c r="Q476" s="39"/>
      <c r="R476" s="39"/>
      <c r="S476" s="39"/>
      <c r="T476" s="39"/>
      <c r="U476" s="39"/>
      <c r="V476" s="39"/>
      <c r="W476" s="39"/>
    </row>
    <row r="477" spans="2:23" ht="14.25" customHeight="1">
      <c r="B477" s="208"/>
      <c r="C477" s="208"/>
      <c r="D477" s="39"/>
      <c r="E477" s="39"/>
      <c r="F477" s="39"/>
      <c r="G477" s="39"/>
      <c r="H477" s="39"/>
      <c r="I477" s="39"/>
      <c r="J477" s="39"/>
      <c r="K477" s="39"/>
      <c r="L477" s="39"/>
      <c r="M477" s="39"/>
      <c r="N477" s="39"/>
      <c r="O477" s="39"/>
      <c r="P477" s="39"/>
      <c r="Q477" s="39"/>
      <c r="R477" s="39"/>
      <c r="S477" s="39"/>
      <c r="T477" s="39"/>
      <c r="U477" s="39"/>
      <c r="V477" s="39"/>
      <c r="W477" s="39"/>
    </row>
    <row r="478" spans="2:23" ht="14.25" customHeight="1">
      <c r="B478" s="208"/>
      <c r="C478" s="208"/>
      <c r="D478" s="39"/>
      <c r="E478" s="39"/>
      <c r="F478" s="39"/>
      <c r="G478" s="39"/>
      <c r="H478" s="39"/>
      <c r="I478" s="39"/>
      <c r="J478" s="39"/>
      <c r="K478" s="39"/>
      <c r="L478" s="39"/>
      <c r="M478" s="39"/>
      <c r="N478" s="39"/>
      <c r="O478" s="39"/>
      <c r="P478" s="39"/>
      <c r="Q478" s="39"/>
      <c r="R478" s="39"/>
      <c r="S478" s="39"/>
      <c r="T478" s="39"/>
      <c r="U478" s="39"/>
      <c r="V478" s="39"/>
      <c r="W478" s="39"/>
    </row>
    <row r="479" spans="2:23" ht="14.25" customHeight="1">
      <c r="B479" s="208"/>
      <c r="C479" s="208"/>
      <c r="D479" s="39"/>
      <c r="E479" s="39"/>
      <c r="F479" s="39"/>
      <c r="G479" s="39"/>
      <c r="H479" s="39"/>
      <c r="I479" s="39"/>
      <c r="J479" s="39"/>
      <c r="K479" s="39"/>
      <c r="L479" s="39"/>
      <c r="M479" s="39"/>
      <c r="N479" s="39"/>
      <c r="O479" s="39"/>
      <c r="P479" s="39"/>
      <c r="Q479" s="39"/>
      <c r="R479" s="39"/>
      <c r="S479" s="39"/>
      <c r="T479" s="39"/>
      <c r="U479" s="39"/>
      <c r="V479" s="39"/>
      <c r="W479" s="39"/>
    </row>
    <row r="480" spans="2:23" ht="14.25" customHeight="1">
      <c r="B480" s="208"/>
      <c r="C480" s="208"/>
      <c r="D480" s="39"/>
      <c r="E480" s="39"/>
      <c r="F480" s="39"/>
      <c r="G480" s="39"/>
      <c r="H480" s="39"/>
      <c r="I480" s="39"/>
      <c r="J480" s="39"/>
      <c r="K480" s="39"/>
      <c r="L480" s="39"/>
      <c r="M480" s="39"/>
      <c r="N480" s="39"/>
      <c r="O480" s="39"/>
      <c r="P480" s="39"/>
      <c r="Q480" s="39"/>
      <c r="R480" s="39"/>
      <c r="S480" s="39"/>
      <c r="T480" s="39"/>
      <c r="U480" s="39"/>
      <c r="V480" s="39"/>
      <c r="W480" s="39"/>
    </row>
    <row r="481" spans="2:23" ht="14.25" customHeight="1">
      <c r="B481" s="208"/>
      <c r="C481" s="208"/>
      <c r="D481" s="39"/>
      <c r="E481" s="39"/>
      <c r="F481" s="39"/>
      <c r="G481" s="39"/>
      <c r="H481" s="39"/>
      <c r="I481" s="39"/>
      <c r="J481" s="39"/>
      <c r="K481" s="39"/>
      <c r="L481" s="39"/>
      <c r="M481" s="39"/>
      <c r="N481" s="39"/>
      <c r="O481" s="39"/>
      <c r="P481" s="39"/>
      <c r="Q481" s="39"/>
      <c r="R481" s="39"/>
      <c r="S481" s="39"/>
      <c r="T481" s="39"/>
      <c r="U481" s="39"/>
      <c r="V481" s="39"/>
      <c r="W481" s="39"/>
    </row>
    <row r="482" spans="2:23" ht="14.25" customHeight="1">
      <c r="B482" s="208"/>
      <c r="C482" s="208"/>
      <c r="D482" s="39"/>
      <c r="E482" s="39"/>
      <c r="F482" s="39"/>
      <c r="G482" s="39"/>
      <c r="H482" s="39"/>
      <c r="I482" s="39"/>
      <c r="J482" s="39"/>
      <c r="K482" s="39"/>
      <c r="L482" s="39"/>
      <c r="M482" s="39"/>
      <c r="N482" s="39"/>
      <c r="O482" s="39"/>
      <c r="P482" s="39"/>
      <c r="Q482" s="39"/>
      <c r="R482" s="39"/>
      <c r="S482" s="39"/>
      <c r="T482" s="39"/>
      <c r="U482" s="39"/>
      <c r="V482" s="39"/>
      <c r="W482" s="39"/>
    </row>
    <row r="483" spans="2:23" ht="14.25" customHeight="1">
      <c r="B483" s="208"/>
      <c r="C483" s="208"/>
      <c r="D483" s="39"/>
      <c r="E483" s="39"/>
      <c r="F483" s="39"/>
      <c r="G483" s="39"/>
      <c r="H483" s="39"/>
      <c r="I483" s="39"/>
      <c r="J483" s="39"/>
      <c r="K483" s="39"/>
      <c r="L483" s="39"/>
      <c r="M483" s="39"/>
      <c r="N483" s="39"/>
      <c r="O483" s="39"/>
      <c r="P483" s="39"/>
      <c r="Q483" s="39"/>
      <c r="R483" s="39"/>
      <c r="S483" s="39"/>
      <c r="T483" s="39"/>
      <c r="U483" s="39"/>
      <c r="V483" s="39"/>
      <c r="W483" s="39"/>
    </row>
    <row r="484" spans="2:23" ht="14.25" customHeight="1">
      <c r="B484" s="208"/>
      <c r="C484" s="208"/>
      <c r="D484" s="39"/>
      <c r="E484" s="39"/>
      <c r="F484" s="39"/>
      <c r="G484" s="39"/>
      <c r="H484" s="39"/>
      <c r="I484" s="39"/>
      <c r="J484" s="39"/>
      <c r="K484" s="39"/>
      <c r="L484" s="39"/>
      <c r="M484" s="39"/>
      <c r="N484" s="39"/>
      <c r="O484" s="39"/>
      <c r="P484" s="39"/>
      <c r="Q484" s="39"/>
      <c r="R484" s="39"/>
      <c r="S484" s="39"/>
      <c r="T484" s="39"/>
      <c r="U484" s="39"/>
      <c r="V484" s="39"/>
      <c r="W484" s="39"/>
    </row>
    <row r="485" spans="2:23" ht="14.25" customHeight="1">
      <c r="B485" s="208"/>
      <c r="C485" s="208"/>
      <c r="D485" s="39"/>
      <c r="E485" s="39"/>
      <c r="F485" s="39"/>
      <c r="G485" s="39"/>
      <c r="H485" s="39"/>
      <c r="I485" s="39"/>
      <c r="J485" s="39"/>
      <c r="K485" s="39"/>
      <c r="L485" s="39"/>
      <c r="M485" s="39"/>
      <c r="N485" s="39"/>
      <c r="O485" s="39"/>
      <c r="P485" s="39"/>
      <c r="Q485" s="39"/>
      <c r="R485" s="39"/>
      <c r="S485" s="39"/>
      <c r="T485" s="39"/>
      <c r="U485" s="39"/>
      <c r="V485" s="39"/>
      <c r="W485" s="39"/>
    </row>
    <row r="486" spans="2:23" ht="14.25" customHeight="1">
      <c r="B486" s="208"/>
      <c r="C486" s="208"/>
      <c r="D486" s="39"/>
      <c r="E486" s="39"/>
      <c r="F486" s="39"/>
      <c r="G486" s="39"/>
      <c r="H486" s="39"/>
      <c r="I486" s="39"/>
      <c r="J486" s="39"/>
      <c r="K486" s="39"/>
      <c r="L486" s="39"/>
      <c r="M486" s="39"/>
      <c r="N486" s="39"/>
      <c r="O486" s="39"/>
      <c r="P486" s="39"/>
      <c r="Q486" s="39"/>
      <c r="R486" s="39"/>
      <c r="S486" s="39"/>
      <c r="T486" s="39"/>
      <c r="U486" s="39"/>
      <c r="V486" s="39"/>
      <c r="W486" s="39"/>
    </row>
    <row r="487" spans="2:23" ht="14.25" customHeight="1">
      <c r="B487" s="208"/>
      <c r="C487" s="208"/>
      <c r="D487" s="39"/>
      <c r="E487" s="39"/>
      <c r="F487" s="39"/>
      <c r="G487" s="39"/>
      <c r="H487" s="39"/>
      <c r="I487" s="39"/>
      <c r="J487" s="39"/>
      <c r="K487" s="39"/>
      <c r="L487" s="39"/>
      <c r="M487" s="39"/>
      <c r="N487" s="39"/>
      <c r="O487" s="39"/>
      <c r="P487" s="39"/>
      <c r="Q487" s="39"/>
      <c r="R487" s="39"/>
      <c r="S487" s="39"/>
      <c r="T487" s="39"/>
      <c r="U487" s="39"/>
      <c r="V487" s="39"/>
      <c r="W487" s="39"/>
    </row>
    <row r="488" spans="2:23" ht="14.25" customHeight="1">
      <c r="B488" s="208"/>
      <c r="C488" s="208"/>
      <c r="D488" s="39"/>
      <c r="E488" s="39"/>
      <c r="F488" s="39"/>
      <c r="G488" s="39"/>
      <c r="H488" s="39"/>
      <c r="I488" s="39"/>
      <c r="J488" s="39"/>
      <c r="K488" s="39"/>
      <c r="L488" s="39"/>
      <c r="M488" s="39"/>
      <c r="N488" s="39"/>
      <c r="O488" s="39"/>
      <c r="P488" s="39"/>
      <c r="Q488" s="39"/>
      <c r="R488" s="39"/>
      <c r="S488" s="39"/>
      <c r="T488" s="39"/>
      <c r="U488" s="39"/>
      <c r="V488" s="39"/>
      <c r="W488" s="39"/>
    </row>
    <row r="489" spans="2:23" ht="14.25" customHeight="1">
      <c r="B489" s="208"/>
      <c r="C489" s="208"/>
      <c r="D489" s="39"/>
      <c r="E489" s="39"/>
      <c r="F489" s="39"/>
      <c r="G489" s="39"/>
      <c r="H489" s="39"/>
      <c r="I489" s="39"/>
      <c r="J489" s="39"/>
      <c r="K489" s="39"/>
      <c r="L489" s="39"/>
      <c r="M489" s="39"/>
      <c r="N489" s="39"/>
      <c r="O489" s="39"/>
      <c r="P489" s="39"/>
      <c r="Q489" s="39"/>
      <c r="R489" s="39"/>
      <c r="S489" s="39"/>
      <c r="T489" s="39"/>
      <c r="U489" s="39"/>
      <c r="V489" s="39"/>
      <c r="W489" s="39"/>
    </row>
    <row r="490" spans="2:23" ht="14.25" customHeight="1">
      <c r="B490" s="208"/>
      <c r="C490" s="208"/>
      <c r="D490" s="39"/>
      <c r="E490" s="39"/>
      <c r="F490" s="39"/>
      <c r="G490" s="39"/>
      <c r="H490" s="39"/>
      <c r="I490" s="39"/>
      <c r="J490" s="39"/>
      <c r="K490" s="39"/>
      <c r="L490" s="39"/>
      <c r="M490" s="39"/>
      <c r="N490" s="39"/>
      <c r="O490" s="39"/>
      <c r="P490" s="39"/>
      <c r="Q490" s="39"/>
      <c r="R490" s="39"/>
      <c r="S490" s="39"/>
      <c r="T490" s="39"/>
      <c r="U490" s="39"/>
      <c r="V490" s="39"/>
      <c r="W490" s="39"/>
    </row>
    <row r="491" spans="2:23" ht="14.25" customHeight="1">
      <c r="B491" s="208"/>
      <c r="C491" s="208"/>
      <c r="D491" s="39"/>
      <c r="E491" s="39"/>
      <c r="F491" s="39"/>
      <c r="G491" s="39"/>
      <c r="H491" s="39"/>
      <c r="I491" s="39"/>
      <c r="J491" s="39"/>
      <c r="K491" s="39"/>
      <c r="L491" s="39"/>
      <c r="M491" s="39"/>
      <c r="N491" s="39"/>
      <c r="O491" s="39"/>
      <c r="P491" s="39"/>
      <c r="Q491" s="39"/>
      <c r="R491" s="39"/>
      <c r="S491" s="39"/>
      <c r="T491" s="39"/>
      <c r="U491" s="39"/>
      <c r="V491" s="39"/>
      <c r="W491" s="39"/>
    </row>
    <row r="492" spans="2:23" ht="14.25" customHeight="1">
      <c r="B492" s="208"/>
      <c r="C492" s="208"/>
      <c r="D492" s="39"/>
      <c r="E492" s="39"/>
      <c r="F492" s="39"/>
      <c r="G492" s="39"/>
      <c r="H492" s="39"/>
      <c r="I492" s="39"/>
      <c r="J492" s="39"/>
      <c r="K492" s="39"/>
      <c r="L492" s="39"/>
      <c r="M492" s="39"/>
      <c r="N492" s="39"/>
      <c r="O492" s="39"/>
      <c r="P492" s="39"/>
      <c r="Q492" s="39"/>
      <c r="R492" s="39"/>
      <c r="S492" s="39"/>
      <c r="T492" s="39"/>
      <c r="U492" s="39"/>
      <c r="V492" s="39"/>
      <c r="W492" s="39"/>
    </row>
    <row r="493" spans="2:23" ht="14.25" customHeight="1">
      <c r="B493" s="208"/>
      <c r="C493" s="208"/>
      <c r="D493" s="39"/>
      <c r="E493" s="39"/>
      <c r="F493" s="39"/>
      <c r="G493" s="39"/>
      <c r="H493" s="39"/>
      <c r="I493" s="39"/>
      <c r="J493" s="39"/>
      <c r="K493" s="39"/>
      <c r="L493" s="39"/>
      <c r="M493" s="39"/>
      <c r="N493" s="39"/>
      <c r="O493" s="39"/>
      <c r="P493" s="39"/>
      <c r="Q493" s="39"/>
      <c r="R493" s="39"/>
      <c r="S493" s="39"/>
      <c r="T493" s="39"/>
      <c r="U493" s="39"/>
      <c r="V493" s="39"/>
      <c r="W493" s="39"/>
    </row>
    <row r="494" spans="2:23" ht="14.25" customHeight="1">
      <c r="B494" s="208"/>
      <c r="C494" s="208"/>
      <c r="D494" s="39"/>
      <c r="E494" s="39"/>
      <c r="F494" s="39"/>
      <c r="G494" s="39"/>
      <c r="H494" s="39"/>
      <c r="I494" s="39"/>
      <c r="J494" s="39"/>
      <c r="K494" s="39"/>
      <c r="L494" s="39"/>
      <c r="M494" s="39"/>
      <c r="N494" s="39"/>
      <c r="O494" s="39"/>
      <c r="P494" s="39"/>
      <c r="Q494" s="39"/>
      <c r="R494" s="39"/>
      <c r="S494" s="39"/>
      <c r="T494" s="39"/>
      <c r="U494" s="39"/>
      <c r="V494" s="39"/>
      <c r="W494" s="39"/>
    </row>
    <row r="495" spans="2:23" ht="14.25" customHeight="1">
      <c r="B495" s="208"/>
      <c r="C495" s="208"/>
      <c r="D495" s="39"/>
      <c r="E495" s="39"/>
      <c r="F495" s="39"/>
      <c r="G495" s="39"/>
      <c r="H495" s="39"/>
      <c r="I495" s="39"/>
      <c r="J495" s="39"/>
      <c r="K495" s="39"/>
      <c r="L495" s="39"/>
      <c r="M495" s="39"/>
      <c r="N495" s="39"/>
      <c r="O495" s="39"/>
      <c r="P495" s="39"/>
      <c r="Q495" s="39"/>
      <c r="R495" s="39"/>
      <c r="S495" s="39"/>
      <c r="T495" s="39"/>
      <c r="U495" s="39"/>
      <c r="V495" s="39"/>
      <c r="W495" s="39"/>
    </row>
    <row r="496" spans="2:23" ht="14.25" customHeight="1">
      <c r="B496" s="208"/>
      <c r="C496" s="208"/>
      <c r="D496" s="39"/>
      <c r="E496" s="39"/>
      <c r="F496" s="39"/>
      <c r="G496" s="39"/>
      <c r="H496" s="39"/>
      <c r="I496" s="39"/>
      <c r="J496" s="39"/>
      <c r="K496" s="39"/>
      <c r="L496" s="39"/>
      <c r="M496" s="39"/>
      <c r="N496" s="39"/>
      <c r="O496" s="39"/>
      <c r="P496" s="39"/>
      <c r="Q496" s="39"/>
      <c r="R496" s="39"/>
      <c r="S496" s="39"/>
      <c r="T496" s="39"/>
      <c r="U496" s="39"/>
      <c r="V496" s="39"/>
      <c r="W496" s="39"/>
    </row>
    <row r="497" spans="2:23" ht="14.25" customHeight="1">
      <c r="B497" s="208"/>
      <c r="C497" s="208"/>
      <c r="D497" s="39"/>
      <c r="E497" s="39"/>
      <c r="F497" s="39"/>
      <c r="G497" s="39"/>
      <c r="H497" s="39"/>
      <c r="I497" s="39"/>
      <c r="J497" s="39"/>
      <c r="K497" s="39"/>
      <c r="L497" s="39"/>
      <c r="M497" s="39"/>
      <c r="N497" s="39"/>
      <c r="O497" s="39"/>
      <c r="P497" s="39"/>
      <c r="Q497" s="39"/>
      <c r="R497" s="39"/>
      <c r="S497" s="39"/>
      <c r="T497" s="39"/>
      <c r="U497" s="39"/>
      <c r="V497" s="39"/>
      <c r="W497" s="39"/>
    </row>
    <row r="498" spans="2:23" ht="14.25" customHeight="1">
      <c r="B498" s="208"/>
      <c r="C498" s="208"/>
      <c r="D498" s="39"/>
      <c r="E498" s="39"/>
      <c r="F498" s="39"/>
      <c r="G498" s="39"/>
      <c r="H498" s="39"/>
      <c r="I498" s="39"/>
      <c r="J498" s="39"/>
      <c r="K498" s="39"/>
      <c r="L498" s="39"/>
      <c r="M498" s="39"/>
      <c r="N498" s="39"/>
      <c r="O498" s="39"/>
      <c r="P498" s="39"/>
      <c r="Q498" s="39"/>
      <c r="R498" s="39"/>
      <c r="S498" s="39"/>
      <c r="T498" s="39"/>
      <c r="U498" s="39"/>
      <c r="V498" s="39"/>
      <c r="W498" s="39"/>
    </row>
    <row r="499" spans="2:23" ht="14.25" customHeight="1">
      <c r="B499" s="208"/>
      <c r="C499" s="208"/>
      <c r="D499" s="39"/>
      <c r="E499" s="39"/>
      <c r="F499" s="39"/>
      <c r="G499" s="39"/>
      <c r="H499" s="39"/>
      <c r="I499" s="39"/>
      <c r="J499" s="39"/>
      <c r="K499" s="39"/>
      <c r="L499" s="39"/>
      <c r="M499" s="39"/>
      <c r="N499" s="39"/>
      <c r="O499" s="39"/>
      <c r="P499" s="39"/>
      <c r="Q499" s="39"/>
      <c r="R499" s="39"/>
      <c r="S499" s="39"/>
      <c r="T499" s="39"/>
      <c r="U499" s="39"/>
      <c r="V499" s="39"/>
      <c r="W499" s="39"/>
    </row>
    <row r="500" spans="2:23" ht="14.25" customHeight="1">
      <c r="B500" s="208"/>
      <c r="C500" s="208"/>
      <c r="D500" s="39"/>
      <c r="E500" s="39"/>
      <c r="F500" s="39"/>
      <c r="G500" s="39"/>
      <c r="H500" s="39"/>
      <c r="I500" s="39"/>
      <c r="J500" s="39"/>
      <c r="K500" s="39"/>
      <c r="L500" s="39"/>
      <c r="M500" s="39"/>
      <c r="N500" s="39"/>
      <c r="O500" s="39"/>
      <c r="P500" s="39"/>
      <c r="Q500" s="39"/>
      <c r="R500" s="39"/>
      <c r="S500" s="39"/>
      <c r="T500" s="39"/>
      <c r="U500" s="39"/>
      <c r="V500" s="39"/>
      <c r="W500" s="39"/>
    </row>
    <row r="501" spans="2:23" ht="14.25" customHeight="1">
      <c r="B501" s="208"/>
      <c r="C501" s="208"/>
      <c r="D501" s="39"/>
      <c r="E501" s="39"/>
      <c r="F501" s="39"/>
      <c r="G501" s="39"/>
      <c r="H501" s="39"/>
      <c r="I501" s="39"/>
      <c r="J501" s="39"/>
      <c r="K501" s="39"/>
      <c r="L501" s="39"/>
      <c r="M501" s="39"/>
      <c r="N501" s="39"/>
      <c r="O501" s="39"/>
      <c r="P501" s="39"/>
      <c r="Q501" s="39"/>
      <c r="R501" s="39"/>
      <c r="S501" s="39"/>
      <c r="T501" s="39"/>
      <c r="U501" s="39"/>
      <c r="V501" s="39"/>
      <c r="W501" s="39"/>
    </row>
    <row r="502" spans="2:23" ht="14.25" customHeight="1">
      <c r="B502" s="208"/>
      <c r="C502" s="208"/>
      <c r="D502" s="39"/>
      <c r="E502" s="39"/>
      <c r="F502" s="39"/>
      <c r="G502" s="39"/>
      <c r="H502" s="39"/>
      <c r="I502" s="39"/>
      <c r="J502" s="39"/>
      <c r="K502" s="39"/>
      <c r="L502" s="39"/>
      <c r="M502" s="39"/>
      <c r="N502" s="39"/>
      <c r="O502" s="39"/>
      <c r="P502" s="39"/>
      <c r="Q502" s="39"/>
      <c r="R502" s="39"/>
      <c r="S502" s="39"/>
      <c r="T502" s="39"/>
      <c r="U502" s="39"/>
      <c r="V502" s="39"/>
      <c r="W502" s="39"/>
    </row>
    <row r="503" spans="2:23" ht="14.25" customHeight="1">
      <c r="B503" s="208"/>
      <c r="C503" s="208"/>
      <c r="D503" s="39"/>
      <c r="E503" s="39"/>
      <c r="F503" s="39"/>
      <c r="G503" s="39"/>
      <c r="H503" s="39"/>
      <c r="I503" s="39"/>
      <c r="J503" s="39"/>
      <c r="K503" s="39"/>
      <c r="L503" s="39"/>
      <c r="M503" s="39"/>
      <c r="N503" s="39"/>
      <c r="O503" s="39"/>
      <c r="P503" s="39"/>
      <c r="Q503" s="39"/>
      <c r="R503" s="39"/>
      <c r="S503" s="39"/>
      <c r="T503" s="39"/>
      <c r="U503" s="39"/>
      <c r="V503" s="39"/>
      <c r="W503" s="39"/>
    </row>
    <row r="504" spans="2:23" ht="14.25" customHeight="1">
      <c r="B504" s="208"/>
      <c r="C504" s="208"/>
      <c r="D504" s="39"/>
      <c r="E504" s="39"/>
      <c r="F504" s="39"/>
      <c r="G504" s="39"/>
      <c r="H504" s="39"/>
      <c r="I504" s="39"/>
      <c r="J504" s="39"/>
      <c r="K504" s="39"/>
      <c r="L504" s="39"/>
      <c r="M504" s="39"/>
      <c r="N504" s="39"/>
      <c r="O504" s="39"/>
      <c r="P504" s="39"/>
      <c r="Q504" s="39"/>
      <c r="R504" s="39"/>
      <c r="S504" s="39"/>
      <c r="T504" s="39"/>
      <c r="U504" s="39"/>
      <c r="V504" s="39"/>
      <c r="W504" s="39"/>
    </row>
    <row r="505" spans="2:23" ht="14.25" customHeight="1">
      <c r="B505" s="208"/>
      <c r="C505" s="208"/>
      <c r="D505" s="39"/>
      <c r="E505" s="39"/>
      <c r="F505" s="39"/>
      <c r="G505" s="39"/>
      <c r="H505" s="39"/>
      <c r="I505" s="39"/>
      <c r="J505" s="39"/>
      <c r="K505" s="39"/>
      <c r="L505" s="39"/>
      <c r="M505" s="39"/>
      <c r="N505" s="39"/>
      <c r="O505" s="39"/>
      <c r="P505" s="39"/>
      <c r="Q505" s="39"/>
      <c r="R505" s="39"/>
      <c r="S505" s="39"/>
      <c r="T505" s="39"/>
      <c r="U505" s="39"/>
      <c r="V505" s="39"/>
      <c r="W505" s="39"/>
    </row>
    <row r="506" spans="2:23" ht="14.25" customHeight="1">
      <c r="B506" s="208"/>
      <c r="C506" s="208"/>
      <c r="D506" s="39"/>
      <c r="E506" s="39"/>
      <c r="F506" s="39"/>
      <c r="G506" s="39"/>
      <c r="H506" s="39"/>
      <c r="I506" s="39"/>
      <c r="J506" s="39"/>
      <c r="K506" s="39"/>
      <c r="L506" s="39"/>
      <c r="M506" s="39"/>
      <c r="N506" s="39"/>
      <c r="O506" s="39"/>
      <c r="P506" s="39"/>
      <c r="Q506" s="39"/>
      <c r="R506" s="39"/>
      <c r="S506" s="39"/>
      <c r="T506" s="39"/>
      <c r="U506" s="39"/>
      <c r="V506" s="39"/>
      <c r="W506" s="39"/>
    </row>
    <row r="507" spans="2:23" ht="14.25" customHeight="1">
      <c r="B507" s="208"/>
      <c r="C507" s="208"/>
      <c r="D507" s="39"/>
      <c r="E507" s="39"/>
      <c r="F507" s="39"/>
      <c r="G507" s="39"/>
      <c r="H507" s="39"/>
      <c r="I507" s="39"/>
      <c r="J507" s="39"/>
      <c r="K507" s="39"/>
      <c r="L507" s="39"/>
      <c r="M507" s="39"/>
      <c r="N507" s="39"/>
      <c r="O507" s="39"/>
      <c r="P507" s="39"/>
      <c r="Q507" s="39"/>
      <c r="R507" s="39"/>
      <c r="S507" s="39"/>
      <c r="T507" s="39"/>
      <c r="U507" s="39"/>
      <c r="V507" s="39"/>
      <c r="W507" s="39"/>
    </row>
    <row r="508" spans="2:23" ht="14.25" customHeight="1">
      <c r="B508" s="208"/>
      <c r="C508" s="208"/>
      <c r="D508" s="39"/>
      <c r="E508" s="39"/>
      <c r="F508" s="39"/>
      <c r="G508" s="39"/>
      <c r="H508" s="39"/>
      <c r="I508" s="39"/>
      <c r="J508" s="39"/>
      <c r="K508" s="39"/>
      <c r="L508" s="39"/>
      <c r="M508" s="39"/>
      <c r="N508" s="39"/>
      <c r="O508" s="39"/>
      <c r="P508" s="39"/>
      <c r="Q508" s="39"/>
      <c r="R508" s="39"/>
      <c r="S508" s="39"/>
      <c r="T508" s="39"/>
      <c r="U508" s="39"/>
      <c r="V508" s="39"/>
      <c r="W508" s="39"/>
    </row>
    <row r="509" spans="2:23" ht="14.25" customHeight="1">
      <c r="B509" s="208"/>
      <c r="C509" s="208"/>
      <c r="D509" s="39"/>
      <c r="E509" s="39"/>
      <c r="F509" s="39"/>
      <c r="G509" s="39"/>
      <c r="H509" s="39"/>
      <c r="I509" s="39"/>
      <c r="J509" s="39"/>
      <c r="K509" s="39"/>
      <c r="L509" s="39"/>
      <c r="M509" s="39"/>
      <c r="N509" s="39"/>
      <c r="O509" s="39"/>
      <c r="P509" s="39"/>
      <c r="Q509" s="39"/>
      <c r="R509" s="39"/>
      <c r="S509" s="39"/>
      <c r="T509" s="39"/>
      <c r="U509" s="39"/>
      <c r="V509" s="39"/>
      <c r="W509" s="39"/>
    </row>
    <row r="510" spans="2:23" ht="14.25" customHeight="1">
      <c r="B510" s="208"/>
      <c r="C510" s="208"/>
      <c r="D510" s="39"/>
      <c r="E510" s="39"/>
      <c r="F510" s="39"/>
      <c r="G510" s="39"/>
      <c r="H510" s="39"/>
      <c r="I510" s="39"/>
      <c r="J510" s="39"/>
      <c r="K510" s="39"/>
      <c r="L510" s="39"/>
      <c r="M510" s="39"/>
      <c r="N510" s="39"/>
      <c r="O510" s="39"/>
      <c r="P510" s="39"/>
      <c r="Q510" s="39"/>
      <c r="R510" s="39"/>
      <c r="S510" s="39"/>
      <c r="T510" s="39"/>
      <c r="U510" s="39"/>
      <c r="V510" s="39"/>
      <c r="W510" s="39"/>
    </row>
    <row r="511" spans="2:23" ht="14.25" customHeight="1">
      <c r="B511" s="208"/>
      <c r="C511" s="208"/>
      <c r="D511" s="39"/>
      <c r="E511" s="39"/>
      <c r="F511" s="39"/>
      <c r="G511" s="39"/>
      <c r="H511" s="39"/>
      <c r="I511" s="39"/>
      <c r="J511" s="39"/>
      <c r="K511" s="39"/>
      <c r="L511" s="39"/>
      <c r="M511" s="39"/>
      <c r="N511" s="39"/>
      <c r="O511" s="39"/>
      <c r="P511" s="39"/>
      <c r="Q511" s="39"/>
      <c r="R511" s="39"/>
      <c r="S511" s="39"/>
      <c r="T511" s="39"/>
      <c r="U511" s="39"/>
      <c r="V511" s="39"/>
      <c r="W511" s="39"/>
    </row>
    <row r="512" spans="2:23" ht="14.25" customHeight="1">
      <c r="B512" s="208"/>
      <c r="C512" s="208"/>
      <c r="D512" s="39"/>
      <c r="E512" s="39"/>
      <c r="F512" s="39"/>
      <c r="G512" s="39"/>
      <c r="H512" s="39"/>
      <c r="I512" s="39"/>
      <c r="J512" s="39"/>
      <c r="K512" s="39"/>
      <c r="L512" s="39"/>
      <c r="M512" s="39"/>
      <c r="N512" s="39"/>
      <c r="O512" s="39"/>
      <c r="P512" s="39"/>
      <c r="Q512" s="39"/>
      <c r="R512" s="39"/>
      <c r="S512" s="39"/>
      <c r="T512" s="39"/>
      <c r="U512" s="39"/>
      <c r="V512" s="39"/>
      <c r="W512" s="39"/>
    </row>
    <row r="513" spans="2:23" ht="14.25" customHeight="1">
      <c r="B513" s="208"/>
      <c r="C513" s="208"/>
      <c r="D513" s="39"/>
      <c r="E513" s="39"/>
      <c r="F513" s="39"/>
      <c r="G513" s="39"/>
      <c r="H513" s="39"/>
      <c r="I513" s="39"/>
      <c r="J513" s="39"/>
      <c r="K513" s="39"/>
      <c r="L513" s="39"/>
      <c r="M513" s="39"/>
      <c r="N513" s="39"/>
      <c r="O513" s="39"/>
      <c r="P513" s="39"/>
      <c r="Q513" s="39"/>
      <c r="R513" s="39"/>
      <c r="S513" s="39"/>
      <c r="T513" s="39"/>
      <c r="U513" s="39"/>
      <c r="V513" s="39"/>
      <c r="W513" s="39"/>
    </row>
    <row r="514" spans="2:23" ht="14.25" customHeight="1">
      <c r="B514" s="208"/>
      <c r="C514" s="208"/>
      <c r="D514" s="39"/>
      <c r="E514" s="39"/>
      <c r="F514" s="39"/>
      <c r="G514" s="39"/>
      <c r="H514" s="39"/>
      <c r="I514" s="39"/>
      <c r="J514" s="39"/>
      <c r="K514" s="39"/>
      <c r="L514" s="39"/>
      <c r="M514" s="39"/>
      <c r="N514" s="39"/>
      <c r="O514" s="39"/>
      <c r="P514" s="39"/>
      <c r="Q514" s="39"/>
      <c r="R514" s="39"/>
      <c r="S514" s="39"/>
      <c r="T514" s="39"/>
      <c r="U514" s="39"/>
      <c r="V514" s="39"/>
      <c r="W514" s="39"/>
    </row>
    <row r="515" spans="2:23" ht="14.25" customHeight="1">
      <c r="B515" s="208"/>
      <c r="C515" s="208"/>
      <c r="D515" s="39"/>
      <c r="E515" s="39"/>
      <c r="F515" s="39"/>
      <c r="G515" s="39"/>
      <c r="H515" s="39"/>
      <c r="I515" s="39"/>
      <c r="J515" s="39"/>
      <c r="K515" s="39"/>
      <c r="L515" s="39"/>
      <c r="M515" s="39"/>
      <c r="N515" s="39"/>
      <c r="O515" s="39"/>
      <c r="P515" s="39"/>
      <c r="Q515" s="39"/>
      <c r="R515" s="39"/>
      <c r="S515" s="39"/>
      <c r="T515" s="39"/>
      <c r="U515" s="39"/>
      <c r="V515" s="39"/>
      <c r="W515" s="39"/>
    </row>
    <row r="516" spans="2:23" ht="14.25" customHeight="1">
      <c r="B516" s="208"/>
      <c r="C516" s="208"/>
      <c r="D516" s="39"/>
      <c r="E516" s="39"/>
      <c r="F516" s="39"/>
      <c r="G516" s="39"/>
      <c r="H516" s="39"/>
      <c r="I516" s="39"/>
      <c r="J516" s="39"/>
      <c r="K516" s="39"/>
      <c r="L516" s="39"/>
      <c r="M516" s="39"/>
      <c r="N516" s="39"/>
      <c r="O516" s="39"/>
      <c r="P516" s="39"/>
      <c r="Q516" s="39"/>
      <c r="R516" s="39"/>
      <c r="S516" s="39"/>
      <c r="T516" s="39"/>
      <c r="U516" s="39"/>
      <c r="V516" s="39"/>
      <c r="W516" s="39"/>
    </row>
    <row r="517" spans="2:23" ht="14.25" customHeight="1">
      <c r="B517" s="208"/>
      <c r="C517" s="208"/>
      <c r="D517" s="39"/>
      <c r="E517" s="39"/>
      <c r="F517" s="39"/>
      <c r="G517" s="39"/>
      <c r="H517" s="39"/>
      <c r="I517" s="39"/>
      <c r="J517" s="39"/>
      <c r="K517" s="39"/>
      <c r="L517" s="39"/>
      <c r="M517" s="39"/>
      <c r="N517" s="39"/>
      <c r="O517" s="39"/>
      <c r="P517" s="39"/>
      <c r="Q517" s="39"/>
      <c r="R517" s="39"/>
      <c r="S517" s="39"/>
      <c r="T517" s="39"/>
      <c r="U517" s="39"/>
      <c r="V517" s="39"/>
      <c r="W517" s="39"/>
    </row>
    <row r="518" spans="2:23" ht="14.25" customHeight="1">
      <c r="B518" s="208"/>
      <c r="C518" s="208"/>
      <c r="D518" s="39"/>
      <c r="E518" s="39"/>
      <c r="F518" s="39"/>
      <c r="G518" s="39"/>
      <c r="H518" s="39"/>
      <c r="I518" s="39"/>
      <c r="J518" s="39"/>
      <c r="K518" s="39"/>
      <c r="L518" s="39"/>
      <c r="M518" s="39"/>
      <c r="N518" s="39"/>
      <c r="O518" s="39"/>
      <c r="P518" s="39"/>
      <c r="Q518" s="39"/>
      <c r="R518" s="39"/>
      <c r="S518" s="39"/>
      <c r="T518" s="39"/>
      <c r="U518" s="39"/>
      <c r="V518" s="39"/>
      <c r="W518" s="39"/>
    </row>
    <row r="519" spans="2:23" ht="14.25" customHeight="1">
      <c r="B519" s="208"/>
      <c r="C519" s="208"/>
      <c r="D519" s="39"/>
      <c r="E519" s="39"/>
      <c r="F519" s="39"/>
      <c r="G519" s="39"/>
      <c r="H519" s="39"/>
      <c r="I519" s="39"/>
      <c r="J519" s="39"/>
      <c r="K519" s="39"/>
      <c r="L519" s="39"/>
      <c r="M519" s="39"/>
      <c r="N519" s="39"/>
      <c r="O519" s="39"/>
      <c r="P519" s="39"/>
      <c r="Q519" s="39"/>
      <c r="R519" s="39"/>
      <c r="S519" s="39"/>
      <c r="T519" s="39"/>
      <c r="U519" s="39"/>
      <c r="V519" s="39"/>
      <c r="W519" s="39"/>
    </row>
    <row r="520" spans="2:23" ht="14.25" customHeight="1">
      <c r="B520" s="208"/>
      <c r="C520" s="208"/>
      <c r="D520" s="39"/>
      <c r="E520" s="39"/>
      <c r="F520" s="39"/>
      <c r="G520" s="39"/>
      <c r="H520" s="39"/>
      <c r="I520" s="39"/>
      <c r="J520" s="39"/>
      <c r="K520" s="39"/>
      <c r="L520" s="39"/>
      <c r="M520" s="39"/>
      <c r="N520" s="39"/>
      <c r="O520" s="39"/>
      <c r="P520" s="39"/>
      <c r="Q520" s="39"/>
      <c r="R520" s="39"/>
      <c r="S520" s="39"/>
      <c r="T520" s="39"/>
      <c r="U520" s="39"/>
      <c r="V520" s="39"/>
      <c r="W520" s="39"/>
    </row>
    <row r="521" spans="2:23" ht="14.25" customHeight="1">
      <c r="B521" s="208"/>
      <c r="C521" s="208"/>
      <c r="D521" s="39"/>
      <c r="E521" s="39"/>
      <c r="F521" s="39"/>
      <c r="G521" s="39"/>
      <c r="H521" s="39"/>
      <c r="I521" s="39"/>
      <c r="J521" s="39"/>
      <c r="K521" s="39"/>
      <c r="L521" s="39"/>
      <c r="M521" s="39"/>
      <c r="N521" s="39"/>
      <c r="O521" s="39"/>
      <c r="P521" s="39"/>
      <c r="Q521" s="39"/>
      <c r="R521" s="39"/>
      <c r="S521" s="39"/>
      <c r="T521" s="39"/>
      <c r="U521" s="39"/>
      <c r="V521" s="39"/>
      <c r="W521" s="39"/>
    </row>
    <row r="522" spans="2:23" ht="14.25" customHeight="1">
      <c r="B522" s="208"/>
      <c r="C522" s="208"/>
      <c r="D522" s="39"/>
      <c r="E522" s="39"/>
      <c r="F522" s="39"/>
      <c r="G522" s="39"/>
      <c r="H522" s="39"/>
      <c r="I522" s="39"/>
      <c r="J522" s="39"/>
      <c r="K522" s="39"/>
      <c r="L522" s="39"/>
      <c r="M522" s="39"/>
      <c r="N522" s="39"/>
      <c r="O522" s="39"/>
      <c r="P522" s="39"/>
      <c r="Q522" s="39"/>
      <c r="R522" s="39"/>
      <c r="S522" s="39"/>
      <c r="T522" s="39"/>
      <c r="U522" s="39"/>
      <c r="V522" s="39"/>
      <c r="W522" s="39"/>
    </row>
    <row r="523" spans="2:23" ht="14.25" customHeight="1">
      <c r="B523" s="208"/>
      <c r="C523" s="208"/>
      <c r="D523" s="39"/>
      <c r="E523" s="39"/>
      <c r="F523" s="39"/>
      <c r="G523" s="39"/>
      <c r="H523" s="39"/>
      <c r="I523" s="39"/>
      <c r="J523" s="39"/>
      <c r="K523" s="39"/>
      <c r="L523" s="39"/>
      <c r="M523" s="39"/>
      <c r="N523" s="39"/>
      <c r="O523" s="39"/>
      <c r="P523" s="39"/>
      <c r="Q523" s="39"/>
      <c r="R523" s="39"/>
      <c r="S523" s="39"/>
      <c r="T523" s="39"/>
      <c r="U523" s="39"/>
      <c r="V523" s="39"/>
      <c r="W523" s="39"/>
    </row>
    <row r="524" spans="2:23" ht="14.25" customHeight="1">
      <c r="B524" s="208"/>
      <c r="C524" s="208"/>
      <c r="D524" s="39"/>
      <c r="E524" s="39"/>
      <c r="F524" s="39"/>
      <c r="G524" s="39"/>
      <c r="H524" s="39"/>
      <c r="I524" s="39"/>
      <c r="J524" s="39"/>
      <c r="K524" s="39"/>
      <c r="L524" s="39"/>
      <c r="M524" s="39"/>
      <c r="N524" s="39"/>
      <c r="O524" s="39"/>
      <c r="P524" s="39"/>
      <c r="Q524" s="39"/>
      <c r="R524" s="39"/>
      <c r="S524" s="39"/>
      <c r="T524" s="39"/>
      <c r="U524" s="39"/>
      <c r="V524" s="39"/>
      <c r="W524" s="39"/>
    </row>
    <row r="525" spans="2:23" ht="14.25" customHeight="1">
      <c r="B525" s="208"/>
      <c r="C525" s="208"/>
      <c r="D525" s="39"/>
      <c r="E525" s="39"/>
      <c r="F525" s="39"/>
      <c r="G525" s="39"/>
      <c r="H525" s="39"/>
      <c r="I525" s="39"/>
      <c r="J525" s="39"/>
      <c r="K525" s="39"/>
      <c r="L525" s="39"/>
      <c r="M525" s="39"/>
      <c r="N525" s="39"/>
      <c r="O525" s="39"/>
      <c r="P525" s="39"/>
      <c r="Q525" s="39"/>
      <c r="R525" s="39"/>
      <c r="S525" s="39"/>
      <c r="T525" s="39"/>
      <c r="U525" s="39"/>
      <c r="V525" s="39"/>
      <c r="W525" s="39"/>
    </row>
    <row r="526" spans="2:23" ht="14.25" customHeight="1">
      <c r="B526" s="208"/>
      <c r="C526" s="208"/>
      <c r="D526" s="39"/>
      <c r="E526" s="39"/>
      <c r="F526" s="39"/>
      <c r="G526" s="39"/>
      <c r="H526" s="39"/>
      <c r="I526" s="39"/>
      <c r="J526" s="39"/>
      <c r="K526" s="39"/>
      <c r="L526" s="39"/>
      <c r="M526" s="39"/>
      <c r="N526" s="39"/>
      <c r="O526" s="39"/>
      <c r="P526" s="39"/>
      <c r="Q526" s="39"/>
      <c r="R526" s="39"/>
      <c r="S526" s="39"/>
      <c r="T526" s="39"/>
      <c r="U526" s="39"/>
      <c r="V526" s="39"/>
      <c r="W526" s="39"/>
    </row>
    <row r="527" spans="2:23" ht="14.25" customHeight="1">
      <c r="B527" s="208"/>
      <c r="C527" s="208"/>
      <c r="D527" s="39"/>
      <c r="E527" s="39"/>
      <c r="F527" s="39"/>
      <c r="G527" s="39"/>
      <c r="H527" s="39"/>
      <c r="I527" s="39"/>
      <c r="J527" s="39"/>
      <c r="K527" s="39"/>
      <c r="L527" s="39"/>
      <c r="M527" s="39"/>
      <c r="N527" s="39"/>
      <c r="O527" s="39"/>
      <c r="P527" s="39"/>
      <c r="Q527" s="39"/>
      <c r="R527" s="39"/>
      <c r="S527" s="39"/>
      <c r="T527" s="39"/>
      <c r="U527" s="39"/>
      <c r="V527" s="39"/>
      <c r="W527" s="39"/>
    </row>
    <row r="528" spans="2:23" ht="14.25" customHeight="1">
      <c r="B528" s="208"/>
      <c r="C528" s="208"/>
      <c r="D528" s="39"/>
      <c r="E528" s="39"/>
      <c r="F528" s="39"/>
      <c r="G528" s="39"/>
      <c r="H528" s="39"/>
      <c r="I528" s="39"/>
      <c r="J528" s="39"/>
      <c r="K528" s="39"/>
      <c r="L528" s="39"/>
      <c r="M528" s="39"/>
      <c r="N528" s="39"/>
      <c r="O528" s="39"/>
      <c r="P528" s="39"/>
      <c r="Q528" s="39"/>
      <c r="R528" s="39"/>
      <c r="S528" s="39"/>
      <c r="T528" s="39"/>
      <c r="U528" s="39"/>
      <c r="V528" s="39"/>
      <c r="W528" s="39"/>
    </row>
    <row r="529" spans="2:23" ht="14.25" customHeight="1">
      <c r="B529" s="208"/>
      <c r="C529" s="208"/>
      <c r="D529" s="39"/>
      <c r="E529" s="39"/>
      <c r="F529" s="39"/>
      <c r="G529" s="39"/>
      <c r="H529" s="39"/>
      <c r="I529" s="39"/>
      <c r="J529" s="39"/>
      <c r="K529" s="39"/>
      <c r="L529" s="39"/>
      <c r="M529" s="39"/>
      <c r="N529" s="39"/>
      <c r="O529" s="39"/>
      <c r="P529" s="39"/>
      <c r="Q529" s="39"/>
      <c r="R529" s="39"/>
      <c r="S529" s="39"/>
      <c r="T529" s="39"/>
      <c r="U529" s="39"/>
      <c r="V529" s="39"/>
      <c r="W529" s="39"/>
    </row>
    <row r="530" spans="2:23" ht="14.25" customHeight="1">
      <c r="B530" s="208"/>
      <c r="C530" s="208"/>
      <c r="D530" s="39"/>
      <c r="E530" s="39"/>
      <c r="F530" s="39"/>
      <c r="G530" s="39"/>
      <c r="H530" s="39"/>
      <c r="I530" s="39"/>
      <c r="J530" s="39"/>
      <c r="K530" s="39"/>
      <c r="L530" s="39"/>
      <c r="M530" s="39"/>
      <c r="N530" s="39"/>
      <c r="O530" s="39"/>
      <c r="P530" s="39"/>
      <c r="Q530" s="39"/>
      <c r="R530" s="39"/>
      <c r="S530" s="39"/>
      <c r="T530" s="39"/>
      <c r="U530" s="39"/>
      <c r="V530" s="39"/>
      <c r="W530" s="39"/>
    </row>
    <row r="531" spans="2:23" ht="14.25" customHeight="1">
      <c r="B531" s="208"/>
      <c r="C531" s="208"/>
      <c r="D531" s="39"/>
      <c r="E531" s="39"/>
      <c r="F531" s="39"/>
      <c r="G531" s="39"/>
      <c r="H531" s="39"/>
      <c r="I531" s="39"/>
      <c r="J531" s="39"/>
      <c r="K531" s="39"/>
      <c r="L531" s="39"/>
      <c r="M531" s="39"/>
      <c r="N531" s="39"/>
      <c r="O531" s="39"/>
      <c r="P531" s="39"/>
      <c r="Q531" s="39"/>
      <c r="R531" s="39"/>
      <c r="S531" s="39"/>
      <c r="T531" s="39"/>
      <c r="U531" s="39"/>
      <c r="V531" s="39"/>
      <c r="W531" s="39"/>
    </row>
    <row r="532" spans="2:23" ht="14.25" customHeight="1">
      <c r="B532" s="208"/>
      <c r="C532" s="208"/>
      <c r="D532" s="39"/>
      <c r="E532" s="39"/>
      <c r="F532" s="39"/>
      <c r="G532" s="39"/>
      <c r="H532" s="39"/>
      <c r="I532" s="39"/>
      <c r="J532" s="39"/>
      <c r="K532" s="39"/>
      <c r="L532" s="39"/>
      <c r="M532" s="39"/>
      <c r="N532" s="39"/>
      <c r="O532" s="39"/>
      <c r="P532" s="39"/>
      <c r="Q532" s="39"/>
      <c r="R532" s="39"/>
      <c r="S532" s="39"/>
      <c r="T532" s="39"/>
      <c r="U532" s="39"/>
      <c r="V532" s="39"/>
      <c r="W532" s="39"/>
    </row>
    <row r="533" spans="2:23" ht="14.25" customHeight="1">
      <c r="B533" s="208"/>
      <c r="C533" s="208"/>
      <c r="D533" s="39"/>
      <c r="E533" s="39"/>
      <c r="F533" s="39"/>
      <c r="G533" s="39"/>
      <c r="H533" s="39"/>
      <c r="I533" s="39"/>
      <c r="J533" s="39"/>
      <c r="K533" s="39"/>
      <c r="L533" s="39"/>
      <c r="M533" s="39"/>
      <c r="N533" s="39"/>
      <c r="O533" s="39"/>
      <c r="P533" s="39"/>
      <c r="Q533" s="39"/>
      <c r="R533" s="39"/>
      <c r="S533" s="39"/>
      <c r="T533" s="39"/>
      <c r="U533" s="39"/>
      <c r="V533" s="39"/>
      <c r="W533" s="39"/>
    </row>
    <row r="534" spans="2:23" ht="14.25" customHeight="1">
      <c r="B534" s="208"/>
      <c r="C534" s="208"/>
      <c r="D534" s="39"/>
      <c r="E534" s="39"/>
      <c r="F534" s="39"/>
      <c r="G534" s="39"/>
      <c r="H534" s="39"/>
      <c r="I534" s="39"/>
      <c r="J534" s="39"/>
      <c r="K534" s="39"/>
      <c r="L534" s="39"/>
      <c r="M534" s="39"/>
      <c r="N534" s="39"/>
      <c r="O534" s="39"/>
      <c r="P534" s="39"/>
      <c r="Q534" s="39"/>
      <c r="R534" s="39"/>
      <c r="S534" s="39"/>
      <c r="T534" s="39"/>
      <c r="U534" s="39"/>
      <c r="V534" s="39"/>
      <c r="W534" s="39"/>
    </row>
    <row r="535" spans="2:23" ht="14.25" customHeight="1">
      <c r="B535" s="208"/>
      <c r="C535" s="208"/>
      <c r="D535" s="39"/>
      <c r="E535" s="39"/>
      <c r="F535" s="39"/>
      <c r="G535" s="39"/>
      <c r="H535" s="39"/>
      <c r="I535" s="39"/>
      <c r="J535" s="39"/>
      <c r="K535" s="39"/>
      <c r="L535" s="39"/>
      <c r="M535" s="39"/>
      <c r="N535" s="39"/>
      <c r="O535" s="39"/>
      <c r="P535" s="39"/>
      <c r="Q535" s="39"/>
      <c r="R535" s="39"/>
      <c r="S535" s="39"/>
      <c r="T535" s="39"/>
      <c r="U535" s="39"/>
      <c r="V535" s="39"/>
      <c r="W535" s="39"/>
    </row>
    <row r="536" spans="2:23" ht="14.25" customHeight="1">
      <c r="B536" s="208"/>
      <c r="C536" s="208"/>
      <c r="D536" s="39"/>
      <c r="E536" s="39"/>
      <c r="F536" s="39"/>
      <c r="G536" s="39"/>
      <c r="H536" s="39"/>
      <c r="I536" s="39"/>
      <c r="J536" s="39"/>
      <c r="K536" s="39"/>
      <c r="L536" s="39"/>
      <c r="M536" s="39"/>
      <c r="N536" s="39"/>
      <c r="O536" s="39"/>
      <c r="P536" s="39"/>
      <c r="Q536" s="39"/>
      <c r="R536" s="39"/>
      <c r="S536" s="39"/>
      <c r="T536" s="39"/>
      <c r="U536" s="39"/>
      <c r="V536" s="39"/>
      <c r="W536" s="39"/>
    </row>
    <row r="537" spans="2:23" ht="14.25" customHeight="1">
      <c r="B537" s="208"/>
      <c r="C537" s="208"/>
      <c r="D537" s="39"/>
      <c r="E537" s="39"/>
      <c r="F537" s="39"/>
      <c r="G537" s="39"/>
      <c r="H537" s="39"/>
      <c r="I537" s="39"/>
      <c r="J537" s="39"/>
      <c r="K537" s="39"/>
      <c r="L537" s="39"/>
      <c r="M537" s="39"/>
      <c r="N537" s="39"/>
      <c r="O537" s="39"/>
      <c r="P537" s="39"/>
      <c r="Q537" s="39"/>
      <c r="R537" s="39"/>
      <c r="S537" s="39"/>
      <c r="T537" s="39"/>
      <c r="U537" s="39"/>
      <c r="V537" s="39"/>
      <c r="W537" s="39"/>
    </row>
    <row r="538" spans="2:23" ht="14.25" customHeight="1">
      <c r="B538" s="208"/>
      <c r="C538" s="208"/>
      <c r="D538" s="39"/>
      <c r="E538" s="39"/>
      <c r="F538" s="39"/>
      <c r="G538" s="39"/>
      <c r="H538" s="39"/>
      <c r="I538" s="39"/>
      <c r="J538" s="39"/>
      <c r="K538" s="39"/>
      <c r="L538" s="39"/>
      <c r="M538" s="39"/>
      <c r="N538" s="39"/>
      <c r="O538" s="39"/>
      <c r="P538" s="39"/>
      <c r="Q538" s="39"/>
      <c r="R538" s="39"/>
      <c r="S538" s="39"/>
      <c r="T538" s="39"/>
      <c r="U538" s="39"/>
      <c r="V538" s="39"/>
      <c r="W538" s="39"/>
    </row>
    <row r="539" spans="2:23" ht="14.25" customHeight="1">
      <c r="B539" s="208"/>
      <c r="C539" s="208"/>
      <c r="D539" s="39"/>
      <c r="E539" s="39"/>
      <c r="F539" s="39"/>
      <c r="G539" s="39"/>
      <c r="H539" s="39"/>
      <c r="I539" s="39"/>
      <c r="J539" s="39"/>
      <c r="K539" s="39"/>
      <c r="L539" s="39"/>
      <c r="M539" s="39"/>
      <c r="N539" s="39"/>
      <c r="O539" s="39"/>
      <c r="P539" s="39"/>
      <c r="Q539" s="39"/>
      <c r="R539" s="39"/>
      <c r="S539" s="39"/>
      <c r="T539" s="39"/>
      <c r="U539" s="39"/>
      <c r="V539" s="39"/>
      <c r="W539" s="39"/>
    </row>
    <row r="540" spans="2:23" ht="14.25" customHeight="1">
      <c r="B540" s="208"/>
      <c r="C540" s="208"/>
      <c r="D540" s="39"/>
      <c r="E540" s="39"/>
      <c r="F540" s="39"/>
      <c r="G540" s="39"/>
      <c r="H540" s="39"/>
      <c r="I540" s="39"/>
      <c r="J540" s="39"/>
      <c r="K540" s="39"/>
      <c r="L540" s="39"/>
      <c r="M540" s="39"/>
      <c r="N540" s="39"/>
      <c r="O540" s="39"/>
      <c r="P540" s="39"/>
      <c r="Q540" s="39"/>
      <c r="R540" s="39"/>
      <c r="S540" s="39"/>
      <c r="T540" s="39"/>
      <c r="U540" s="39"/>
      <c r="V540" s="39"/>
      <c r="W540" s="39"/>
    </row>
    <row r="541" spans="2:23" ht="14.25" customHeight="1">
      <c r="B541" s="208"/>
      <c r="C541" s="208"/>
      <c r="D541" s="39"/>
      <c r="E541" s="39"/>
      <c r="F541" s="39"/>
      <c r="G541" s="39"/>
      <c r="H541" s="39"/>
      <c r="I541" s="39"/>
      <c r="J541" s="39"/>
      <c r="K541" s="39"/>
      <c r="L541" s="39"/>
      <c r="M541" s="39"/>
      <c r="N541" s="39"/>
      <c r="O541" s="39"/>
      <c r="P541" s="39"/>
      <c r="Q541" s="39"/>
      <c r="R541" s="39"/>
      <c r="S541" s="39"/>
      <c r="T541" s="39"/>
      <c r="U541" s="39"/>
      <c r="V541" s="39"/>
      <c r="W541" s="39"/>
    </row>
    <row r="542" spans="2:23" ht="14.25" customHeight="1">
      <c r="B542" s="208"/>
      <c r="C542" s="208"/>
      <c r="D542" s="39"/>
      <c r="E542" s="39"/>
      <c r="F542" s="39"/>
      <c r="G542" s="39"/>
      <c r="H542" s="39"/>
      <c r="I542" s="39"/>
      <c r="J542" s="39"/>
      <c r="K542" s="39"/>
      <c r="L542" s="39"/>
      <c r="M542" s="39"/>
      <c r="N542" s="39"/>
      <c r="O542" s="39"/>
      <c r="P542" s="39"/>
      <c r="Q542" s="39"/>
      <c r="R542" s="39"/>
      <c r="S542" s="39"/>
      <c r="T542" s="39"/>
      <c r="U542" s="39"/>
      <c r="V542" s="39"/>
      <c r="W542" s="39"/>
    </row>
    <row r="543" spans="2:23" ht="14.25" customHeight="1">
      <c r="B543" s="208"/>
      <c r="C543" s="208"/>
      <c r="D543" s="39"/>
      <c r="E543" s="39"/>
      <c r="F543" s="39"/>
      <c r="G543" s="39"/>
      <c r="H543" s="39"/>
      <c r="I543" s="39"/>
      <c r="J543" s="39"/>
      <c r="K543" s="39"/>
      <c r="L543" s="39"/>
      <c r="M543" s="39"/>
      <c r="N543" s="39"/>
      <c r="O543" s="39"/>
      <c r="P543" s="39"/>
      <c r="Q543" s="39"/>
      <c r="R543" s="39"/>
      <c r="S543" s="39"/>
      <c r="T543" s="39"/>
      <c r="U543" s="39"/>
      <c r="V543" s="39"/>
      <c r="W543" s="39"/>
    </row>
    <row r="544" spans="2:23" ht="14.25" customHeight="1">
      <c r="B544" s="208"/>
      <c r="C544" s="208"/>
      <c r="D544" s="39"/>
      <c r="E544" s="39"/>
      <c r="F544" s="39"/>
      <c r="G544" s="39"/>
      <c r="H544" s="39"/>
      <c r="I544" s="39"/>
      <c r="J544" s="39"/>
      <c r="K544" s="39"/>
      <c r="L544" s="39"/>
      <c r="M544" s="39"/>
      <c r="N544" s="39"/>
      <c r="O544" s="39"/>
      <c r="P544" s="39"/>
      <c r="Q544" s="39"/>
      <c r="R544" s="39"/>
      <c r="S544" s="39"/>
      <c r="T544" s="39"/>
      <c r="U544" s="39"/>
      <c r="V544" s="39"/>
      <c r="W544" s="39"/>
    </row>
    <row r="545" spans="2:23" ht="14.25" customHeight="1">
      <c r="B545" s="208"/>
      <c r="C545" s="208"/>
      <c r="D545" s="39"/>
      <c r="E545" s="39"/>
      <c r="F545" s="39"/>
      <c r="G545" s="39"/>
      <c r="H545" s="39"/>
      <c r="I545" s="39"/>
      <c r="J545" s="39"/>
      <c r="K545" s="39"/>
      <c r="L545" s="39"/>
      <c r="M545" s="39"/>
      <c r="N545" s="39"/>
      <c r="O545" s="39"/>
      <c r="P545" s="39"/>
      <c r="Q545" s="39"/>
      <c r="R545" s="39"/>
      <c r="S545" s="39"/>
      <c r="T545" s="39"/>
      <c r="U545" s="39"/>
      <c r="V545" s="39"/>
      <c r="W545" s="39"/>
    </row>
    <row r="546" spans="2:23" ht="14.25" customHeight="1">
      <c r="B546" s="208"/>
      <c r="C546" s="208"/>
      <c r="D546" s="39"/>
      <c r="E546" s="39"/>
      <c r="F546" s="39"/>
      <c r="G546" s="39"/>
      <c r="H546" s="39"/>
      <c r="I546" s="39"/>
      <c r="J546" s="39"/>
      <c r="K546" s="39"/>
      <c r="L546" s="39"/>
      <c r="M546" s="39"/>
      <c r="N546" s="39"/>
      <c r="O546" s="39"/>
      <c r="P546" s="39"/>
      <c r="Q546" s="39"/>
      <c r="R546" s="39"/>
      <c r="S546" s="39"/>
      <c r="T546" s="39"/>
      <c r="U546" s="39"/>
      <c r="V546" s="39"/>
      <c r="W546" s="39"/>
    </row>
    <row r="547" spans="2:23" ht="14.25" customHeight="1">
      <c r="B547" s="208"/>
      <c r="C547" s="208"/>
      <c r="D547" s="39"/>
      <c r="E547" s="39"/>
      <c r="F547" s="39"/>
      <c r="G547" s="39"/>
      <c r="H547" s="39"/>
      <c r="I547" s="39"/>
      <c r="J547" s="39"/>
      <c r="K547" s="39"/>
      <c r="L547" s="39"/>
      <c r="M547" s="39"/>
      <c r="N547" s="39"/>
      <c r="O547" s="39"/>
      <c r="P547" s="39"/>
      <c r="Q547" s="39"/>
      <c r="R547" s="39"/>
      <c r="S547" s="39"/>
      <c r="T547" s="39"/>
      <c r="U547" s="39"/>
      <c r="V547" s="39"/>
      <c r="W547" s="39"/>
    </row>
    <row r="548" spans="2:23" ht="14.25" customHeight="1">
      <c r="B548" s="208"/>
      <c r="C548" s="208"/>
      <c r="D548" s="39"/>
      <c r="E548" s="39"/>
      <c r="F548" s="39"/>
      <c r="G548" s="39"/>
      <c r="H548" s="39"/>
      <c r="I548" s="39"/>
      <c r="J548" s="39"/>
      <c r="K548" s="39"/>
      <c r="L548" s="39"/>
      <c r="M548" s="39"/>
      <c r="N548" s="39"/>
      <c r="O548" s="39"/>
      <c r="P548" s="39"/>
      <c r="Q548" s="39"/>
      <c r="R548" s="39"/>
      <c r="S548" s="39"/>
      <c r="T548" s="39"/>
      <c r="U548" s="39"/>
      <c r="V548" s="39"/>
      <c r="W548" s="39"/>
    </row>
    <row r="549" spans="2:23" ht="14.25" customHeight="1">
      <c r="B549" s="208"/>
      <c r="C549" s="208"/>
      <c r="D549" s="39"/>
      <c r="E549" s="39"/>
      <c r="F549" s="39"/>
      <c r="G549" s="39"/>
      <c r="H549" s="39"/>
      <c r="I549" s="39"/>
      <c r="J549" s="39"/>
      <c r="K549" s="39"/>
      <c r="L549" s="39"/>
      <c r="M549" s="39"/>
      <c r="N549" s="39"/>
      <c r="O549" s="39"/>
      <c r="P549" s="39"/>
      <c r="Q549" s="39"/>
      <c r="R549" s="39"/>
      <c r="S549" s="39"/>
      <c r="T549" s="39"/>
      <c r="U549" s="39"/>
      <c r="V549" s="39"/>
      <c r="W549" s="39"/>
    </row>
    <row r="550" spans="2:23" ht="14.25" customHeight="1">
      <c r="B550" s="208"/>
      <c r="C550" s="208"/>
      <c r="D550" s="39"/>
      <c r="E550" s="39"/>
      <c r="F550" s="39"/>
      <c r="G550" s="39"/>
      <c r="H550" s="39"/>
      <c r="I550" s="39"/>
      <c r="J550" s="39"/>
      <c r="K550" s="39"/>
      <c r="L550" s="39"/>
      <c r="M550" s="39"/>
      <c r="N550" s="39"/>
      <c r="O550" s="39"/>
      <c r="P550" s="39"/>
      <c r="Q550" s="39"/>
      <c r="R550" s="39"/>
      <c r="S550" s="39"/>
      <c r="T550" s="39"/>
      <c r="U550" s="39"/>
      <c r="V550" s="39"/>
      <c r="W550" s="39"/>
    </row>
    <row r="551" spans="2:23" ht="14.25" customHeight="1">
      <c r="B551" s="208"/>
      <c r="C551" s="208"/>
      <c r="D551" s="39"/>
      <c r="E551" s="39"/>
      <c r="F551" s="39"/>
      <c r="G551" s="39"/>
      <c r="H551" s="39"/>
      <c r="I551" s="39"/>
      <c r="J551" s="39"/>
      <c r="K551" s="39"/>
      <c r="L551" s="39"/>
      <c r="M551" s="39"/>
      <c r="N551" s="39"/>
      <c r="O551" s="39"/>
      <c r="P551" s="39"/>
      <c r="Q551" s="39"/>
      <c r="R551" s="39"/>
      <c r="S551" s="39"/>
      <c r="T551" s="39"/>
      <c r="U551" s="39"/>
      <c r="V551" s="39"/>
      <c r="W551" s="39"/>
    </row>
    <row r="552" spans="2:23" ht="14.25" customHeight="1">
      <c r="B552" s="208"/>
      <c r="C552" s="208"/>
      <c r="D552" s="39"/>
      <c r="E552" s="39"/>
      <c r="F552" s="39"/>
      <c r="G552" s="39"/>
      <c r="H552" s="39"/>
      <c r="I552" s="39"/>
      <c r="J552" s="39"/>
      <c r="K552" s="39"/>
      <c r="L552" s="39"/>
      <c r="M552" s="39"/>
      <c r="N552" s="39"/>
      <c r="O552" s="39"/>
      <c r="P552" s="39"/>
      <c r="Q552" s="39"/>
      <c r="R552" s="39"/>
      <c r="S552" s="39"/>
      <c r="T552" s="39"/>
      <c r="U552" s="39"/>
      <c r="V552" s="39"/>
      <c r="W552" s="39"/>
    </row>
    <row r="553" spans="2:23" ht="14.25" customHeight="1">
      <c r="B553" s="208"/>
      <c r="C553" s="208"/>
      <c r="D553" s="39"/>
      <c r="E553" s="39"/>
      <c r="F553" s="39"/>
      <c r="G553" s="39"/>
      <c r="H553" s="39"/>
      <c r="I553" s="39"/>
      <c r="J553" s="39"/>
      <c r="K553" s="39"/>
      <c r="L553" s="39"/>
      <c r="M553" s="39"/>
      <c r="N553" s="39"/>
      <c r="O553" s="39"/>
      <c r="P553" s="39"/>
      <c r="Q553" s="39"/>
      <c r="R553" s="39"/>
      <c r="S553" s="39"/>
      <c r="T553" s="39"/>
      <c r="U553" s="39"/>
      <c r="V553" s="39"/>
      <c r="W553" s="39"/>
    </row>
    <row r="554" spans="2:23" ht="14.25" customHeight="1">
      <c r="B554" s="208"/>
      <c r="C554" s="208"/>
      <c r="D554" s="39"/>
      <c r="E554" s="39"/>
      <c r="F554" s="39"/>
      <c r="G554" s="39"/>
      <c r="H554" s="39"/>
      <c r="I554" s="39"/>
      <c r="J554" s="39"/>
      <c r="K554" s="39"/>
      <c r="L554" s="39"/>
      <c r="M554" s="39"/>
      <c r="N554" s="39"/>
      <c r="O554" s="39"/>
      <c r="P554" s="39"/>
      <c r="Q554" s="39"/>
      <c r="R554" s="39"/>
      <c r="S554" s="39"/>
      <c r="T554" s="39"/>
      <c r="U554" s="39"/>
      <c r="V554" s="39"/>
      <c r="W554" s="39"/>
    </row>
    <row r="555" spans="2:23" ht="14.25" customHeight="1">
      <c r="B555" s="208"/>
      <c r="C555" s="208"/>
      <c r="D555" s="39"/>
      <c r="E555" s="39"/>
      <c r="F555" s="39"/>
      <c r="G555" s="39"/>
      <c r="H555" s="39"/>
      <c r="I555" s="39"/>
      <c r="J555" s="39"/>
      <c r="K555" s="39"/>
      <c r="L555" s="39"/>
      <c r="M555" s="39"/>
      <c r="N555" s="39"/>
      <c r="O555" s="39"/>
      <c r="P555" s="39"/>
      <c r="Q555" s="39"/>
      <c r="R555" s="39"/>
      <c r="S555" s="39"/>
      <c r="T555" s="39"/>
      <c r="U555" s="39"/>
      <c r="V555" s="39"/>
      <c r="W555" s="39"/>
    </row>
    <row r="556" spans="2:23" ht="14.25" customHeight="1">
      <c r="B556" s="208"/>
      <c r="C556" s="208"/>
      <c r="D556" s="39"/>
      <c r="E556" s="39"/>
      <c r="F556" s="39"/>
      <c r="G556" s="39"/>
      <c r="H556" s="39"/>
      <c r="I556" s="39"/>
      <c r="J556" s="39"/>
      <c r="K556" s="39"/>
      <c r="L556" s="39"/>
      <c r="M556" s="39"/>
      <c r="N556" s="39"/>
      <c r="O556" s="39"/>
      <c r="P556" s="39"/>
      <c r="Q556" s="39"/>
      <c r="R556" s="39"/>
      <c r="S556" s="39"/>
      <c r="T556" s="39"/>
      <c r="U556" s="39"/>
      <c r="V556" s="39"/>
      <c r="W556" s="39"/>
    </row>
    <row r="557" spans="2:23" ht="14.25" customHeight="1">
      <c r="B557" s="208"/>
      <c r="C557" s="208"/>
      <c r="D557" s="39"/>
      <c r="E557" s="39"/>
      <c r="F557" s="39"/>
      <c r="G557" s="39"/>
      <c r="H557" s="39"/>
      <c r="I557" s="39"/>
      <c r="J557" s="39"/>
      <c r="K557" s="39"/>
      <c r="L557" s="39"/>
      <c r="M557" s="39"/>
      <c r="N557" s="39"/>
      <c r="O557" s="39"/>
      <c r="P557" s="39"/>
      <c r="Q557" s="39"/>
      <c r="R557" s="39"/>
      <c r="S557" s="39"/>
      <c r="T557" s="39"/>
      <c r="U557" s="39"/>
      <c r="V557" s="39"/>
      <c r="W557" s="39"/>
    </row>
    <row r="558" spans="2:23" ht="14.25" customHeight="1">
      <c r="B558" s="208"/>
      <c r="C558" s="208"/>
      <c r="D558" s="39"/>
      <c r="E558" s="39"/>
      <c r="F558" s="39"/>
      <c r="G558" s="39"/>
      <c r="H558" s="39"/>
      <c r="I558" s="39"/>
      <c r="J558" s="39"/>
      <c r="K558" s="39"/>
      <c r="L558" s="39"/>
      <c r="M558" s="39"/>
      <c r="N558" s="39"/>
      <c r="O558" s="39"/>
      <c r="P558" s="39"/>
      <c r="Q558" s="39"/>
      <c r="R558" s="39"/>
      <c r="S558" s="39"/>
      <c r="T558" s="39"/>
      <c r="U558" s="39"/>
      <c r="V558" s="39"/>
      <c r="W558" s="39"/>
    </row>
    <row r="559" spans="2:23" ht="14.25" customHeight="1">
      <c r="B559" s="208"/>
      <c r="C559" s="208"/>
      <c r="D559" s="39"/>
      <c r="E559" s="39"/>
      <c r="F559" s="39"/>
      <c r="G559" s="39"/>
      <c r="H559" s="39"/>
      <c r="I559" s="39"/>
      <c r="J559" s="39"/>
      <c r="K559" s="39"/>
      <c r="L559" s="39"/>
      <c r="M559" s="39"/>
      <c r="N559" s="39"/>
      <c r="O559" s="39"/>
      <c r="P559" s="39"/>
      <c r="Q559" s="39"/>
      <c r="R559" s="39"/>
      <c r="S559" s="39"/>
      <c r="T559" s="39"/>
      <c r="U559" s="39"/>
      <c r="V559" s="39"/>
      <c r="W559" s="39"/>
    </row>
    <row r="560" spans="2:23" ht="14.25" customHeight="1">
      <c r="B560" s="208"/>
      <c r="C560" s="208"/>
      <c r="D560" s="39"/>
      <c r="E560" s="39"/>
      <c r="F560" s="39"/>
      <c r="G560" s="39"/>
      <c r="H560" s="39"/>
      <c r="I560" s="39"/>
      <c r="J560" s="39"/>
      <c r="K560" s="39"/>
      <c r="L560" s="39"/>
      <c r="M560" s="39"/>
      <c r="N560" s="39"/>
      <c r="O560" s="39"/>
      <c r="P560" s="39"/>
      <c r="Q560" s="39"/>
      <c r="R560" s="39"/>
      <c r="S560" s="39"/>
      <c r="T560" s="39"/>
      <c r="U560" s="39"/>
      <c r="V560" s="39"/>
      <c r="W560" s="39"/>
    </row>
    <row r="561" spans="2:23" ht="14.25" customHeight="1">
      <c r="B561" s="208"/>
      <c r="C561" s="208"/>
      <c r="D561" s="39"/>
      <c r="E561" s="39"/>
      <c r="F561" s="39"/>
      <c r="G561" s="39"/>
      <c r="H561" s="39"/>
      <c r="I561" s="39"/>
      <c r="J561" s="39"/>
      <c r="K561" s="39"/>
      <c r="L561" s="39"/>
      <c r="M561" s="39"/>
      <c r="N561" s="39"/>
      <c r="O561" s="39"/>
      <c r="P561" s="39"/>
      <c r="Q561" s="39"/>
      <c r="R561" s="39"/>
      <c r="S561" s="39"/>
      <c r="T561" s="39"/>
      <c r="U561" s="39"/>
      <c r="V561" s="39"/>
      <c r="W561" s="39"/>
    </row>
    <row r="562" spans="2:23" ht="14.25" customHeight="1">
      <c r="B562" s="208"/>
      <c r="C562" s="208"/>
      <c r="D562" s="39"/>
      <c r="E562" s="39"/>
      <c r="F562" s="39"/>
      <c r="G562" s="39"/>
      <c r="H562" s="39"/>
      <c r="I562" s="39"/>
      <c r="J562" s="39"/>
      <c r="K562" s="39"/>
      <c r="L562" s="39"/>
      <c r="M562" s="39"/>
      <c r="N562" s="39"/>
      <c r="O562" s="39"/>
      <c r="P562" s="39"/>
      <c r="Q562" s="39"/>
      <c r="R562" s="39"/>
      <c r="S562" s="39"/>
      <c r="T562" s="39"/>
      <c r="U562" s="39"/>
      <c r="V562" s="39"/>
      <c r="W562" s="39"/>
    </row>
    <row r="563" spans="2:23" ht="14.25" customHeight="1">
      <c r="B563" s="208"/>
      <c r="C563" s="208"/>
      <c r="D563" s="39"/>
      <c r="E563" s="39"/>
      <c r="F563" s="39"/>
      <c r="G563" s="39"/>
      <c r="H563" s="39"/>
      <c r="I563" s="39"/>
      <c r="J563" s="39"/>
      <c r="K563" s="39"/>
      <c r="L563" s="39"/>
      <c r="M563" s="39"/>
      <c r="N563" s="39"/>
      <c r="O563" s="39"/>
      <c r="P563" s="39"/>
      <c r="Q563" s="39"/>
      <c r="R563" s="39"/>
      <c r="S563" s="39"/>
      <c r="T563" s="39"/>
      <c r="U563" s="39"/>
      <c r="V563" s="39"/>
      <c r="W563" s="39"/>
    </row>
    <row r="564" spans="2:23" ht="14.25" customHeight="1">
      <c r="B564" s="208"/>
      <c r="C564" s="208"/>
      <c r="D564" s="39"/>
      <c r="E564" s="39"/>
      <c r="F564" s="39"/>
      <c r="G564" s="39"/>
      <c r="H564" s="39"/>
      <c r="I564" s="39"/>
      <c r="J564" s="39"/>
      <c r="K564" s="39"/>
      <c r="L564" s="39"/>
      <c r="M564" s="39"/>
      <c r="N564" s="39"/>
      <c r="O564" s="39"/>
      <c r="P564" s="39"/>
      <c r="Q564" s="39"/>
      <c r="R564" s="39"/>
      <c r="S564" s="39"/>
      <c r="T564" s="39"/>
      <c r="U564" s="39"/>
      <c r="V564" s="39"/>
      <c r="W564" s="39"/>
    </row>
    <row r="565" spans="2:23" ht="14.25" customHeight="1">
      <c r="B565" s="208"/>
      <c r="C565" s="208"/>
      <c r="D565" s="39"/>
      <c r="E565" s="39"/>
      <c r="F565" s="39"/>
      <c r="G565" s="39"/>
      <c r="H565" s="39"/>
      <c r="I565" s="39"/>
      <c r="J565" s="39"/>
      <c r="K565" s="39"/>
      <c r="L565" s="39"/>
      <c r="M565" s="39"/>
      <c r="N565" s="39"/>
      <c r="O565" s="39"/>
      <c r="P565" s="39"/>
      <c r="Q565" s="39"/>
      <c r="R565" s="39"/>
      <c r="S565" s="39"/>
      <c r="T565" s="39"/>
      <c r="U565" s="39"/>
      <c r="V565" s="39"/>
      <c r="W565" s="39"/>
    </row>
    <row r="566" spans="2:23" ht="14.25" customHeight="1">
      <c r="B566" s="208"/>
      <c r="C566" s="208"/>
      <c r="D566" s="39"/>
      <c r="E566" s="39"/>
      <c r="F566" s="39"/>
      <c r="G566" s="39"/>
      <c r="H566" s="39"/>
      <c r="I566" s="39"/>
      <c r="J566" s="39"/>
      <c r="K566" s="39"/>
      <c r="L566" s="39"/>
      <c r="M566" s="39"/>
      <c r="N566" s="39"/>
      <c r="O566" s="39"/>
      <c r="P566" s="39"/>
      <c r="Q566" s="39"/>
      <c r="R566" s="39"/>
      <c r="S566" s="39"/>
      <c r="T566" s="39"/>
      <c r="U566" s="39"/>
      <c r="V566" s="39"/>
      <c r="W566" s="39"/>
    </row>
    <row r="567" spans="2:23" ht="14.25" customHeight="1">
      <c r="B567" s="208"/>
      <c r="C567" s="208"/>
      <c r="D567" s="39"/>
      <c r="E567" s="39"/>
      <c r="F567" s="39"/>
      <c r="G567" s="39"/>
      <c r="H567" s="39"/>
      <c r="I567" s="39"/>
      <c r="J567" s="39"/>
      <c r="K567" s="39"/>
      <c r="L567" s="39"/>
      <c r="M567" s="39"/>
      <c r="N567" s="39"/>
      <c r="O567" s="39"/>
      <c r="P567" s="39"/>
      <c r="Q567" s="39"/>
      <c r="R567" s="39"/>
      <c r="S567" s="39"/>
      <c r="T567" s="39"/>
      <c r="U567" s="39"/>
      <c r="V567" s="39"/>
      <c r="W567" s="39"/>
    </row>
    <row r="568" spans="2:23" ht="14.25" customHeight="1">
      <c r="B568" s="208"/>
      <c r="C568" s="208"/>
      <c r="D568" s="39"/>
      <c r="E568" s="39"/>
      <c r="F568" s="39"/>
      <c r="G568" s="39"/>
      <c r="H568" s="39"/>
      <c r="I568" s="39"/>
      <c r="J568" s="39"/>
      <c r="K568" s="39"/>
      <c r="L568" s="39"/>
      <c r="M568" s="39"/>
      <c r="N568" s="39"/>
      <c r="O568" s="39"/>
      <c r="P568" s="39"/>
      <c r="Q568" s="39"/>
      <c r="R568" s="39"/>
      <c r="S568" s="39"/>
      <c r="T568" s="39"/>
      <c r="U568" s="39"/>
      <c r="V568" s="39"/>
      <c r="W568" s="39"/>
    </row>
    <row r="569" spans="2:23" ht="14.25" customHeight="1">
      <c r="B569" s="208"/>
      <c r="C569" s="208"/>
      <c r="D569" s="39"/>
      <c r="E569" s="39"/>
      <c r="F569" s="39"/>
      <c r="G569" s="39"/>
      <c r="H569" s="39"/>
      <c r="I569" s="39"/>
      <c r="J569" s="39"/>
      <c r="K569" s="39"/>
      <c r="L569" s="39"/>
      <c r="M569" s="39"/>
      <c r="N569" s="39"/>
      <c r="O569" s="39"/>
      <c r="P569" s="39"/>
      <c r="Q569" s="39"/>
      <c r="R569" s="39"/>
      <c r="S569" s="39"/>
      <c r="T569" s="39"/>
      <c r="U569" s="39"/>
      <c r="V569" s="39"/>
      <c r="W569" s="39"/>
    </row>
    <row r="570" spans="2:23" ht="14.25" customHeight="1">
      <c r="B570" s="208"/>
      <c r="C570" s="208"/>
      <c r="D570" s="39"/>
      <c r="E570" s="39"/>
      <c r="F570" s="39"/>
      <c r="G570" s="39"/>
      <c r="H570" s="39"/>
      <c r="I570" s="39"/>
      <c r="J570" s="39"/>
      <c r="K570" s="39"/>
      <c r="L570" s="39"/>
      <c r="M570" s="39"/>
      <c r="N570" s="39"/>
      <c r="O570" s="39"/>
      <c r="P570" s="39"/>
      <c r="Q570" s="39"/>
      <c r="R570" s="39"/>
      <c r="S570" s="39"/>
      <c r="T570" s="39"/>
      <c r="U570" s="39"/>
      <c r="V570" s="39"/>
      <c r="W570" s="39"/>
    </row>
    <row r="571" spans="2:23" ht="14.25" customHeight="1">
      <c r="B571" s="208"/>
      <c r="C571" s="208"/>
      <c r="D571" s="39"/>
      <c r="E571" s="39"/>
      <c r="F571" s="39"/>
      <c r="G571" s="39"/>
      <c r="H571" s="39"/>
      <c r="I571" s="39"/>
      <c r="J571" s="39"/>
      <c r="K571" s="39"/>
      <c r="L571" s="39"/>
      <c r="M571" s="39"/>
      <c r="N571" s="39"/>
      <c r="O571" s="39"/>
      <c r="P571" s="39"/>
      <c r="Q571" s="39"/>
      <c r="R571" s="39"/>
      <c r="S571" s="39"/>
      <c r="T571" s="39"/>
      <c r="U571" s="39"/>
      <c r="V571" s="39"/>
      <c r="W571" s="39"/>
    </row>
    <row r="572" spans="2:23" ht="14.25" customHeight="1">
      <c r="B572" s="208"/>
      <c r="C572" s="208"/>
      <c r="D572" s="39"/>
      <c r="E572" s="39"/>
      <c r="F572" s="39"/>
      <c r="G572" s="39"/>
      <c r="H572" s="39"/>
      <c r="I572" s="39"/>
      <c r="J572" s="39"/>
      <c r="K572" s="39"/>
      <c r="L572" s="39"/>
      <c r="M572" s="39"/>
      <c r="N572" s="39"/>
      <c r="O572" s="39"/>
      <c r="P572" s="39"/>
      <c r="Q572" s="39"/>
      <c r="R572" s="39"/>
      <c r="S572" s="39"/>
      <c r="T572" s="39"/>
      <c r="U572" s="39"/>
      <c r="V572" s="39"/>
      <c r="W572" s="39"/>
    </row>
    <row r="573" spans="2:23" ht="14.25" customHeight="1">
      <c r="B573" s="208"/>
      <c r="C573" s="208"/>
      <c r="D573" s="39"/>
      <c r="E573" s="39"/>
      <c r="F573" s="39"/>
      <c r="G573" s="39"/>
      <c r="H573" s="39"/>
      <c r="I573" s="39"/>
      <c r="J573" s="39"/>
      <c r="K573" s="39"/>
      <c r="L573" s="39"/>
      <c r="M573" s="39"/>
      <c r="N573" s="39"/>
      <c r="O573" s="39"/>
      <c r="P573" s="39"/>
      <c r="Q573" s="39"/>
      <c r="R573" s="39"/>
      <c r="S573" s="39"/>
      <c r="T573" s="39"/>
      <c r="U573" s="39"/>
      <c r="V573" s="39"/>
      <c r="W573" s="39"/>
    </row>
    <row r="574" spans="2:23" ht="14.25" customHeight="1">
      <c r="B574" s="208"/>
      <c r="C574" s="208"/>
      <c r="D574" s="39"/>
      <c r="E574" s="39"/>
      <c r="F574" s="39"/>
      <c r="G574" s="39"/>
      <c r="H574" s="39"/>
      <c r="I574" s="39"/>
      <c r="J574" s="39"/>
      <c r="K574" s="39"/>
      <c r="L574" s="39"/>
      <c r="M574" s="39"/>
      <c r="N574" s="39"/>
      <c r="O574" s="39"/>
      <c r="P574" s="39"/>
      <c r="Q574" s="39"/>
      <c r="R574" s="39"/>
      <c r="S574" s="39"/>
      <c r="T574" s="39"/>
      <c r="U574" s="39"/>
      <c r="V574" s="39"/>
      <c r="W574" s="39"/>
    </row>
    <row r="575" spans="2:23" ht="14.25" customHeight="1">
      <c r="B575" s="208"/>
      <c r="C575" s="208"/>
      <c r="D575" s="39"/>
      <c r="E575" s="39"/>
      <c r="F575" s="39"/>
      <c r="G575" s="39"/>
      <c r="H575" s="39"/>
      <c r="I575" s="39"/>
      <c r="J575" s="39"/>
      <c r="K575" s="39"/>
      <c r="L575" s="39"/>
      <c r="M575" s="39"/>
      <c r="N575" s="39"/>
      <c r="O575" s="39"/>
      <c r="P575" s="39"/>
      <c r="Q575" s="39"/>
      <c r="R575" s="39"/>
      <c r="S575" s="39"/>
      <c r="T575" s="39"/>
      <c r="U575" s="39"/>
      <c r="V575" s="39"/>
      <c r="W575" s="39"/>
    </row>
    <row r="576" spans="2:23" ht="14.25" customHeight="1">
      <c r="B576" s="208"/>
      <c r="C576" s="208"/>
      <c r="D576" s="39"/>
      <c r="E576" s="39"/>
      <c r="F576" s="39"/>
      <c r="G576" s="39"/>
      <c r="H576" s="39"/>
      <c r="I576" s="39"/>
      <c r="J576" s="39"/>
      <c r="K576" s="39"/>
      <c r="L576" s="39"/>
      <c r="M576" s="39"/>
      <c r="N576" s="39"/>
      <c r="O576" s="39"/>
      <c r="P576" s="39"/>
      <c r="Q576" s="39"/>
      <c r="R576" s="39"/>
      <c r="S576" s="39"/>
      <c r="T576" s="39"/>
      <c r="U576" s="39"/>
      <c r="V576" s="39"/>
      <c r="W576" s="39"/>
    </row>
    <row r="577" spans="2:23" ht="14.25" customHeight="1">
      <c r="B577" s="208"/>
      <c r="C577" s="208"/>
      <c r="D577" s="39"/>
      <c r="E577" s="39"/>
      <c r="F577" s="39"/>
      <c r="G577" s="39"/>
      <c r="H577" s="39"/>
      <c r="I577" s="39"/>
      <c r="J577" s="39"/>
      <c r="K577" s="39"/>
      <c r="L577" s="39"/>
      <c r="M577" s="39"/>
      <c r="N577" s="39"/>
      <c r="O577" s="39"/>
      <c r="P577" s="39"/>
      <c r="Q577" s="39"/>
      <c r="R577" s="39"/>
      <c r="S577" s="39"/>
      <c r="T577" s="39"/>
      <c r="U577" s="39"/>
      <c r="V577" s="39"/>
      <c r="W577" s="39"/>
    </row>
    <row r="578" spans="2:23" ht="14.25" customHeight="1">
      <c r="B578" s="208"/>
      <c r="C578" s="208"/>
      <c r="D578" s="39"/>
      <c r="E578" s="39"/>
      <c r="F578" s="39"/>
      <c r="G578" s="39"/>
      <c r="H578" s="39"/>
      <c r="I578" s="39"/>
      <c r="J578" s="39"/>
      <c r="K578" s="39"/>
      <c r="L578" s="39"/>
      <c r="M578" s="39"/>
      <c r="N578" s="39"/>
      <c r="O578" s="39"/>
      <c r="P578" s="39"/>
      <c r="Q578" s="39"/>
      <c r="R578" s="39"/>
      <c r="S578" s="39"/>
      <c r="T578" s="39"/>
      <c r="U578" s="39"/>
      <c r="V578" s="39"/>
      <c r="W578" s="39"/>
    </row>
    <row r="579" spans="2:23" ht="14.25" customHeight="1">
      <c r="B579" s="208"/>
      <c r="C579" s="208"/>
      <c r="D579" s="39"/>
      <c r="E579" s="39"/>
      <c r="F579" s="39"/>
      <c r="G579" s="39"/>
      <c r="H579" s="39"/>
      <c r="I579" s="39"/>
      <c r="J579" s="39"/>
      <c r="K579" s="39"/>
      <c r="L579" s="39"/>
      <c r="M579" s="39"/>
      <c r="N579" s="39"/>
      <c r="O579" s="39"/>
      <c r="P579" s="39"/>
      <c r="Q579" s="39"/>
      <c r="R579" s="39"/>
      <c r="S579" s="39"/>
      <c r="T579" s="39"/>
      <c r="U579" s="39"/>
      <c r="V579" s="39"/>
      <c r="W579" s="39"/>
    </row>
    <row r="580" spans="2:23" ht="14.25" customHeight="1">
      <c r="B580" s="208"/>
      <c r="C580" s="208"/>
      <c r="D580" s="39"/>
      <c r="E580" s="39"/>
      <c r="F580" s="39"/>
      <c r="G580" s="39"/>
      <c r="H580" s="39"/>
      <c r="I580" s="39"/>
      <c r="J580" s="39"/>
      <c r="K580" s="39"/>
      <c r="L580" s="39"/>
      <c r="M580" s="39"/>
      <c r="N580" s="39"/>
      <c r="O580" s="39"/>
      <c r="P580" s="39"/>
      <c r="Q580" s="39"/>
      <c r="R580" s="39"/>
      <c r="S580" s="39"/>
      <c r="T580" s="39"/>
      <c r="U580" s="39"/>
      <c r="V580" s="39"/>
      <c r="W580" s="39"/>
    </row>
    <row r="581" spans="2:23" ht="14.25" customHeight="1">
      <c r="B581" s="208"/>
      <c r="C581" s="208"/>
      <c r="D581" s="39"/>
      <c r="E581" s="39"/>
      <c r="F581" s="39"/>
      <c r="G581" s="39"/>
      <c r="H581" s="39"/>
      <c r="I581" s="39"/>
      <c r="J581" s="39"/>
      <c r="K581" s="39"/>
      <c r="L581" s="39"/>
      <c r="M581" s="39"/>
      <c r="N581" s="39"/>
      <c r="O581" s="39"/>
      <c r="P581" s="39"/>
      <c r="Q581" s="39"/>
      <c r="R581" s="39"/>
      <c r="S581" s="39"/>
      <c r="T581" s="39"/>
      <c r="U581" s="39"/>
      <c r="V581" s="39"/>
      <c r="W581" s="39"/>
    </row>
    <row r="582" spans="2:23" ht="14.25" customHeight="1">
      <c r="B582" s="208"/>
      <c r="C582" s="208"/>
      <c r="D582" s="39"/>
      <c r="E582" s="39"/>
      <c r="F582" s="39"/>
      <c r="G582" s="39"/>
      <c r="H582" s="39"/>
      <c r="I582" s="39"/>
      <c r="J582" s="39"/>
      <c r="K582" s="39"/>
      <c r="L582" s="39"/>
      <c r="M582" s="39"/>
      <c r="N582" s="39"/>
      <c r="O582" s="39"/>
      <c r="P582" s="39"/>
      <c r="Q582" s="39"/>
      <c r="R582" s="39"/>
      <c r="S582" s="39"/>
      <c r="T582" s="39"/>
      <c r="U582" s="39"/>
      <c r="V582" s="39"/>
      <c r="W582" s="39"/>
    </row>
    <row r="583" spans="2:23" ht="14.25" customHeight="1">
      <c r="B583" s="208"/>
      <c r="C583" s="208"/>
      <c r="D583" s="39"/>
      <c r="E583" s="39"/>
      <c r="F583" s="39"/>
      <c r="G583" s="39"/>
      <c r="H583" s="39"/>
      <c r="I583" s="39"/>
      <c r="J583" s="39"/>
      <c r="K583" s="39"/>
      <c r="L583" s="39"/>
      <c r="M583" s="39"/>
      <c r="N583" s="39"/>
      <c r="O583" s="39"/>
      <c r="P583" s="39"/>
      <c r="Q583" s="39"/>
      <c r="R583" s="39"/>
      <c r="S583" s="39"/>
      <c r="T583" s="39"/>
      <c r="U583" s="39"/>
      <c r="V583" s="39"/>
      <c r="W583" s="39"/>
    </row>
    <row r="584" spans="2:23" ht="14.25" customHeight="1">
      <c r="B584" s="208"/>
      <c r="C584" s="208"/>
      <c r="D584" s="39"/>
      <c r="E584" s="39"/>
      <c r="F584" s="39"/>
      <c r="G584" s="39"/>
      <c r="H584" s="39"/>
      <c r="I584" s="39"/>
      <c r="J584" s="39"/>
      <c r="K584" s="39"/>
      <c r="L584" s="39"/>
      <c r="M584" s="39"/>
      <c r="N584" s="39"/>
      <c r="O584" s="39"/>
      <c r="P584" s="39"/>
      <c r="Q584" s="39"/>
      <c r="R584" s="39"/>
      <c r="S584" s="39"/>
      <c r="T584" s="39"/>
      <c r="U584" s="39"/>
      <c r="V584" s="39"/>
      <c r="W584" s="39"/>
    </row>
    <row r="585" spans="2:23" ht="14.25" customHeight="1">
      <c r="B585" s="208"/>
      <c r="C585" s="208"/>
      <c r="D585" s="39"/>
      <c r="E585" s="39"/>
      <c r="F585" s="39"/>
      <c r="G585" s="39"/>
      <c r="H585" s="39"/>
      <c r="I585" s="39"/>
      <c r="J585" s="39"/>
      <c r="K585" s="39"/>
      <c r="L585" s="39"/>
      <c r="M585" s="39"/>
      <c r="N585" s="39"/>
      <c r="O585" s="39"/>
      <c r="P585" s="39"/>
      <c r="Q585" s="39"/>
      <c r="R585" s="39"/>
      <c r="S585" s="39"/>
      <c r="T585" s="39"/>
      <c r="U585" s="39"/>
      <c r="V585" s="39"/>
      <c r="W585" s="39"/>
    </row>
    <row r="586" spans="2:23" ht="14.25" customHeight="1">
      <c r="B586" s="208"/>
      <c r="C586" s="208"/>
      <c r="D586" s="39"/>
      <c r="E586" s="39"/>
      <c r="F586" s="39"/>
      <c r="G586" s="39"/>
      <c r="H586" s="39"/>
      <c r="I586" s="39"/>
      <c r="J586" s="39"/>
      <c r="K586" s="39"/>
      <c r="L586" s="39"/>
      <c r="M586" s="39"/>
      <c r="N586" s="39"/>
      <c r="O586" s="39"/>
      <c r="P586" s="39"/>
      <c r="Q586" s="39"/>
      <c r="R586" s="39"/>
      <c r="S586" s="39"/>
      <c r="T586" s="39"/>
      <c r="U586" s="39"/>
      <c r="V586" s="39"/>
      <c r="W586" s="39"/>
    </row>
    <row r="587" spans="2:23" ht="14.25" customHeight="1">
      <c r="B587" s="208"/>
      <c r="C587" s="208"/>
      <c r="D587" s="39"/>
      <c r="E587" s="39"/>
      <c r="F587" s="39"/>
      <c r="G587" s="39"/>
      <c r="H587" s="39"/>
      <c r="I587" s="39"/>
      <c r="J587" s="39"/>
      <c r="K587" s="39"/>
      <c r="L587" s="39"/>
      <c r="M587" s="39"/>
      <c r="N587" s="39"/>
      <c r="O587" s="39"/>
      <c r="P587" s="39"/>
      <c r="Q587" s="39"/>
      <c r="R587" s="39"/>
      <c r="S587" s="39"/>
      <c r="T587" s="39"/>
      <c r="U587" s="39"/>
      <c r="V587" s="39"/>
      <c r="W587" s="39"/>
    </row>
    <row r="588" spans="2:23" ht="14.25" customHeight="1">
      <c r="B588" s="208"/>
      <c r="C588" s="208"/>
      <c r="D588" s="39"/>
      <c r="E588" s="39"/>
      <c r="F588" s="39"/>
      <c r="G588" s="39"/>
      <c r="H588" s="39"/>
      <c r="I588" s="39"/>
      <c r="J588" s="39"/>
      <c r="K588" s="39"/>
      <c r="L588" s="39"/>
      <c r="M588" s="39"/>
      <c r="N588" s="39"/>
      <c r="O588" s="39"/>
      <c r="P588" s="39"/>
      <c r="Q588" s="39"/>
      <c r="R588" s="39"/>
      <c r="S588" s="39"/>
      <c r="T588" s="39"/>
      <c r="U588" s="39"/>
      <c r="V588" s="39"/>
      <c r="W588" s="39"/>
    </row>
    <row r="589" spans="2:23" ht="14.25" customHeight="1">
      <c r="B589" s="208"/>
      <c r="C589" s="208"/>
      <c r="D589" s="39"/>
      <c r="E589" s="39"/>
      <c r="F589" s="39"/>
      <c r="G589" s="39"/>
      <c r="H589" s="39"/>
      <c r="I589" s="39"/>
      <c r="J589" s="39"/>
      <c r="K589" s="39"/>
      <c r="L589" s="39"/>
      <c r="M589" s="39"/>
      <c r="N589" s="39"/>
      <c r="O589" s="39"/>
      <c r="P589" s="39"/>
      <c r="Q589" s="39"/>
      <c r="R589" s="39"/>
      <c r="S589" s="39"/>
      <c r="T589" s="39"/>
      <c r="U589" s="39"/>
      <c r="V589" s="39"/>
      <c r="W589" s="39"/>
    </row>
    <row r="590" spans="2:23" ht="14.25" customHeight="1">
      <c r="B590" s="208"/>
      <c r="C590" s="208"/>
      <c r="D590" s="39"/>
      <c r="E590" s="39"/>
      <c r="F590" s="39"/>
      <c r="G590" s="39"/>
      <c r="H590" s="39"/>
      <c r="I590" s="39"/>
      <c r="J590" s="39"/>
      <c r="K590" s="39"/>
      <c r="L590" s="39"/>
      <c r="M590" s="39"/>
      <c r="N590" s="39"/>
      <c r="O590" s="39"/>
      <c r="P590" s="39"/>
      <c r="Q590" s="39"/>
      <c r="R590" s="39"/>
      <c r="S590" s="39"/>
      <c r="T590" s="39"/>
      <c r="U590" s="39"/>
      <c r="V590" s="39"/>
      <c r="W590" s="39"/>
    </row>
    <row r="591" spans="2:23" ht="14.25" customHeight="1">
      <c r="B591" s="208"/>
      <c r="C591" s="208"/>
      <c r="D591" s="39"/>
      <c r="E591" s="39"/>
      <c r="F591" s="39"/>
      <c r="G591" s="39"/>
      <c r="H591" s="39"/>
      <c r="I591" s="39"/>
      <c r="J591" s="39"/>
      <c r="K591" s="39"/>
      <c r="L591" s="39"/>
      <c r="M591" s="39"/>
      <c r="N591" s="39"/>
      <c r="O591" s="39"/>
      <c r="P591" s="39"/>
      <c r="Q591" s="39"/>
      <c r="R591" s="39"/>
      <c r="S591" s="39"/>
      <c r="T591" s="39"/>
      <c r="U591" s="39"/>
      <c r="V591" s="39"/>
      <c r="W591" s="39"/>
    </row>
    <row r="592" spans="2:23" ht="14.25" customHeight="1">
      <c r="B592" s="208"/>
      <c r="C592" s="208"/>
      <c r="D592" s="39"/>
      <c r="E592" s="39"/>
      <c r="F592" s="39"/>
      <c r="G592" s="39"/>
      <c r="H592" s="39"/>
      <c r="I592" s="39"/>
      <c r="J592" s="39"/>
      <c r="K592" s="39"/>
      <c r="L592" s="39"/>
      <c r="M592" s="39"/>
      <c r="N592" s="39"/>
      <c r="O592" s="39"/>
      <c r="P592" s="39"/>
      <c r="Q592" s="39"/>
      <c r="R592" s="39"/>
      <c r="S592" s="39"/>
      <c r="T592" s="39"/>
      <c r="U592" s="39"/>
      <c r="V592" s="39"/>
      <c r="W592" s="39"/>
    </row>
    <row r="593" spans="2:23" ht="14.25" customHeight="1">
      <c r="B593" s="208"/>
      <c r="C593" s="208"/>
      <c r="D593" s="39"/>
      <c r="E593" s="39"/>
      <c r="F593" s="39"/>
      <c r="G593" s="39"/>
      <c r="H593" s="39"/>
      <c r="I593" s="39"/>
      <c r="J593" s="39"/>
      <c r="K593" s="39"/>
      <c r="L593" s="39"/>
      <c r="M593" s="39"/>
      <c r="N593" s="39"/>
      <c r="O593" s="39"/>
      <c r="P593" s="39"/>
      <c r="Q593" s="39"/>
      <c r="R593" s="39"/>
      <c r="S593" s="39"/>
      <c r="T593" s="39"/>
      <c r="U593" s="39"/>
      <c r="V593" s="39"/>
      <c r="W593" s="39"/>
    </row>
    <row r="594" spans="2:23" ht="14.25" customHeight="1">
      <c r="B594" s="208"/>
      <c r="C594" s="208"/>
      <c r="D594" s="39"/>
      <c r="E594" s="39"/>
      <c r="F594" s="39"/>
      <c r="G594" s="39"/>
      <c r="H594" s="39"/>
      <c r="I594" s="39"/>
      <c r="J594" s="39"/>
      <c r="K594" s="39"/>
      <c r="L594" s="39"/>
      <c r="M594" s="39"/>
      <c r="N594" s="39"/>
      <c r="O594" s="39"/>
      <c r="P594" s="39"/>
      <c r="Q594" s="39"/>
      <c r="R594" s="39"/>
      <c r="S594" s="39"/>
      <c r="T594" s="39"/>
      <c r="U594" s="39"/>
      <c r="V594" s="39"/>
      <c r="W594" s="39"/>
    </row>
    <row r="595" spans="2:23" ht="14.25" customHeight="1">
      <c r="B595" s="208"/>
      <c r="C595" s="208"/>
      <c r="D595" s="39"/>
      <c r="E595" s="39"/>
      <c r="F595" s="39"/>
      <c r="G595" s="39"/>
      <c r="H595" s="39"/>
      <c r="I595" s="39"/>
      <c r="J595" s="39"/>
      <c r="K595" s="39"/>
      <c r="L595" s="39"/>
      <c r="M595" s="39"/>
      <c r="N595" s="39"/>
      <c r="O595" s="39"/>
      <c r="P595" s="39"/>
      <c r="Q595" s="39"/>
      <c r="R595" s="39"/>
      <c r="S595" s="39"/>
      <c r="T595" s="39"/>
      <c r="U595" s="39"/>
      <c r="V595" s="39"/>
      <c r="W595" s="39"/>
    </row>
    <row r="596" spans="2:23" ht="14.25" customHeight="1">
      <c r="B596" s="208"/>
      <c r="C596" s="208"/>
      <c r="D596" s="39"/>
      <c r="E596" s="39"/>
      <c r="F596" s="39"/>
      <c r="G596" s="39"/>
      <c r="H596" s="39"/>
      <c r="I596" s="39"/>
      <c r="J596" s="39"/>
      <c r="K596" s="39"/>
      <c r="L596" s="39"/>
      <c r="M596" s="39"/>
      <c r="N596" s="39"/>
      <c r="O596" s="39"/>
      <c r="P596" s="39"/>
      <c r="Q596" s="39"/>
      <c r="R596" s="39"/>
      <c r="S596" s="39"/>
      <c r="T596" s="39"/>
      <c r="U596" s="39"/>
      <c r="V596" s="39"/>
      <c r="W596" s="39"/>
    </row>
    <row r="597" spans="2:23" ht="14.25" customHeight="1">
      <c r="B597" s="208"/>
      <c r="C597" s="208"/>
      <c r="D597" s="39"/>
      <c r="E597" s="39"/>
      <c r="F597" s="39"/>
      <c r="G597" s="39"/>
      <c r="H597" s="39"/>
      <c r="I597" s="39"/>
      <c r="J597" s="39"/>
      <c r="K597" s="39"/>
      <c r="L597" s="39"/>
      <c r="M597" s="39"/>
      <c r="N597" s="39"/>
      <c r="O597" s="39"/>
      <c r="P597" s="39"/>
      <c r="Q597" s="39"/>
      <c r="R597" s="39"/>
      <c r="S597" s="39"/>
      <c r="T597" s="39"/>
      <c r="U597" s="39"/>
      <c r="V597" s="39"/>
      <c r="W597" s="39"/>
    </row>
    <row r="598" spans="2:23" ht="14.25" customHeight="1">
      <c r="B598" s="208"/>
      <c r="C598" s="208"/>
      <c r="D598" s="39"/>
      <c r="E598" s="39"/>
      <c r="F598" s="39"/>
      <c r="G598" s="39"/>
      <c r="H598" s="39"/>
      <c r="I598" s="39"/>
      <c r="J598" s="39"/>
      <c r="K598" s="39"/>
      <c r="L598" s="39"/>
      <c r="M598" s="39"/>
      <c r="N598" s="39"/>
      <c r="O598" s="39"/>
      <c r="P598" s="39"/>
      <c r="Q598" s="39"/>
      <c r="R598" s="39"/>
      <c r="S598" s="39"/>
      <c r="T598" s="39"/>
      <c r="U598" s="39"/>
      <c r="V598" s="39"/>
      <c r="W598" s="39"/>
    </row>
    <row r="599" spans="2:23" ht="14.25" customHeight="1">
      <c r="B599" s="208"/>
      <c r="C599" s="208"/>
      <c r="D599" s="39"/>
      <c r="E599" s="39"/>
      <c r="F599" s="39"/>
      <c r="G599" s="39"/>
      <c r="H599" s="39"/>
      <c r="I599" s="39"/>
      <c r="J599" s="39"/>
      <c r="K599" s="39"/>
      <c r="L599" s="39"/>
      <c r="M599" s="39"/>
      <c r="N599" s="39"/>
      <c r="O599" s="39"/>
      <c r="P599" s="39"/>
      <c r="Q599" s="39"/>
      <c r="R599" s="39"/>
      <c r="S599" s="39"/>
      <c r="T599" s="39"/>
      <c r="U599" s="39"/>
      <c r="V599" s="39"/>
      <c r="W599" s="39"/>
    </row>
    <row r="600" spans="2:23" ht="14.25" customHeight="1">
      <c r="B600" s="208"/>
      <c r="C600" s="208"/>
      <c r="D600" s="39"/>
      <c r="E600" s="39"/>
      <c r="F600" s="39"/>
      <c r="G600" s="39"/>
      <c r="H600" s="39"/>
      <c r="I600" s="39"/>
      <c r="J600" s="39"/>
      <c r="K600" s="39"/>
      <c r="L600" s="39"/>
      <c r="M600" s="39"/>
      <c r="N600" s="39"/>
      <c r="O600" s="39"/>
      <c r="P600" s="39"/>
      <c r="Q600" s="39"/>
      <c r="R600" s="39"/>
      <c r="S600" s="39"/>
      <c r="T600" s="39"/>
      <c r="U600" s="39"/>
      <c r="V600" s="39"/>
      <c r="W600" s="39"/>
    </row>
    <row r="601" spans="2:23" ht="14.25" customHeight="1">
      <c r="B601" s="208"/>
      <c r="C601" s="208"/>
      <c r="D601" s="39"/>
      <c r="E601" s="39"/>
      <c r="F601" s="39"/>
      <c r="G601" s="39"/>
      <c r="H601" s="39"/>
      <c r="I601" s="39"/>
      <c r="J601" s="39"/>
      <c r="K601" s="39"/>
      <c r="L601" s="39"/>
      <c r="M601" s="39"/>
      <c r="N601" s="39"/>
      <c r="O601" s="39"/>
      <c r="P601" s="39"/>
      <c r="Q601" s="39"/>
      <c r="R601" s="39"/>
      <c r="S601" s="39"/>
      <c r="T601" s="39"/>
      <c r="U601" s="39"/>
      <c r="V601" s="39"/>
      <c r="W601" s="39"/>
    </row>
    <row r="602" spans="2:23" ht="14.25" customHeight="1">
      <c r="B602" s="208"/>
      <c r="C602" s="208"/>
      <c r="D602" s="39"/>
      <c r="E602" s="39"/>
      <c r="F602" s="39"/>
      <c r="G602" s="39"/>
      <c r="H602" s="39"/>
      <c r="I602" s="39"/>
      <c r="J602" s="39"/>
      <c r="K602" s="39"/>
      <c r="L602" s="39"/>
      <c r="M602" s="39"/>
      <c r="N602" s="39"/>
      <c r="O602" s="39"/>
      <c r="P602" s="39"/>
      <c r="Q602" s="39"/>
      <c r="R602" s="39"/>
      <c r="S602" s="39"/>
      <c r="T602" s="39"/>
      <c r="U602" s="39"/>
      <c r="V602" s="39"/>
      <c r="W602" s="39"/>
    </row>
    <row r="603" spans="2:23" ht="14.25" customHeight="1">
      <c r="B603" s="208"/>
      <c r="C603" s="208"/>
      <c r="D603" s="39"/>
      <c r="E603" s="39"/>
      <c r="F603" s="39"/>
      <c r="G603" s="39"/>
      <c r="H603" s="39"/>
      <c r="I603" s="39"/>
      <c r="J603" s="39"/>
      <c r="K603" s="39"/>
      <c r="L603" s="39"/>
      <c r="M603" s="39"/>
      <c r="N603" s="39"/>
      <c r="O603" s="39"/>
      <c r="P603" s="39"/>
      <c r="Q603" s="39"/>
      <c r="R603" s="39"/>
      <c r="S603" s="39"/>
      <c r="T603" s="39"/>
      <c r="U603" s="39"/>
      <c r="V603" s="39"/>
      <c r="W603" s="39"/>
    </row>
    <row r="604" spans="2:23" ht="14.25" customHeight="1">
      <c r="B604" s="208"/>
      <c r="C604" s="208"/>
      <c r="D604" s="39"/>
      <c r="E604" s="39"/>
      <c r="F604" s="39"/>
      <c r="G604" s="39"/>
      <c r="H604" s="39"/>
      <c r="I604" s="39"/>
      <c r="J604" s="39"/>
      <c r="K604" s="39"/>
      <c r="L604" s="39"/>
      <c r="M604" s="39"/>
      <c r="N604" s="39"/>
      <c r="O604" s="39"/>
      <c r="P604" s="39"/>
      <c r="Q604" s="39"/>
      <c r="R604" s="39"/>
      <c r="S604" s="39"/>
      <c r="T604" s="39"/>
      <c r="U604" s="39"/>
      <c r="V604" s="39"/>
      <c r="W604" s="39"/>
    </row>
    <row r="605" spans="2:23" ht="14.25" customHeight="1">
      <c r="B605" s="208"/>
      <c r="C605" s="208"/>
      <c r="D605" s="39"/>
      <c r="E605" s="39"/>
      <c r="F605" s="39"/>
      <c r="G605" s="39"/>
      <c r="H605" s="39"/>
      <c r="I605" s="39"/>
      <c r="J605" s="39"/>
      <c r="K605" s="39"/>
      <c r="L605" s="39"/>
      <c r="M605" s="39"/>
      <c r="N605" s="39"/>
      <c r="O605" s="39"/>
      <c r="P605" s="39"/>
      <c r="Q605" s="39"/>
      <c r="R605" s="39"/>
      <c r="S605" s="39"/>
      <c r="T605" s="39"/>
      <c r="U605" s="39"/>
      <c r="V605" s="39"/>
      <c r="W605" s="39"/>
    </row>
    <row r="606" spans="2:23" ht="14.25" customHeight="1">
      <c r="B606" s="208"/>
      <c r="C606" s="208"/>
      <c r="D606" s="39"/>
      <c r="E606" s="39"/>
      <c r="F606" s="39"/>
      <c r="G606" s="39"/>
      <c r="H606" s="39"/>
      <c r="I606" s="39"/>
      <c r="J606" s="39"/>
      <c r="K606" s="39"/>
      <c r="L606" s="39"/>
      <c r="M606" s="39"/>
      <c r="N606" s="39"/>
      <c r="O606" s="39"/>
      <c r="P606" s="39"/>
      <c r="Q606" s="39"/>
      <c r="R606" s="39"/>
      <c r="S606" s="39"/>
      <c r="T606" s="39"/>
      <c r="U606" s="39"/>
      <c r="V606" s="39"/>
      <c r="W606" s="39"/>
    </row>
    <row r="607" spans="2:23" ht="14.25" customHeight="1">
      <c r="B607" s="208"/>
      <c r="C607" s="208"/>
      <c r="D607" s="39"/>
      <c r="E607" s="39"/>
      <c r="F607" s="39"/>
      <c r="G607" s="39"/>
      <c r="H607" s="39"/>
      <c r="I607" s="39"/>
      <c r="J607" s="39"/>
      <c r="K607" s="39"/>
      <c r="L607" s="39"/>
      <c r="M607" s="39"/>
      <c r="N607" s="39"/>
      <c r="O607" s="39"/>
      <c r="P607" s="39"/>
      <c r="Q607" s="39"/>
      <c r="R607" s="39"/>
      <c r="S607" s="39"/>
      <c r="T607" s="39"/>
      <c r="U607" s="39"/>
      <c r="V607" s="39"/>
      <c r="W607" s="39"/>
    </row>
    <row r="608" spans="2:23" ht="14.25" customHeight="1">
      <c r="B608" s="208"/>
      <c r="C608" s="208"/>
      <c r="D608" s="39"/>
      <c r="E608" s="39"/>
      <c r="F608" s="39"/>
      <c r="G608" s="39"/>
      <c r="H608" s="39"/>
      <c r="I608" s="39"/>
      <c r="J608" s="39"/>
      <c r="K608" s="39"/>
      <c r="L608" s="39"/>
      <c r="M608" s="39"/>
      <c r="N608" s="39"/>
      <c r="O608" s="39"/>
      <c r="P608" s="39"/>
      <c r="Q608" s="39"/>
      <c r="R608" s="39"/>
      <c r="S608" s="39"/>
      <c r="T608" s="39"/>
      <c r="U608" s="39"/>
      <c r="V608" s="39"/>
      <c r="W608" s="39"/>
    </row>
    <row r="609" spans="2:23" ht="14.25" customHeight="1">
      <c r="B609" s="208"/>
      <c r="C609" s="208"/>
      <c r="D609" s="39"/>
      <c r="E609" s="39"/>
      <c r="F609" s="39"/>
      <c r="G609" s="39"/>
      <c r="H609" s="39"/>
      <c r="I609" s="39"/>
      <c r="J609" s="39"/>
      <c r="K609" s="39"/>
      <c r="L609" s="39"/>
      <c r="M609" s="39"/>
      <c r="N609" s="39"/>
      <c r="O609" s="39"/>
      <c r="P609" s="39"/>
      <c r="Q609" s="39"/>
      <c r="R609" s="39"/>
      <c r="S609" s="39"/>
      <c r="T609" s="39"/>
      <c r="U609" s="39"/>
      <c r="V609" s="39"/>
      <c r="W609" s="39"/>
    </row>
    <row r="610" spans="2:23" ht="14.25" customHeight="1">
      <c r="B610" s="208"/>
      <c r="C610" s="208"/>
      <c r="D610" s="39"/>
      <c r="E610" s="39"/>
      <c r="F610" s="39"/>
      <c r="G610" s="39"/>
      <c r="H610" s="39"/>
      <c r="I610" s="39"/>
      <c r="J610" s="39"/>
      <c r="K610" s="39"/>
      <c r="L610" s="39"/>
      <c r="M610" s="39"/>
      <c r="N610" s="39"/>
      <c r="O610" s="39"/>
      <c r="P610" s="39"/>
      <c r="Q610" s="39"/>
      <c r="R610" s="39"/>
      <c r="S610" s="39"/>
      <c r="T610" s="39"/>
      <c r="U610" s="39"/>
      <c r="V610" s="39"/>
      <c r="W610" s="39"/>
    </row>
    <row r="611" spans="2:23" ht="14.25" customHeight="1">
      <c r="B611" s="208"/>
      <c r="C611" s="208"/>
      <c r="D611" s="39"/>
      <c r="E611" s="39"/>
      <c r="F611" s="39"/>
      <c r="G611" s="39"/>
      <c r="H611" s="39"/>
      <c r="I611" s="39"/>
      <c r="J611" s="39"/>
      <c r="K611" s="39"/>
      <c r="L611" s="39"/>
      <c r="M611" s="39"/>
      <c r="N611" s="39"/>
      <c r="O611" s="39"/>
      <c r="P611" s="39"/>
      <c r="Q611" s="39"/>
      <c r="R611" s="39"/>
      <c r="S611" s="39"/>
      <c r="T611" s="39"/>
      <c r="U611" s="39"/>
      <c r="V611" s="39"/>
      <c r="W611" s="39"/>
    </row>
    <row r="612" spans="2:23" ht="14.25" customHeight="1">
      <c r="B612" s="208"/>
      <c r="C612" s="208"/>
      <c r="D612" s="39"/>
      <c r="E612" s="39"/>
      <c r="F612" s="39"/>
      <c r="G612" s="39"/>
      <c r="H612" s="39"/>
      <c r="I612" s="39"/>
      <c r="J612" s="39"/>
      <c r="K612" s="39"/>
      <c r="L612" s="39"/>
      <c r="M612" s="39"/>
      <c r="N612" s="39"/>
      <c r="O612" s="39"/>
      <c r="P612" s="39"/>
      <c r="Q612" s="39"/>
      <c r="R612" s="39"/>
      <c r="S612" s="39"/>
      <c r="T612" s="39"/>
      <c r="U612" s="39"/>
      <c r="V612" s="39"/>
      <c r="W612" s="39"/>
    </row>
    <row r="613" spans="2:23" ht="14.25" customHeight="1">
      <c r="B613" s="208"/>
      <c r="C613" s="208"/>
      <c r="D613" s="39"/>
      <c r="E613" s="39"/>
      <c r="F613" s="39"/>
      <c r="G613" s="39"/>
      <c r="H613" s="39"/>
      <c r="I613" s="39"/>
      <c r="J613" s="39"/>
      <c r="K613" s="39"/>
      <c r="L613" s="39"/>
      <c r="M613" s="39"/>
      <c r="N613" s="39"/>
      <c r="O613" s="39"/>
      <c r="P613" s="39"/>
      <c r="Q613" s="39"/>
      <c r="R613" s="39"/>
      <c r="S613" s="39"/>
      <c r="T613" s="39"/>
      <c r="U613" s="39"/>
      <c r="V613" s="39"/>
      <c r="W613" s="39"/>
    </row>
    <row r="614" spans="2:23" ht="14.25" customHeight="1">
      <c r="B614" s="208"/>
      <c r="C614" s="208"/>
      <c r="D614" s="39"/>
      <c r="E614" s="39"/>
      <c r="F614" s="39"/>
      <c r="G614" s="39"/>
      <c r="H614" s="39"/>
      <c r="I614" s="39"/>
      <c r="J614" s="39"/>
      <c r="K614" s="39"/>
      <c r="L614" s="39"/>
      <c r="M614" s="39"/>
      <c r="N614" s="39"/>
      <c r="O614" s="39"/>
      <c r="P614" s="39"/>
      <c r="Q614" s="39"/>
      <c r="R614" s="39"/>
      <c r="S614" s="39"/>
      <c r="T614" s="39"/>
      <c r="U614" s="39"/>
      <c r="V614" s="39"/>
      <c r="W614" s="39"/>
    </row>
    <row r="615" spans="2:23" ht="14.25" customHeight="1">
      <c r="B615" s="208"/>
      <c r="C615" s="208"/>
      <c r="D615" s="39"/>
      <c r="E615" s="39"/>
      <c r="F615" s="39"/>
      <c r="G615" s="39"/>
      <c r="H615" s="39"/>
      <c r="I615" s="39"/>
      <c r="J615" s="39"/>
      <c r="K615" s="39"/>
      <c r="L615" s="39"/>
      <c r="M615" s="39"/>
      <c r="N615" s="39"/>
      <c r="O615" s="39"/>
      <c r="P615" s="39"/>
      <c r="Q615" s="39"/>
      <c r="R615" s="39"/>
      <c r="S615" s="39"/>
      <c r="T615" s="39"/>
      <c r="U615" s="39"/>
      <c r="V615" s="39"/>
      <c r="W615" s="39"/>
    </row>
    <row r="616" spans="2:23" ht="14.25" customHeight="1">
      <c r="B616" s="208"/>
      <c r="C616" s="208"/>
      <c r="D616" s="39"/>
      <c r="E616" s="39"/>
      <c r="F616" s="39"/>
      <c r="G616" s="39"/>
      <c r="H616" s="39"/>
      <c r="I616" s="39"/>
      <c r="J616" s="39"/>
      <c r="K616" s="39"/>
      <c r="L616" s="39"/>
      <c r="M616" s="39"/>
      <c r="N616" s="39"/>
      <c r="O616" s="39"/>
      <c r="P616" s="39"/>
      <c r="Q616" s="39"/>
      <c r="R616" s="39"/>
      <c r="S616" s="39"/>
      <c r="T616" s="39"/>
      <c r="U616" s="39"/>
      <c r="V616" s="39"/>
      <c r="W616" s="39"/>
    </row>
    <row r="617" spans="2:23" ht="14.25" customHeight="1">
      <c r="B617" s="208"/>
      <c r="C617" s="208"/>
      <c r="D617" s="39"/>
      <c r="E617" s="39"/>
      <c r="F617" s="39"/>
      <c r="G617" s="39"/>
      <c r="H617" s="39"/>
      <c r="I617" s="39"/>
      <c r="J617" s="39"/>
      <c r="K617" s="39"/>
      <c r="L617" s="39"/>
      <c r="M617" s="39"/>
      <c r="N617" s="39"/>
      <c r="O617" s="39"/>
      <c r="P617" s="39"/>
      <c r="Q617" s="39"/>
      <c r="R617" s="39"/>
      <c r="S617" s="39"/>
      <c r="T617" s="39"/>
      <c r="U617" s="39"/>
      <c r="V617" s="39"/>
      <c r="W617" s="39"/>
    </row>
    <row r="618" spans="2:23" ht="14.25" customHeight="1">
      <c r="B618" s="208"/>
      <c r="C618" s="208"/>
      <c r="D618" s="39"/>
      <c r="E618" s="39"/>
      <c r="F618" s="39"/>
      <c r="G618" s="39"/>
      <c r="H618" s="39"/>
      <c r="I618" s="39"/>
      <c r="J618" s="39"/>
      <c r="K618" s="39"/>
      <c r="L618" s="39"/>
      <c r="M618" s="39"/>
      <c r="N618" s="39"/>
      <c r="O618" s="39"/>
      <c r="P618" s="39"/>
      <c r="Q618" s="39"/>
      <c r="R618" s="39"/>
      <c r="S618" s="39"/>
      <c r="T618" s="39"/>
      <c r="U618" s="39"/>
      <c r="V618" s="39"/>
      <c r="W618" s="39"/>
    </row>
    <row r="619" spans="2:23" ht="14.25" customHeight="1">
      <c r="B619" s="208"/>
      <c r="C619" s="208"/>
      <c r="D619" s="39"/>
      <c r="E619" s="39"/>
      <c r="F619" s="39"/>
      <c r="G619" s="39"/>
      <c r="H619" s="39"/>
      <c r="I619" s="39"/>
      <c r="J619" s="39"/>
      <c r="K619" s="39"/>
      <c r="L619" s="39"/>
      <c r="M619" s="39"/>
      <c r="N619" s="39"/>
      <c r="O619" s="39"/>
      <c r="P619" s="39"/>
      <c r="Q619" s="39"/>
      <c r="R619" s="39"/>
      <c r="S619" s="39"/>
      <c r="T619" s="39"/>
      <c r="U619" s="39"/>
      <c r="V619" s="39"/>
      <c r="W619" s="39"/>
    </row>
    <row r="620" spans="2:23" ht="14.25" customHeight="1">
      <c r="B620" s="208"/>
      <c r="C620" s="208"/>
      <c r="D620" s="39"/>
      <c r="E620" s="39"/>
      <c r="F620" s="39"/>
      <c r="G620" s="39"/>
      <c r="H620" s="39"/>
      <c r="I620" s="39"/>
      <c r="J620" s="39"/>
      <c r="K620" s="39"/>
      <c r="L620" s="39"/>
      <c r="M620" s="39"/>
      <c r="N620" s="39"/>
      <c r="O620" s="39"/>
      <c r="P620" s="39"/>
      <c r="Q620" s="39"/>
      <c r="R620" s="39"/>
      <c r="S620" s="39"/>
      <c r="T620" s="39"/>
      <c r="U620" s="39"/>
      <c r="V620" s="39"/>
      <c r="W620" s="39"/>
    </row>
    <row r="621" spans="2:23" ht="14.25" customHeight="1">
      <c r="B621" s="208"/>
      <c r="C621" s="208"/>
      <c r="D621" s="39"/>
      <c r="E621" s="39"/>
      <c r="F621" s="39"/>
      <c r="G621" s="39"/>
      <c r="H621" s="39"/>
      <c r="I621" s="39"/>
      <c r="J621" s="39"/>
      <c r="K621" s="39"/>
      <c r="L621" s="39"/>
      <c r="M621" s="39"/>
      <c r="N621" s="39"/>
      <c r="O621" s="39"/>
      <c r="P621" s="39"/>
      <c r="Q621" s="39"/>
      <c r="R621" s="39"/>
      <c r="S621" s="39"/>
      <c r="T621" s="39"/>
      <c r="U621" s="39"/>
      <c r="V621" s="39"/>
      <c r="W621" s="39"/>
    </row>
    <row r="622" spans="2:23" ht="14.25" customHeight="1">
      <c r="B622" s="208"/>
      <c r="C622" s="208"/>
      <c r="D622" s="39"/>
      <c r="E622" s="39"/>
      <c r="F622" s="39"/>
      <c r="G622" s="39"/>
      <c r="H622" s="39"/>
      <c r="I622" s="39"/>
      <c r="J622" s="39"/>
      <c r="K622" s="39"/>
      <c r="L622" s="39"/>
      <c r="M622" s="39"/>
      <c r="N622" s="39"/>
      <c r="O622" s="39"/>
      <c r="P622" s="39"/>
      <c r="Q622" s="39"/>
      <c r="R622" s="39"/>
      <c r="S622" s="39"/>
      <c r="T622" s="39"/>
      <c r="U622" s="39"/>
      <c r="V622" s="39"/>
      <c r="W622" s="39"/>
    </row>
    <row r="623" spans="2:23" ht="14.25" customHeight="1">
      <c r="B623" s="208"/>
      <c r="C623" s="208"/>
      <c r="D623" s="39"/>
      <c r="E623" s="39"/>
      <c r="F623" s="39"/>
      <c r="G623" s="39"/>
      <c r="H623" s="39"/>
      <c r="I623" s="39"/>
      <c r="J623" s="39"/>
      <c r="K623" s="39"/>
      <c r="L623" s="39"/>
      <c r="M623" s="39"/>
      <c r="N623" s="39"/>
      <c r="O623" s="39"/>
      <c r="P623" s="39"/>
      <c r="Q623" s="39"/>
      <c r="R623" s="39"/>
      <c r="S623" s="39"/>
      <c r="T623" s="39"/>
      <c r="U623" s="39"/>
      <c r="V623" s="39"/>
      <c r="W623" s="39"/>
    </row>
    <row r="624" spans="2:23" ht="14.25" customHeight="1">
      <c r="B624" s="208"/>
      <c r="C624" s="208"/>
      <c r="D624" s="39"/>
      <c r="E624" s="39"/>
      <c r="F624" s="39"/>
      <c r="G624" s="39"/>
      <c r="H624" s="39"/>
      <c r="I624" s="39"/>
      <c r="J624" s="39"/>
      <c r="K624" s="39"/>
      <c r="L624" s="39"/>
      <c r="M624" s="39"/>
      <c r="N624" s="39"/>
      <c r="O624" s="39"/>
      <c r="P624" s="39"/>
      <c r="Q624" s="39"/>
      <c r="R624" s="39"/>
      <c r="S624" s="39"/>
      <c r="T624" s="39"/>
      <c r="U624" s="39"/>
      <c r="V624" s="39"/>
      <c r="W624" s="39"/>
    </row>
    <row r="625" spans="2:23" ht="14.25" customHeight="1">
      <c r="B625" s="208"/>
      <c r="C625" s="208"/>
      <c r="D625" s="39"/>
      <c r="E625" s="39"/>
      <c r="F625" s="39"/>
      <c r="G625" s="39"/>
      <c r="H625" s="39"/>
      <c r="I625" s="39"/>
      <c r="J625" s="39"/>
      <c r="K625" s="39"/>
      <c r="L625" s="39"/>
      <c r="M625" s="39"/>
      <c r="N625" s="39"/>
      <c r="O625" s="39"/>
      <c r="P625" s="39"/>
      <c r="Q625" s="39"/>
      <c r="R625" s="39"/>
      <c r="S625" s="39"/>
      <c r="T625" s="39"/>
      <c r="U625" s="39"/>
      <c r="V625" s="39"/>
      <c r="W625" s="39"/>
    </row>
    <row r="626" spans="2:23" ht="14.25" customHeight="1">
      <c r="B626" s="208"/>
      <c r="C626" s="208"/>
      <c r="D626" s="39"/>
      <c r="E626" s="39"/>
      <c r="F626" s="39"/>
      <c r="G626" s="39"/>
      <c r="H626" s="39"/>
      <c r="I626" s="39"/>
      <c r="J626" s="39"/>
      <c r="K626" s="39"/>
      <c r="L626" s="39"/>
      <c r="M626" s="39"/>
      <c r="N626" s="39"/>
      <c r="O626" s="39"/>
      <c r="P626" s="39"/>
      <c r="Q626" s="39"/>
      <c r="R626" s="39"/>
      <c r="S626" s="39"/>
      <c r="T626" s="39"/>
      <c r="U626" s="39"/>
      <c r="V626" s="39"/>
      <c r="W626" s="39"/>
    </row>
    <row r="627" spans="2:23" ht="14.25" customHeight="1">
      <c r="B627" s="208"/>
      <c r="C627" s="208"/>
      <c r="D627" s="39"/>
      <c r="E627" s="39"/>
      <c r="F627" s="39"/>
      <c r="G627" s="39"/>
      <c r="H627" s="39"/>
      <c r="I627" s="39"/>
      <c r="J627" s="39"/>
      <c r="K627" s="39"/>
      <c r="L627" s="39"/>
      <c r="M627" s="39"/>
      <c r="N627" s="39"/>
      <c r="O627" s="39"/>
      <c r="P627" s="39"/>
      <c r="Q627" s="39"/>
      <c r="R627" s="39"/>
      <c r="S627" s="39"/>
      <c r="T627" s="39"/>
      <c r="U627" s="39"/>
      <c r="V627" s="39"/>
      <c r="W627" s="39"/>
    </row>
    <row r="628" spans="2:23" ht="14.25" customHeight="1">
      <c r="B628" s="208"/>
      <c r="C628" s="208"/>
      <c r="D628" s="39"/>
      <c r="E628" s="39"/>
      <c r="F628" s="39"/>
      <c r="G628" s="39"/>
      <c r="H628" s="39"/>
      <c r="I628" s="39"/>
      <c r="J628" s="39"/>
      <c r="K628" s="39"/>
      <c r="L628" s="39"/>
      <c r="M628" s="39"/>
      <c r="N628" s="39"/>
      <c r="O628" s="39"/>
      <c r="P628" s="39"/>
      <c r="Q628" s="39"/>
      <c r="R628" s="39"/>
      <c r="S628" s="39"/>
      <c r="T628" s="39"/>
      <c r="U628" s="39"/>
      <c r="V628" s="39"/>
      <c r="W628" s="39"/>
    </row>
    <row r="629" spans="2:23" ht="14.25" customHeight="1">
      <c r="B629" s="208"/>
      <c r="C629" s="208"/>
      <c r="D629" s="39"/>
      <c r="E629" s="39"/>
      <c r="F629" s="39"/>
      <c r="G629" s="39"/>
      <c r="H629" s="39"/>
      <c r="I629" s="39"/>
      <c r="J629" s="39"/>
      <c r="K629" s="39"/>
      <c r="L629" s="39"/>
      <c r="M629" s="39"/>
      <c r="N629" s="39"/>
      <c r="O629" s="39"/>
      <c r="P629" s="39"/>
      <c r="Q629" s="39"/>
      <c r="R629" s="39"/>
      <c r="S629" s="39"/>
      <c r="T629" s="39"/>
      <c r="U629" s="39"/>
      <c r="V629" s="39"/>
      <c r="W629" s="39"/>
    </row>
    <row r="630" spans="2:23" ht="14.25" customHeight="1">
      <c r="B630" s="208"/>
      <c r="C630" s="208"/>
      <c r="D630" s="39"/>
      <c r="E630" s="39"/>
      <c r="F630" s="39"/>
      <c r="G630" s="39"/>
      <c r="H630" s="39"/>
      <c r="I630" s="39"/>
      <c r="J630" s="39"/>
      <c r="K630" s="39"/>
      <c r="L630" s="39"/>
      <c r="M630" s="39"/>
      <c r="N630" s="39"/>
      <c r="O630" s="39"/>
      <c r="P630" s="39"/>
      <c r="Q630" s="39"/>
      <c r="R630" s="39"/>
      <c r="S630" s="39"/>
      <c r="T630" s="39"/>
      <c r="U630" s="39"/>
      <c r="V630" s="39"/>
      <c r="W630" s="39"/>
    </row>
    <row r="631" spans="2:23" ht="14.25" customHeight="1">
      <c r="B631" s="208"/>
      <c r="C631" s="208"/>
      <c r="D631" s="39"/>
      <c r="E631" s="39"/>
      <c r="F631" s="39"/>
      <c r="G631" s="39"/>
      <c r="H631" s="39"/>
      <c r="I631" s="39"/>
      <c r="J631" s="39"/>
      <c r="K631" s="39"/>
      <c r="L631" s="39"/>
      <c r="M631" s="39"/>
      <c r="N631" s="39"/>
      <c r="O631" s="39"/>
      <c r="P631" s="39"/>
      <c r="Q631" s="39"/>
      <c r="R631" s="39"/>
      <c r="S631" s="39"/>
      <c r="T631" s="39"/>
      <c r="U631" s="39"/>
      <c r="V631" s="39"/>
      <c r="W631" s="39"/>
    </row>
    <row r="632" spans="2:23" ht="14.25" customHeight="1">
      <c r="B632" s="208"/>
      <c r="C632" s="208"/>
      <c r="D632" s="39"/>
      <c r="E632" s="39"/>
      <c r="F632" s="39"/>
      <c r="G632" s="39"/>
      <c r="H632" s="39"/>
      <c r="I632" s="39"/>
      <c r="J632" s="39"/>
      <c r="K632" s="39"/>
      <c r="L632" s="39"/>
      <c r="M632" s="39"/>
      <c r="N632" s="39"/>
      <c r="O632" s="39"/>
      <c r="P632" s="39"/>
      <c r="Q632" s="39"/>
      <c r="R632" s="39"/>
      <c r="S632" s="39"/>
      <c r="T632" s="39"/>
      <c r="U632" s="39"/>
      <c r="V632" s="39"/>
      <c r="W632" s="39"/>
    </row>
    <row r="633" spans="2:23" ht="14.25" customHeight="1">
      <c r="B633" s="208"/>
      <c r="C633" s="208"/>
      <c r="D633" s="39"/>
      <c r="E633" s="39"/>
      <c r="F633" s="39"/>
      <c r="G633" s="39"/>
      <c r="H633" s="39"/>
      <c r="I633" s="39"/>
      <c r="J633" s="39"/>
      <c r="K633" s="39"/>
      <c r="L633" s="39"/>
      <c r="M633" s="39"/>
      <c r="N633" s="39"/>
      <c r="O633" s="39"/>
      <c r="P633" s="39"/>
      <c r="Q633" s="39"/>
      <c r="R633" s="39"/>
      <c r="S633" s="39"/>
      <c r="T633" s="39"/>
      <c r="U633" s="39"/>
      <c r="V633" s="39"/>
      <c r="W633" s="39"/>
    </row>
    <row r="634" spans="2:23" ht="14.25" customHeight="1">
      <c r="B634" s="208"/>
      <c r="C634" s="208"/>
      <c r="D634" s="39"/>
      <c r="E634" s="39"/>
      <c r="F634" s="39"/>
      <c r="G634" s="39"/>
      <c r="H634" s="39"/>
      <c r="I634" s="39"/>
      <c r="J634" s="39"/>
      <c r="K634" s="39"/>
      <c r="L634" s="39"/>
      <c r="M634" s="39"/>
      <c r="N634" s="39"/>
      <c r="O634" s="39"/>
      <c r="P634" s="39"/>
      <c r="Q634" s="39"/>
      <c r="R634" s="39"/>
      <c r="S634" s="39"/>
      <c r="T634" s="39"/>
      <c r="U634" s="39"/>
      <c r="V634" s="39"/>
      <c r="W634" s="39"/>
    </row>
    <row r="635" spans="2:23" ht="14.25" customHeight="1">
      <c r="B635" s="208"/>
      <c r="C635" s="208"/>
      <c r="D635" s="39"/>
      <c r="E635" s="39"/>
      <c r="F635" s="39"/>
      <c r="G635" s="39"/>
      <c r="H635" s="39"/>
      <c r="I635" s="39"/>
      <c r="J635" s="39"/>
      <c r="K635" s="39"/>
      <c r="L635" s="39"/>
      <c r="M635" s="39"/>
      <c r="N635" s="39"/>
      <c r="O635" s="39"/>
      <c r="P635" s="39"/>
      <c r="Q635" s="39"/>
      <c r="R635" s="39"/>
      <c r="S635" s="39"/>
      <c r="T635" s="39"/>
      <c r="U635" s="39"/>
      <c r="V635" s="39"/>
      <c r="W635" s="39"/>
    </row>
    <row r="636" spans="2:23" ht="14.25" customHeight="1">
      <c r="B636" s="208"/>
      <c r="C636" s="208"/>
      <c r="D636" s="39"/>
      <c r="E636" s="39"/>
      <c r="F636" s="39"/>
      <c r="G636" s="39"/>
      <c r="H636" s="39"/>
      <c r="I636" s="39"/>
      <c r="J636" s="39"/>
      <c r="K636" s="39"/>
      <c r="L636" s="39"/>
      <c r="M636" s="39"/>
      <c r="N636" s="39"/>
      <c r="O636" s="39"/>
      <c r="P636" s="39"/>
      <c r="Q636" s="39"/>
      <c r="R636" s="39"/>
      <c r="S636" s="39"/>
      <c r="T636" s="39"/>
      <c r="U636" s="39"/>
      <c r="V636" s="39"/>
      <c r="W636" s="39"/>
    </row>
    <row r="637" spans="2:23" ht="14.25" customHeight="1">
      <c r="B637" s="208"/>
      <c r="C637" s="208"/>
      <c r="D637" s="39"/>
      <c r="E637" s="39"/>
      <c r="F637" s="39"/>
      <c r="G637" s="39"/>
      <c r="H637" s="39"/>
      <c r="I637" s="39"/>
      <c r="J637" s="39"/>
      <c r="K637" s="39"/>
      <c r="L637" s="39"/>
      <c r="M637" s="39"/>
      <c r="N637" s="39"/>
      <c r="O637" s="39"/>
      <c r="P637" s="39"/>
      <c r="Q637" s="39"/>
      <c r="R637" s="39"/>
      <c r="S637" s="39"/>
      <c r="T637" s="39"/>
      <c r="U637" s="39"/>
      <c r="V637" s="39"/>
      <c r="W637" s="39"/>
    </row>
    <row r="638" spans="2:23" ht="14.25" customHeight="1">
      <c r="B638" s="208"/>
      <c r="C638" s="208"/>
      <c r="D638" s="39"/>
      <c r="E638" s="39"/>
      <c r="F638" s="39"/>
      <c r="G638" s="39"/>
      <c r="H638" s="39"/>
      <c r="I638" s="39"/>
      <c r="J638" s="39"/>
      <c r="K638" s="39"/>
      <c r="L638" s="39"/>
      <c r="M638" s="39"/>
      <c r="N638" s="39"/>
      <c r="O638" s="39"/>
      <c r="P638" s="39"/>
      <c r="Q638" s="39"/>
      <c r="R638" s="39"/>
      <c r="S638" s="39"/>
      <c r="T638" s="39"/>
      <c r="U638" s="39"/>
      <c r="V638" s="39"/>
      <c r="W638" s="39"/>
    </row>
    <row r="639" spans="2:23" ht="14.25" customHeight="1">
      <c r="B639" s="208"/>
      <c r="C639" s="208"/>
      <c r="D639" s="39"/>
      <c r="E639" s="39"/>
      <c r="F639" s="39"/>
      <c r="G639" s="39"/>
      <c r="H639" s="39"/>
      <c r="I639" s="39"/>
      <c r="J639" s="39"/>
      <c r="K639" s="39"/>
      <c r="L639" s="39"/>
      <c r="M639" s="39"/>
      <c r="N639" s="39"/>
      <c r="O639" s="39"/>
      <c r="P639" s="39"/>
      <c r="Q639" s="39"/>
      <c r="R639" s="39"/>
      <c r="S639" s="39"/>
      <c r="T639" s="39"/>
      <c r="U639" s="39"/>
      <c r="V639" s="39"/>
      <c r="W639" s="39"/>
    </row>
    <row r="640" spans="2:23" ht="14.25" customHeight="1">
      <c r="B640" s="208"/>
      <c r="C640" s="208"/>
      <c r="D640" s="39"/>
      <c r="E640" s="39"/>
      <c r="F640" s="39"/>
      <c r="G640" s="39"/>
      <c r="H640" s="39"/>
      <c r="I640" s="39"/>
      <c r="J640" s="39"/>
      <c r="K640" s="39"/>
      <c r="L640" s="39"/>
      <c r="M640" s="39"/>
      <c r="N640" s="39"/>
      <c r="O640" s="39"/>
      <c r="P640" s="39"/>
      <c r="Q640" s="39"/>
      <c r="R640" s="39"/>
      <c r="S640" s="39"/>
      <c r="T640" s="39"/>
      <c r="U640" s="39"/>
      <c r="V640" s="39"/>
      <c r="W640" s="39"/>
    </row>
    <row r="641" spans="2:23" ht="14.25" customHeight="1">
      <c r="B641" s="208"/>
      <c r="C641" s="208"/>
      <c r="D641" s="39"/>
      <c r="E641" s="39"/>
      <c r="F641" s="39"/>
      <c r="G641" s="39"/>
      <c r="H641" s="39"/>
      <c r="I641" s="39"/>
      <c r="J641" s="39"/>
      <c r="K641" s="39"/>
      <c r="L641" s="39"/>
      <c r="M641" s="39"/>
      <c r="N641" s="39"/>
      <c r="O641" s="39"/>
      <c r="P641" s="39"/>
      <c r="Q641" s="39"/>
      <c r="R641" s="39"/>
      <c r="S641" s="39"/>
      <c r="T641" s="39"/>
      <c r="U641" s="39"/>
      <c r="V641" s="39"/>
      <c r="W641" s="39"/>
    </row>
    <row r="642" spans="2:23" ht="14.25" customHeight="1">
      <c r="B642" s="208"/>
      <c r="C642" s="208"/>
      <c r="D642" s="39"/>
      <c r="E642" s="39"/>
      <c r="F642" s="39"/>
      <c r="G642" s="39"/>
      <c r="H642" s="39"/>
      <c r="I642" s="39"/>
      <c r="J642" s="39"/>
      <c r="K642" s="39"/>
      <c r="L642" s="39"/>
      <c r="M642" s="39"/>
      <c r="N642" s="39"/>
      <c r="O642" s="39"/>
      <c r="P642" s="39"/>
      <c r="Q642" s="39"/>
      <c r="R642" s="39"/>
      <c r="S642" s="39"/>
      <c r="T642" s="39"/>
      <c r="U642" s="39"/>
      <c r="V642" s="39"/>
      <c r="W642" s="39"/>
    </row>
    <row r="643" spans="2:23" ht="14.25" customHeight="1">
      <c r="B643" s="208"/>
      <c r="C643" s="208"/>
      <c r="D643" s="39"/>
      <c r="E643" s="39"/>
      <c r="F643" s="39"/>
      <c r="G643" s="39"/>
      <c r="H643" s="39"/>
      <c r="I643" s="39"/>
      <c r="J643" s="39"/>
      <c r="K643" s="39"/>
      <c r="L643" s="39"/>
      <c r="M643" s="39"/>
      <c r="N643" s="39"/>
      <c r="O643" s="39"/>
      <c r="P643" s="39"/>
      <c r="Q643" s="39"/>
      <c r="R643" s="39"/>
      <c r="S643" s="39"/>
      <c r="T643" s="39"/>
      <c r="U643" s="39"/>
      <c r="V643" s="39"/>
      <c r="W643" s="39"/>
    </row>
    <row r="644" spans="2:23" ht="14.25" customHeight="1">
      <c r="B644" s="208"/>
      <c r="C644" s="208"/>
      <c r="D644" s="39"/>
      <c r="E644" s="39"/>
      <c r="F644" s="39"/>
      <c r="G644" s="39"/>
      <c r="H644" s="39"/>
      <c r="I644" s="39"/>
      <c r="J644" s="39"/>
      <c r="K644" s="39"/>
      <c r="L644" s="39"/>
      <c r="M644" s="39"/>
      <c r="N644" s="39"/>
      <c r="O644" s="39"/>
      <c r="P644" s="39"/>
      <c r="Q644" s="39"/>
      <c r="R644" s="39"/>
      <c r="S644" s="39"/>
      <c r="T644" s="39"/>
      <c r="U644" s="39"/>
      <c r="V644" s="39"/>
      <c r="W644" s="39"/>
    </row>
    <row r="645" spans="2:23" ht="14.25" customHeight="1">
      <c r="B645" s="208"/>
      <c r="C645" s="208"/>
      <c r="D645" s="39"/>
      <c r="E645" s="39"/>
      <c r="F645" s="39"/>
      <c r="G645" s="39"/>
      <c r="H645" s="39"/>
      <c r="I645" s="39"/>
      <c r="J645" s="39"/>
      <c r="K645" s="39"/>
      <c r="L645" s="39"/>
      <c r="M645" s="39"/>
      <c r="N645" s="39"/>
      <c r="O645" s="39"/>
      <c r="P645" s="39"/>
      <c r="Q645" s="39"/>
      <c r="R645" s="39"/>
      <c r="S645" s="39"/>
      <c r="T645" s="39"/>
      <c r="U645" s="39"/>
      <c r="V645" s="39"/>
      <c r="W645" s="39"/>
    </row>
    <row r="646" spans="2:23" ht="14.25" customHeight="1">
      <c r="B646" s="208"/>
      <c r="C646" s="208"/>
      <c r="D646" s="39"/>
      <c r="E646" s="39"/>
      <c r="F646" s="39"/>
      <c r="G646" s="39"/>
      <c r="H646" s="39"/>
      <c r="I646" s="39"/>
      <c r="J646" s="39"/>
      <c r="K646" s="39"/>
      <c r="L646" s="39"/>
      <c r="M646" s="39"/>
      <c r="N646" s="39"/>
      <c r="O646" s="39"/>
      <c r="P646" s="39"/>
      <c r="Q646" s="39"/>
      <c r="R646" s="39"/>
      <c r="S646" s="39"/>
      <c r="T646" s="39"/>
      <c r="U646" s="39"/>
      <c r="V646" s="39"/>
      <c r="W646" s="39"/>
    </row>
    <row r="647" spans="2:23" ht="14.25" customHeight="1">
      <c r="B647" s="208"/>
      <c r="C647" s="208"/>
      <c r="D647" s="39"/>
      <c r="E647" s="39"/>
      <c r="F647" s="39"/>
      <c r="G647" s="39"/>
      <c r="H647" s="39"/>
      <c r="I647" s="39"/>
      <c r="J647" s="39"/>
      <c r="K647" s="39"/>
      <c r="L647" s="39"/>
      <c r="M647" s="39"/>
      <c r="N647" s="39"/>
      <c r="O647" s="39"/>
      <c r="P647" s="39"/>
      <c r="Q647" s="39"/>
      <c r="R647" s="39"/>
      <c r="S647" s="39"/>
      <c r="T647" s="39"/>
      <c r="U647" s="39"/>
      <c r="V647" s="39"/>
      <c r="W647" s="39"/>
    </row>
    <row r="648" spans="2:23" ht="14.25" customHeight="1">
      <c r="B648" s="208"/>
      <c r="C648" s="208"/>
      <c r="D648" s="39"/>
      <c r="E648" s="39"/>
      <c r="F648" s="39"/>
      <c r="G648" s="39"/>
      <c r="H648" s="39"/>
      <c r="I648" s="39"/>
      <c r="J648" s="39"/>
      <c r="K648" s="39"/>
      <c r="L648" s="39"/>
      <c r="M648" s="39"/>
      <c r="N648" s="39"/>
      <c r="O648" s="39"/>
      <c r="P648" s="39"/>
      <c r="Q648" s="39"/>
      <c r="R648" s="39"/>
      <c r="S648" s="39"/>
      <c r="T648" s="39"/>
      <c r="U648" s="39"/>
      <c r="V648" s="39"/>
      <c r="W648" s="39"/>
    </row>
    <row r="649" spans="2:23" ht="14.25" customHeight="1">
      <c r="B649" s="208"/>
      <c r="C649" s="208"/>
      <c r="D649" s="39"/>
      <c r="E649" s="39"/>
      <c r="F649" s="39"/>
      <c r="G649" s="39"/>
      <c r="H649" s="39"/>
      <c r="I649" s="39"/>
      <c r="J649" s="39"/>
      <c r="K649" s="39"/>
      <c r="L649" s="39"/>
      <c r="M649" s="39"/>
      <c r="N649" s="39"/>
      <c r="O649" s="39"/>
      <c r="P649" s="39"/>
      <c r="Q649" s="39"/>
      <c r="R649" s="39"/>
      <c r="S649" s="39"/>
      <c r="T649" s="39"/>
      <c r="U649" s="39"/>
      <c r="V649" s="39"/>
      <c r="W649" s="39"/>
    </row>
    <row r="650" spans="2:23" ht="14.25" customHeight="1">
      <c r="B650" s="208"/>
      <c r="C650" s="208"/>
      <c r="D650" s="39"/>
      <c r="E650" s="39"/>
      <c r="F650" s="39"/>
      <c r="G650" s="39"/>
      <c r="H650" s="39"/>
      <c r="I650" s="39"/>
      <c r="J650" s="39"/>
      <c r="K650" s="39"/>
      <c r="L650" s="39"/>
      <c r="M650" s="39"/>
      <c r="N650" s="39"/>
      <c r="O650" s="39"/>
      <c r="P650" s="39"/>
      <c r="Q650" s="39"/>
      <c r="R650" s="39"/>
      <c r="S650" s="39"/>
      <c r="T650" s="39"/>
      <c r="U650" s="39"/>
      <c r="V650" s="39"/>
      <c r="W650" s="39"/>
    </row>
    <row r="651" spans="2:23" ht="14.25" customHeight="1">
      <c r="B651" s="208"/>
      <c r="C651" s="208"/>
      <c r="D651" s="39"/>
      <c r="E651" s="39"/>
      <c r="F651" s="39"/>
      <c r="G651" s="39"/>
      <c r="H651" s="39"/>
      <c r="I651" s="39"/>
      <c r="J651" s="39"/>
      <c r="K651" s="39"/>
      <c r="L651" s="39"/>
      <c r="M651" s="39"/>
      <c r="N651" s="39"/>
      <c r="O651" s="39"/>
      <c r="P651" s="39"/>
      <c r="Q651" s="39"/>
      <c r="R651" s="39"/>
      <c r="S651" s="39"/>
      <c r="T651" s="39"/>
      <c r="U651" s="39"/>
      <c r="V651" s="39"/>
      <c r="W651" s="39"/>
    </row>
    <row r="652" spans="2:23" ht="14.25" customHeight="1">
      <c r="B652" s="208"/>
      <c r="C652" s="208"/>
      <c r="D652" s="39"/>
      <c r="E652" s="39"/>
      <c r="F652" s="39"/>
      <c r="G652" s="39"/>
      <c r="H652" s="39"/>
      <c r="I652" s="39"/>
      <c r="J652" s="39"/>
      <c r="K652" s="39"/>
      <c r="L652" s="39"/>
      <c r="M652" s="39"/>
      <c r="N652" s="39"/>
      <c r="O652" s="39"/>
      <c r="P652" s="39"/>
      <c r="Q652" s="39"/>
      <c r="R652" s="39"/>
      <c r="S652" s="39"/>
      <c r="T652" s="39"/>
      <c r="U652" s="39"/>
      <c r="V652" s="39"/>
      <c r="W652" s="39"/>
    </row>
    <row r="653" spans="2:23" ht="14.25" customHeight="1">
      <c r="B653" s="208"/>
      <c r="C653" s="208"/>
      <c r="D653" s="39"/>
      <c r="E653" s="39"/>
      <c r="F653" s="39"/>
      <c r="G653" s="39"/>
      <c r="H653" s="39"/>
      <c r="I653" s="39"/>
      <c r="J653" s="39"/>
      <c r="K653" s="39"/>
      <c r="L653" s="39"/>
      <c r="M653" s="39"/>
      <c r="N653" s="39"/>
      <c r="O653" s="39"/>
      <c r="P653" s="39"/>
      <c r="Q653" s="39"/>
      <c r="R653" s="39"/>
      <c r="S653" s="39"/>
      <c r="T653" s="39"/>
      <c r="U653" s="39"/>
      <c r="V653" s="39"/>
      <c r="W653" s="39"/>
    </row>
    <row r="654" spans="2:23" ht="14.25" customHeight="1">
      <c r="B654" s="208"/>
      <c r="C654" s="208"/>
      <c r="D654" s="39"/>
      <c r="E654" s="39"/>
      <c r="F654" s="39"/>
      <c r="G654" s="39"/>
      <c r="H654" s="39"/>
      <c r="I654" s="39"/>
      <c r="J654" s="39"/>
      <c r="K654" s="39"/>
      <c r="L654" s="39"/>
      <c r="M654" s="39"/>
      <c r="N654" s="39"/>
      <c r="O654" s="39"/>
      <c r="P654" s="39"/>
      <c r="Q654" s="39"/>
      <c r="R654" s="39"/>
      <c r="S654" s="39"/>
      <c r="T654" s="39"/>
      <c r="U654" s="39"/>
      <c r="V654" s="39"/>
      <c r="W654" s="39"/>
    </row>
    <row r="655" spans="2:23" ht="14.25" customHeight="1">
      <c r="B655" s="208"/>
      <c r="C655" s="208"/>
      <c r="D655" s="39"/>
      <c r="E655" s="39"/>
      <c r="F655" s="39"/>
      <c r="G655" s="39"/>
      <c r="H655" s="39"/>
      <c r="I655" s="39"/>
      <c r="J655" s="39"/>
      <c r="K655" s="39"/>
      <c r="L655" s="39"/>
      <c r="M655" s="39"/>
      <c r="N655" s="39"/>
      <c r="O655" s="39"/>
      <c r="P655" s="39"/>
      <c r="Q655" s="39"/>
      <c r="R655" s="39"/>
      <c r="S655" s="39"/>
      <c r="T655" s="39"/>
      <c r="U655" s="39"/>
      <c r="V655" s="39"/>
      <c r="W655" s="39"/>
    </row>
    <row r="656" spans="2:23" ht="14.25" customHeight="1">
      <c r="B656" s="208"/>
      <c r="C656" s="208"/>
      <c r="D656" s="39"/>
      <c r="E656" s="39"/>
      <c r="F656" s="39"/>
      <c r="G656" s="39"/>
      <c r="H656" s="39"/>
      <c r="I656" s="39"/>
      <c r="J656" s="39"/>
      <c r="K656" s="39"/>
      <c r="L656" s="39"/>
      <c r="M656" s="39"/>
      <c r="N656" s="39"/>
      <c r="O656" s="39"/>
      <c r="P656" s="39"/>
      <c r="Q656" s="39"/>
      <c r="R656" s="39"/>
      <c r="S656" s="39"/>
      <c r="T656" s="39"/>
      <c r="U656" s="39"/>
      <c r="V656" s="39"/>
      <c r="W656" s="39"/>
    </row>
    <row r="657" spans="2:23" ht="14.25" customHeight="1">
      <c r="B657" s="208"/>
      <c r="C657" s="208"/>
      <c r="D657" s="39"/>
      <c r="E657" s="39"/>
      <c r="F657" s="39"/>
      <c r="G657" s="39"/>
      <c r="H657" s="39"/>
      <c r="I657" s="39"/>
      <c r="J657" s="39"/>
      <c r="K657" s="39"/>
      <c r="L657" s="39"/>
      <c r="M657" s="39"/>
      <c r="N657" s="39"/>
      <c r="O657" s="39"/>
      <c r="P657" s="39"/>
      <c r="Q657" s="39"/>
      <c r="R657" s="39"/>
      <c r="S657" s="39"/>
      <c r="T657" s="39"/>
      <c r="U657" s="39"/>
      <c r="V657" s="39"/>
      <c r="W657" s="39"/>
    </row>
    <row r="658" spans="2:23" ht="14.25" customHeight="1">
      <c r="B658" s="208"/>
      <c r="C658" s="208"/>
      <c r="D658" s="39"/>
      <c r="E658" s="39"/>
      <c r="F658" s="39"/>
      <c r="G658" s="39"/>
      <c r="H658" s="39"/>
      <c r="I658" s="39"/>
      <c r="J658" s="39"/>
      <c r="K658" s="39"/>
      <c r="L658" s="39"/>
      <c r="M658" s="39"/>
      <c r="N658" s="39"/>
      <c r="O658" s="39"/>
      <c r="P658" s="39"/>
      <c r="Q658" s="39"/>
      <c r="R658" s="39"/>
      <c r="S658" s="39"/>
      <c r="T658" s="39"/>
      <c r="U658" s="39"/>
      <c r="V658" s="39"/>
      <c r="W658" s="39"/>
    </row>
    <row r="659" spans="2:23" ht="14.25" customHeight="1">
      <c r="B659" s="208"/>
      <c r="C659" s="208"/>
      <c r="D659" s="39"/>
      <c r="E659" s="39"/>
      <c r="F659" s="39"/>
      <c r="G659" s="39"/>
      <c r="H659" s="39"/>
      <c r="I659" s="39"/>
      <c r="J659" s="39"/>
      <c r="K659" s="39"/>
      <c r="L659" s="39"/>
      <c r="M659" s="39"/>
      <c r="N659" s="39"/>
      <c r="O659" s="39"/>
      <c r="P659" s="39"/>
      <c r="Q659" s="39"/>
      <c r="R659" s="39"/>
      <c r="S659" s="39"/>
      <c r="T659" s="39"/>
      <c r="U659" s="39"/>
      <c r="V659" s="39"/>
      <c r="W659" s="39"/>
    </row>
    <row r="660" spans="2:23" ht="14.25" customHeight="1">
      <c r="B660" s="208"/>
      <c r="C660" s="208"/>
      <c r="D660" s="39"/>
      <c r="E660" s="39"/>
      <c r="F660" s="39"/>
      <c r="G660" s="39"/>
      <c r="H660" s="39"/>
      <c r="I660" s="39"/>
      <c r="J660" s="39"/>
      <c r="K660" s="39"/>
      <c r="L660" s="39"/>
      <c r="M660" s="39"/>
      <c r="N660" s="39"/>
      <c r="O660" s="39"/>
      <c r="P660" s="39"/>
      <c r="Q660" s="39"/>
      <c r="R660" s="39"/>
      <c r="S660" s="39"/>
      <c r="T660" s="39"/>
      <c r="U660" s="39"/>
      <c r="V660" s="39"/>
      <c r="W660" s="39"/>
    </row>
    <row r="661" spans="2:23" ht="14.25" customHeight="1">
      <c r="B661" s="208"/>
      <c r="C661" s="208"/>
      <c r="D661" s="39"/>
      <c r="E661" s="39"/>
      <c r="F661" s="39"/>
      <c r="G661" s="39"/>
      <c r="H661" s="39"/>
      <c r="I661" s="39"/>
      <c r="J661" s="39"/>
      <c r="K661" s="39"/>
      <c r="L661" s="39"/>
      <c r="M661" s="39"/>
      <c r="N661" s="39"/>
      <c r="O661" s="39"/>
      <c r="P661" s="39"/>
      <c r="Q661" s="39"/>
      <c r="R661" s="39"/>
      <c r="S661" s="39"/>
      <c r="T661" s="39"/>
      <c r="U661" s="39"/>
      <c r="V661" s="39"/>
      <c r="W661" s="39"/>
    </row>
    <row r="662" spans="2:23" ht="14.25" customHeight="1">
      <c r="B662" s="208"/>
      <c r="C662" s="208"/>
      <c r="D662" s="39"/>
      <c r="E662" s="39"/>
      <c r="F662" s="39"/>
      <c r="G662" s="39"/>
      <c r="H662" s="39"/>
      <c r="I662" s="39"/>
      <c r="J662" s="39"/>
      <c r="K662" s="39"/>
      <c r="L662" s="39"/>
      <c r="M662" s="39"/>
      <c r="N662" s="39"/>
      <c r="O662" s="39"/>
      <c r="P662" s="39"/>
      <c r="Q662" s="39"/>
      <c r="R662" s="39"/>
      <c r="S662" s="39"/>
      <c r="T662" s="39"/>
      <c r="U662" s="39"/>
      <c r="V662" s="39"/>
      <c r="W662" s="39"/>
    </row>
    <row r="663" spans="2:23" ht="14.25" customHeight="1">
      <c r="B663" s="208"/>
      <c r="C663" s="208"/>
      <c r="D663" s="39"/>
      <c r="E663" s="39"/>
      <c r="F663" s="39"/>
      <c r="G663" s="39"/>
      <c r="H663" s="39"/>
      <c r="I663" s="39"/>
      <c r="J663" s="39"/>
      <c r="K663" s="39"/>
      <c r="L663" s="39"/>
      <c r="M663" s="39"/>
      <c r="N663" s="39"/>
      <c r="O663" s="39"/>
      <c r="P663" s="39"/>
      <c r="Q663" s="39"/>
      <c r="R663" s="39"/>
      <c r="S663" s="39"/>
      <c r="T663" s="39"/>
      <c r="U663" s="39"/>
      <c r="V663" s="39"/>
      <c r="W663" s="39"/>
    </row>
    <row r="664" spans="2:23" ht="14.25" customHeight="1">
      <c r="B664" s="208"/>
      <c r="C664" s="208"/>
      <c r="D664" s="39"/>
      <c r="E664" s="39"/>
      <c r="F664" s="39"/>
      <c r="G664" s="39"/>
      <c r="H664" s="39"/>
      <c r="I664" s="39"/>
      <c r="J664" s="39"/>
      <c r="K664" s="39"/>
      <c r="L664" s="39"/>
      <c r="M664" s="39"/>
      <c r="N664" s="39"/>
      <c r="O664" s="39"/>
      <c r="P664" s="39"/>
      <c r="Q664" s="39"/>
      <c r="R664" s="39"/>
      <c r="S664" s="39"/>
      <c r="T664" s="39"/>
      <c r="U664" s="39"/>
      <c r="V664" s="39"/>
      <c r="W664" s="39"/>
    </row>
    <row r="665" spans="2:23" ht="14.25" customHeight="1">
      <c r="B665" s="208"/>
      <c r="C665" s="208"/>
      <c r="D665" s="39"/>
      <c r="E665" s="39"/>
      <c r="F665" s="39"/>
      <c r="G665" s="39"/>
      <c r="H665" s="39"/>
      <c r="I665" s="39"/>
      <c r="J665" s="39"/>
      <c r="K665" s="39"/>
      <c r="L665" s="39"/>
      <c r="M665" s="39"/>
      <c r="N665" s="39"/>
      <c r="O665" s="39"/>
      <c r="P665" s="39"/>
      <c r="Q665" s="39"/>
      <c r="R665" s="39"/>
      <c r="S665" s="39"/>
      <c r="T665" s="39"/>
      <c r="U665" s="39"/>
      <c r="V665" s="39"/>
      <c r="W665" s="39"/>
    </row>
    <row r="666" spans="2:23" ht="14.25" customHeight="1">
      <c r="B666" s="208"/>
      <c r="C666" s="208"/>
      <c r="D666" s="39"/>
      <c r="E666" s="39"/>
      <c r="F666" s="39"/>
      <c r="G666" s="39"/>
      <c r="H666" s="39"/>
      <c r="I666" s="39"/>
      <c r="J666" s="39"/>
      <c r="K666" s="39"/>
      <c r="L666" s="39"/>
      <c r="M666" s="39"/>
      <c r="N666" s="39"/>
      <c r="O666" s="39"/>
      <c r="P666" s="39"/>
      <c r="Q666" s="39"/>
      <c r="R666" s="39"/>
      <c r="S666" s="39"/>
      <c r="T666" s="39"/>
      <c r="U666" s="39"/>
      <c r="V666" s="39"/>
      <c r="W666" s="39"/>
    </row>
    <row r="667" spans="2:23" ht="14.25" customHeight="1">
      <c r="B667" s="208"/>
      <c r="C667" s="208"/>
      <c r="D667" s="39"/>
      <c r="E667" s="39"/>
      <c r="F667" s="39"/>
      <c r="G667" s="39"/>
      <c r="H667" s="39"/>
      <c r="I667" s="39"/>
      <c r="J667" s="39"/>
      <c r="K667" s="39"/>
      <c r="L667" s="39"/>
      <c r="M667" s="39"/>
      <c r="N667" s="39"/>
      <c r="O667" s="39"/>
      <c r="P667" s="39"/>
      <c r="Q667" s="39"/>
      <c r="R667" s="39"/>
      <c r="S667" s="39"/>
      <c r="T667" s="39"/>
      <c r="U667" s="39"/>
      <c r="V667" s="39"/>
      <c r="W667" s="39"/>
    </row>
    <row r="668" spans="2:23" ht="14.25" customHeight="1">
      <c r="B668" s="208"/>
      <c r="C668" s="208"/>
      <c r="D668" s="39"/>
      <c r="E668" s="39"/>
      <c r="F668" s="39"/>
      <c r="G668" s="39"/>
      <c r="H668" s="39"/>
      <c r="I668" s="39"/>
      <c r="J668" s="39"/>
      <c r="K668" s="39"/>
      <c r="L668" s="39"/>
      <c r="M668" s="39"/>
      <c r="N668" s="39"/>
      <c r="O668" s="39"/>
      <c r="P668" s="39"/>
      <c r="Q668" s="39"/>
      <c r="R668" s="39"/>
      <c r="S668" s="39"/>
      <c r="T668" s="39"/>
      <c r="U668" s="39"/>
      <c r="V668" s="39"/>
      <c r="W668" s="39"/>
    </row>
    <row r="669" spans="2:23" ht="14.25" customHeight="1">
      <c r="B669" s="208"/>
      <c r="C669" s="208"/>
      <c r="D669" s="39"/>
      <c r="E669" s="39"/>
      <c r="F669" s="39"/>
      <c r="G669" s="39"/>
      <c r="H669" s="39"/>
      <c r="I669" s="39"/>
      <c r="J669" s="39"/>
      <c r="K669" s="39"/>
      <c r="L669" s="39"/>
      <c r="M669" s="39"/>
      <c r="N669" s="39"/>
      <c r="O669" s="39"/>
      <c r="P669" s="39"/>
      <c r="Q669" s="39"/>
      <c r="R669" s="39"/>
      <c r="S669" s="39"/>
      <c r="T669" s="39"/>
      <c r="U669" s="39"/>
      <c r="V669" s="39"/>
      <c r="W669" s="39"/>
    </row>
    <row r="670" spans="2:23" ht="14.25" customHeight="1">
      <c r="B670" s="208"/>
      <c r="C670" s="208"/>
      <c r="D670" s="39"/>
      <c r="E670" s="39"/>
      <c r="F670" s="39"/>
      <c r="G670" s="39"/>
      <c r="H670" s="39"/>
      <c r="I670" s="39"/>
      <c r="J670" s="39"/>
      <c r="K670" s="39"/>
      <c r="L670" s="39"/>
      <c r="M670" s="39"/>
      <c r="N670" s="39"/>
      <c r="O670" s="39"/>
      <c r="P670" s="39"/>
      <c r="Q670" s="39"/>
      <c r="R670" s="39"/>
      <c r="S670" s="39"/>
      <c r="T670" s="39"/>
      <c r="U670" s="39"/>
      <c r="V670" s="39"/>
      <c r="W670" s="39"/>
    </row>
    <row r="671" spans="2:23" ht="14.25" customHeight="1">
      <c r="B671" s="208"/>
      <c r="C671" s="208"/>
      <c r="D671" s="39"/>
      <c r="E671" s="39"/>
      <c r="F671" s="39"/>
      <c r="G671" s="39"/>
      <c r="H671" s="39"/>
      <c r="I671" s="39"/>
      <c r="J671" s="39"/>
      <c r="K671" s="39"/>
      <c r="L671" s="39"/>
      <c r="M671" s="39"/>
      <c r="N671" s="39"/>
      <c r="O671" s="39"/>
      <c r="P671" s="39"/>
      <c r="Q671" s="39"/>
      <c r="R671" s="39"/>
      <c r="S671" s="39"/>
      <c r="T671" s="39"/>
      <c r="U671" s="39"/>
      <c r="V671" s="39"/>
      <c r="W671" s="39"/>
    </row>
    <row r="672" spans="2:23" ht="14.25" customHeight="1">
      <c r="B672" s="208"/>
      <c r="C672" s="208"/>
      <c r="D672" s="39"/>
      <c r="E672" s="39"/>
      <c r="F672" s="39"/>
      <c r="G672" s="39"/>
      <c r="H672" s="39"/>
      <c r="I672" s="39"/>
      <c r="J672" s="39"/>
      <c r="K672" s="39"/>
      <c r="L672" s="39"/>
      <c r="M672" s="39"/>
      <c r="N672" s="39"/>
      <c r="O672" s="39"/>
      <c r="P672" s="39"/>
      <c r="Q672" s="39"/>
      <c r="R672" s="39"/>
      <c r="S672" s="39"/>
      <c r="T672" s="39"/>
      <c r="U672" s="39"/>
      <c r="V672" s="39"/>
      <c r="W672" s="39"/>
    </row>
    <row r="673" spans="2:23" ht="14.25" customHeight="1">
      <c r="B673" s="208"/>
      <c r="C673" s="208"/>
      <c r="D673" s="39"/>
      <c r="E673" s="39"/>
      <c r="F673" s="39"/>
      <c r="G673" s="39"/>
      <c r="H673" s="39"/>
      <c r="I673" s="39"/>
      <c r="J673" s="39"/>
      <c r="K673" s="39"/>
      <c r="L673" s="39"/>
      <c r="M673" s="39"/>
      <c r="N673" s="39"/>
      <c r="O673" s="39"/>
      <c r="P673" s="39"/>
      <c r="Q673" s="39"/>
      <c r="R673" s="39"/>
      <c r="S673" s="39"/>
      <c r="T673" s="39"/>
      <c r="U673" s="39"/>
      <c r="V673" s="39"/>
      <c r="W673" s="39"/>
    </row>
    <row r="674" spans="2:23" ht="14.25" customHeight="1">
      <c r="B674" s="208"/>
      <c r="C674" s="208"/>
      <c r="D674" s="39"/>
      <c r="E674" s="39"/>
      <c r="F674" s="39"/>
      <c r="G674" s="39"/>
      <c r="H674" s="39"/>
      <c r="I674" s="39"/>
      <c r="J674" s="39"/>
      <c r="K674" s="39"/>
      <c r="L674" s="39"/>
      <c r="M674" s="39"/>
      <c r="N674" s="39"/>
      <c r="O674" s="39"/>
      <c r="P674" s="39"/>
      <c r="Q674" s="39"/>
      <c r="R674" s="39"/>
      <c r="S674" s="39"/>
      <c r="T674" s="39"/>
      <c r="U674" s="39"/>
      <c r="V674" s="39"/>
      <c r="W674" s="39"/>
    </row>
    <row r="675" spans="2:23" ht="14.25" customHeight="1">
      <c r="B675" s="208"/>
      <c r="C675" s="208"/>
      <c r="D675" s="39"/>
      <c r="E675" s="39"/>
      <c r="F675" s="39"/>
      <c r="G675" s="39"/>
      <c r="H675" s="39"/>
      <c r="I675" s="39"/>
      <c r="J675" s="39"/>
      <c r="K675" s="39"/>
      <c r="L675" s="39"/>
      <c r="M675" s="39"/>
      <c r="N675" s="39"/>
      <c r="O675" s="39"/>
      <c r="P675" s="39"/>
      <c r="Q675" s="39"/>
      <c r="R675" s="39"/>
      <c r="S675" s="39"/>
      <c r="T675" s="39"/>
      <c r="U675" s="39"/>
      <c r="V675" s="39"/>
      <c r="W675" s="39"/>
    </row>
    <row r="676" spans="2:23" ht="14.25" customHeight="1">
      <c r="B676" s="208"/>
      <c r="C676" s="208"/>
      <c r="D676" s="39"/>
      <c r="E676" s="39"/>
      <c r="F676" s="39"/>
      <c r="G676" s="39"/>
      <c r="H676" s="39"/>
      <c r="I676" s="39"/>
      <c r="J676" s="39"/>
      <c r="K676" s="39"/>
      <c r="L676" s="39"/>
      <c r="M676" s="39"/>
      <c r="N676" s="39"/>
      <c r="O676" s="39"/>
      <c r="P676" s="39"/>
      <c r="Q676" s="39"/>
      <c r="R676" s="39"/>
      <c r="S676" s="39"/>
      <c r="T676" s="39"/>
      <c r="U676" s="39"/>
      <c r="V676" s="39"/>
      <c r="W676" s="39"/>
    </row>
    <row r="677" spans="2:23" ht="14.25" customHeight="1">
      <c r="B677" s="208"/>
      <c r="C677" s="208"/>
      <c r="D677" s="39"/>
      <c r="E677" s="39"/>
      <c r="F677" s="39"/>
      <c r="G677" s="39"/>
      <c r="H677" s="39"/>
      <c r="I677" s="39"/>
      <c r="J677" s="39"/>
      <c r="K677" s="39"/>
      <c r="L677" s="39"/>
      <c r="M677" s="39"/>
      <c r="N677" s="39"/>
      <c r="O677" s="39"/>
      <c r="P677" s="39"/>
      <c r="Q677" s="39"/>
      <c r="R677" s="39"/>
      <c r="S677" s="39"/>
      <c r="T677" s="39"/>
      <c r="U677" s="39"/>
      <c r="V677" s="39"/>
      <c r="W677" s="39"/>
    </row>
    <row r="678" spans="2:23" ht="14.25" customHeight="1">
      <c r="B678" s="208"/>
      <c r="C678" s="208"/>
      <c r="D678" s="39"/>
      <c r="E678" s="39"/>
      <c r="F678" s="39"/>
      <c r="G678" s="39"/>
      <c r="H678" s="39"/>
      <c r="I678" s="39"/>
      <c r="J678" s="39"/>
      <c r="K678" s="39"/>
      <c r="L678" s="39"/>
      <c r="M678" s="39"/>
      <c r="N678" s="39"/>
      <c r="O678" s="39"/>
      <c r="P678" s="39"/>
      <c r="Q678" s="39"/>
      <c r="R678" s="39"/>
      <c r="S678" s="39"/>
      <c r="T678" s="39"/>
      <c r="U678" s="39"/>
      <c r="V678" s="39"/>
      <c r="W678" s="39"/>
    </row>
    <row r="679" spans="2:23" ht="14.25" customHeight="1">
      <c r="B679" s="208"/>
      <c r="C679" s="208"/>
      <c r="D679" s="39"/>
      <c r="E679" s="39"/>
      <c r="F679" s="39"/>
      <c r="G679" s="39"/>
      <c r="H679" s="39"/>
      <c r="I679" s="39"/>
      <c r="J679" s="39"/>
      <c r="K679" s="39"/>
      <c r="L679" s="39"/>
      <c r="M679" s="39"/>
      <c r="N679" s="39"/>
      <c r="O679" s="39"/>
      <c r="P679" s="39"/>
      <c r="Q679" s="39"/>
      <c r="R679" s="39"/>
      <c r="S679" s="39"/>
      <c r="T679" s="39"/>
      <c r="U679" s="39"/>
      <c r="V679" s="39"/>
      <c r="W679" s="39"/>
    </row>
    <row r="680" spans="2:23" ht="14.25" customHeight="1">
      <c r="B680" s="208"/>
      <c r="C680" s="208"/>
      <c r="D680" s="39"/>
      <c r="E680" s="39"/>
      <c r="F680" s="39"/>
      <c r="G680" s="39"/>
      <c r="H680" s="39"/>
      <c r="I680" s="39"/>
      <c r="J680" s="39"/>
      <c r="K680" s="39"/>
      <c r="L680" s="39"/>
      <c r="M680" s="39"/>
      <c r="N680" s="39"/>
      <c r="O680" s="39"/>
      <c r="P680" s="39"/>
      <c r="Q680" s="39"/>
      <c r="R680" s="39"/>
      <c r="S680" s="39"/>
      <c r="T680" s="39"/>
      <c r="U680" s="39"/>
      <c r="V680" s="39"/>
      <c r="W680" s="39"/>
    </row>
    <row r="681" spans="2:23" ht="14.25" customHeight="1">
      <c r="B681" s="208"/>
      <c r="C681" s="208"/>
      <c r="D681" s="39"/>
      <c r="E681" s="39"/>
      <c r="F681" s="39"/>
      <c r="G681" s="39"/>
      <c r="H681" s="39"/>
      <c r="I681" s="39"/>
      <c r="J681" s="39"/>
      <c r="K681" s="39"/>
      <c r="L681" s="39"/>
      <c r="M681" s="39"/>
      <c r="N681" s="39"/>
      <c r="O681" s="39"/>
      <c r="P681" s="39"/>
      <c r="Q681" s="39"/>
      <c r="R681" s="39"/>
      <c r="S681" s="39"/>
      <c r="T681" s="39"/>
      <c r="U681" s="39"/>
      <c r="V681" s="39"/>
      <c r="W681" s="39"/>
    </row>
    <row r="682" spans="2:23" ht="14.25" customHeight="1">
      <c r="B682" s="208"/>
      <c r="C682" s="208"/>
      <c r="D682" s="39"/>
      <c r="E682" s="39"/>
      <c r="F682" s="39"/>
      <c r="G682" s="39"/>
      <c r="H682" s="39"/>
      <c r="I682" s="39"/>
      <c r="J682" s="39"/>
      <c r="K682" s="39"/>
      <c r="L682" s="39"/>
      <c r="M682" s="39"/>
      <c r="N682" s="39"/>
      <c r="O682" s="39"/>
      <c r="P682" s="39"/>
      <c r="Q682" s="39"/>
      <c r="R682" s="39"/>
      <c r="S682" s="39"/>
      <c r="T682" s="39"/>
      <c r="U682" s="39"/>
      <c r="V682" s="39"/>
      <c r="W682" s="39"/>
    </row>
    <row r="683" spans="2:23" ht="14.25" customHeight="1">
      <c r="B683" s="208"/>
      <c r="C683" s="208"/>
      <c r="D683" s="39"/>
      <c r="E683" s="39"/>
      <c r="F683" s="39"/>
      <c r="G683" s="39"/>
      <c r="H683" s="39"/>
      <c r="I683" s="39"/>
      <c r="J683" s="39"/>
      <c r="K683" s="39"/>
      <c r="L683" s="39"/>
      <c r="M683" s="39"/>
      <c r="N683" s="39"/>
      <c r="O683" s="39"/>
      <c r="P683" s="39"/>
      <c r="Q683" s="39"/>
      <c r="R683" s="39"/>
      <c r="S683" s="39"/>
      <c r="T683" s="39"/>
      <c r="U683" s="39"/>
      <c r="V683" s="39"/>
      <c r="W683" s="39"/>
    </row>
    <row r="684" spans="2:23" ht="14.25" customHeight="1">
      <c r="B684" s="208"/>
      <c r="C684" s="208"/>
      <c r="D684" s="39"/>
      <c r="E684" s="39"/>
      <c r="F684" s="39"/>
      <c r="G684" s="39"/>
      <c r="H684" s="39"/>
      <c r="I684" s="39"/>
      <c r="J684" s="39"/>
      <c r="K684" s="39"/>
      <c r="L684" s="39"/>
      <c r="M684" s="39"/>
      <c r="N684" s="39"/>
      <c r="O684" s="39"/>
      <c r="P684" s="39"/>
      <c r="Q684" s="39"/>
      <c r="R684" s="39"/>
      <c r="S684" s="39"/>
      <c r="T684" s="39"/>
      <c r="U684" s="39"/>
      <c r="V684" s="39"/>
      <c r="W684" s="39"/>
    </row>
    <row r="685" spans="2:23" ht="14.25" customHeight="1">
      <c r="B685" s="208"/>
      <c r="C685" s="208"/>
      <c r="D685" s="39"/>
      <c r="E685" s="39"/>
      <c r="F685" s="39"/>
      <c r="G685" s="39"/>
      <c r="H685" s="39"/>
      <c r="I685" s="39"/>
      <c r="J685" s="39"/>
      <c r="K685" s="39"/>
      <c r="L685" s="39"/>
      <c r="M685" s="39"/>
      <c r="N685" s="39"/>
      <c r="O685" s="39"/>
      <c r="P685" s="39"/>
      <c r="Q685" s="39"/>
      <c r="R685" s="39"/>
      <c r="S685" s="39"/>
      <c r="T685" s="39"/>
      <c r="U685" s="39"/>
      <c r="V685" s="39"/>
      <c r="W685" s="39"/>
    </row>
    <row r="686" spans="2:23" ht="14.25" customHeight="1">
      <c r="B686" s="208"/>
      <c r="C686" s="208"/>
      <c r="D686" s="39"/>
      <c r="E686" s="39"/>
      <c r="F686" s="39"/>
      <c r="G686" s="39"/>
      <c r="H686" s="39"/>
      <c r="I686" s="39"/>
      <c r="J686" s="39"/>
      <c r="K686" s="39"/>
      <c r="L686" s="39"/>
      <c r="M686" s="39"/>
      <c r="N686" s="39"/>
      <c r="O686" s="39"/>
      <c r="P686" s="39"/>
      <c r="Q686" s="39"/>
      <c r="R686" s="39"/>
      <c r="S686" s="39"/>
      <c r="T686" s="39"/>
      <c r="U686" s="39"/>
      <c r="V686" s="39"/>
      <c r="W686" s="39"/>
    </row>
    <row r="687" spans="2:23" ht="14.25" customHeight="1">
      <c r="B687" s="208"/>
      <c r="C687" s="208"/>
      <c r="D687" s="39"/>
      <c r="E687" s="39"/>
      <c r="F687" s="39"/>
      <c r="G687" s="39"/>
      <c r="H687" s="39"/>
      <c r="I687" s="39"/>
      <c r="J687" s="39"/>
      <c r="K687" s="39"/>
      <c r="L687" s="39"/>
      <c r="M687" s="39"/>
      <c r="N687" s="39"/>
      <c r="O687" s="39"/>
      <c r="P687" s="39"/>
      <c r="Q687" s="39"/>
      <c r="R687" s="39"/>
      <c r="S687" s="39"/>
      <c r="T687" s="39"/>
      <c r="U687" s="39"/>
      <c r="V687" s="39"/>
      <c r="W687" s="39"/>
    </row>
    <row r="688" spans="2:23" ht="14.25" customHeight="1">
      <c r="B688" s="208"/>
      <c r="C688" s="208"/>
      <c r="D688" s="39"/>
      <c r="E688" s="39"/>
      <c r="F688" s="39"/>
      <c r="G688" s="39"/>
      <c r="H688" s="39"/>
      <c r="I688" s="39"/>
      <c r="J688" s="39"/>
      <c r="K688" s="39"/>
      <c r="L688" s="39"/>
      <c r="M688" s="39"/>
      <c r="N688" s="39"/>
      <c r="O688" s="39"/>
      <c r="P688" s="39"/>
      <c r="Q688" s="39"/>
      <c r="R688" s="39"/>
      <c r="S688" s="39"/>
      <c r="T688" s="39"/>
      <c r="U688" s="39"/>
      <c r="V688" s="39"/>
      <c r="W688" s="39"/>
    </row>
    <row r="689" spans="2:23" ht="14.25" customHeight="1">
      <c r="B689" s="208"/>
      <c r="C689" s="208"/>
      <c r="D689" s="39"/>
      <c r="E689" s="39"/>
      <c r="F689" s="39"/>
      <c r="G689" s="39"/>
      <c r="H689" s="39"/>
      <c r="I689" s="39"/>
      <c r="J689" s="39"/>
      <c r="K689" s="39"/>
      <c r="L689" s="39"/>
      <c r="M689" s="39"/>
      <c r="N689" s="39"/>
      <c r="O689" s="39"/>
      <c r="P689" s="39"/>
      <c r="Q689" s="39"/>
      <c r="R689" s="39"/>
      <c r="S689" s="39"/>
      <c r="T689" s="39"/>
      <c r="U689" s="39"/>
      <c r="V689" s="39"/>
      <c r="W689" s="39"/>
    </row>
    <row r="690" spans="2:23" ht="14.25" customHeight="1">
      <c r="B690" s="208"/>
      <c r="C690" s="208"/>
      <c r="D690" s="39"/>
      <c r="E690" s="39"/>
      <c r="F690" s="39"/>
      <c r="G690" s="39"/>
      <c r="H690" s="39"/>
      <c r="I690" s="39"/>
      <c r="J690" s="39"/>
      <c r="K690" s="39"/>
      <c r="L690" s="39"/>
      <c r="M690" s="39"/>
      <c r="N690" s="39"/>
      <c r="O690" s="39"/>
      <c r="P690" s="39"/>
      <c r="Q690" s="39"/>
      <c r="R690" s="39"/>
      <c r="S690" s="39"/>
      <c r="T690" s="39"/>
      <c r="U690" s="39"/>
      <c r="V690" s="39"/>
      <c r="W690" s="39"/>
    </row>
    <row r="691" spans="2:23" ht="14.25" customHeight="1">
      <c r="B691" s="208"/>
      <c r="C691" s="208"/>
      <c r="D691" s="39"/>
      <c r="E691" s="39"/>
      <c r="F691" s="39"/>
      <c r="G691" s="39"/>
      <c r="H691" s="39"/>
      <c r="I691" s="39"/>
      <c r="J691" s="39"/>
      <c r="K691" s="39"/>
      <c r="L691" s="39"/>
      <c r="M691" s="39"/>
      <c r="N691" s="39"/>
      <c r="O691" s="39"/>
      <c r="P691" s="39"/>
      <c r="Q691" s="39"/>
      <c r="R691" s="39"/>
      <c r="S691" s="39"/>
      <c r="T691" s="39"/>
      <c r="U691" s="39"/>
      <c r="V691" s="39"/>
      <c r="W691" s="39"/>
    </row>
    <row r="692" spans="2:23" ht="14.25" customHeight="1">
      <c r="B692" s="208"/>
      <c r="C692" s="208"/>
      <c r="D692" s="39"/>
      <c r="E692" s="39"/>
      <c r="F692" s="39"/>
      <c r="G692" s="39"/>
      <c r="H692" s="39"/>
      <c r="I692" s="39"/>
      <c r="J692" s="39"/>
      <c r="K692" s="39"/>
      <c r="L692" s="39"/>
      <c r="M692" s="39"/>
      <c r="N692" s="39"/>
      <c r="O692" s="39"/>
      <c r="P692" s="39"/>
      <c r="Q692" s="39"/>
      <c r="R692" s="39"/>
      <c r="S692" s="39"/>
      <c r="T692" s="39"/>
      <c r="U692" s="39"/>
      <c r="V692" s="39"/>
      <c r="W692" s="39"/>
    </row>
    <row r="693" spans="2:23" ht="14.25" customHeight="1">
      <c r="B693" s="208"/>
      <c r="C693" s="208"/>
      <c r="D693" s="39"/>
      <c r="E693" s="39"/>
      <c r="F693" s="39"/>
      <c r="G693" s="39"/>
      <c r="H693" s="39"/>
      <c r="I693" s="39"/>
      <c r="J693" s="39"/>
      <c r="K693" s="39"/>
      <c r="L693" s="39"/>
      <c r="M693" s="39"/>
      <c r="N693" s="39"/>
      <c r="O693" s="39"/>
      <c r="P693" s="39"/>
      <c r="Q693" s="39"/>
      <c r="R693" s="39"/>
      <c r="S693" s="39"/>
      <c r="T693" s="39"/>
      <c r="U693" s="39"/>
      <c r="V693" s="39"/>
      <c r="W693" s="39"/>
    </row>
    <row r="694" spans="2:23" ht="14.25" customHeight="1">
      <c r="B694" s="208"/>
      <c r="C694" s="208"/>
      <c r="D694" s="39"/>
      <c r="E694" s="39"/>
      <c r="F694" s="39"/>
      <c r="G694" s="39"/>
      <c r="H694" s="39"/>
      <c r="I694" s="39"/>
      <c r="J694" s="39"/>
      <c r="K694" s="39"/>
      <c r="L694" s="39"/>
      <c r="M694" s="39"/>
      <c r="N694" s="39"/>
      <c r="O694" s="39"/>
      <c r="P694" s="39"/>
      <c r="Q694" s="39"/>
      <c r="R694" s="39"/>
      <c r="S694" s="39"/>
      <c r="T694" s="39"/>
      <c r="U694" s="39"/>
      <c r="V694" s="39"/>
      <c r="W694" s="39"/>
    </row>
    <row r="695" spans="2:23" ht="14.25" customHeight="1">
      <c r="B695" s="208"/>
      <c r="C695" s="208"/>
      <c r="D695" s="39"/>
      <c r="E695" s="39"/>
      <c r="F695" s="39"/>
      <c r="G695" s="39"/>
      <c r="H695" s="39"/>
      <c r="I695" s="39"/>
      <c r="J695" s="39"/>
      <c r="K695" s="39"/>
      <c r="L695" s="39"/>
      <c r="M695" s="39"/>
      <c r="N695" s="39"/>
      <c r="O695" s="39"/>
      <c r="P695" s="39"/>
      <c r="Q695" s="39"/>
      <c r="R695" s="39"/>
      <c r="S695" s="39"/>
      <c r="T695" s="39"/>
      <c r="U695" s="39"/>
      <c r="V695" s="39"/>
      <c r="W695" s="39"/>
    </row>
    <row r="696" spans="2:23" ht="14.25" customHeight="1">
      <c r="B696" s="208"/>
      <c r="C696" s="208"/>
      <c r="D696" s="39"/>
      <c r="E696" s="39"/>
      <c r="F696" s="39"/>
      <c r="G696" s="39"/>
      <c r="H696" s="39"/>
      <c r="I696" s="39"/>
      <c r="J696" s="39"/>
      <c r="K696" s="39"/>
      <c r="L696" s="39"/>
      <c r="M696" s="39"/>
      <c r="N696" s="39"/>
      <c r="O696" s="39"/>
      <c r="P696" s="39"/>
      <c r="Q696" s="39"/>
      <c r="R696" s="39"/>
      <c r="S696" s="39"/>
      <c r="T696" s="39"/>
      <c r="U696" s="39"/>
      <c r="V696" s="39"/>
      <c r="W696" s="39"/>
    </row>
    <row r="697" spans="2:23" ht="14.25" customHeight="1">
      <c r="B697" s="208"/>
      <c r="C697" s="208"/>
      <c r="D697" s="39"/>
      <c r="E697" s="39"/>
      <c r="F697" s="39"/>
      <c r="G697" s="39"/>
      <c r="H697" s="39"/>
      <c r="I697" s="39"/>
      <c r="J697" s="39"/>
      <c r="K697" s="39"/>
      <c r="L697" s="39"/>
      <c r="M697" s="39"/>
      <c r="N697" s="39"/>
      <c r="O697" s="39"/>
      <c r="P697" s="39"/>
      <c r="Q697" s="39"/>
      <c r="R697" s="39"/>
      <c r="S697" s="39"/>
      <c r="T697" s="39"/>
      <c r="U697" s="39"/>
      <c r="V697" s="39"/>
      <c r="W697" s="39"/>
    </row>
    <row r="698" spans="2:23" ht="14.25" customHeight="1">
      <c r="B698" s="208"/>
      <c r="C698" s="208"/>
      <c r="D698" s="39"/>
      <c r="E698" s="39"/>
      <c r="F698" s="39"/>
      <c r="G698" s="39"/>
      <c r="H698" s="39"/>
      <c r="I698" s="39"/>
      <c r="J698" s="39"/>
      <c r="K698" s="39"/>
      <c r="L698" s="39"/>
      <c r="M698" s="39"/>
      <c r="N698" s="39"/>
      <c r="O698" s="39"/>
      <c r="P698" s="39"/>
      <c r="Q698" s="39"/>
      <c r="R698" s="39"/>
      <c r="S698" s="39"/>
      <c r="T698" s="39"/>
      <c r="U698" s="39"/>
      <c r="V698" s="39"/>
      <c r="W698" s="39"/>
    </row>
    <row r="699" spans="2:23" ht="14.25" customHeight="1">
      <c r="B699" s="208"/>
      <c r="C699" s="208"/>
      <c r="D699" s="39"/>
      <c r="E699" s="39"/>
      <c r="F699" s="39"/>
      <c r="G699" s="39"/>
      <c r="H699" s="39"/>
      <c r="I699" s="39"/>
      <c r="J699" s="39"/>
      <c r="K699" s="39"/>
      <c r="L699" s="39"/>
      <c r="M699" s="39"/>
      <c r="N699" s="39"/>
      <c r="O699" s="39"/>
      <c r="P699" s="39"/>
      <c r="Q699" s="39"/>
      <c r="R699" s="39"/>
      <c r="S699" s="39"/>
      <c r="T699" s="39"/>
      <c r="U699" s="39"/>
      <c r="V699" s="39"/>
      <c r="W699" s="39"/>
    </row>
    <row r="700" spans="2:23" ht="14.25" customHeight="1">
      <c r="B700" s="208"/>
      <c r="C700" s="208"/>
      <c r="D700" s="39"/>
      <c r="E700" s="39"/>
      <c r="F700" s="39"/>
      <c r="G700" s="39"/>
      <c r="H700" s="39"/>
      <c r="I700" s="39"/>
      <c r="J700" s="39"/>
      <c r="K700" s="39"/>
      <c r="L700" s="39"/>
      <c r="M700" s="39"/>
      <c r="N700" s="39"/>
      <c r="O700" s="39"/>
      <c r="P700" s="39"/>
      <c r="Q700" s="39"/>
      <c r="R700" s="39"/>
      <c r="S700" s="39"/>
      <c r="T700" s="39"/>
      <c r="U700" s="39"/>
      <c r="V700" s="39"/>
      <c r="W700" s="39"/>
    </row>
    <row r="701" spans="2:23" ht="14.25" customHeight="1">
      <c r="B701" s="208"/>
      <c r="C701" s="208"/>
      <c r="D701" s="39"/>
      <c r="E701" s="39"/>
      <c r="F701" s="39"/>
      <c r="G701" s="39"/>
      <c r="H701" s="39"/>
      <c r="I701" s="39"/>
      <c r="J701" s="39"/>
      <c r="K701" s="39"/>
      <c r="L701" s="39"/>
      <c r="M701" s="39"/>
      <c r="N701" s="39"/>
      <c r="O701" s="39"/>
      <c r="P701" s="39"/>
      <c r="Q701" s="39"/>
      <c r="R701" s="39"/>
      <c r="S701" s="39"/>
      <c r="T701" s="39"/>
      <c r="U701" s="39"/>
      <c r="V701" s="39"/>
      <c r="W701" s="39"/>
    </row>
    <row r="702" spans="2:23" ht="14.25" customHeight="1">
      <c r="B702" s="208"/>
      <c r="C702" s="208"/>
      <c r="D702" s="39"/>
      <c r="E702" s="39"/>
      <c r="F702" s="39"/>
      <c r="G702" s="39"/>
      <c r="H702" s="39"/>
      <c r="I702" s="39"/>
      <c r="J702" s="39"/>
      <c r="K702" s="39"/>
      <c r="L702" s="39"/>
      <c r="M702" s="39"/>
      <c r="N702" s="39"/>
      <c r="O702" s="39"/>
      <c r="P702" s="39"/>
      <c r="Q702" s="39"/>
      <c r="R702" s="39"/>
      <c r="S702" s="39"/>
      <c r="T702" s="39"/>
      <c r="U702" s="39"/>
      <c r="V702" s="39"/>
      <c r="W702" s="39"/>
    </row>
    <row r="703" spans="2:23" ht="14.25" customHeight="1">
      <c r="B703" s="208"/>
      <c r="C703" s="208"/>
      <c r="D703" s="39"/>
      <c r="E703" s="39"/>
      <c r="F703" s="39"/>
      <c r="G703" s="39"/>
      <c r="H703" s="39"/>
      <c r="I703" s="39"/>
      <c r="J703" s="39"/>
      <c r="K703" s="39"/>
      <c r="L703" s="39"/>
      <c r="M703" s="39"/>
      <c r="N703" s="39"/>
      <c r="O703" s="39"/>
      <c r="P703" s="39"/>
      <c r="Q703" s="39"/>
      <c r="R703" s="39"/>
      <c r="S703" s="39"/>
      <c r="T703" s="39"/>
      <c r="U703" s="39"/>
      <c r="V703" s="39"/>
      <c r="W703" s="39"/>
    </row>
    <row r="704" spans="2:23" ht="14.25" customHeight="1">
      <c r="B704" s="208"/>
      <c r="C704" s="208"/>
      <c r="D704" s="39"/>
      <c r="E704" s="39"/>
      <c r="F704" s="39"/>
      <c r="G704" s="39"/>
      <c r="H704" s="39"/>
      <c r="I704" s="39"/>
      <c r="J704" s="39"/>
      <c r="K704" s="39"/>
      <c r="L704" s="39"/>
      <c r="M704" s="39"/>
      <c r="N704" s="39"/>
      <c r="O704" s="39"/>
      <c r="P704" s="39"/>
      <c r="Q704" s="39"/>
      <c r="R704" s="39"/>
      <c r="S704" s="39"/>
      <c r="T704" s="39"/>
      <c r="U704" s="39"/>
      <c r="V704" s="39"/>
      <c r="W704" s="39"/>
    </row>
    <row r="705" spans="2:23" ht="14.25" customHeight="1">
      <c r="B705" s="208"/>
      <c r="C705" s="208"/>
      <c r="D705" s="39"/>
      <c r="E705" s="39"/>
      <c r="F705" s="39"/>
      <c r="G705" s="39"/>
      <c r="H705" s="39"/>
      <c r="I705" s="39"/>
      <c r="J705" s="39"/>
      <c r="K705" s="39"/>
      <c r="L705" s="39"/>
      <c r="M705" s="39"/>
      <c r="N705" s="39"/>
      <c r="O705" s="39"/>
      <c r="P705" s="39"/>
      <c r="Q705" s="39"/>
      <c r="R705" s="39"/>
      <c r="S705" s="39"/>
      <c r="T705" s="39"/>
      <c r="U705" s="39"/>
      <c r="V705" s="39"/>
      <c r="W705" s="39"/>
    </row>
    <row r="706" spans="2:23" ht="14.25" customHeight="1">
      <c r="B706" s="208"/>
      <c r="C706" s="208"/>
      <c r="D706" s="39"/>
      <c r="E706" s="39"/>
      <c r="F706" s="39"/>
      <c r="G706" s="39"/>
      <c r="H706" s="39"/>
      <c r="I706" s="39"/>
      <c r="J706" s="39"/>
      <c r="K706" s="39"/>
      <c r="L706" s="39"/>
      <c r="M706" s="39"/>
      <c r="N706" s="39"/>
      <c r="O706" s="39"/>
      <c r="P706" s="39"/>
      <c r="Q706" s="39"/>
      <c r="R706" s="39"/>
      <c r="S706" s="39"/>
      <c r="T706" s="39"/>
      <c r="U706" s="39"/>
      <c r="V706" s="39"/>
      <c r="W706" s="39"/>
    </row>
    <row r="707" spans="2:23" ht="14.25" customHeight="1">
      <c r="B707" s="208"/>
      <c r="C707" s="208"/>
      <c r="D707" s="39"/>
      <c r="E707" s="39"/>
      <c r="F707" s="39"/>
      <c r="G707" s="39"/>
      <c r="H707" s="39"/>
      <c r="I707" s="39"/>
      <c r="J707" s="39"/>
      <c r="K707" s="39"/>
      <c r="L707" s="39"/>
      <c r="M707" s="39"/>
      <c r="N707" s="39"/>
      <c r="O707" s="39"/>
      <c r="P707" s="39"/>
      <c r="Q707" s="39"/>
      <c r="R707" s="39"/>
      <c r="S707" s="39"/>
      <c r="T707" s="39"/>
      <c r="U707" s="39"/>
      <c r="V707" s="39"/>
      <c r="W707" s="39"/>
    </row>
    <row r="708" spans="2:23" ht="14.25" customHeight="1">
      <c r="B708" s="208"/>
      <c r="C708" s="208"/>
      <c r="D708" s="39"/>
      <c r="E708" s="39"/>
      <c r="F708" s="39"/>
      <c r="G708" s="39"/>
      <c r="H708" s="39"/>
      <c r="I708" s="39"/>
      <c r="J708" s="39"/>
      <c r="K708" s="39"/>
      <c r="L708" s="39"/>
      <c r="M708" s="39"/>
      <c r="N708" s="39"/>
      <c r="O708" s="39"/>
      <c r="P708" s="39"/>
      <c r="Q708" s="39"/>
      <c r="R708" s="39"/>
      <c r="S708" s="39"/>
      <c r="T708" s="39"/>
      <c r="U708" s="39"/>
      <c r="V708" s="39"/>
      <c r="W708" s="39"/>
    </row>
    <row r="709" spans="2:23" ht="14.25" customHeight="1">
      <c r="B709" s="208"/>
      <c r="C709" s="208"/>
      <c r="D709" s="39"/>
      <c r="E709" s="39"/>
      <c r="F709" s="39"/>
      <c r="G709" s="39"/>
      <c r="H709" s="39"/>
      <c r="I709" s="39"/>
      <c r="J709" s="39"/>
      <c r="K709" s="39"/>
      <c r="L709" s="39"/>
      <c r="M709" s="39"/>
      <c r="N709" s="39"/>
      <c r="O709" s="39"/>
      <c r="P709" s="39"/>
      <c r="Q709" s="39"/>
      <c r="R709" s="39"/>
      <c r="S709" s="39"/>
      <c r="T709" s="39"/>
      <c r="U709" s="39"/>
      <c r="V709" s="39"/>
      <c r="W709" s="39"/>
    </row>
    <row r="710" spans="2:23" ht="14.25" customHeight="1">
      <c r="B710" s="208"/>
      <c r="C710" s="208"/>
      <c r="D710" s="39"/>
      <c r="E710" s="39"/>
      <c r="F710" s="39"/>
      <c r="G710" s="39"/>
      <c r="H710" s="39"/>
      <c r="I710" s="39"/>
      <c r="J710" s="39"/>
      <c r="K710" s="39"/>
      <c r="L710" s="39"/>
      <c r="M710" s="39"/>
      <c r="N710" s="39"/>
      <c r="O710" s="39"/>
      <c r="P710" s="39"/>
      <c r="Q710" s="39"/>
      <c r="R710" s="39"/>
      <c r="S710" s="39"/>
      <c r="T710" s="39"/>
      <c r="U710" s="39"/>
      <c r="V710" s="39"/>
      <c r="W710" s="39"/>
    </row>
    <row r="711" spans="2:23" ht="14.25" customHeight="1">
      <c r="B711" s="208"/>
      <c r="C711" s="208"/>
      <c r="D711" s="39"/>
      <c r="E711" s="39"/>
      <c r="F711" s="39"/>
      <c r="G711" s="39"/>
      <c r="H711" s="39"/>
      <c r="I711" s="39"/>
      <c r="J711" s="39"/>
      <c r="K711" s="39"/>
      <c r="L711" s="39"/>
      <c r="M711" s="39"/>
      <c r="N711" s="39"/>
      <c r="O711" s="39"/>
      <c r="P711" s="39"/>
      <c r="Q711" s="39"/>
      <c r="R711" s="39"/>
      <c r="S711" s="39"/>
      <c r="T711" s="39"/>
      <c r="U711" s="39"/>
      <c r="V711" s="39"/>
      <c r="W711" s="39"/>
    </row>
    <row r="712" spans="2:23" ht="14.25" customHeight="1">
      <c r="B712" s="208"/>
      <c r="C712" s="208"/>
      <c r="D712" s="39"/>
      <c r="E712" s="39"/>
      <c r="F712" s="39"/>
      <c r="G712" s="39"/>
      <c r="H712" s="39"/>
      <c r="I712" s="39"/>
      <c r="J712" s="39"/>
      <c r="K712" s="39"/>
      <c r="L712" s="39"/>
      <c r="M712" s="39"/>
      <c r="N712" s="39"/>
      <c r="O712" s="39"/>
      <c r="P712" s="39"/>
      <c r="Q712" s="39"/>
      <c r="R712" s="39"/>
      <c r="S712" s="39"/>
      <c r="T712" s="39"/>
      <c r="U712" s="39"/>
      <c r="V712" s="39"/>
      <c r="W712" s="39"/>
    </row>
    <row r="713" spans="2:23" ht="14.25" customHeight="1">
      <c r="B713" s="208"/>
      <c r="C713" s="208"/>
      <c r="D713" s="39"/>
      <c r="E713" s="39"/>
      <c r="F713" s="39"/>
      <c r="G713" s="39"/>
      <c r="H713" s="39"/>
      <c r="I713" s="39"/>
      <c r="J713" s="39"/>
      <c r="K713" s="39"/>
      <c r="L713" s="39"/>
      <c r="M713" s="39"/>
      <c r="N713" s="39"/>
      <c r="O713" s="39"/>
      <c r="P713" s="39"/>
      <c r="Q713" s="39"/>
      <c r="R713" s="39"/>
      <c r="S713" s="39"/>
      <c r="T713" s="39"/>
      <c r="U713" s="39"/>
      <c r="V713" s="39"/>
      <c r="W713" s="39"/>
    </row>
    <row r="714" spans="2:23" ht="14.25" customHeight="1">
      <c r="B714" s="208"/>
      <c r="C714" s="208"/>
      <c r="D714" s="39"/>
      <c r="E714" s="39"/>
      <c r="F714" s="39"/>
      <c r="G714" s="39"/>
      <c r="H714" s="39"/>
      <c r="I714" s="39"/>
      <c r="J714" s="39"/>
      <c r="K714" s="39"/>
      <c r="L714" s="39"/>
      <c r="M714" s="39"/>
      <c r="N714" s="39"/>
      <c r="O714" s="39"/>
      <c r="P714" s="39"/>
      <c r="Q714" s="39"/>
      <c r="R714" s="39"/>
      <c r="S714" s="39"/>
      <c r="T714" s="39"/>
      <c r="U714" s="39"/>
      <c r="V714" s="39"/>
      <c r="W714" s="39"/>
    </row>
    <row r="715" spans="2:23" ht="14.25" customHeight="1">
      <c r="B715" s="208"/>
      <c r="C715" s="208"/>
      <c r="D715" s="39"/>
      <c r="E715" s="39"/>
      <c r="F715" s="39"/>
      <c r="G715" s="39"/>
      <c r="H715" s="39"/>
      <c r="I715" s="39"/>
      <c r="J715" s="39"/>
      <c r="K715" s="39"/>
      <c r="L715" s="39"/>
      <c r="M715" s="39"/>
      <c r="N715" s="39"/>
      <c r="O715" s="39"/>
      <c r="P715" s="39"/>
      <c r="Q715" s="39"/>
      <c r="R715" s="39"/>
      <c r="S715" s="39"/>
      <c r="T715" s="39"/>
      <c r="U715" s="39"/>
      <c r="V715" s="39"/>
      <c r="W715" s="39"/>
    </row>
    <row r="716" spans="2:23" ht="14.25" customHeight="1">
      <c r="B716" s="208"/>
      <c r="C716" s="208"/>
      <c r="D716" s="39"/>
      <c r="E716" s="39"/>
      <c r="F716" s="39"/>
      <c r="G716" s="39"/>
      <c r="H716" s="39"/>
      <c r="I716" s="39"/>
      <c r="J716" s="39"/>
      <c r="K716" s="39"/>
      <c r="L716" s="39"/>
      <c r="M716" s="39"/>
      <c r="N716" s="39"/>
      <c r="O716" s="39"/>
      <c r="P716" s="39"/>
      <c r="Q716" s="39"/>
      <c r="R716" s="39"/>
      <c r="S716" s="39"/>
      <c r="T716" s="39"/>
      <c r="U716" s="39"/>
      <c r="V716" s="39"/>
      <c r="W716" s="39"/>
    </row>
    <row r="717" spans="2:23" ht="14.25" customHeight="1">
      <c r="B717" s="208"/>
      <c r="C717" s="208"/>
      <c r="D717" s="39"/>
      <c r="E717" s="39"/>
      <c r="F717" s="39"/>
      <c r="G717" s="39"/>
      <c r="H717" s="39"/>
      <c r="I717" s="39"/>
      <c r="J717" s="39"/>
      <c r="K717" s="39"/>
      <c r="L717" s="39"/>
      <c r="M717" s="39"/>
      <c r="N717" s="39"/>
      <c r="O717" s="39"/>
      <c r="P717" s="39"/>
      <c r="Q717" s="39"/>
      <c r="R717" s="39"/>
      <c r="S717" s="39"/>
      <c r="T717" s="39"/>
      <c r="U717" s="39"/>
      <c r="V717" s="39"/>
      <c r="W717" s="39"/>
    </row>
    <row r="718" spans="2:23" ht="14.25" customHeight="1">
      <c r="B718" s="208"/>
      <c r="C718" s="208"/>
      <c r="D718" s="39"/>
      <c r="E718" s="39"/>
      <c r="F718" s="39"/>
      <c r="G718" s="39"/>
      <c r="H718" s="39"/>
      <c r="I718" s="39"/>
      <c r="J718" s="39"/>
      <c r="K718" s="39"/>
      <c r="L718" s="39"/>
      <c r="M718" s="39"/>
      <c r="N718" s="39"/>
      <c r="O718" s="39"/>
      <c r="P718" s="39"/>
      <c r="Q718" s="39"/>
      <c r="R718" s="39"/>
      <c r="S718" s="39"/>
      <c r="T718" s="39"/>
      <c r="U718" s="39"/>
      <c r="V718" s="39"/>
      <c r="W718" s="39"/>
    </row>
    <row r="719" spans="2:23" ht="14.25" customHeight="1">
      <c r="B719" s="208"/>
      <c r="C719" s="208"/>
      <c r="D719" s="39"/>
      <c r="E719" s="39"/>
      <c r="F719" s="39"/>
      <c r="G719" s="39"/>
      <c r="H719" s="39"/>
      <c r="I719" s="39"/>
      <c r="J719" s="39"/>
      <c r="K719" s="39"/>
      <c r="L719" s="39"/>
      <c r="M719" s="39"/>
      <c r="N719" s="39"/>
      <c r="O719" s="39"/>
      <c r="P719" s="39"/>
      <c r="Q719" s="39"/>
      <c r="R719" s="39"/>
      <c r="S719" s="39"/>
      <c r="T719" s="39"/>
      <c r="U719" s="39"/>
      <c r="V719" s="39"/>
      <c r="W719" s="39"/>
    </row>
    <row r="720" spans="2:23" ht="14.25" customHeight="1">
      <c r="B720" s="208"/>
      <c r="C720" s="208"/>
      <c r="D720" s="39"/>
      <c r="E720" s="39"/>
      <c r="F720" s="39"/>
      <c r="G720" s="39"/>
      <c r="H720" s="39"/>
      <c r="I720" s="39"/>
      <c r="J720" s="39"/>
      <c r="K720" s="39"/>
      <c r="L720" s="39"/>
      <c r="M720" s="39"/>
      <c r="N720" s="39"/>
      <c r="O720" s="39"/>
      <c r="P720" s="39"/>
      <c r="Q720" s="39"/>
      <c r="R720" s="39"/>
      <c r="S720" s="39"/>
      <c r="T720" s="39"/>
      <c r="U720" s="39"/>
      <c r="V720" s="39"/>
      <c r="W720" s="39"/>
    </row>
    <row r="721" spans="2:23" ht="14.25" customHeight="1">
      <c r="B721" s="208"/>
      <c r="C721" s="208"/>
      <c r="D721" s="39"/>
      <c r="E721" s="39"/>
      <c r="F721" s="39"/>
      <c r="G721" s="39"/>
      <c r="H721" s="39"/>
      <c r="I721" s="39"/>
      <c r="J721" s="39"/>
      <c r="K721" s="39"/>
      <c r="L721" s="39"/>
      <c r="M721" s="39"/>
      <c r="N721" s="39"/>
      <c r="O721" s="39"/>
      <c r="P721" s="39"/>
      <c r="Q721" s="39"/>
      <c r="R721" s="39"/>
      <c r="S721" s="39"/>
      <c r="T721" s="39"/>
      <c r="U721" s="39"/>
      <c r="V721" s="39"/>
      <c r="W721" s="39"/>
    </row>
    <row r="722" spans="2:23" ht="14.25" customHeight="1">
      <c r="B722" s="208"/>
      <c r="C722" s="208"/>
      <c r="D722" s="39"/>
      <c r="E722" s="39"/>
      <c r="F722" s="39"/>
      <c r="G722" s="39"/>
      <c r="H722" s="39"/>
      <c r="I722" s="39"/>
      <c r="J722" s="39"/>
      <c r="K722" s="39"/>
      <c r="L722" s="39"/>
      <c r="M722" s="39"/>
      <c r="N722" s="39"/>
      <c r="O722" s="39"/>
      <c r="P722" s="39"/>
      <c r="Q722" s="39"/>
      <c r="R722" s="39"/>
      <c r="S722" s="39"/>
      <c r="T722" s="39"/>
      <c r="U722" s="39"/>
      <c r="V722" s="39"/>
      <c r="W722" s="39"/>
    </row>
    <row r="723" spans="2:23" ht="14.25" customHeight="1">
      <c r="B723" s="208"/>
      <c r="C723" s="208"/>
      <c r="D723" s="39"/>
      <c r="E723" s="39"/>
      <c r="F723" s="39"/>
      <c r="G723" s="39"/>
      <c r="H723" s="39"/>
      <c r="I723" s="39"/>
      <c r="J723" s="39"/>
      <c r="K723" s="39"/>
      <c r="L723" s="39"/>
      <c r="M723" s="39"/>
      <c r="N723" s="39"/>
      <c r="O723" s="39"/>
      <c r="P723" s="39"/>
      <c r="Q723" s="39"/>
      <c r="R723" s="39"/>
      <c r="S723" s="39"/>
      <c r="T723" s="39"/>
      <c r="U723" s="39"/>
      <c r="V723" s="39"/>
      <c r="W723" s="39"/>
    </row>
    <row r="724" spans="2:23" ht="14.25" customHeight="1">
      <c r="B724" s="208"/>
      <c r="C724" s="208"/>
      <c r="D724" s="39"/>
      <c r="E724" s="39"/>
      <c r="F724" s="39"/>
      <c r="G724" s="39"/>
      <c r="H724" s="39"/>
      <c r="I724" s="39"/>
      <c r="J724" s="39"/>
      <c r="K724" s="39"/>
      <c r="L724" s="39"/>
      <c r="M724" s="39"/>
      <c r="N724" s="39"/>
      <c r="O724" s="39"/>
      <c r="P724" s="39"/>
      <c r="Q724" s="39"/>
      <c r="R724" s="39"/>
      <c r="S724" s="39"/>
      <c r="T724" s="39"/>
      <c r="U724" s="39"/>
      <c r="V724" s="39"/>
      <c r="W724" s="39"/>
    </row>
    <row r="725" spans="2:23" ht="14.25" customHeight="1">
      <c r="B725" s="208"/>
      <c r="C725" s="208"/>
      <c r="D725" s="39"/>
      <c r="E725" s="39"/>
      <c r="F725" s="39"/>
      <c r="G725" s="39"/>
      <c r="H725" s="39"/>
      <c r="I725" s="39"/>
      <c r="J725" s="39"/>
      <c r="K725" s="39"/>
      <c r="L725" s="39"/>
      <c r="M725" s="39"/>
      <c r="N725" s="39"/>
      <c r="O725" s="39"/>
      <c r="P725" s="39"/>
      <c r="Q725" s="39"/>
      <c r="R725" s="39"/>
      <c r="S725" s="39"/>
      <c r="T725" s="39"/>
      <c r="U725" s="39"/>
      <c r="V725" s="39"/>
      <c r="W725" s="39"/>
    </row>
    <row r="726" spans="2:23" ht="14.25" customHeight="1">
      <c r="B726" s="208"/>
      <c r="C726" s="208"/>
      <c r="D726" s="39"/>
      <c r="E726" s="39"/>
      <c r="F726" s="39"/>
      <c r="G726" s="39"/>
      <c r="H726" s="39"/>
      <c r="I726" s="39"/>
      <c r="J726" s="39"/>
      <c r="K726" s="39"/>
      <c r="L726" s="39"/>
      <c r="M726" s="39"/>
      <c r="N726" s="39"/>
      <c r="O726" s="39"/>
      <c r="P726" s="39"/>
      <c r="Q726" s="39"/>
      <c r="R726" s="39"/>
      <c r="S726" s="39"/>
      <c r="T726" s="39"/>
      <c r="U726" s="39"/>
      <c r="V726" s="39"/>
      <c r="W726" s="39"/>
    </row>
    <row r="727" spans="2:23" ht="14.25" customHeight="1">
      <c r="B727" s="208"/>
      <c r="C727" s="208"/>
      <c r="D727" s="39"/>
      <c r="E727" s="39"/>
      <c r="F727" s="39"/>
      <c r="G727" s="39"/>
      <c r="H727" s="39"/>
      <c r="I727" s="39"/>
      <c r="J727" s="39"/>
      <c r="K727" s="39"/>
      <c r="L727" s="39"/>
      <c r="M727" s="39"/>
      <c r="N727" s="39"/>
      <c r="O727" s="39"/>
      <c r="P727" s="39"/>
      <c r="Q727" s="39"/>
      <c r="R727" s="39"/>
      <c r="S727" s="39"/>
      <c r="T727" s="39"/>
      <c r="U727" s="39"/>
      <c r="V727" s="39"/>
      <c r="W727" s="39"/>
    </row>
    <row r="728" spans="2:23" ht="14.25" customHeight="1">
      <c r="B728" s="208"/>
      <c r="C728" s="208"/>
      <c r="D728" s="39"/>
      <c r="E728" s="39"/>
      <c r="F728" s="39"/>
      <c r="G728" s="39"/>
      <c r="H728" s="39"/>
      <c r="I728" s="39"/>
      <c r="J728" s="39"/>
      <c r="K728" s="39"/>
      <c r="L728" s="39"/>
      <c r="M728" s="39"/>
      <c r="N728" s="39"/>
      <c r="O728" s="39"/>
      <c r="P728" s="39"/>
      <c r="Q728" s="39"/>
      <c r="R728" s="39"/>
      <c r="S728" s="39"/>
      <c r="T728" s="39"/>
      <c r="U728" s="39"/>
      <c r="V728" s="39"/>
      <c r="W728" s="39"/>
    </row>
    <row r="729" spans="2:23" ht="14.25" customHeight="1">
      <c r="B729" s="208"/>
      <c r="C729" s="208"/>
      <c r="D729" s="39"/>
      <c r="E729" s="39"/>
      <c r="F729" s="39"/>
      <c r="G729" s="39"/>
      <c r="H729" s="39"/>
      <c r="I729" s="39"/>
      <c r="J729" s="39"/>
      <c r="K729" s="39"/>
      <c r="L729" s="39"/>
      <c r="M729" s="39"/>
      <c r="N729" s="39"/>
      <c r="O729" s="39"/>
      <c r="P729" s="39"/>
      <c r="Q729" s="39"/>
      <c r="R729" s="39"/>
      <c r="S729" s="39"/>
      <c r="T729" s="39"/>
      <c r="U729" s="39"/>
      <c r="V729" s="39"/>
      <c r="W729" s="39"/>
    </row>
    <row r="730" spans="2:23" ht="14.25" customHeight="1">
      <c r="B730" s="208"/>
      <c r="C730" s="208"/>
      <c r="D730" s="39"/>
      <c r="E730" s="39"/>
      <c r="F730" s="39"/>
      <c r="G730" s="39"/>
      <c r="H730" s="39"/>
      <c r="I730" s="39"/>
      <c r="J730" s="39"/>
      <c r="K730" s="39"/>
      <c r="L730" s="39"/>
      <c r="M730" s="39"/>
      <c r="N730" s="39"/>
      <c r="O730" s="39"/>
      <c r="P730" s="39"/>
      <c r="Q730" s="39"/>
      <c r="R730" s="39"/>
      <c r="S730" s="39"/>
      <c r="T730" s="39"/>
      <c r="U730" s="39"/>
      <c r="V730" s="39"/>
      <c r="W730" s="39"/>
    </row>
    <row r="731" spans="2:23" ht="14.25" customHeight="1">
      <c r="B731" s="208"/>
      <c r="C731" s="208"/>
      <c r="D731" s="39"/>
      <c r="E731" s="39"/>
      <c r="F731" s="39"/>
      <c r="G731" s="39"/>
      <c r="H731" s="39"/>
      <c r="I731" s="39"/>
      <c r="J731" s="39"/>
      <c r="K731" s="39"/>
      <c r="L731" s="39"/>
      <c r="M731" s="39"/>
      <c r="N731" s="39"/>
      <c r="O731" s="39"/>
      <c r="P731" s="39"/>
      <c r="Q731" s="39"/>
      <c r="R731" s="39"/>
      <c r="S731" s="39"/>
      <c r="T731" s="39"/>
      <c r="U731" s="39"/>
      <c r="V731" s="39"/>
      <c r="W731" s="39"/>
    </row>
    <row r="732" spans="2:23" ht="14.25" customHeight="1">
      <c r="B732" s="208"/>
      <c r="C732" s="208"/>
      <c r="D732" s="39"/>
      <c r="E732" s="39"/>
      <c r="F732" s="39"/>
      <c r="G732" s="39"/>
      <c r="H732" s="39"/>
      <c r="I732" s="39"/>
      <c r="J732" s="39"/>
      <c r="K732" s="39"/>
      <c r="L732" s="39"/>
      <c r="M732" s="39"/>
      <c r="N732" s="39"/>
      <c r="O732" s="39"/>
      <c r="P732" s="39"/>
      <c r="Q732" s="39"/>
      <c r="R732" s="39"/>
      <c r="S732" s="39"/>
      <c r="T732" s="39"/>
      <c r="U732" s="39"/>
      <c r="V732" s="39"/>
      <c r="W732" s="39"/>
    </row>
    <row r="733" spans="2:23" ht="14.25" customHeight="1">
      <c r="B733" s="208"/>
      <c r="C733" s="208"/>
      <c r="D733" s="39"/>
      <c r="E733" s="39"/>
      <c r="F733" s="39"/>
      <c r="G733" s="39"/>
      <c r="H733" s="39"/>
      <c r="I733" s="39"/>
      <c r="J733" s="39"/>
      <c r="K733" s="39"/>
      <c r="L733" s="39"/>
      <c r="M733" s="39"/>
      <c r="N733" s="39"/>
      <c r="O733" s="39"/>
      <c r="P733" s="39"/>
      <c r="Q733" s="39"/>
      <c r="R733" s="39"/>
      <c r="S733" s="39"/>
      <c r="T733" s="39"/>
      <c r="U733" s="39"/>
      <c r="V733" s="39"/>
      <c r="W733" s="39"/>
    </row>
    <row r="734" spans="2:23" ht="14.25" customHeight="1">
      <c r="B734" s="208"/>
      <c r="C734" s="208"/>
      <c r="D734" s="39"/>
      <c r="E734" s="39"/>
      <c r="F734" s="39"/>
      <c r="G734" s="39"/>
      <c r="H734" s="39"/>
      <c r="I734" s="39"/>
      <c r="J734" s="39"/>
      <c r="K734" s="39"/>
      <c r="L734" s="39"/>
      <c r="M734" s="39"/>
      <c r="N734" s="39"/>
      <c r="O734" s="39"/>
      <c r="P734" s="39"/>
      <c r="Q734" s="39"/>
      <c r="R734" s="39"/>
      <c r="S734" s="39"/>
      <c r="T734" s="39"/>
      <c r="U734" s="39"/>
      <c r="V734" s="39"/>
      <c r="W734" s="39"/>
    </row>
    <row r="735" spans="2:23" ht="14.25" customHeight="1">
      <c r="B735" s="208"/>
      <c r="C735" s="208"/>
      <c r="D735" s="39"/>
      <c r="E735" s="39"/>
      <c r="F735" s="39"/>
      <c r="G735" s="39"/>
      <c r="H735" s="39"/>
      <c r="I735" s="39"/>
      <c r="J735" s="39"/>
      <c r="K735" s="39"/>
      <c r="L735" s="39"/>
      <c r="M735" s="39"/>
      <c r="N735" s="39"/>
      <c r="O735" s="39"/>
      <c r="P735" s="39"/>
      <c r="Q735" s="39"/>
      <c r="R735" s="39"/>
      <c r="S735" s="39"/>
      <c r="T735" s="39"/>
      <c r="U735" s="39"/>
      <c r="V735" s="39"/>
      <c r="W735" s="39"/>
    </row>
    <row r="736" spans="2:23" ht="14.25" customHeight="1">
      <c r="B736" s="208"/>
      <c r="C736" s="208"/>
      <c r="D736" s="39"/>
      <c r="E736" s="39"/>
      <c r="F736" s="39"/>
      <c r="G736" s="39"/>
      <c r="H736" s="39"/>
      <c r="I736" s="39"/>
      <c r="J736" s="39"/>
      <c r="K736" s="39"/>
      <c r="L736" s="39"/>
      <c r="M736" s="39"/>
      <c r="N736" s="39"/>
      <c r="O736" s="39"/>
      <c r="P736" s="39"/>
      <c r="Q736" s="39"/>
      <c r="R736" s="39"/>
      <c r="S736" s="39"/>
      <c r="T736" s="39"/>
      <c r="U736" s="39"/>
      <c r="V736" s="39"/>
      <c r="W736" s="39"/>
    </row>
    <row r="737" spans="2:23" ht="14.25" customHeight="1">
      <c r="B737" s="208"/>
      <c r="C737" s="208"/>
      <c r="D737" s="39"/>
      <c r="E737" s="39"/>
      <c r="F737" s="39"/>
      <c r="G737" s="39"/>
      <c r="H737" s="39"/>
      <c r="I737" s="39"/>
      <c r="J737" s="39"/>
      <c r="K737" s="39"/>
      <c r="L737" s="39"/>
      <c r="M737" s="39"/>
      <c r="N737" s="39"/>
      <c r="O737" s="39"/>
      <c r="P737" s="39"/>
      <c r="Q737" s="39"/>
      <c r="R737" s="39"/>
      <c r="S737" s="39"/>
      <c r="T737" s="39"/>
      <c r="U737" s="39"/>
      <c r="V737" s="39"/>
      <c r="W737" s="39"/>
    </row>
    <row r="738" spans="2:23" ht="14.25" customHeight="1">
      <c r="B738" s="208"/>
      <c r="C738" s="208"/>
      <c r="D738" s="39"/>
      <c r="E738" s="39"/>
      <c r="F738" s="39"/>
      <c r="G738" s="39"/>
      <c r="H738" s="39"/>
      <c r="I738" s="39"/>
      <c r="J738" s="39"/>
      <c r="K738" s="39"/>
      <c r="L738" s="39"/>
      <c r="M738" s="39"/>
      <c r="N738" s="39"/>
      <c r="O738" s="39"/>
      <c r="P738" s="39"/>
      <c r="Q738" s="39"/>
      <c r="R738" s="39"/>
      <c r="S738" s="39"/>
      <c r="T738" s="39"/>
      <c r="U738" s="39"/>
      <c r="V738" s="39"/>
      <c r="W738" s="39"/>
    </row>
    <row r="739" spans="2:23" ht="14.25" customHeight="1">
      <c r="B739" s="208"/>
      <c r="C739" s="208"/>
      <c r="D739" s="39"/>
      <c r="E739" s="39"/>
      <c r="F739" s="39"/>
      <c r="G739" s="39"/>
      <c r="H739" s="39"/>
      <c r="I739" s="39"/>
      <c r="J739" s="39"/>
      <c r="K739" s="39"/>
      <c r="L739" s="39"/>
      <c r="M739" s="39"/>
      <c r="N739" s="39"/>
      <c r="O739" s="39"/>
      <c r="P739" s="39"/>
      <c r="Q739" s="39"/>
      <c r="R739" s="39"/>
      <c r="S739" s="39"/>
      <c r="T739" s="39"/>
      <c r="U739" s="39"/>
      <c r="V739" s="39"/>
      <c r="W739" s="39"/>
    </row>
    <row r="740" spans="2:23" ht="14.25" customHeight="1">
      <c r="B740" s="208"/>
      <c r="C740" s="208"/>
      <c r="D740" s="39"/>
      <c r="E740" s="39"/>
      <c r="F740" s="39"/>
      <c r="G740" s="39"/>
      <c r="H740" s="39"/>
      <c r="I740" s="39"/>
      <c r="J740" s="39"/>
      <c r="K740" s="39"/>
      <c r="L740" s="39"/>
      <c r="M740" s="39"/>
      <c r="N740" s="39"/>
      <c r="O740" s="39"/>
      <c r="P740" s="39"/>
      <c r="Q740" s="39"/>
      <c r="R740" s="39"/>
      <c r="S740" s="39"/>
      <c r="T740" s="39"/>
      <c r="U740" s="39"/>
      <c r="V740" s="39"/>
      <c r="W740" s="39"/>
    </row>
    <row r="741" spans="2:23" ht="14.25" customHeight="1">
      <c r="B741" s="208"/>
      <c r="C741" s="208"/>
      <c r="D741" s="39"/>
      <c r="E741" s="39"/>
      <c r="F741" s="39"/>
      <c r="G741" s="39"/>
      <c r="H741" s="39"/>
      <c r="I741" s="39"/>
      <c r="J741" s="39"/>
      <c r="K741" s="39"/>
      <c r="L741" s="39"/>
      <c r="M741" s="39"/>
      <c r="N741" s="39"/>
      <c r="O741" s="39"/>
      <c r="P741" s="39"/>
      <c r="Q741" s="39"/>
      <c r="R741" s="39"/>
      <c r="S741" s="39"/>
      <c r="T741" s="39"/>
      <c r="U741" s="39"/>
      <c r="V741" s="39"/>
      <c r="W741" s="39"/>
    </row>
    <row r="742" spans="2:23" ht="14.25" customHeight="1">
      <c r="B742" s="208"/>
      <c r="C742" s="208"/>
      <c r="D742" s="39"/>
      <c r="E742" s="39"/>
      <c r="F742" s="39"/>
      <c r="G742" s="39"/>
      <c r="H742" s="39"/>
      <c r="I742" s="39"/>
      <c r="J742" s="39"/>
      <c r="K742" s="39"/>
      <c r="L742" s="39"/>
      <c r="M742" s="39"/>
      <c r="N742" s="39"/>
      <c r="O742" s="39"/>
      <c r="P742" s="39"/>
      <c r="Q742" s="39"/>
      <c r="R742" s="39"/>
      <c r="S742" s="39"/>
      <c r="T742" s="39"/>
      <c r="U742" s="39"/>
      <c r="V742" s="39"/>
      <c r="W742" s="39"/>
    </row>
    <row r="743" spans="2:23" ht="14.25" customHeight="1">
      <c r="B743" s="208"/>
      <c r="C743" s="208"/>
      <c r="D743" s="39"/>
      <c r="E743" s="39"/>
      <c r="F743" s="39"/>
      <c r="G743" s="39"/>
      <c r="H743" s="39"/>
      <c r="I743" s="39"/>
      <c r="J743" s="39"/>
      <c r="K743" s="39"/>
      <c r="L743" s="39"/>
      <c r="M743" s="39"/>
      <c r="N743" s="39"/>
      <c r="O743" s="39"/>
      <c r="P743" s="39"/>
      <c r="Q743" s="39"/>
      <c r="R743" s="39"/>
      <c r="S743" s="39"/>
      <c r="T743" s="39"/>
      <c r="U743" s="39"/>
      <c r="V743" s="39"/>
      <c r="W743" s="39"/>
    </row>
    <row r="744" spans="2:23" ht="14.25" customHeight="1">
      <c r="B744" s="208"/>
      <c r="C744" s="208"/>
      <c r="D744" s="39"/>
      <c r="E744" s="39"/>
      <c r="F744" s="39"/>
      <c r="G744" s="39"/>
      <c r="H744" s="39"/>
      <c r="I744" s="39"/>
      <c r="J744" s="39"/>
      <c r="K744" s="39"/>
      <c r="L744" s="39"/>
      <c r="M744" s="39"/>
      <c r="N744" s="39"/>
      <c r="O744" s="39"/>
      <c r="P744" s="39"/>
      <c r="Q744" s="39"/>
      <c r="R744" s="39"/>
      <c r="S744" s="39"/>
      <c r="T744" s="39"/>
      <c r="U744" s="39"/>
      <c r="V744" s="39"/>
      <c r="W744" s="39"/>
    </row>
    <row r="745" spans="2:23" ht="14.25" customHeight="1">
      <c r="B745" s="208"/>
      <c r="C745" s="208"/>
      <c r="D745" s="39"/>
      <c r="E745" s="39"/>
      <c r="F745" s="39"/>
      <c r="G745" s="39"/>
      <c r="H745" s="39"/>
      <c r="I745" s="39"/>
      <c r="J745" s="39"/>
      <c r="K745" s="39"/>
      <c r="L745" s="39"/>
      <c r="M745" s="39"/>
      <c r="N745" s="39"/>
      <c r="O745" s="39"/>
      <c r="P745" s="39"/>
      <c r="Q745" s="39"/>
      <c r="R745" s="39"/>
      <c r="S745" s="39"/>
      <c r="T745" s="39"/>
      <c r="U745" s="39"/>
      <c r="V745" s="39"/>
      <c r="W745" s="39"/>
    </row>
    <row r="746" spans="2:23" ht="14.25" customHeight="1">
      <c r="B746" s="208"/>
      <c r="C746" s="208"/>
      <c r="D746" s="39"/>
      <c r="E746" s="39"/>
      <c r="F746" s="39"/>
      <c r="G746" s="39"/>
      <c r="H746" s="39"/>
      <c r="I746" s="39"/>
      <c r="J746" s="39"/>
      <c r="K746" s="39"/>
      <c r="L746" s="39"/>
      <c r="M746" s="39"/>
      <c r="N746" s="39"/>
      <c r="O746" s="39"/>
      <c r="P746" s="39"/>
      <c r="Q746" s="39"/>
      <c r="R746" s="39"/>
      <c r="S746" s="39"/>
      <c r="T746" s="39"/>
      <c r="U746" s="39"/>
      <c r="V746" s="39"/>
      <c r="W746" s="39"/>
    </row>
    <row r="747" spans="2:23" ht="14.25" customHeight="1">
      <c r="B747" s="208"/>
      <c r="C747" s="208"/>
      <c r="D747" s="39"/>
      <c r="E747" s="39"/>
      <c r="F747" s="39"/>
      <c r="G747" s="39"/>
      <c r="H747" s="39"/>
      <c r="I747" s="39"/>
      <c r="J747" s="39"/>
      <c r="K747" s="39"/>
      <c r="L747" s="39"/>
      <c r="M747" s="39"/>
      <c r="N747" s="39"/>
      <c r="O747" s="39"/>
      <c r="P747" s="39"/>
      <c r="Q747" s="39"/>
      <c r="R747" s="39"/>
      <c r="S747" s="39"/>
      <c r="T747" s="39"/>
      <c r="U747" s="39"/>
      <c r="V747" s="39"/>
      <c r="W747" s="39"/>
    </row>
    <row r="748" spans="2:23" ht="14.25" customHeight="1">
      <c r="B748" s="208"/>
      <c r="C748" s="208"/>
      <c r="D748" s="39"/>
      <c r="E748" s="39"/>
      <c r="F748" s="39"/>
      <c r="G748" s="39"/>
      <c r="H748" s="39"/>
      <c r="I748" s="39"/>
      <c r="J748" s="39"/>
      <c r="K748" s="39"/>
      <c r="L748" s="39"/>
      <c r="M748" s="39"/>
      <c r="N748" s="39"/>
      <c r="O748" s="39"/>
      <c r="P748" s="39"/>
      <c r="Q748" s="39"/>
      <c r="R748" s="39"/>
      <c r="S748" s="39"/>
      <c r="T748" s="39"/>
      <c r="U748" s="39"/>
      <c r="V748" s="39"/>
      <c r="W748" s="39"/>
    </row>
    <row r="749" spans="2:23" ht="14.25" customHeight="1">
      <c r="B749" s="208"/>
      <c r="C749" s="208"/>
      <c r="D749" s="39"/>
      <c r="E749" s="39"/>
      <c r="F749" s="39"/>
      <c r="G749" s="39"/>
      <c r="H749" s="39"/>
      <c r="I749" s="39"/>
      <c r="J749" s="39"/>
      <c r="K749" s="39"/>
      <c r="L749" s="39"/>
      <c r="M749" s="39"/>
      <c r="N749" s="39"/>
      <c r="O749" s="39"/>
      <c r="P749" s="39"/>
      <c r="Q749" s="39"/>
      <c r="R749" s="39"/>
      <c r="S749" s="39"/>
      <c r="T749" s="39"/>
      <c r="U749" s="39"/>
      <c r="V749" s="39"/>
      <c r="W749" s="39"/>
    </row>
    <row r="750" spans="2:23" ht="14.25" customHeight="1">
      <c r="B750" s="208"/>
      <c r="C750" s="208"/>
      <c r="D750" s="39"/>
      <c r="E750" s="39"/>
      <c r="F750" s="39"/>
      <c r="G750" s="39"/>
      <c r="H750" s="39"/>
      <c r="I750" s="39"/>
      <c r="J750" s="39"/>
      <c r="K750" s="39"/>
      <c r="L750" s="39"/>
      <c r="M750" s="39"/>
      <c r="N750" s="39"/>
      <c r="O750" s="39"/>
      <c r="P750" s="39"/>
      <c r="Q750" s="39"/>
      <c r="R750" s="39"/>
      <c r="S750" s="39"/>
      <c r="T750" s="39"/>
      <c r="U750" s="39"/>
      <c r="V750" s="39"/>
      <c r="W750" s="39"/>
    </row>
    <row r="751" spans="2:23" ht="14.25" customHeight="1">
      <c r="B751" s="208"/>
      <c r="C751" s="208"/>
      <c r="D751" s="39"/>
      <c r="E751" s="39"/>
      <c r="F751" s="39"/>
      <c r="G751" s="39"/>
      <c r="H751" s="39"/>
      <c r="I751" s="39"/>
      <c r="J751" s="39"/>
      <c r="K751" s="39"/>
      <c r="L751" s="39"/>
      <c r="M751" s="39"/>
      <c r="N751" s="39"/>
      <c r="O751" s="39"/>
      <c r="P751" s="39"/>
      <c r="Q751" s="39"/>
      <c r="R751" s="39"/>
      <c r="S751" s="39"/>
      <c r="T751" s="39"/>
      <c r="U751" s="39"/>
      <c r="V751" s="39"/>
      <c r="W751" s="39"/>
    </row>
    <row r="752" spans="2:23" ht="14.25" customHeight="1">
      <c r="B752" s="208"/>
      <c r="C752" s="208"/>
      <c r="D752" s="39"/>
      <c r="E752" s="39"/>
      <c r="F752" s="39"/>
      <c r="G752" s="39"/>
      <c r="H752" s="39"/>
      <c r="I752" s="39"/>
      <c r="J752" s="39"/>
      <c r="K752" s="39"/>
      <c r="L752" s="39"/>
      <c r="M752" s="39"/>
      <c r="N752" s="39"/>
      <c r="O752" s="39"/>
      <c r="P752" s="39"/>
      <c r="Q752" s="39"/>
      <c r="R752" s="39"/>
      <c r="S752" s="39"/>
      <c r="T752" s="39"/>
      <c r="U752" s="39"/>
      <c r="V752" s="39"/>
      <c r="W752" s="39"/>
    </row>
    <row r="753" spans="2:23" ht="14.25" customHeight="1">
      <c r="B753" s="208"/>
      <c r="C753" s="208"/>
      <c r="D753" s="39"/>
      <c r="E753" s="39"/>
      <c r="F753" s="39"/>
      <c r="G753" s="39"/>
      <c r="H753" s="39"/>
      <c r="I753" s="39"/>
      <c r="J753" s="39"/>
      <c r="K753" s="39"/>
      <c r="L753" s="39"/>
      <c r="M753" s="39"/>
      <c r="N753" s="39"/>
      <c r="O753" s="39"/>
      <c r="P753" s="39"/>
      <c r="Q753" s="39"/>
      <c r="R753" s="39"/>
      <c r="S753" s="39"/>
      <c r="T753" s="39"/>
      <c r="U753" s="39"/>
      <c r="V753" s="39"/>
      <c r="W753" s="39"/>
    </row>
    <row r="754" spans="2:23" ht="14.25" customHeight="1">
      <c r="B754" s="208"/>
      <c r="C754" s="208"/>
      <c r="D754" s="39"/>
      <c r="E754" s="39"/>
      <c r="F754" s="39"/>
      <c r="G754" s="39"/>
      <c r="H754" s="39"/>
      <c r="I754" s="39"/>
      <c r="J754" s="39"/>
      <c r="K754" s="39"/>
      <c r="L754" s="39"/>
      <c r="M754" s="39"/>
      <c r="N754" s="39"/>
      <c r="O754" s="39"/>
      <c r="P754" s="39"/>
      <c r="Q754" s="39"/>
      <c r="R754" s="39"/>
      <c r="S754" s="39"/>
      <c r="T754" s="39"/>
      <c r="U754" s="39"/>
      <c r="V754" s="39"/>
      <c r="W754" s="39"/>
    </row>
    <row r="755" spans="2:23" ht="14.25" customHeight="1">
      <c r="B755" s="208"/>
      <c r="C755" s="208"/>
      <c r="D755" s="39"/>
      <c r="E755" s="39"/>
      <c r="F755" s="39"/>
      <c r="G755" s="39"/>
      <c r="H755" s="39"/>
      <c r="I755" s="39"/>
      <c r="J755" s="39"/>
      <c r="K755" s="39"/>
      <c r="L755" s="39"/>
      <c r="M755" s="39"/>
      <c r="N755" s="39"/>
      <c r="O755" s="39"/>
      <c r="P755" s="39"/>
      <c r="Q755" s="39"/>
      <c r="R755" s="39"/>
      <c r="S755" s="39"/>
      <c r="T755" s="39"/>
      <c r="U755" s="39"/>
      <c r="V755" s="39"/>
      <c r="W755" s="39"/>
    </row>
    <row r="756" spans="2:23" ht="14.25" customHeight="1">
      <c r="B756" s="208"/>
      <c r="C756" s="208"/>
      <c r="D756" s="39"/>
      <c r="E756" s="39"/>
      <c r="F756" s="39"/>
      <c r="G756" s="39"/>
      <c r="H756" s="39"/>
      <c r="I756" s="39"/>
      <c r="J756" s="39"/>
      <c r="K756" s="39"/>
      <c r="L756" s="39"/>
      <c r="M756" s="39"/>
      <c r="N756" s="39"/>
      <c r="O756" s="39"/>
      <c r="P756" s="39"/>
      <c r="Q756" s="39"/>
      <c r="R756" s="39"/>
      <c r="S756" s="39"/>
      <c r="T756" s="39"/>
      <c r="U756" s="39"/>
      <c r="V756" s="39"/>
      <c r="W756" s="39"/>
    </row>
    <row r="757" spans="2:23" ht="14.25" customHeight="1">
      <c r="B757" s="208"/>
      <c r="C757" s="208"/>
      <c r="D757" s="39"/>
      <c r="E757" s="39"/>
      <c r="F757" s="39"/>
      <c r="G757" s="39"/>
      <c r="H757" s="39"/>
      <c r="I757" s="39"/>
      <c r="J757" s="39"/>
      <c r="K757" s="39"/>
      <c r="L757" s="39"/>
      <c r="M757" s="39"/>
      <c r="N757" s="39"/>
      <c r="O757" s="39"/>
      <c r="P757" s="39"/>
      <c r="Q757" s="39"/>
      <c r="R757" s="39"/>
      <c r="S757" s="39"/>
      <c r="T757" s="39"/>
      <c r="U757" s="39"/>
      <c r="V757" s="39"/>
      <c r="W757" s="39"/>
    </row>
    <row r="758" spans="2:23" ht="14.25" customHeight="1">
      <c r="B758" s="208"/>
      <c r="C758" s="208"/>
      <c r="D758" s="39"/>
      <c r="E758" s="39"/>
      <c r="F758" s="39"/>
      <c r="G758" s="39"/>
      <c r="H758" s="39"/>
      <c r="I758" s="39"/>
      <c r="J758" s="39"/>
      <c r="K758" s="39"/>
      <c r="L758" s="39"/>
      <c r="M758" s="39"/>
      <c r="N758" s="39"/>
      <c r="O758" s="39"/>
      <c r="P758" s="39"/>
      <c r="Q758" s="39"/>
      <c r="R758" s="39"/>
      <c r="S758" s="39"/>
      <c r="T758" s="39"/>
      <c r="U758" s="39"/>
      <c r="V758" s="39"/>
      <c r="W758" s="39"/>
    </row>
    <row r="759" spans="2:23" ht="14.25" customHeight="1">
      <c r="B759" s="208"/>
      <c r="C759" s="208"/>
      <c r="D759" s="39"/>
      <c r="E759" s="39"/>
      <c r="F759" s="39"/>
      <c r="G759" s="39"/>
      <c r="H759" s="39"/>
      <c r="I759" s="39"/>
      <c r="J759" s="39"/>
      <c r="K759" s="39"/>
      <c r="L759" s="39"/>
      <c r="M759" s="39"/>
      <c r="N759" s="39"/>
      <c r="O759" s="39"/>
      <c r="P759" s="39"/>
      <c r="Q759" s="39"/>
      <c r="R759" s="39"/>
      <c r="S759" s="39"/>
      <c r="T759" s="39"/>
      <c r="U759" s="39"/>
      <c r="V759" s="39"/>
      <c r="W759" s="39"/>
    </row>
    <row r="760" spans="2:23" ht="14.25" customHeight="1">
      <c r="B760" s="208"/>
      <c r="C760" s="208"/>
      <c r="D760" s="39"/>
      <c r="E760" s="39"/>
      <c r="F760" s="39"/>
      <c r="G760" s="39"/>
      <c r="H760" s="39"/>
      <c r="I760" s="39"/>
      <c r="J760" s="39"/>
      <c r="K760" s="39"/>
      <c r="L760" s="39"/>
      <c r="M760" s="39"/>
      <c r="N760" s="39"/>
      <c r="O760" s="39"/>
      <c r="P760" s="39"/>
      <c r="Q760" s="39"/>
      <c r="R760" s="39"/>
      <c r="S760" s="39"/>
      <c r="T760" s="39"/>
      <c r="U760" s="39"/>
      <c r="V760" s="39"/>
      <c r="W760" s="39"/>
    </row>
    <row r="761" spans="2:23" ht="14.25" customHeight="1">
      <c r="B761" s="208"/>
      <c r="C761" s="208"/>
      <c r="D761" s="39"/>
      <c r="E761" s="39"/>
      <c r="F761" s="39"/>
      <c r="G761" s="39"/>
      <c r="H761" s="39"/>
      <c r="I761" s="39"/>
      <c r="J761" s="39"/>
      <c r="K761" s="39"/>
      <c r="L761" s="39"/>
      <c r="M761" s="39"/>
      <c r="N761" s="39"/>
      <c r="O761" s="39"/>
      <c r="P761" s="39"/>
      <c r="Q761" s="39"/>
      <c r="R761" s="39"/>
      <c r="S761" s="39"/>
      <c r="T761" s="39"/>
      <c r="U761" s="39"/>
      <c r="V761" s="39"/>
      <c r="W761" s="39"/>
    </row>
    <row r="762" spans="2:23" ht="14.25" customHeight="1">
      <c r="B762" s="208"/>
      <c r="C762" s="208"/>
      <c r="D762" s="39"/>
      <c r="E762" s="39"/>
      <c r="F762" s="39"/>
      <c r="G762" s="39"/>
      <c r="H762" s="39"/>
      <c r="I762" s="39"/>
      <c r="J762" s="39"/>
      <c r="K762" s="39"/>
      <c r="L762" s="39"/>
      <c r="M762" s="39"/>
      <c r="N762" s="39"/>
      <c r="O762" s="39"/>
      <c r="P762" s="39"/>
      <c r="Q762" s="39"/>
      <c r="R762" s="39"/>
      <c r="S762" s="39"/>
      <c r="T762" s="39"/>
      <c r="U762" s="39"/>
      <c r="V762" s="39"/>
      <c r="W762" s="39"/>
    </row>
    <row r="763" spans="2:23" ht="14.25" customHeight="1">
      <c r="B763" s="208"/>
      <c r="C763" s="208"/>
      <c r="D763" s="39"/>
      <c r="E763" s="39"/>
      <c r="F763" s="39"/>
      <c r="G763" s="39"/>
      <c r="H763" s="39"/>
      <c r="I763" s="39"/>
      <c r="J763" s="39"/>
      <c r="K763" s="39"/>
      <c r="L763" s="39"/>
      <c r="M763" s="39"/>
      <c r="N763" s="39"/>
      <c r="O763" s="39"/>
      <c r="P763" s="39"/>
      <c r="Q763" s="39"/>
      <c r="R763" s="39"/>
      <c r="S763" s="39"/>
      <c r="T763" s="39"/>
      <c r="U763" s="39"/>
      <c r="V763" s="39"/>
      <c r="W763" s="39"/>
    </row>
    <row r="764" spans="2:23" ht="14.25" customHeight="1">
      <c r="B764" s="208"/>
      <c r="C764" s="208"/>
      <c r="D764" s="39"/>
      <c r="E764" s="39"/>
      <c r="F764" s="39"/>
      <c r="G764" s="39"/>
      <c r="H764" s="39"/>
      <c r="I764" s="39"/>
      <c r="J764" s="39"/>
      <c r="K764" s="39"/>
      <c r="L764" s="39"/>
      <c r="M764" s="39"/>
      <c r="N764" s="39"/>
      <c r="O764" s="39"/>
      <c r="P764" s="39"/>
      <c r="Q764" s="39"/>
      <c r="R764" s="39"/>
      <c r="S764" s="39"/>
      <c r="T764" s="39"/>
      <c r="U764" s="39"/>
      <c r="V764" s="39"/>
      <c r="W764" s="39"/>
    </row>
    <row r="765" spans="2:23" ht="14.25" customHeight="1">
      <c r="B765" s="208"/>
      <c r="C765" s="208"/>
      <c r="D765" s="39"/>
      <c r="E765" s="39"/>
      <c r="F765" s="39"/>
      <c r="G765" s="39"/>
      <c r="H765" s="39"/>
      <c r="I765" s="39"/>
      <c r="J765" s="39"/>
      <c r="K765" s="39"/>
      <c r="L765" s="39"/>
      <c r="M765" s="39"/>
      <c r="N765" s="39"/>
      <c r="O765" s="39"/>
      <c r="P765" s="39"/>
      <c r="Q765" s="39"/>
      <c r="R765" s="39"/>
      <c r="S765" s="39"/>
      <c r="T765" s="39"/>
      <c r="U765" s="39"/>
      <c r="V765" s="39"/>
      <c r="W765" s="39"/>
    </row>
    <row r="766" spans="2:23" ht="14.25" customHeight="1">
      <c r="B766" s="208"/>
      <c r="C766" s="208"/>
      <c r="D766" s="39"/>
      <c r="E766" s="39"/>
      <c r="F766" s="39"/>
      <c r="G766" s="39"/>
      <c r="H766" s="39"/>
      <c r="I766" s="39"/>
      <c r="J766" s="39"/>
      <c r="K766" s="39"/>
      <c r="L766" s="39"/>
      <c r="M766" s="39"/>
      <c r="N766" s="39"/>
      <c r="O766" s="39"/>
      <c r="P766" s="39"/>
      <c r="Q766" s="39"/>
      <c r="R766" s="39"/>
      <c r="S766" s="39"/>
      <c r="T766" s="39"/>
      <c r="U766" s="39"/>
      <c r="V766" s="39"/>
      <c r="W766" s="39"/>
    </row>
    <row r="767" spans="2:23" ht="14.25" customHeight="1">
      <c r="B767" s="208"/>
      <c r="C767" s="208"/>
      <c r="D767" s="39"/>
      <c r="E767" s="39"/>
      <c r="F767" s="39"/>
      <c r="G767" s="39"/>
      <c r="H767" s="39"/>
      <c r="I767" s="39"/>
      <c r="J767" s="39"/>
      <c r="K767" s="39"/>
      <c r="L767" s="39"/>
      <c r="M767" s="39"/>
      <c r="N767" s="39"/>
      <c r="O767" s="39"/>
      <c r="P767" s="39"/>
      <c r="Q767" s="39"/>
      <c r="R767" s="39"/>
      <c r="S767" s="39"/>
      <c r="T767" s="39"/>
      <c r="U767" s="39"/>
      <c r="V767" s="39"/>
      <c r="W767" s="39"/>
    </row>
    <row r="768" spans="2:23" ht="14.25" customHeight="1">
      <c r="B768" s="208"/>
      <c r="C768" s="208"/>
      <c r="D768" s="39"/>
      <c r="E768" s="39"/>
      <c r="F768" s="39"/>
      <c r="G768" s="39"/>
      <c r="H768" s="39"/>
      <c r="I768" s="39"/>
      <c r="J768" s="39"/>
      <c r="K768" s="39"/>
      <c r="L768" s="39"/>
      <c r="M768" s="39"/>
      <c r="N768" s="39"/>
      <c r="O768" s="39"/>
      <c r="P768" s="39"/>
      <c r="Q768" s="39"/>
      <c r="R768" s="39"/>
      <c r="S768" s="39"/>
      <c r="T768" s="39"/>
      <c r="U768" s="39"/>
      <c r="V768" s="39"/>
      <c r="W768" s="39"/>
    </row>
    <row r="769" spans="2:23" ht="14.25" customHeight="1">
      <c r="B769" s="208"/>
      <c r="C769" s="208"/>
      <c r="D769" s="39"/>
      <c r="E769" s="39"/>
      <c r="F769" s="39"/>
      <c r="G769" s="39"/>
      <c r="H769" s="39"/>
      <c r="I769" s="39"/>
      <c r="J769" s="39"/>
      <c r="K769" s="39"/>
      <c r="L769" s="39"/>
      <c r="M769" s="39"/>
      <c r="N769" s="39"/>
      <c r="O769" s="39"/>
      <c r="P769" s="39"/>
      <c r="Q769" s="39"/>
      <c r="R769" s="39"/>
      <c r="S769" s="39"/>
      <c r="T769" s="39"/>
      <c r="U769" s="39"/>
      <c r="V769" s="39"/>
      <c r="W769" s="39"/>
    </row>
    <row r="770" spans="2:23" ht="14.25" customHeight="1">
      <c r="B770" s="208"/>
      <c r="C770" s="208"/>
      <c r="D770" s="39"/>
      <c r="E770" s="39"/>
      <c r="F770" s="39"/>
      <c r="G770" s="39"/>
      <c r="H770" s="39"/>
      <c r="I770" s="39"/>
      <c r="J770" s="39"/>
      <c r="K770" s="39"/>
      <c r="L770" s="39"/>
      <c r="M770" s="39"/>
      <c r="N770" s="39"/>
      <c r="O770" s="39"/>
      <c r="P770" s="39"/>
      <c r="Q770" s="39"/>
      <c r="R770" s="39"/>
      <c r="S770" s="39"/>
      <c r="T770" s="39"/>
      <c r="U770" s="39"/>
      <c r="V770" s="39"/>
      <c r="W770" s="39"/>
    </row>
    <row r="771" spans="2:23" ht="14.25" customHeight="1">
      <c r="B771" s="208"/>
      <c r="C771" s="208"/>
      <c r="D771" s="39"/>
      <c r="E771" s="39"/>
      <c r="F771" s="39"/>
      <c r="G771" s="39"/>
      <c r="H771" s="39"/>
      <c r="I771" s="39"/>
      <c r="J771" s="39"/>
      <c r="K771" s="39"/>
      <c r="L771" s="39"/>
      <c r="M771" s="39"/>
      <c r="N771" s="39"/>
      <c r="O771" s="39"/>
      <c r="P771" s="39"/>
      <c r="Q771" s="39"/>
      <c r="R771" s="39"/>
      <c r="S771" s="39"/>
      <c r="T771" s="39"/>
      <c r="U771" s="39"/>
      <c r="V771" s="39"/>
      <c r="W771" s="39"/>
    </row>
    <row r="772" spans="2:23" ht="14.25" customHeight="1">
      <c r="B772" s="208"/>
      <c r="C772" s="208"/>
      <c r="D772" s="39"/>
      <c r="E772" s="39"/>
      <c r="F772" s="39"/>
      <c r="G772" s="39"/>
      <c r="H772" s="39"/>
      <c r="I772" s="39"/>
      <c r="J772" s="39"/>
      <c r="K772" s="39"/>
      <c r="L772" s="39"/>
      <c r="M772" s="39"/>
      <c r="N772" s="39"/>
      <c r="O772" s="39"/>
      <c r="P772" s="39"/>
      <c r="Q772" s="39"/>
      <c r="R772" s="39"/>
      <c r="S772" s="39"/>
      <c r="T772" s="39"/>
      <c r="U772" s="39"/>
      <c r="V772" s="39"/>
      <c r="W772" s="39"/>
    </row>
    <row r="773" spans="2:23" ht="14.25" customHeight="1">
      <c r="B773" s="208"/>
      <c r="C773" s="208"/>
      <c r="D773" s="39"/>
      <c r="E773" s="39"/>
      <c r="F773" s="39"/>
      <c r="G773" s="39"/>
      <c r="H773" s="39"/>
      <c r="I773" s="39"/>
      <c r="J773" s="39"/>
      <c r="K773" s="39"/>
      <c r="L773" s="39"/>
      <c r="M773" s="39"/>
      <c r="N773" s="39"/>
      <c r="O773" s="39"/>
      <c r="P773" s="39"/>
      <c r="Q773" s="39"/>
      <c r="R773" s="39"/>
      <c r="S773" s="39"/>
      <c r="T773" s="39"/>
      <c r="U773" s="39"/>
      <c r="V773" s="39"/>
      <c r="W773" s="39"/>
    </row>
    <row r="774" spans="2:23" ht="14.25" customHeight="1">
      <c r="B774" s="208"/>
      <c r="C774" s="208"/>
      <c r="D774" s="39"/>
      <c r="E774" s="39"/>
      <c r="F774" s="39"/>
      <c r="G774" s="39"/>
      <c r="H774" s="39"/>
      <c r="I774" s="39"/>
      <c r="J774" s="39"/>
      <c r="K774" s="39"/>
      <c r="L774" s="39"/>
      <c r="M774" s="39"/>
      <c r="N774" s="39"/>
      <c r="O774" s="39"/>
      <c r="P774" s="39"/>
      <c r="Q774" s="39"/>
      <c r="R774" s="39"/>
      <c r="S774" s="39"/>
      <c r="T774" s="39"/>
      <c r="U774" s="39"/>
      <c r="V774" s="39"/>
      <c r="W774" s="39"/>
    </row>
    <row r="775" spans="2:23" ht="14.25" customHeight="1">
      <c r="B775" s="208"/>
      <c r="C775" s="208"/>
      <c r="D775" s="39"/>
      <c r="E775" s="39"/>
      <c r="F775" s="39"/>
      <c r="G775" s="39"/>
      <c r="H775" s="39"/>
      <c r="I775" s="39"/>
      <c r="J775" s="39"/>
      <c r="K775" s="39"/>
      <c r="L775" s="39"/>
      <c r="M775" s="39"/>
      <c r="N775" s="39"/>
      <c r="O775" s="39"/>
      <c r="P775" s="39"/>
      <c r="Q775" s="39"/>
      <c r="R775" s="39"/>
      <c r="S775" s="39"/>
      <c r="T775" s="39"/>
      <c r="U775" s="39"/>
      <c r="V775" s="39"/>
      <c r="W775" s="39"/>
    </row>
    <row r="776" spans="2:23" ht="14.25" customHeight="1">
      <c r="B776" s="208"/>
      <c r="C776" s="208"/>
      <c r="D776" s="39"/>
      <c r="E776" s="39"/>
      <c r="F776" s="39"/>
      <c r="G776" s="39"/>
      <c r="H776" s="39"/>
      <c r="I776" s="39"/>
      <c r="J776" s="39"/>
      <c r="K776" s="39"/>
      <c r="L776" s="39"/>
      <c r="M776" s="39"/>
      <c r="N776" s="39"/>
      <c r="O776" s="39"/>
      <c r="P776" s="39"/>
      <c r="Q776" s="39"/>
      <c r="R776" s="39"/>
      <c r="S776" s="39"/>
      <c r="T776" s="39"/>
      <c r="U776" s="39"/>
      <c r="V776" s="39"/>
      <c r="W776" s="39"/>
    </row>
    <row r="777" spans="2:23" ht="14.25" customHeight="1">
      <c r="B777" s="208"/>
      <c r="C777" s="208"/>
      <c r="D777" s="39"/>
      <c r="E777" s="39"/>
      <c r="F777" s="39"/>
      <c r="G777" s="39"/>
      <c r="H777" s="39"/>
      <c r="I777" s="39"/>
      <c r="J777" s="39"/>
      <c r="K777" s="39"/>
      <c r="L777" s="39"/>
      <c r="M777" s="39"/>
      <c r="N777" s="39"/>
      <c r="O777" s="39"/>
      <c r="P777" s="39"/>
      <c r="Q777" s="39"/>
      <c r="R777" s="39"/>
      <c r="S777" s="39"/>
      <c r="T777" s="39"/>
      <c r="U777" s="39"/>
      <c r="V777" s="39"/>
      <c r="W777" s="39"/>
    </row>
    <row r="778" spans="2:23" ht="14.25" customHeight="1">
      <c r="B778" s="208"/>
      <c r="C778" s="208"/>
      <c r="D778" s="39"/>
      <c r="E778" s="39"/>
      <c r="F778" s="39"/>
      <c r="G778" s="39"/>
      <c r="H778" s="39"/>
      <c r="I778" s="39"/>
      <c r="J778" s="39"/>
      <c r="K778" s="39"/>
      <c r="L778" s="39"/>
      <c r="M778" s="39"/>
      <c r="N778" s="39"/>
      <c r="O778" s="39"/>
      <c r="P778" s="39"/>
      <c r="Q778" s="39"/>
      <c r="R778" s="39"/>
      <c r="S778" s="39"/>
      <c r="T778" s="39"/>
      <c r="U778" s="39"/>
      <c r="V778" s="39"/>
      <c r="W778" s="39"/>
    </row>
    <row r="779" spans="2:23" ht="14.25" customHeight="1">
      <c r="B779" s="208"/>
      <c r="C779" s="208"/>
      <c r="D779" s="39"/>
      <c r="E779" s="39"/>
      <c r="F779" s="39"/>
      <c r="G779" s="39"/>
      <c r="H779" s="39"/>
      <c r="I779" s="39"/>
      <c r="J779" s="39"/>
      <c r="K779" s="39"/>
      <c r="L779" s="39"/>
      <c r="M779" s="39"/>
      <c r="N779" s="39"/>
      <c r="O779" s="39"/>
      <c r="P779" s="39"/>
      <c r="Q779" s="39"/>
      <c r="R779" s="39"/>
      <c r="S779" s="39"/>
      <c r="T779" s="39"/>
      <c r="U779" s="39"/>
      <c r="V779" s="39"/>
      <c r="W779" s="39"/>
    </row>
    <row r="780" spans="2:23" ht="14.25" customHeight="1">
      <c r="B780" s="208"/>
      <c r="C780" s="208"/>
      <c r="D780" s="39"/>
      <c r="E780" s="39"/>
      <c r="F780" s="39"/>
      <c r="G780" s="39"/>
      <c r="H780" s="39"/>
      <c r="I780" s="39"/>
      <c r="J780" s="39"/>
      <c r="K780" s="39"/>
      <c r="L780" s="39"/>
      <c r="M780" s="39"/>
      <c r="N780" s="39"/>
      <c r="O780" s="39"/>
      <c r="P780" s="39"/>
      <c r="Q780" s="39"/>
      <c r="R780" s="39"/>
      <c r="S780" s="39"/>
      <c r="T780" s="39"/>
      <c r="U780" s="39"/>
      <c r="V780" s="39"/>
      <c r="W780" s="39"/>
    </row>
    <row r="781" spans="2:23" ht="14.25" customHeight="1">
      <c r="B781" s="208"/>
      <c r="C781" s="208"/>
      <c r="D781" s="39"/>
      <c r="E781" s="39"/>
      <c r="F781" s="39"/>
      <c r="G781" s="39"/>
      <c r="H781" s="39"/>
      <c r="I781" s="39"/>
      <c r="J781" s="39"/>
      <c r="K781" s="39"/>
      <c r="L781" s="39"/>
      <c r="M781" s="39"/>
      <c r="N781" s="39"/>
      <c r="O781" s="39"/>
      <c r="P781" s="39"/>
      <c r="Q781" s="39"/>
      <c r="R781" s="39"/>
      <c r="S781" s="39"/>
      <c r="T781" s="39"/>
      <c r="U781" s="39"/>
      <c r="V781" s="39"/>
      <c r="W781" s="39"/>
    </row>
    <row r="782" spans="2:23" ht="14.25" customHeight="1">
      <c r="B782" s="208"/>
      <c r="C782" s="208"/>
      <c r="D782" s="39"/>
      <c r="E782" s="39"/>
      <c r="F782" s="39"/>
      <c r="G782" s="39"/>
      <c r="H782" s="39"/>
      <c r="I782" s="39"/>
      <c r="J782" s="39"/>
      <c r="K782" s="39"/>
      <c r="L782" s="39"/>
      <c r="M782" s="39"/>
      <c r="N782" s="39"/>
      <c r="O782" s="39"/>
      <c r="P782" s="39"/>
      <c r="Q782" s="39"/>
      <c r="R782" s="39"/>
      <c r="S782" s="39"/>
      <c r="T782" s="39"/>
      <c r="U782" s="39"/>
      <c r="V782" s="39"/>
      <c r="W782" s="39"/>
    </row>
    <row r="783" spans="2:23" ht="14.25" customHeight="1">
      <c r="B783" s="208"/>
      <c r="C783" s="208"/>
      <c r="D783" s="39"/>
      <c r="E783" s="39"/>
      <c r="F783" s="39"/>
      <c r="G783" s="39"/>
      <c r="H783" s="39"/>
      <c r="I783" s="39"/>
      <c r="J783" s="39"/>
      <c r="K783" s="39"/>
      <c r="L783" s="39"/>
      <c r="M783" s="39"/>
      <c r="N783" s="39"/>
      <c r="O783" s="39"/>
      <c r="P783" s="39"/>
      <c r="Q783" s="39"/>
      <c r="R783" s="39"/>
      <c r="S783" s="39"/>
      <c r="T783" s="39"/>
      <c r="U783" s="39"/>
      <c r="V783" s="39"/>
      <c r="W783" s="39"/>
    </row>
    <row r="784" spans="2:23" ht="14.25" customHeight="1">
      <c r="B784" s="208"/>
      <c r="C784" s="208"/>
      <c r="D784" s="39"/>
      <c r="E784" s="39"/>
      <c r="F784" s="39"/>
      <c r="G784" s="39"/>
      <c r="H784" s="39"/>
      <c r="I784" s="39"/>
      <c r="J784" s="39"/>
      <c r="K784" s="39"/>
      <c r="L784" s="39"/>
      <c r="M784" s="39"/>
      <c r="N784" s="39"/>
      <c r="O784" s="39"/>
      <c r="P784" s="39"/>
      <c r="Q784" s="39"/>
      <c r="R784" s="39"/>
      <c r="S784" s="39"/>
      <c r="T784" s="39"/>
      <c r="U784" s="39"/>
      <c r="V784" s="39"/>
      <c r="W784" s="39"/>
    </row>
    <row r="785" spans="2:23" ht="14.25" customHeight="1">
      <c r="B785" s="208"/>
      <c r="C785" s="208"/>
      <c r="D785" s="39"/>
      <c r="E785" s="39"/>
      <c r="F785" s="39"/>
      <c r="G785" s="39"/>
      <c r="H785" s="39"/>
      <c r="I785" s="39"/>
      <c r="J785" s="39"/>
      <c r="K785" s="39"/>
      <c r="L785" s="39"/>
      <c r="M785" s="39"/>
      <c r="N785" s="39"/>
      <c r="O785" s="39"/>
      <c r="P785" s="39"/>
      <c r="Q785" s="39"/>
      <c r="R785" s="39"/>
      <c r="S785" s="39"/>
      <c r="T785" s="39"/>
      <c r="U785" s="39"/>
      <c r="V785" s="39"/>
      <c r="W785" s="39"/>
    </row>
    <row r="786" spans="2:23" ht="14.25" customHeight="1">
      <c r="B786" s="208"/>
      <c r="C786" s="208"/>
      <c r="D786" s="39"/>
      <c r="E786" s="39"/>
      <c r="F786" s="39"/>
      <c r="G786" s="39"/>
      <c r="H786" s="39"/>
      <c r="I786" s="39"/>
      <c r="J786" s="39"/>
      <c r="K786" s="39"/>
      <c r="L786" s="39"/>
      <c r="M786" s="39"/>
      <c r="N786" s="39"/>
      <c r="O786" s="39"/>
      <c r="P786" s="39"/>
      <c r="Q786" s="39"/>
      <c r="R786" s="39"/>
      <c r="S786" s="39"/>
      <c r="T786" s="39"/>
      <c r="U786" s="39"/>
      <c r="V786" s="39"/>
      <c r="W786" s="39"/>
    </row>
    <row r="787" spans="2:23" ht="14.25" customHeight="1">
      <c r="B787" s="208"/>
      <c r="C787" s="208"/>
      <c r="D787" s="39"/>
      <c r="E787" s="39"/>
      <c r="F787" s="39"/>
      <c r="G787" s="39"/>
      <c r="H787" s="39"/>
      <c r="I787" s="39"/>
      <c r="J787" s="39"/>
      <c r="K787" s="39"/>
      <c r="L787" s="39"/>
      <c r="M787" s="39"/>
      <c r="N787" s="39"/>
      <c r="O787" s="39"/>
      <c r="P787" s="39"/>
      <c r="Q787" s="39"/>
      <c r="R787" s="39"/>
      <c r="S787" s="39"/>
      <c r="T787" s="39"/>
      <c r="U787" s="39"/>
      <c r="V787" s="39"/>
      <c r="W787" s="39"/>
    </row>
    <row r="788" spans="2:23" ht="14.25" customHeight="1">
      <c r="B788" s="208"/>
      <c r="C788" s="208"/>
      <c r="D788" s="39"/>
      <c r="E788" s="39"/>
      <c r="F788" s="39"/>
      <c r="G788" s="39"/>
      <c r="H788" s="39"/>
      <c r="I788" s="39"/>
      <c r="J788" s="39"/>
      <c r="K788" s="39"/>
      <c r="L788" s="39"/>
      <c r="M788" s="39"/>
      <c r="N788" s="39"/>
      <c r="O788" s="39"/>
      <c r="P788" s="39"/>
      <c r="Q788" s="39"/>
      <c r="R788" s="39"/>
      <c r="S788" s="39"/>
      <c r="T788" s="39"/>
      <c r="U788" s="39"/>
      <c r="V788" s="39"/>
      <c r="W788" s="39"/>
    </row>
    <row r="789" spans="2:23" ht="14.25" customHeight="1">
      <c r="B789" s="208"/>
      <c r="C789" s="208"/>
      <c r="D789" s="39"/>
      <c r="E789" s="39"/>
      <c r="F789" s="39"/>
      <c r="G789" s="39"/>
      <c r="H789" s="39"/>
      <c r="I789" s="39"/>
      <c r="J789" s="39"/>
      <c r="K789" s="39"/>
      <c r="L789" s="39"/>
      <c r="M789" s="39"/>
      <c r="N789" s="39"/>
      <c r="O789" s="39"/>
      <c r="P789" s="39"/>
      <c r="Q789" s="39"/>
      <c r="R789" s="39"/>
      <c r="S789" s="39"/>
      <c r="T789" s="39"/>
      <c r="U789" s="39"/>
      <c r="V789" s="39"/>
      <c r="W789" s="39"/>
    </row>
    <row r="790" spans="2:23" ht="14.25" customHeight="1">
      <c r="B790" s="208"/>
      <c r="C790" s="208"/>
      <c r="D790" s="39"/>
      <c r="E790" s="39"/>
      <c r="F790" s="39"/>
      <c r="G790" s="39"/>
      <c r="H790" s="39"/>
      <c r="I790" s="39"/>
      <c r="J790" s="39"/>
      <c r="K790" s="39"/>
      <c r="L790" s="39"/>
      <c r="M790" s="39"/>
      <c r="N790" s="39"/>
      <c r="O790" s="39"/>
      <c r="P790" s="39"/>
      <c r="Q790" s="39"/>
      <c r="R790" s="39"/>
      <c r="S790" s="39"/>
      <c r="T790" s="39"/>
      <c r="U790" s="39"/>
      <c r="V790" s="39"/>
      <c r="W790" s="39"/>
    </row>
    <row r="791" spans="2:23" ht="14.25" customHeight="1">
      <c r="B791" s="208"/>
      <c r="C791" s="208"/>
      <c r="D791" s="39"/>
      <c r="E791" s="39"/>
      <c r="F791" s="39"/>
      <c r="G791" s="39"/>
      <c r="H791" s="39"/>
      <c r="I791" s="39"/>
      <c r="J791" s="39"/>
      <c r="K791" s="39"/>
      <c r="L791" s="39"/>
      <c r="M791" s="39"/>
      <c r="N791" s="39"/>
      <c r="O791" s="39"/>
      <c r="P791" s="39"/>
      <c r="Q791" s="39"/>
      <c r="R791" s="39"/>
      <c r="S791" s="39"/>
      <c r="T791" s="39"/>
      <c r="U791" s="39"/>
      <c r="V791" s="39"/>
      <c r="W791" s="39"/>
    </row>
    <row r="792" spans="2:23" ht="14.25" customHeight="1">
      <c r="B792" s="208"/>
      <c r="C792" s="208"/>
      <c r="D792" s="39"/>
      <c r="E792" s="39"/>
      <c r="F792" s="39"/>
      <c r="G792" s="39"/>
      <c r="H792" s="39"/>
      <c r="I792" s="39"/>
      <c r="J792" s="39"/>
      <c r="K792" s="39"/>
      <c r="L792" s="39"/>
      <c r="M792" s="39"/>
      <c r="N792" s="39"/>
      <c r="O792" s="39"/>
      <c r="P792" s="39"/>
      <c r="Q792" s="39"/>
      <c r="R792" s="39"/>
      <c r="S792" s="39"/>
      <c r="T792" s="39"/>
      <c r="U792" s="39"/>
      <c r="V792" s="39"/>
      <c r="W792" s="39"/>
    </row>
    <row r="793" spans="2:23" ht="14.25" customHeight="1">
      <c r="B793" s="208"/>
      <c r="C793" s="208"/>
      <c r="D793" s="39"/>
      <c r="E793" s="39"/>
      <c r="F793" s="39"/>
      <c r="G793" s="39"/>
      <c r="H793" s="39"/>
      <c r="I793" s="39"/>
      <c r="J793" s="39"/>
      <c r="K793" s="39"/>
      <c r="L793" s="39"/>
      <c r="M793" s="39"/>
      <c r="N793" s="39"/>
      <c r="O793" s="39"/>
      <c r="P793" s="39"/>
      <c r="Q793" s="39"/>
      <c r="R793" s="39"/>
      <c r="S793" s="39"/>
      <c r="T793" s="39"/>
      <c r="U793" s="39"/>
      <c r="V793" s="39"/>
      <c r="W793" s="39"/>
    </row>
    <row r="794" spans="2:23" ht="14.25" customHeight="1">
      <c r="B794" s="208"/>
      <c r="C794" s="208"/>
      <c r="D794" s="39"/>
      <c r="E794" s="39"/>
      <c r="F794" s="39"/>
      <c r="G794" s="39"/>
      <c r="H794" s="39"/>
      <c r="I794" s="39"/>
      <c r="J794" s="39"/>
      <c r="K794" s="39"/>
      <c r="L794" s="39"/>
      <c r="M794" s="39"/>
      <c r="N794" s="39"/>
      <c r="O794" s="39"/>
      <c r="P794" s="39"/>
      <c r="Q794" s="39"/>
      <c r="R794" s="39"/>
      <c r="S794" s="39"/>
      <c r="T794" s="39"/>
      <c r="U794" s="39"/>
      <c r="V794" s="39"/>
      <c r="W794" s="39"/>
    </row>
    <row r="795" spans="2:23" ht="14.25" customHeight="1">
      <c r="B795" s="208"/>
      <c r="C795" s="208"/>
      <c r="D795" s="39"/>
      <c r="E795" s="39"/>
      <c r="F795" s="39"/>
      <c r="G795" s="39"/>
      <c r="H795" s="39"/>
      <c r="I795" s="39"/>
      <c r="J795" s="39"/>
      <c r="K795" s="39"/>
      <c r="L795" s="39"/>
      <c r="M795" s="39"/>
      <c r="N795" s="39"/>
      <c r="O795" s="39"/>
      <c r="P795" s="39"/>
      <c r="Q795" s="39"/>
      <c r="R795" s="39"/>
      <c r="S795" s="39"/>
      <c r="T795" s="39"/>
      <c r="U795" s="39"/>
      <c r="V795" s="39"/>
      <c r="W795" s="39"/>
    </row>
    <row r="796" spans="2:23" ht="14.25" customHeight="1">
      <c r="B796" s="208"/>
      <c r="C796" s="208"/>
      <c r="D796" s="39"/>
      <c r="E796" s="39"/>
      <c r="F796" s="39"/>
      <c r="G796" s="39"/>
      <c r="H796" s="39"/>
      <c r="I796" s="39"/>
      <c r="J796" s="39"/>
      <c r="K796" s="39"/>
      <c r="L796" s="39"/>
      <c r="M796" s="39"/>
      <c r="N796" s="39"/>
      <c r="O796" s="39"/>
      <c r="P796" s="39"/>
      <c r="Q796" s="39"/>
      <c r="R796" s="39"/>
      <c r="S796" s="39"/>
      <c r="T796" s="39"/>
      <c r="U796" s="39"/>
      <c r="V796" s="39"/>
      <c r="W796" s="39"/>
    </row>
    <row r="797" spans="2:23" ht="14.25" customHeight="1">
      <c r="B797" s="208"/>
      <c r="C797" s="208"/>
      <c r="D797" s="39"/>
      <c r="E797" s="39"/>
      <c r="F797" s="39"/>
      <c r="G797" s="39"/>
      <c r="H797" s="39"/>
      <c r="I797" s="39"/>
      <c r="J797" s="39"/>
      <c r="K797" s="39"/>
      <c r="L797" s="39"/>
      <c r="M797" s="39"/>
      <c r="N797" s="39"/>
      <c r="O797" s="39"/>
      <c r="P797" s="39"/>
      <c r="Q797" s="39"/>
      <c r="R797" s="39"/>
      <c r="S797" s="39"/>
      <c r="T797" s="39"/>
      <c r="U797" s="39"/>
      <c r="V797" s="39"/>
      <c r="W797" s="39"/>
    </row>
    <row r="798" spans="2:23" ht="14.25" customHeight="1">
      <c r="B798" s="208"/>
      <c r="C798" s="208"/>
      <c r="D798" s="39"/>
      <c r="E798" s="39"/>
      <c r="F798" s="39"/>
      <c r="G798" s="39"/>
      <c r="H798" s="39"/>
      <c r="I798" s="39"/>
      <c r="J798" s="39"/>
      <c r="K798" s="39"/>
      <c r="L798" s="39"/>
      <c r="M798" s="39"/>
      <c r="N798" s="39"/>
      <c r="O798" s="39"/>
      <c r="P798" s="39"/>
      <c r="Q798" s="39"/>
      <c r="R798" s="39"/>
      <c r="S798" s="39"/>
      <c r="T798" s="39"/>
      <c r="U798" s="39"/>
      <c r="V798" s="39"/>
      <c r="W798" s="39"/>
    </row>
    <row r="799" spans="2:23" ht="14.25" customHeight="1">
      <c r="B799" s="208"/>
      <c r="C799" s="208"/>
      <c r="D799" s="39"/>
      <c r="E799" s="39"/>
      <c r="F799" s="39"/>
      <c r="G799" s="39"/>
      <c r="H799" s="39"/>
      <c r="I799" s="39"/>
      <c r="J799" s="39"/>
      <c r="K799" s="39"/>
      <c r="L799" s="39"/>
      <c r="M799" s="39"/>
      <c r="N799" s="39"/>
      <c r="O799" s="39"/>
      <c r="P799" s="39"/>
      <c r="Q799" s="39"/>
      <c r="R799" s="39"/>
      <c r="S799" s="39"/>
      <c r="T799" s="39"/>
      <c r="U799" s="39"/>
      <c r="V799" s="39"/>
      <c r="W799" s="39"/>
    </row>
    <row r="800" spans="2:23" ht="14.25" customHeight="1">
      <c r="B800" s="208"/>
      <c r="C800" s="208"/>
      <c r="D800" s="39"/>
      <c r="E800" s="39"/>
      <c r="F800" s="39"/>
      <c r="G800" s="39"/>
      <c r="H800" s="39"/>
      <c r="I800" s="39"/>
      <c r="J800" s="39"/>
      <c r="K800" s="39"/>
      <c r="L800" s="39"/>
      <c r="M800" s="39"/>
      <c r="N800" s="39"/>
      <c r="O800" s="39"/>
      <c r="P800" s="39"/>
      <c r="Q800" s="39"/>
      <c r="R800" s="39"/>
      <c r="S800" s="39"/>
      <c r="T800" s="39"/>
      <c r="U800" s="39"/>
      <c r="V800" s="39"/>
      <c r="W800" s="39"/>
    </row>
    <row r="801" spans="2:23" ht="14.25" customHeight="1">
      <c r="B801" s="208"/>
      <c r="C801" s="208"/>
      <c r="D801" s="39"/>
      <c r="E801" s="39"/>
      <c r="F801" s="39"/>
      <c r="G801" s="39"/>
      <c r="H801" s="39"/>
      <c r="I801" s="39"/>
      <c r="J801" s="39"/>
      <c r="K801" s="39"/>
      <c r="L801" s="39"/>
      <c r="M801" s="39"/>
      <c r="N801" s="39"/>
      <c r="O801" s="39"/>
      <c r="P801" s="39"/>
      <c r="Q801" s="39"/>
      <c r="R801" s="39"/>
      <c r="S801" s="39"/>
      <c r="T801" s="39"/>
      <c r="U801" s="39"/>
      <c r="V801" s="39"/>
      <c r="W801" s="39"/>
    </row>
    <row r="802" spans="2:23" ht="14.25" customHeight="1">
      <c r="B802" s="208"/>
      <c r="C802" s="208"/>
      <c r="D802" s="39"/>
      <c r="E802" s="39"/>
      <c r="F802" s="39"/>
      <c r="G802" s="39"/>
      <c r="H802" s="39"/>
      <c r="I802" s="39"/>
      <c r="J802" s="39"/>
      <c r="K802" s="39"/>
      <c r="L802" s="39"/>
      <c r="M802" s="39"/>
      <c r="N802" s="39"/>
      <c r="O802" s="39"/>
      <c r="P802" s="39"/>
      <c r="Q802" s="39"/>
      <c r="R802" s="39"/>
      <c r="S802" s="39"/>
      <c r="T802" s="39"/>
      <c r="U802" s="39"/>
      <c r="V802" s="39"/>
      <c r="W802" s="39"/>
    </row>
    <row r="803" spans="2:23" ht="14.25" customHeight="1">
      <c r="B803" s="208"/>
      <c r="C803" s="208"/>
      <c r="D803" s="39"/>
      <c r="E803" s="39"/>
      <c r="F803" s="39"/>
      <c r="G803" s="39"/>
      <c r="H803" s="39"/>
      <c r="I803" s="39"/>
      <c r="J803" s="39"/>
      <c r="K803" s="39"/>
      <c r="L803" s="39"/>
      <c r="M803" s="39"/>
      <c r="N803" s="39"/>
      <c r="O803" s="39"/>
      <c r="P803" s="39"/>
      <c r="Q803" s="39"/>
      <c r="R803" s="39"/>
      <c r="S803" s="39"/>
      <c r="T803" s="39"/>
      <c r="U803" s="39"/>
      <c r="V803" s="39"/>
      <c r="W803" s="39"/>
    </row>
    <row r="804" spans="2:23" ht="14.25" customHeight="1">
      <c r="B804" s="208"/>
      <c r="C804" s="208"/>
      <c r="D804" s="39"/>
      <c r="E804" s="39"/>
      <c r="F804" s="39"/>
      <c r="G804" s="39"/>
      <c r="H804" s="39"/>
      <c r="I804" s="39"/>
      <c r="J804" s="39"/>
      <c r="K804" s="39"/>
      <c r="L804" s="39"/>
      <c r="M804" s="39"/>
      <c r="N804" s="39"/>
      <c r="O804" s="39"/>
      <c r="P804" s="39"/>
      <c r="Q804" s="39"/>
      <c r="R804" s="39"/>
      <c r="S804" s="39"/>
      <c r="T804" s="39"/>
      <c r="U804" s="39"/>
      <c r="V804" s="39"/>
      <c r="W804" s="39"/>
    </row>
    <row r="805" spans="2:23" ht="14.25" customHeight="1">
      <c r="B805" s="208"/>
      <c r="C805" s="208"/>
      <c r="D805" s="39"/>
      <c r="E805" s="39"/>
      <c r="F805" s="39"/>
      <c r="G805" s="39"/>
      <c r="H805" s="39"/>
      <c r="I805" s="39"/>
      <c r="J805" s="39"/>
      <c r="K805" s="39"/>
      <c r="L805" s="39"/>
      <c r="M805" s="39"/>
      <c r="N805" s="39"/>
      <c r="O805" s="39"/>
      <c r="P805" s="39"/>
      <c r="Q805" s="39"/>
      <c r="R805" s="39"/>
      <c r="S805" s="39"/>
      <c r="T805" s="39"/>
      <c r="U805" s="39"/>
      <c r="V805" s="39"/>
      <c r="W805" s="39"/>
    </row>
    <row r="806" spans="2:23" ht="14.25" customHeight="1">
      <c r="B806" s="208"/>
      <c r="C806" s="208"/>
      <c r="D806" s="39"/>
      <c r="E806" s="39"/>
      <c r="F806" s="39"/>
      <c r="G806" s="39"/>
      <c r="H806" s="39"/>
      <c r="I806" s="39"/>
      <c r="J806" s="39"/>
      <c r="K806" s="39"/>
      <c r="L806" s="39"/>
      <c r="M806" s="39"/>
      <c r="N806" s="39"/>
      <c r="O806" s="39"/>
      <c r="P806" s="39"/>
      <c r="Q806" s="39"/>
      <c r="R806" s="39"/>
      <c r="S806" s="39"/>
      <c r="T806" s="39"/>
      <c r="U806" s="39"/>
      <c r="V806" s="39"/>
      <c r="W806" s="39"/>
    </row>
    <row r="807" spans="2:23" ht="14.25" customHeight="1">
      <c r="B807" s="208"/>
      <c r="C807" s="208"/>
      <c r="D807" s="39"/>
      <c r="E807" s="39"/>
      <c r="F807" s="39"/>
      <c r="G807" s="39"/>
      <c r="H807" s="39"/>
      <c r="I807" s="39"/>
      <c r="J807" s="39"/>
      <c r="K807" s="39"/>
      <c r="L807" s="39"/>
      <c r="M807" s="39"/>
      <c r="N807" s="39"/>
      <c r="O807" s="39"/>
      <c r="P807" s="39"/>
      <c r="Q807" s="39"/>
      <c r="R807" s="39"/>
      <c r="S807" s="39"/>
      <c r="T807" s="39"/>
      <c r="U807" s="39"/>
      <c r="V807" s="39"/>
      <c r="W807" s="39"/>
    </row>
    <row r="808" spans="2:23" ht="14.25" customHeight="1">
      <c r="B808" s="208"/>
      <c r="C808" s="208"/>
      <c r="D808" s="39"/>
      <c r="E808" s="39"/>
      <c r="F808" s="39"/>
      <c r="G808" s="39"/>
      <c r="H808" s="39"/>
      <c r="I808" s="39"/>
      <c r="J808" s="39"/>
      <c r="K808" s="39"/>
      <c r="L808" s="39"/>
      <c r="M808" s="39"/>
      <c r="N808" s="39"/>
      <c r="O808" s="39"/>
      <c r="P808" s="39"/>
      <c r="Q808" s="39"/>
      <c r="R808" s="39"/>
      <c r="S808" s="39"/>
      <c r="T808" s="39"/>
      <c r="U808" s="39"/>
      <c r="V808" s="39"/>
      <c r="W808" s="39"/>
    </row>
    <row r="809" spans="2:23" ht="14.25" customHeight="1">
      <c r="B809" s="208"/>
      <c r="C809" s="208"/>
      <c r="D809" s="39"/>
      <c r="E809" s="39"/>
      <c r="F809" s="39"/>
      <c r="G809" s="39"/>
      <c r="H809" s="39"/>
      <c r="I809" s="39"/>
      <c r="J809" s="39"/>
      <c r="K809" s="39"/>
      <c r="L809" s="39"/>
      <c r="M809" s="39"/>
      <c r="N809" s="39"/>
      <c r="O809" s="39"/>
      <c r="P809" s="39"/>
      <c r="Q809" s="39"/>
      <c r="R809" s="39"/>
      <c r="S809" s="39"/>
      <c r="T809" s="39"/>
      <c r="U809" s="39"/>
      <c r="V809" s="39"/>
      <c r="W809" s="39"/>
    </row>
    <row r="810" spans="2:23" ht="14.25" customHeight="1">
      <c r="B810" s="208"/>
      <c r="C810" s="208"/>
      <c r="D810" s="39"/>
      <c r="E810" s="39"/>
      <c r="F810" s="39"/>
      <c r="G810" s="39"/>
      <c r="H810" s="39"/>
      <c r="I810" s="39"/>
      <c r="J810" s="39"/>
      <c r="K810" s="39"/>
      <c r="L810" s="39"/>
      <c r="M810" s="39"/>
      <c r="N810" s="39"/>
      <c r="O810" s="39"/>
      <c r="P810" s="39"/>
      <c r="Q810" s="39"/>
      <c r="R810" s="39"/>
      <c r="S810" s="39"/>
      <c r="T810" s="39"/>
      <c r="U810" s="39"/>
      <c r="V810" s="39"/>
      <c r="W810" s="39"/>
    </row>
    <row r="811" spans="2:23" ht="14.25" customHeight="1">
      <c r="B811" s="208"/>
      <c r="C811" s="208"/>
      <c r="D811" s="39"/>
      <c r="E811" s="39"/>
      <c r="F811" s="39"/>
      <c r="G811" s="39"/>
      <c r="H811" s="39"/>
      <c r="I811" s="39"/>
      <c r="J811" s="39"/>
      <c r="K811" s="39"/>
      <c r="L811" s="39"/>
      <c r="M811" s="39"/>
      <c r="N811" s="39"/>
      <c r="O811" s="39"/>
      <c r="P811" s="39"/>
      <c r="Q811" s="39"/>
      <c r="R811" s="39"/>
      <c r="S811" s="39"/>
      <c r="T811" s="39"/>
      <c r="U811" s="39"/>
      <c r="V811" s="39"/>
      <c r="W811" s="39"/>
    </row>
    <row r="812" spans="2:23" ht="14.25" customHeight="1">
      <c r="B812" s="208"/>
      <c r="C812" s="208"/>
      <c r="D812" s="39"/>
      <c r="E812" s="39"/>
      <c r="F812" s="39"/>
      <c r="G812" s="39"/>
      <c r="H812" s="39"/>
      <c r="I812" s="39"/>
      <c r="J812" s="39"/>
      <c r="K812" s="39"/>
      <c r="L812" s="39"/>
      <c r="M812" s="39"/>
      <c r="N812" s="39"/>
      <c r="O812" s="39"/>
      <c r="P812" s="39"/>
      <c r="Q812" s="39"/>
      <c r="R812" s="39"/>
      <c r="S812" s="39"/>
      <c r="T812" s="39"/>
      <c r="U812" s="39"/>
      <c r="V812" s="39"/>
      <c r="W812" s="39"/>
    </row>
    <row r="813" spans="2:23" ht="14.25" customHeight="1">
      <c r="B813" s="208"/>
      <c r="C813" s="208"/>
      <c r="D813" s="39"/>
      <c r="E813" s="39"/>
      <c r="F813" s="39"/>
      <c r="G813" s="39"/>
      <c r="H813" s="39"/>
      <c r="I813" s="39"/>
      <c r="J813" s="39"/>
      <c r="K813" s="39"/>
      <c r="L813" s="39"/>
      <c r="M813" s="39"/>
      <c r="N813" s="39"/>
      <c r="O813" s="39"/>
      <c r="P813" s="39"/>
      <c r="Q813" s="39"/>
      <c r="R813" s="39"/>
      <c r="S813" s="39"/>
      <c r="T813" s="39"/>
      <c r="U813" s="39"/>
      <c r="V813" s="39"/>
      <c r="W813" s="39"/>
    </row>
    <row r="814" spans="2:23" ht="14.25" customHeight="1">
      <c r="B814" s="208"/>
      <c r="C814" s="208"/>
      <c r="D814" s="39"/>
      <c r="E814" s="39"/>
      <c r="F814" s="39"/>
      <c r="G814" s="39"/>
      <c r="H814" s="39"/>
      <c r="I814" s="39"/>
      <c r="J814" s="39"/>
      <c r="K814" s="39"/>
      <c r="L814" s="39"/>
      <c r="M814" s="39"/>
      <c r="N814" s="39"/>
      <c r="O814" s="39"/>
      <c r="P814" s="39"/>
      <c r="Q814" s="39"/>
      <c r="R814" s="39"/>
      <c r="S814" s="39"/>
      <c r="T814" s="39"/>
      <c r="U814" s="39"/>
      <c r="V814" s="39"/>
      <c r="W814" s="39"/>
    </row>
    <row r="815" spans="2:23" ht="14.25" customHeight="1">
      <c r="B815" s="208"/>
      <c r="C815" s="208"/>
      <c r="D815" s="39"/>
      <c r="E815" s="39"/>
      <c r="F815" s="39"/>
      <c r="G815" s="39"/>
      <c r="H815" s="39"/>
      <c r="I815" s="39"/>
      <c r="J815" s="39"/>
      <c r="K815" s="39"/>
      <c r="L815" s="39"/>
      <c r="M815" s="39"/>
      <c r="N815" s="39"/>
      <c r="O815" s="39"/>
      <c r="P815" s="39"/>
      <c r="Q815" s="39"/>
      <c r="R815" s="39"/>
      <c r="S815" s="39"/>
      <c r="T815" s="39"/>
      <c r="U815" s="39"/>
      <c r="V815" s="39"/>
      <c r="W815" s="39"/>
    </row>
    <row r="816" spans="2:23" ht="14.25" customHeight="1">
      <c r="B816" s="208"/>
      <c r="C816" s="208"/>
      <c r="D816" s="39"/>
      <c r="E816" s="39"/>
      <c r="F816" s="39"/>
      <c r="G816" s="39"/>
      <c r="H816" s="39"/>
      <c r="I816" s="39"/>
      <c r="J816" s="39"/>
      <c r="K816" s="39"/>
      <c r="L816" s="39"/>
      <c r="M816" s="39"/>
      <c r="N816" s="39"/>
      <c r="O816" s="39"/>
      <c r="P816" s="39"/>
      <c r="Q816" s="39"/>
      <c r="R816" s="39"/>
      <c r="S816" s="39"/>
      <c r="T816" s="39"/>
      <c r="U816" s="39"/>
      <c r="V816" s="39"/>
      <c r="W816" s="39"/>
    </row>
    <row r="817" spans="2:23" ht="14.25" customHeight="1">
      <c r="B817" s="208"/>
      <c r="C817" s="208"/>
      <c r="D817" s="39"/>
      <c r="E817" s="39"/>
      <c r="F817" s="39"/>
      <c r="G817" s="39"/>
      <c r="H817" s="39"/>
      <c r="I817" s="39"/>
      <c r="J817" s="39"/>
      <c r="K817" s="39"/>
      <c r="L817" s="39"/>
      <c r="M817" s="39"/>
      <c r="N817" s="39"/>
      <c r="O817" s="39"/>
      <c r="P817" s="39"/>
      <c r="Q817" s="39"/>
      <c r="R817" s="39"/>
      <c r="S817" s="39"/>
      <c r="T817" s="39"/>
      <c r="U817" s="39"/>
      <c r="V817" s="39"/>
      <c r="W817" s="39"/>
    </row>
    <row r="818" spans="2:23" ht="14.25" customHeight="1">
      <c r="B818" s="208"/>
      <c r="C818" s="208"/>
      <c r="D818" s="39"/>
      <c r="E818" s="39"/>
      <c r="F818" s="39"/>
      <c r="G818" s="39"/>
      <c r="H818" s="39"/>
      <c r="I818" s="39"/>
      <c r="J818" s="39"/>
      <c r="K818" s="39"/>
      <c r="L818" s="39"/>
      <c r="M818" s="39"/>
      <c r="N818" s="39"/>
      <c r="O818" s="39"/>
      <c r="P818" s="39"/>
      <c r="Q818" s="39"/>
      <c r="R818" s="39"/>
      <c r="S818" s="39"/>
      <c r="T818" s="39"/>
      <c r="U818" s="39"/>
      <c r="V818" s="39"/>
      <c r="W818" s="39"/>
    </row>
    <row r="819" spans="2:23" ht="14.25" customHeight="1">
      <c r="B819" s="208"/>
      <c r="C819" s="208"/>
      <c r="D819" s="39"/>
      <c r="E819" s="39"/>
      <c r="F819" s="39"/>
      <c r="G819" s="39"/>
      <c r="H819" s="39"/>
      <c r="I819" s="39"/>
      <c r="J819" s="39"/>
      <c r="K819" s="39"/>
      <c r="L819" s="39"/>
      <c r="M819" s="39"/>
      <c r="N819" s="39"/>
      <c r="O819" s="39"/>
      <c r="P819" s="39"/>
      <c r="Q819" s="39"/>
      <c r="R819" s="39"/>
      <c r="S819" s="39"/>
      <c r="T819" s="39"/>
      <c r="U819" s="39"/>
      <c r="V819" s="39"/>
      <c r="W819" s="39"/>
    </row>
    <row r="820" spans="2:23" ht="14.25" customHeight="1">
      <c r="B820" s="208"/>
      <c r="C820" s="208"/>
      <c r="D820" s="39"/>
      <c r="E820" s="39"/>
      <c r="F820" s="39"/>
      <c r="G820" s="39"/>
      <c r="H820" s="39"/>
      <c r="I820" s="39"/>
      <c r="J820" s="39"/>
      <c r="K820" s="39"/>
      <c r="L820" s="39"/>
      <c r="M820" s="39"/>
      <c r="N820" s="39"/>
      <c r="O820" s="39"/>
      <c r="P820" s="39"/>
      <c r="Q820" s="39"/>
      <c r="R820" s="39"/>
      <c r="S820" s="39"/>
      <c r="T820" s="39"/>
      <c r="U820" s="39"/>
      <c r="V820" s="39"/>
      <c r="W820" s="39"/>
    </row>
    <row r="821" spans="2:23" ht="14.25" customHeight="1">
      <c r="B821" s="208"/>
      <c r="C821" s="208"/>
      <c r="D821" s="39"/>
      <c r="E821" s="39"/>
      <c r="F821" s="39"/>
      <c r="G821" s="39"/>
      <c r="H821" s="39"/>
      <c r="I821" s="39"/>
      <c r="J821" s="39"/>
      <c r="K821" s="39"/>
      <c r="L821" s="39"/>
      <c r="M821" s="39"/>
      <c r="N821" s="39"/>
      <c r="O821" s="39"/>
      <c r="P821" s="39"/>
      <c r="Q821" s="39"/>
      <c r="R821" s="39"/>
      <c r="S821" s="39"/>
      <c r="T821" s="39"/>
      <c r="U821" s="39"/>
      <c r="V821" s="39"/>
      <c r="W821" s="39"/>
    </row>
    <row r="822" spans="2:23" ht="14.25" customHeight="1">
      <c r="B822" s="208"/>
      <c r="C822" s="208"/>
      <c r="D822" s="39"/>
      <c r="E822" s="39"/>
      <c r="F822" s="39"/>
      <c r="G822" s="39"/>
      <c r="H822" s="39"/>
      <c r="I822" s="39"/>
      <c r="J822" s="39"/>
      <c r="K822" s="39"/>
      <c r="L822" s="39"/>
      <c r="M822" s="39"/>
      <c r="N822" s="39"/>
      <c r="O822" s="39"/>
      <c r="P822" s="39"/>
      <c r="Q822" s="39"/>
      <c r="R822" s="39"/>
      <c r="S822" s="39"/>
      <c r="T822" s="39"/>
      <c r="U822" s="39"/>
      <c r="V822" s="39"/>
      <c r="W822" s="39"/>
    </row>
    <row r="823" spans="2:23" ht="14.25" customHeight="1">
      <c r="B823" s="208"/>
      <c r="C823" s="208"/>
      <c r="D823" s="39"/>
      <c r="E823" s="39"/>
      <c r="F823" s="39"/>
      <c r="G823" s="39"/>
      <c r="H823" s="39"/>
      <c r="I823" s="39"/>
      <c r="J823" s="39"/>
      <c r="K823" s="39"/>
      <c r="L823" s="39"/>
      <c r="M823" s="39"/>
      <c r="N823" s="39"/>
      <c r="O823" s="39"/>
      <c r="P823" s="39"/>
      <c r="Q823" s="39"/>
      <c r="R823" s="39"/>
      <c r="S823" s="39"/>
      <c r="T823" s="39"/>
      <c r="U823" s="39"/>
      <c r="V823" s="39"/>
      <c r="W823" s="39"/>
    </row>
    <row r="824" spans="2:23" ht="14.25" customHeight="1">
      <c r="B824" s="208"/>
      <c r="C824" s="208"/>
      <c r="D824" s="39"/>
      <c r="E824" s="39"/>
      <c r="F824" s="39"/>
      <c r="G824" s="39"/>
      <c r="H824" s="39"/>
      <c r="I824" s="39"/>
      <c r="J824" s="39"/>
      <c r="K824" s="39"/>
      <c r="L824" s="39"/>
      <c r="M824" s="39"/>
      <c r="N824" s="39"/>
      <c r="O824" s="39"/>
      <c r="P824" s="39"/>
      <c r="Q824" s="39"/>
      <c r="R824" s="39"/>
      <c r="S824" s="39"/>
      <c r="T824" s="39"/>
      <c r="U824" s="39"/>
      <c r="V824" s="39"/>
      <c r="W824" s="39"/>
    </row>
    <row r="825" spans="2:23" ht="14.25" customHeight="1">
      <c r="B825" s="208"/>
      <c r="C825" s="208"/>
      <c r="D825" s="39"/>
      <c r="E825" s="39"/>
      <c r="F825" s="39"/>
      <c r="G825" s="39"/>
      <c r="H825" s="39"/>
      <c r="I825" s="39"/>
      <c r="J825" s="39"/>
      <c r="K825" s="39"/>
      <c r="L825" s="39"/>
      <c r="M825" s="39"/>
      <c r="N825" s="39"/>
      <c r="O825" s="39"/>
      <c r="P825" s="39"/>
      <c r="Q825" s="39"/>
      <c r="R825" s="39"/>
      <c r="S825" s="39"/>
      <c r="T825" s="39"/>
      <c r="U825" s="39"/>
      <c r="V825" s="39"/>
      <c r="W825" s="39"/>
    </row>
    <row r="826" spans="2:23" ht="14.25" customHeight="1">
      <c r="B826" s="208"/>
      <c r="C826" s="208"/>
      <c r="D826" s="39"/>
      <c r="E826" s="39"/>
      <c r="F826" s="39"/>
      <c r="G826" s="39"/>
      <c r="H826" s="39"/>
      <c r="I826" s="39"/>
      <c r="J826" s="39"/>
      <c r="K826" s="39"/>
      <c r="L826" s="39"/>
      <c r="M826" s="39"/>
      <c r="N826" s="39"/>
      <c r="O826" s="39"/>
      <c r="P826" s="39"/>
      <c r="Q826" s="39"/>
      <c r="R826" s="39"/>
      <c r="S826" s="39"/>
      <c r="T826" s="39"/>
      <c r="U826" s="39"/>
      <c r="V826" s="39"/>
      <c r="W826" s="39"/>
    </row>
    <row r="827" spans="2:23" ht="14.25" customHeight="1">
      <c r="B827" s="208"/>
      <c r="C827" s="208"/>
      <c r="D827" s="39"/>
      <c r="E827" s="39"/>
      <c r="F827" s="39"/>
      <c r="G827" s="39"/>
      <c r="H827" s="39"/>
      <c r="I827" s="39"/>
      <c r="J827" s="39"/>
      <c r="K827" s="39"/>
      <c r="L827" s="39"/>
      <c r="M827" s="39"/>
      <c r="N827" s="39"/>
      <c r="O827" s="39"/>
      <c r="P827" s="39"/>
      <c r="Q827" s="39"/>
      <c r="R827" s="39"/>
      <c r="S827" s="39"/>
      <c r="T827" s="39"/>
      <c r="U827" s="39"/>
      <c r="V827" s="39"/>
      <c r="W827" s="39"/>
    </row>
    <row r="828" spans="2:23" ht="14.25" customHeight="1">
      <c r="B828" s="208"/>
      <c r="C828" s="208"/>
      <c r="D828" s="39"/>
      <c r="E828" s="39"/>
      <c r="F828" s="39"/>
      <c r="G828" s="39"/>
      <c r="H828" s="39"/>
      <c r="I828" s="39"/>
      <c r="J828" s="39"/>
      <c r="K828" s="39"/>
      <c r="L828" s="39"/>
      <c r="M828" s="39"/>
      <c r="N828" s="39"/>
      <c r="O828" s="39"/>
      <c r="P828" s="39"/>
      <c r="Q828" s="39"/>
      <c r="R828" s="39"/>
      <c r="S828" s="39"/>
      <c r="T828" s="39"/>
      <c r="U828" s="39"/>
      <c r="V828" s="39"/>
      <c r="W828" s="39"/>
    </row>
    <row r="829" spans="2:23" ht="14.25" customHeight="1">
      <c r="B829" s="208"/>
      <c r="C829" s="208"/>
      <c r="D829" s="39"/>
      <c r="E829" s="39"/>
      <c r="F829" s="39"/>
      <c r="G829" s="39"/>
      <c r="H829" s="39"/>
      <c r="I829" s="39"/>
      <c r="J829" s="39"/>
      <c r="K829" s="39"/>
      <c r="L829" s="39"/>
      <c r="M829" s="39"/>
      <c r="N829" s="39"/>
      <c r="O829" s="39"/>
      <c r="P829" s="39"/>
      <c r="Q829" s="39"/>
      <c r="R829" s="39"/>
      <c r="S829" s="39"/>
      <c r="T829" s="39"/>
      <c r="U829" s="39"/>
      <c r="V829" s="39"/>
      <c r="W829" s="39"/>
    </row>
    <row r="830" spans="2:23" ht="14.25" customHeight="1">
      <c r="B830" s="208"/>
      <c r="C830" s="208"/>
      <c r="D830" s="39"/>
      <c r="E830" s="39"/>
      <c r="F830" s="39"/>
      <c r="G830" s="39"/>
      <c r="H830" s="39"/>
      <c r="I830" s="39"/>
      <c r="J830" s="39"/>
      <c r="K830" s="39"/>
      <c r="L830" s="39"/>
      <c r="M830" s="39"/>
      <c r="N830" s="39"/>
      <c r="O830" s="39"/>
      <c r="P830" s="39"/>
      <c r="Q830" s="39"/>
      <c r="R830" s="39"/>
      <c r="S830" s="39"/>
      <c r="T830" s="39"/>
      <c r="U830" s="39"/>
      <c r="V830" s="39"/>
      <c r="W830" s="39"/>
    </row>
    <row r="831" spans="2:23" ht="14.25" customHeight="1">
      <c r="B831" s="208"/>
      <c r="C831" s="208"/>
      <c r="D831" s="39"/>
      <c r="E831" s="39"/>
      <c r="F831" s="39"/>
      <c r="G831" s="39"/>
      <c r="H831" s="39"/>
      <c r="I831" s="39"/>
      <c r="J831" s="39"/>
      <c r="K831" s="39"/>
      <c r="L831" s="39"/>
      <c r="M831" s="39"/>
      <c r="N831" s="39"/>
      <c r="O831" s="39"/>
      <c r="P831" s="39"/>
      <c r="Q831" s="39"/>
      <c r="R831" s="39"/>
      <c r="S831" s="39"/>
      <c r="T831" s="39"/>
      <c r="U831" s="39"/>
      <c r="V831" s="39"/>
      <c r="W831" s="39"/>
    </row>
    <row r="832" spans="2:23" ht="14.25" customHeight="1">
      <c r="B832" s="208"/>
      <c r="C832" s="208"/>
      <c r="D832" s="39"/>
      <c r="E832" s="39"/>
      <c r="F832" s="39"/>
      <c r="G832" s="39"/>
      <c r="H832" s="39"/>
      <c r="I832" s="39"/>
      <c r="J832" s="39"/>
      <c r="K832" s="39"/>
      <c r="L832" s="39"/>
      <c r="M832" s="39"/>
      <c r="N832" s="39"/>
      <c r="O832" s="39"/>
      <c r="P832" s="39"/>
      <c r="Q832" s="39"/>
      <c r="R832" s="39"/>
      <c r="S832" s="39"/>
      <c r="T832" s="39"/>
      <c r="U832" s="39"/>
      <c r="V832" s="39"/>
      <c r="W832" s="39"/>
    </row>
    <row r="833" spans="2:23" ht="14.25" customHeight="1">
      <c r="B833" s="208"/>
      <c r="C833" s="208"/>
      <c r="D833" s="39"/>
      <c r="E833" s="39"/>
      <c r="F833" s="39"/>
      <c r="G833" s="39"/>
      <c r="H833" s="39"/>
      <c r="I833" s="39"/>
      <c r="J833" s="39"/>
      <c r="K833" s="39"/>
      <c r="L833" s="39"/>
      <c r="M833" s="39"/>
      <c r="N833" s="39"/>
      <c r="O833" s="39"/>
      <c r="P833" s="39"/>
      <c r="Q833" s="39"/>
      <c r="R833" s="39"/>
      <c r="S833" s="39"/>
      <c r="T833" s="39"/>
      <c r="U833" s="39"/>
      <c r="V833" s="39"/>
      <c r="W833" s="39"/>
    </row>
    <row r="834" spans="2:23" ht="14.25" customHeight="1">
      <c r="B834" s="208"/>
      <c r="C834" s="208"/>
      <c r="D834" s="39"/>
      <c r="E834" s="39"/>
      <c r="F834" s="39"/>
      <c r="G834" s="39"/>
      <c r="H834" s="39"/>
      <c r="I834" s="39"/>
      <c r="J834" s="39"/>
      <c r="K834" s="39"/>
      <c r="L834" s="39"/>
      <c r="M834" s="39"/>
      <c r="N834" s="39"/>
      <c r="O834" s="39"/>
      <c r="P834" s="39"/>
      <c r="Q834" s="39"/>
      <c r="R834" s="39"/>
      <c r="S834" s="39"/>
      <c r="T834" s="39"/>
      <c r="U834" s="39"/>
      <c r="V834" s="39"/>
      <c r="W834" s="39"/>
    </row>
    <row r="835" spans="2:23" ht="14.25" customHeight="1">
      <c r="B835" s="208"/>
      <c r="C835" s="208"/>
      <c r="D835" s="39"/>
      <c r="E835" s="39"/>
      <c r="F835" s="39"/>
      <c r="G835" s="39"/>
      <c r="H835" s="39"/>
      <c r="I835" s="39"/>
      <c r="J835" s="39"/>
      <c r="K835" s="39"/>
      <c r="L835" s="39"/>
      <c r="M835" s="39"/>
      <c r="N835" s="39"/>
      <c r="O835" s="39"/>
      <c r="P835" s="39"/>
      <c r="Q835" s="39"/>
      <c r="R835" s="39"/>
      <c r="S835" s="39"/>
      <c r="T835" s="39"/>
      <c r="U835" s="39"/>
      <c r="V835" s="39"/>
      <c r="W835" s="39"/>
    </row>
    <row r="836" spans="2:23" ht="14.25" customHeight="1">
      <c r="B836" s="208"/>
      <c r="C836" s="208"/>
      <c r="D836" s="39"/>
      <c r="E836" s="39"/>
      <c r="F836" s="39"/>
      <c r="G836" s="39"/>
      <c r="H836" s="39"/>
      <c r="I836" s="39"/>
      <c r="J836" s="39"/>
      <c r="K836" s="39"/>
      <c r="L836" s="39"/>
      <c r="M836" s="39"/>
      <c r="N836" s="39"/>
      <c r="O836" s="39"/>
      <c r="P836" s="39"/>
      <c r="Q836" s="39"/>
      <c r="R836" s="39"/>
      <c r="S836" s="39"/>
      <c r="T836" s="39"/>
      <c r="U836" s="39"/>
      <c r="V836" s="39"/>
      <c r="W836" s="39"/>
    </row>
    <row r="837" spans="2:23" ht="14.25" customHeight="1">
      <c r="B837" s="208"/>
      <c r="C837" s="208"/>
      <c r="D837" s="39"/>
      <c r="E837" s="39"/>
      <c r="F837" s="39"/>
      <c r="G837" s="39"/>
      <c r="H837" s="39"/>
      <c r="I837" s="39"/>
      <c r="J837" s="39"/>
      <c r="K837" s="39"/>
      <c r="L837" s="39"/>
      <c r="M837" s="39"/>
      <c r="N837" s="39"/>
      <c r="O837" s="39"/>
      <c r="P837" s="39"/>
      <c r="Q837" s="39"/>
      <c r="R837" s="39"/>
      <c r="S837" s="39"/>
      <c r="T837" s="39"/>
      <c r="U837" s="39"/>
      <c r="V837" s="39"/>
      <c r="W837" s="39"/>
    </row>
    <row r="838" spans="2:23" ht="14.25" customHeight="1">
      <c r="B838" s="208"/>
      <c r="C838" s="208"/>
      <c r="D838" s="39"/>
      <c r="E838" s="39"/>
      <c r="F838" s="39"/>
      <c r="G838" s="39"/>
      <c r="H838" s="39"/>
      <c r="I838" s="39"/>
      <c r="J838" s="39"/>
      <c r="K838" s="39"/>
      <c r="L838" s="39"/>
      <c r="M838" s="39"/>
      <c r="N838" s="39"/>
      <c r="O838" s="39"/>
      <c r="P838" s="39"/>
      <c r="Q838" s="39"/>
      <c r="R838" s="39"/>
      <c r="S838" s="39"/>
      <c r="T838" s="39"/>
      <c r="U838" s="39"/>
      <c r="V838" s="39"/>
      <c r="W838" s="39"/>
    </row>
    <row r="839" spans="2:23" ht="14.25" customHeight="1">
      <c r="B839" s="208"/>
      <c r="C839" s="208"/>
      <c r="D839" s="39"/>
      <c r="E839" s="39"/>
      <c r="F839" s="39"/>
      <c r="G839" s="39"/>
      <c r="H839" s="39"/>
      <c r="I839" s="39"/>
      <c r="J839" s="39"/>
      <c r="K839" s="39"/>
      <c r="L839" s="39"/>
      <c r="M839" s="39"/>
      <c r="N839" s="39"/>
      <c r="O839" s="39"/>
      <c r="P839" s="39"/>
      <c r="Q839" s="39"/>
      <c r="R839" s="39"/>
      <c r="S839" s="39"/>
      <c r="T839" s="39"/>
      <c r="U839" s="39"/>
      <c r="V839" s="39"/>
      <c r="W839" s="39"/>
    </row>
    <row r="840" spans="2:23" ht="14.25" customHeight="1">
      <c r="B840" s="208"/>
      <c r="C840" s="208"/>
      <c r="D840" s="39"/>
      <c r="E840" s="39"/>
      <c r="F840" s="39"/>
      <c r="G840" s="39"/>
      <c r="H840" s="39"/>
      <c r="I840" s="39"/>
      <c r="J840" s="39"/>
      <c r="K840" s="39"/>
      <c r="L840" s="39"/>
      <c r="M840" s="39"/>
      <c r="N840" s="39"/>
      <c r="O840" s="39"/>
      <c r="P840" s="39"/>
      <c r="Q840" s="39"/>
      <c r="R840" s="39"/>
      <c r="S840" s="39"/>
      <c r="T840" s="39"/>
      <c r="U840" s="39"/>
      <c r="V840" s="39"/>
      <c r="W840" s="39"/>
    </row>
    <row r="841" spans="2:23" ht="14.25" customHeight="1">
      <c r="B841" s="208"/>
      <c r="C841" s="208"/>
      <c r="D841" s="39"/>
      <c r="E841" s="39"/>
      <c r="F841" s="39"/>
      <c r="G841" s="39"/>
      <c r="H841" s="39"/>
      <c r="I841" s="39"/>
      <c r="J841" s="39"/>
      <c r="K841" s="39"/>
      <c r="L841" s="39"/>
      <c r="M841" s="39"/>
      <c r="N841" s="39"/>
      <c r="O841" s="39"/>
      <c r="P841" s="39"/>
      <c r="Q841" s="39"/>
      <c r="R841" s="39"/>
      <c r="S841" s="39"/>
      <c r="T841" s="39"/>
      <c r="U841" s="39"/>
      <c r="V841" s="39"/>
      <c r="W841" s="39"/>
    </row>
    <row r="842" spans="2:23" ht="14.25" customHeight="1">
      <c r="B842" s="208"/>
      <c r="C842" s="208"/>
      <c r="D842" s="39"/>
      <c r="E842" s="39"/>
      <c r="F842" s="39"/>
      <c r="G842" s="39"/>
      <c r="H842" s="39"/>
      <c r="I842" s="39"/>
      <c r="J842" s="39"/>
      <c r="K842" s="39"/>
      <c r="L842" s="39"/>
      <c r="M842" s="39"/>
      <c r="N842" s="39"/>
      <c r="O842" s="39"/>
      <c r="P842" s="39"/>
      <c r="Q842" s="39"/>
      <c r="R842" s="39"/>
      <c r="S842" s="39"/>
      <c r="T842" s="39"/>
      <c r="U842" s="39"/>
      <c r="V842" s="39"/>
      <c r="W842" s="39"/>
    </row>
    <row r="843" spans="2:23" ht="14.25" customHeight="1">
      <c r="B843" s="208"/>
      <c r="C843" s="208"/>
      <c r="D843" s="39"/>
      <c r="E843" s="39"/>
      <c r="F843" s="39"/>
      <c r="G843" s="39"/>
      <c r="H843" s="39"/>
      <c r="I843" s="39"/>
      <c r="J843" s="39"/>
      <c r="K843" s="39"/>
      <c r="L843" s="39"/>
      <c r="M843" s="39"/>
      <c r="N843" s="39"/>
      <c r="O843" s="39"/>
      <c r="P843" s="39"/>
      <c r="Q843" s="39"/>
      <c r="R843" s="39"/>
      <c r="S843" s="39"/>
      <c r="T843" s="39"/>
      <c r="U843" s="39"/>
      <c r="V843" s="39"/>
      <c r="W843" s="39"/>
    </row>
    <row r="844" spans="2:23" ht="14.25" customHeight="1">
      <c r="B844" s="208"/>
      <c r="C844" s="208"/>
      <c r="D844" s="39"/>
      <c r="E844" s="39"/>
      <c r="F844" s="39"/>
      <c r="G844" s="39"/>
      <c r="H844" s="39"/>
      <c r="I844" s="39"/>
      <c r="J844" s="39"/>
      <c r="K844" s="39"/>
      <c r="L844" s="39"/>
      <c r="M844" s="39"/>
      <c r="N844" s="39"/>
      <c r="O844" s="39"/>
      <c r="P844" s="39"/>
      <c r="Q844" s="39"/>
      <c r="R844" s="39"/>
      <c r="S844" s="39"/>
      <c r="T844" s="39"/>
      <c r="U844" s="39"/>
      <c r="V844" s="39"/>
      <c r="W844" s="39"/>
    </row>
    <row r="845" spans="2:23" ht="14.25" customHeight="1">
      <c r="B845" s="208"/>
      <c r="C845" s="208"/>
      <c r="D845" s="39"/>
      <c r="E845" s="39"/>
      <c r="F845" s="39"/>
      <c r="G845" s="39"/>
      <c r="H845" s="39"/>
      <c r="I845" s="39"/>
      <c r="J845" s="39"/>
      <c r="K845" s="39"/>
      <c r="L845" s="39"/>
      <c r="M845" s="39"/>
      <c r="N845" s="39"/>
      <c r="O845" s="39"/>
      <c r="P845" s="39"/>
      <c r="Q845" s="39"/>
      <c r="R845" s="39"/>
      <c r="S845" s="39"/>
      <c r="T845" s="39"/>
      <c r="U845" s="39"/>
      <c r="V845" s="39"/>
      <c r="W845" s="39"/>
    </row>
    <row r="846" spans="2:23" ht="14.25" customHeight="1">
      <c r="B846" s="208"/>
      <c r="C846" s="208"/>
      <c r="D846" s="39"/>
      <c r="E846" s="39"/>
      <c r="F846" s="39"/>
      <c r="G846" s="39"/>
      <c r="H846" s="39"/>
      <c r="I846" s="39"/>
      <c r="J846" s="39"/>
      <c r="K846" s="39"/>
      <c r="L846" s="39"/>
      <c r="M846" s="39"/>
      <c r="N846" s="39"/>
      <c r="O846" s="39"/>
      <c r="P846" s="39"/>
      <c r="Q846" s="39"/>
      <c r="R846" s="39"/>
      <c r="S846" s="39"/>
      <c r="T846" s="39"/>
      <c r="U846" s="39"/>
      <c r="V846" s="39"/>
      <c r="W846" s="39"/>
    </row>
    <row r="847" spans="2:23" ht="14.25" customHeight="1">
      <c r="B847" s="208"/>
      <c r="C847" s="208"/>
      <c r="D847" s="39"/>
      <c r="E847" s="39"/>
      <c r="F847" s="39"/>
      <c r="G847" s="39"/>
      <c r="H847" s="39"/>
      <c r="I847" s="39"/>
      <c r="J847" s="39"/>
      <c r="K847" s="39"/>
      <c r="L847" s="39"/>
      <c r="M847" s="39"/>
      <c r="N847" s="39"/>
      <c r="O847" s="39"/>
      <c r="P847" s="39"/>
      <c r="Q847" s="39"/>
      <c r="R847" s="39"/>
      <c r="S847" s="39"/>
      <c r="T847" s="39"/>
      <c r="U847" s="39"/>
      <c r="V847" s="39"/>
      <c r="W847" s="39"/>
    </row>
    <row r="848" spans="2:23" ht="14.25" customHeight="1">
      <c r="B848" s="208"/>
      <c r="C848" s="208"/>
      <c r="D848" s="39"/>
      <c r="E848" s="39"/>
      <c r="F848" s="39"/>
      <c r="G848" s="39"/>
      <c r="H848" s="39"/>
      <c r="I848" s="39"/>
      <c r="J848" s="39"/>
      <c r="K848" s="39"/>
      <c r="L848" s="39"/>
      <c r="M848" s="39"/>
      <c r="N848" s="39"/>
      <c r="O848" s="39"/>
      <c r="P848" s="39"/>
      <c r="Q848" s="39"/>
      <c r="R848" s="39"/>
      <c r="S848" s="39"/>
      <c r="T848" s="39"/>
      <c r="U848" s="39"/>
      <c r="V848" s="39"/>
      <c r="W848" s="39"/>
    </row>
    <row r="849" spans="2:23" ht="14.25" customHeight="1">
      <c r="B849" s="208"/>
      <c r="C849" s="208"/>
      <c r="D849" s="39"/>
      <c r="E849" s="39"/>
      <c r="F849" s="39"/>
      <c r="G849" s="39"/>
      <c r="H849" s="39"/>
      <c r="I849" s="39"/>
      <c r="J849" s="39"/>
      <c r="K849" s="39"/>
      <c r="L849" s="39"/>
      <c r="M849" s="39"/>
      <c r="N849" s="39"/>
      <c r="O849" s="39"/>
      <c r="P849" s="39"/>
      <c r="Q849" s="39"/>
      <c r="R849" s="39"/>
      <c r="S849" s="39"/>
      <c r="T849" s="39"/>
      <c r="U849" s="39"/>
      <c r="V849" s="39"/>
      <c r="W849" s="39"/>
    </row>
    <row r="850" spans="2:23" ht="14.25" customHeight="1">
      <c r="B850" s="208"/>
      <c r="C850" s="208"/>
      <c r="D850" s="39"/>
      <c r="E850" s="39"/>
      <c r="F850" s="39"/>
      <c r="G850" s="39"/>
      <c r="H850" s="39"/>
      <c r="I850" s="39"/>
      <c r="J850" s="39"/>
      <c r="K850" s="39"/>
      <c r="L850" s="39"/>
      <c r="M850" s="39"/>
      <c r="N850" s="39"/>
      <c r="O850" s="39"/>
      <c r="P850" s="39"/>
      <c r="Q850" s="39"/>
      <c r="R850" s="39"/>
      <c r="S850" s="39"/>
      <c r="T850" s="39"/>
      <c r="U850" s="39"/>
      <c r="V850" s="39"/>
      <c r="W850" s="39"/>
    </row>
    <row r="851" spans="2:23" ht="14.25" customHeight="1">
      <c r="B851" s="208"/>
      <c r="C851" s="208"/>
      <c r="D851" s="39"/>
      <c r="E851" s="39"/>
      <c r="F851" s="39"/>
      <c r="G851" s="39"/>
      <c r="H851" s="39"/>
      <c r="I851" s="39"/>
      <c r="J851" s="39"/>
      <c r="K851" s="39"/>
      <c r="L851" s="39"/>
      <c r="M851" s="39"/>
      <c r="N851" s="39"/>
      <c r="O851" s="39"/>
      <c r="P851" s="39"/>
      <c r="Q851" s="39"/>
      <c r="R851" s="39"/>
      <c r="S851" s="39"/>
      <c r="T851" s="39"/>
      <c r="U851" s="39"/>
      <c r="V851" s="39"/>
      <c r="W851" s="39"/>
    </row>
    <row r="852" spans="2:23" ht="14.25" customHeight="1">
      <c r="B852" s="208"/>
      <c r="C852" s="208"/>
      <c r="D852" s="39"/>
      <c r="E852" s="39"/>
      <c r="F852" s="39"/>
      <c r="G852" s="39"/>
      <c r="H852" s="39"/>
      <c r="I852" s="39"/>
      <c r="J852" s="39"/>
      <c r="K852" s="39"/>
      <c r="L852" s="39"/>
      <c r="M852" s="39"/>
      <c r="N852" s="39"/>
      <c r="O852" s="39"/>
      <c r="P852" s="39"/>
      <c r="Q852" s="39"/>
      <c r="R852" s="39"/>
      <c r="S852" s="39"/>
      <c r="T852" s="39"/>
      <c r="U852" s="39"/>
      <c r="V852" s="39"/>
      <c r="W852" s="39"/>
    </row>
    <row r="853" spans="2:23" ht="14.25" customHeight="1">
      <c r="B853" s="208"/>
      <c r="C853" s="208"/>
      <c r="D853" s="39"/>
      <c r="E853" s="39"/>
      <c r="F853" s="39"/>
      <c r="G853" s="39"/>
      <c r="H853" s="39"/>
      <c r="I853" s="39"/>
      <c r="J853" s="39"/>
      <c r="K853" s="39"/>
      <c r="L853" s="39"/>
      <c r="M853" s="39"/>
      <c r="N853" s="39"/>
      <c r="O853" s="39"/>
      <c r="P853" s="39"/>
      <c r="Q853" s="39"/>
      <c r="R853" s="39"/>
      <c r="S853" s="39"/>
      <c r="T853" s="39"/>
      <c r="U853" s="39"/>
      <c r="V853" s="39"/>
      <c r="W853" s="39"/>
    </row>
    <row r="854" spans="2:23" ht="14.25" customHeight="1">
      <c r="B854" s="208"/>
      <c r="C854" s="208"/>
      <c r="D854" s="39"/>
      <c r="E854" s="39"/>
      <c r="F854" s="39"/>
      <c r="G854" s="39"/>
      <c r="H854" s="39"/>
      <c r="I854" s="39"/>
      <c r="J854" s="39"/>
      <c r="K854" s="39"/>
      <c r="L854" s="39"/>
      <c r="M854" s="39"/>
      <c r="N854" s="39"/>
      <c r="O854" s="39"/>
      <c r="P854" s="39"/>
      <c r="Q854" s="39"/>
      <c r="R854" s="39"/>
      <c r="S854" s="39"/>
      <c r="T854" s="39"/>
      <c r="U854" s="39"/>
      <c r="V854" s="39"/>
      <c r="W854" s="39"/>
    </row>
    <row r="855" spans="2:23" ht="14.25" customHeight="1">
      <c r="B855" s="208"/>
      <c r="C855" s="208"/>
      <c r="D855" s="39"/>
      <c r="E855" s="39"/>
      <c r="F855" s="39"/>
      <c r="G855" s="39"/>
      <c r="H855" s="39"/>
      <c r="I855" s="39"/>
      <c r="J855" s="39"/>
      <c r="K855" s="39"/>
      <c r="L855" s="39"/>
      <c r="M855" s="39"/>
      <c r="N855" s="39"/>
      <c r="O855" s="39"/>
      <c r="P855" s="39"/>
      <c r="Q855" s="39"/>
      <c r="R855" s="39"/>
      <c r="S855" s="39"/>
      <c r="T855" s="39"/>
      <c r="U855" s="39"/>
      <c r="V855" s="39"/>
      <c r="W855" s="39"/>
    </row>
    <row r="856" spans="2:23" ht="14.25" customHeight="1">
      <c r="B856" s="208"/>
      <c r="C856" s="208"/>
      <c r="D856" s="39"/>
      <c r="E856" s="39"/>
      <c r="F856" s="39"/>
      <c r="G856" s="39"/>
      <c r="H856" s="39"/>
      <c r="I856" s="39"/>
      <c r="J856" s="39"/>
      <c r="K856" s="39"/>
      <c r="L856" s="39"/>
      <c r="M856" s="39"/>
      <c r="N856" s="39"/>
      <c r="O856" s="39"/>
      <c r="P856" s="39"/>
      <c r="Q856" s="39"/>
      <c r="R856" s="39"/>
      <c r="S856" s="39"/>
      <c r="T856" s="39"/>
      <c r="U856" s="39"/>
      <c r="V856" s="39"/>
      <c r="W856" s="39"/>
    </row>
    <row r="857" spans="2:23" ht="14.25" customHeight="1">
      <c r="B857" s="208"/>
      <c r="C857" s="208"/>
      <c r="D857" s="39"/>
      <c r="E857" s="39"/>
      <c r="F857" s="39"/>
      <c r="G857" s="39"/>
      <c r="H857" s="39"/>
      <c r="I857" s="39"/>
      <c r="J857" s="39"/>
      <c r="K857" s="39"/>
      <c r="L857" s="39"/>
      <c r="M857" s="39"/>
      <c r="N857" s="39"/>
      <c r="O857" s="39"/>
      <c r="P857" s="39"/>
      <c r="Q857" s="39"/>
      <c r="R857" s="39"/>
      <c r="S857" s="39"/>
      <c r="T857" s="39"/>
      <c r="U857" s="39"/>
      <c r="V857" s="39"/>
      <c r="W857" s="39"/>
    </row>
    <row r="858" spans="2:23" ht="14.25" customHeight="1">
      <c r="B858" s="208"/>
      <c r="C858" s="208"/>
      <c r="D858" s="39"/>
      <c r="E858" s="39"/>
      <c r="F858" s="39"/>
      <c r="G858" s="39"/>
      <c r="H858" s="39"/>
      <c r="I858" s="39"/>
      <c r="J858" s="39"/>
      <c r="K858" s="39"/>
      <c r="L858" s="39"/>
      <c r="M858" s="39"/>
      <c r="N858" s="39"/>
      <c r="O858" s="39"/>
      <c r="P858" s="39"/>
      <c r="Q858" s="39"/>
      <c r="R858" s="39"/>
      <c r="S858" s="39"/>
      <c r="T858" s="39"/>
      <c r="U858" s="39"/>
      <c r="V858" s="39"/>
      <c r="W858" s="39"/>
    </row>
    <row r="859" spans="2:23" ht="14.25" customHeight="1">
      <c r="B859" s="208"/>
      <c r="C859" s="208"/>
      <c r="D859" s="39"/>
      <c r="E859" s="39"/>
      <c r="F859" s="39"/>
      <c r="G859" s="39"/>
      <c r="H859" s="39"/>
      <c r="I859" s="39"/>
      <c r="J859" s="39"/>
      <c r="K859" s="39"/>
      <c r="L859" s="39"/>
      <c r="M859" s="39"/>
      <c r="N859" s="39"/>
      <c r="O859" s="39"/>
      <c r="P859" s="39"/>
      <c r="Q859" s="39"/>
      <c r="R859" s="39"/>
      <c r="S859" s="39"/>
      <c r="T859" s="39"/>
      <c r="U859" s="39"/>
      <c r="V859" s="39"/>
      <c r="W859" s="39"/>
    </row>
    <row r="860" spans="2:23" ht="14.25" customHeight="1">
      <c r="B860" s="208"/>
      <c r="C860" s="208"/>
      <c r="D860" s="39"/>
      <c r="E860" s="39"/>
      <c r="F860" s="39"/>
      <c r="G860" s="39"/>
      <c r="H860" s="39"/>
      <c r="I860" s="39"/>
      <c r="J860" s="39"/>
      <c r="K860" s="39"/>
      <c r="L860" s="39"/>
      <c r="M860" s="39"/>
      <c r="N860" s="39"/>
      <c r="O860" s="39"/>
      <c r="P860" s="39"/>
      <c r="Q860" s="39"/>
      <c r="R860" s="39"/>
      <c r="S860" s="39"/>
      <c r="T860" s="39"/>
      <c r="U860" s="39"/>
      <c r="V860" s="39"/>
      <c r="W860" s="39"/>
    </row>
    <row r="861" spans="2:23" ht="14.25" customHeight="1">
      <c r="B861" s="208"/>
      <c r="C861" s="208"/>
      <c r="D861" s="39"/>
      <c r="E861" s="39"/>
      <c r="F861" s="39"/>
      <c r="G861" s="39"/>
      <c r="H861" s="39"/>
      <c r="I861" s="39"/>
      <c r="J861" s="39"/>
      <c r="K861" s="39"/>
      <c r="L861" s="39"/>
      <c r="M861" s="39"/>
      <c r="N861" s="39"/>
      <c r="O861" s="39"/>
      <c r="P861" s="39"/>
      <c r="Q861" s="39"/>
      <c r="R861" s="39"/>
      <c r="S861" s="39"/>
      <c r="T861" s="39"/>
      <c r="U861" s="39"/>
      <c r="V861" s="39"/>
      <c r="W861" s="39"/>
    </row>
    <row r="862" spans="2:23" ht="14.25" customHeight="1">
      <c r="B862" s="208"/>
      <c r="C862" s="208"/>
      <c r="D862" s="39"/>
      <c r="E862" s="39"/>
      <c r="F862" s="39"/>
      <c r="G862" s="39"/>
      <c r="H862" s="39"/>
      <c r="I862" s="39"/>
      <c r="J862" s="39"/>
      <c r="K862" s="39"/>
      <c r="L862" s="39"/>
      <c r="M862" s="39"/>
      <c r="N862" s="39"/>
      <c r="O862" s="39"/>
      <c r="P862" s="39"/>
      <c r="Q862" s="39"/>
      <c r="R862" s="39"/>
      <c r="S862" s="39"/>
      <c r="T862" s="39"/>
      <c r="U862" s="39"/>
      <c r="V862" s="39"/>
      <c r="W862" s="39"/>
    </row>
    <row r="863" spans="2:23" ht="14.25" customHeight="1">
      <c r="B863" s="208"/>
      <c r="C863" s="208"/>
      <c r="D863" s="39"/>
      <c r="E863" s="39"/>
      <c r="F863" s="39"/>
      <c r="G863" s="39"/>
      <c r="H863" s="39"/>
      <c r="I863" s="39"/>
      <c r="J863" s="39"/>
      <c r="K863" s="39"/>
      <c r="L863" s="39"/>
      <c r="M863" s="39"/>
      <c r="N863" s="39"/>
      <c r="O863" s="39"/>
      <c r="P863" s="39"/>
      <c r="Q863" s="39"/>
      <c r="R863" s="39"/>
      <c r="S863" s="39"/>
      <c r="T863" s="39"/>
      <c r="U863" s="39"/>
      <c r="V863" s="39"/>
      <c r="W863" s="39"/>
    </row>
    <row r="864" spans="2:23" ht="14.25" customHeight="1">
      <c r="B864" s="208"/>
      <c r="C864" s="208"/>
      <c r="D864" s="39"/>
      <c r="E864" s="39"/>
      <c r="F864" s="39"/>
      <c r="G864" s="39"/>
      <c r="H864" s="39"/>
      <c r="I864" s="39"/>
      <c r="J864" s="39"/>
      <c r="K864" s="39"/>
      <c r="L864" s="39"/>
      <c r="M864" s="39"/>
      <c r="N864" s="39"/>
      <c r="O864" s="39"/>
      <c r="P864" s="39"/>
      <c r="Q864" s="39"/>
      <c r="R864" s="39"/>
      <c r="S864" s="39"/>
      <c r="T864" s="39"/>
      <c r="U864" s="39"/>
      <c r="V864" s="39"/>
      <c r="W864" s="39"/>
    </row>
    <row r="865" spans="2:23" ht="14.25" customHeight="1">
      <c r="B865" s="208"/>
      <c r="C865" s="208"/>
      <c r="D865" s="39"/>
      <c r="E865" s="39"/>
      <c r="F865" s="39"/>
      <c r="G865" s="39"/>
      <c r="H865" s="39"/>
      <c r="I865" s="39"/>
      <c r="J865" s="39"/>
      <c r="K865" s="39"/>
      <c r="L865" s="39"/>
      <c r="M865" s="39"/>
      <c r="N865" s="39"/>
      <c r="O865" s="39"/>
      <c r="P865" s="39"/>
      <c r="Q865" s="39"/>
      <c r="R865" s="39"/>
      <c r="S865" s="39"/>
      <c r="T865" s="39"/>
      <c r="U865" s="39"/>
      <c r="V865" s="39"/>
      <c r="W865" s="39"/>
    </row>
    <row r="866" spans="2:23" ht="14.25" customHeight="1">
      <c r="B866" s="208"/>
      <c r="C866" s="208"/>
      <c r="D866" s="39"/>
      <c r="E866" s="39"/>
      <c r="F866" s="39"/>
      <c r="G866" s="39"/>
      <c r="H866" s="39"/>
      <c r="I866" s="39"/>
      <c r="J866" s="39"/>
      <c r="K866" s="39"/>
      <c r="L866" s="39"/>
      <c r="M866" s="39"/>
      <c r="N866" s="39"/>
      <c r="O866" s="39"/>
      <c r="P866" s="39"/>
      <c r="Q866" s="39"/>
      <c r="R866" s="39"/>
      <c r="S866" s="39"/>
      <c r="T866" s="39"/>
      <c r="U866" s="39"/>
      <c r="V866" s="39"/>
      <c r="W866" s="39"/>
    </row>
    <row r="867" spans="2:23" ht="14.25" customHeight="1">
      <c r="B867" s="208"/>
      <c r="C867" s="208"/>
      <c r="D867" s="39"/>
      <c r="E867" s="39"/>
      <c r="F867" s="39"/>
      <c r="G867" s="39"/>
      <c r="H867" s="39"/>
      <c r="I867" s="39"/>
      <c r="J867" s="39"/>
      <c r="K867" s="39"/>
      <c r="L867" s="39"/>
      <c r="M867" s="39"/>
      <c r="N867" s="39"/>
      <c r="O867" s="39"/>
      <c r="P867" s="39"/>
      <c r="Q867" s="39"/>
      <c r="R867" s="39"/>
      <c r="S867" s="39"/>
      <c r="T867" s="39"/>
      <c r="U867" s="39"/>
      <c r="V867" s="39"/>
      <c r="W867" s="39"/>
    </row>
    <row r="868" spans="2:23" ht="14.25" customHeight="1">
      <c r="B868" s="208"/>
      <c r="C868" s="208"/>
      <c r="D868" s="39"/>
      <c r="E868" s="39"/>
      <c r="F868" s="39"/>
      <c r="G868" s="39"/>
      <c r="H868" s="39"/>
      <c r="I868" s="39"/>
      <c r="J868" s="39"/>
      <c r="K868" s="39"/>
      <c r="L868" s="39"/>
      <c r="M868" s="39"/>
      <c r="N868" s="39"/>
      <c r="O868" s="39"/>
      <c r="P868" s="39"/>
      <c r="Q868" s="39"/>
      <c r="R868" s="39"/>
      <c r="S868" s="39"/>
      <c r="T868" s="39"/>
      <c r="U868" s="39"/>
      <c r="V868" s="39"/>
      <c r="W868" s="39"/>
    </row>
    <row r="869" spans="2:23" ht="14.25" customHeight="1">
      <c r="B869" s="208"/>
      <c r="C869" s="208"/>
      <c r="D869" s="39"/>
      <c r="E869" s="39"/>
      <c r="F869" s="39"/>
      <c r="G869" s="39"/>
      <c r="H869" s="39"/>
      <c r="I869" s="39"/>
      <c r="J869" s="39"/>
      <c r="K869" s="39"/>
      <c r="L869" s="39"/>
      <c r="M869" s="39"/>
      <c r="N869" s="39"/>
      <c r="O869" s="39"/>
      <c r="P869" s="39"/>
      <c r="Q869" s="39"/>
      <c r="R869" s="39"/>
      <c r="S869" s="39"/>
      <c r="T869" s="39"/>
      <c r="U869" s="39"/>
      <c r="V869" s="39"/>
      <c r="W869" s="39"/>
    </row>
    <row r="870" spans="2:23" ht="14.25" customHeight="1">
      <c r="B870" s="208"/>
      <c r="C870" s="208"/>
      <c r="D870" s="39"/>
      <c r="E870" s="39"/>
      <c r="F870" s="39"/>
      <c r="G870" s="39"/>
      <c r="H870" s="39"/>
      <c r="I870" s="39"/>
      <c r="J870" s="39"/>
      <c r="K870" s="39"/>
      <c r="L870" s="39"/>
      <c r="M870" s="39"/>
      <c r="N870" s="39"/>
      <c r="O870" s="39"/>
      <c r="P870" s="39"/>
      <c r="Q870" s="39"/>
      <c r="R870" s="39"/>
      <c r="S870" s="39"/>
      <c r="T870" s="39"/>
      <c r="U870" s="39"/>
      <c r="V870" s="39"/>
      <c r="W870" s="39"/>
    </row>
    <row r="871" spans="2:23" ht="14.25" customHeight="1">
      <c r="B871" s="208"/>
      <c r="C871" s="208"/>
      <c r="D871" s="39"/>
      <c r="E871" s="39"/>
      <c r="F871" s="39"/>
      <c r="G871" s="39"/>
      <c r="H871" s="39"/>
      <c r="I871" s="39"/>
      <c r="J871" s="39"/>
      <c r="K871" s="39"/>
      <c r="L871" s="39"/>
      <c r="M871" s="39"/>
      <c r="N871" s="39"/>
      <c r="O871" s="39"/>
      <c r="P871" s="39"/>
      <c r="Q871" s="39"/>
      <c r="R871" s="39"/>
      <c r="S871" s="39"/>
      <c r="T871" s="39"/>
      <c r="U871" s="39"/>
      <c r="V871" s="39"/>
      <c r="W871" s="39"/>
    </row>
    <row r="872" spans="2:23" ht="14.25" customHeight="1">
      <c r="B872" s="208"/>
      <c r="C872" s="208"/>
      <c r="D872" s="39"/>
      <c r="E872" s="39"/>
      <c r="F872" s="39"/>
      <c r="G872" s="39"/>
      <c r="H872" s="39"/>
      <c r="I872" s="39"/>
      <c r="J872" s="39"/>
      <c r="K872" s="39"/>
      <c r="L872" s="39"/>
      <c r="M872" s="39"/>
      <c r="N872" s="39"/>
      <c r="O872" s="39"/>
      <c r="P872" s="39"/>
      <c r="Q872" s="39"/>
      <c r="R872" s="39"/>
      <c r="S872" s="39"/>
      <c r="T872" s="39"/>
      <c r="U872" s="39"/>
      <c r="V872" s="39"/>
      <c r="W872" s="39"/>
    </row>
    <row r="873" spans="2:23" ht="14.25" customHeight="1">
      <c r="B873" s="208"/>
      <c r="C873" s="208"/>
      <c r="D873" s="39"/>
      <c r="E873" s="39"/>
      <c r="F873" s="39"/>
      <c r="G873" s="39"/>
      <c r="H873" s="39"/>
      <c r="I873" s="39"/>
      <c r="J873" s="39"/>
      <c r="K873" s="39"/>
      <c r="L873" s="39"/>
      <c r="M873" s="39"/>
      <c r="N873" s="39"/>
      <c r="O873" s="39"/>
      <c r="P873" s="39"/>
      <c r="Q873" s="39"/>
      <c r="R873" s="39"/>
      <c r="S873" s="39"/>
      <c r="T873" s="39"/>
      <c r="U873" s="39"/>
      <c r="V873" s="39"/>
      <c r="W873" s="39"/>
    </row>
    <row r="874" spans="2:23" ht="14.25" customHeight="1">
      <c r="B874" s="208"/>
      <c r="C874" s="208"/>
      <c r="D874" s="39"/>
      <c r="E874" s="39"/>
      <c r="F874" s="39"/>
      <c r="G874" s="39"/>
      <c r="H874" s="39"/>
      <c r="I874" s="39"/>
      <c r="J874" s="39"/>
      <c r="K874" s="39"/>
      <c r="L874" s="39"/>
      <c r="M874" s="39"/>
      <c r="N874" s="39"/>
      <c r="O874" s="39"/>
      <c r="P874" s="39"/>
      <c r="Q874" s="39"/>
      <c r="R874" s="39"/>
      <c r="S874" s="39"/>
      <c r="T874" s="39"/>
      <c r="U874" s="39"/>
      <c r="V874" s="39"/>
      <c r="W874" s="39"/>
    </row>
    <row r="875" spans="2:23" ht="14.25" customHeight="1">
      <c r="B875" s="208"/>
      <c r="C875" s="208"/>
      <c r="D875" s="39"/>
      <c r="E875" s="39"/>
      <c r="F875" s="39"/>
      <c r="G875" s="39"/>
      <c r="H875" s="39"/>
      <c r="I875" s="39"/>
      <c r="J875" s="39"/>
      <c r="K875" s="39"/>
      <c r="L875" s="39"/>
      <c r="M875" s="39"/>
      <c r="N875" s="39"/>
      <c r="O875" s="39"/>
      <c r="P875" s="39"/>
      <c r="Q875" s="39"/>
      <c r="R875" s="39"/>
      <c r="S875" s="39"/>
      <c r="T875" s="39"/>
      <c r="U875" s="39"/>
      <c r="V875" s="39"/>
      <c r="W875" s="39"/>
    </row>
    <row r="876" spans="2:23" ht="14.25" customHeight="1">
      <c r="B876" s="208"/>
      <c r="C876" s="208"/>
      <c r="D876" s="39"/>
      <c r="E876" s="39"/>
      <c r="F876" s="39"/>
      <c r="G876" s="39"/>
      <c r="H876" s="39"/>
      <c r="I876" s="39"/>
      <c r="J876" s="39"/>
      <c r="K876" s="39"/>
      <c r="L876" s="39"/>
      <c r="M876" s="39"/>
      <c r="N876" s="39"/>
      <c r="O876" s="39"/>
      <c r="P876" s="39"/>
      <c r="Q876" s="39"/>
      <c r="R876" s="39"/>
      <c r="S876" s="39"/>
      <c r="T876" s="39"/>
      <c r="U876" s="39"/>
      <c r="V876" s="39"/>
      <c r="W876" s="39"/>
    </row>
    <row r="877" spans="2:23" ht="14.25" customHeight="1">
      <c r="B877" s="208"/>
      <c r="C877" s="208"/>
      <c r="D877" s="39"/>
      <c r="E877" s="39"/>
      <c r="F877" s="39"/>
      <c r="G877" s="39"/>
      <c r="H877" s="39"/>
      <c r="I877" s="39"/>
      <c r="J877" s="39"/>
      <c r="K877" s="39"/>
      <c r="L877" s="39"/>
      <c r="M877" s="39"/>
      <c r="N877" s="39"/>
      <c r="O877" s="39"/>
      <c r="P877" s="39"/>
      <c r="Q877" s="39"/>
      <c r="R877" s="39"/>
      <c r="S877" s="39"/>
      <c r="T877" s="39"/>
      <c r="U877" s="39"/>
      <c r="V877" s="39"/>
      <c r="W877" s="39"/>
    </row>
    <row r="878" spans="2:23" ht="14.25" customHeight="1">
      <c r="B878" s="208"/>
      <c r="C878" s="208"/>
      <c r="D878" s="39"/>
      <c r="E878" s="39"/>
      <c r="F878" s="39"/>
      <c r="G878" s="39"/>
      <c r="H878" s="39"/>
      <c r="I878" s="39"/>
      <c r="J878" s="39"/>
      <c r="K878" s="39"/>
      <c r="L878" s="39"/>
      <c r="M878" s="39"/>
      <c r="N878" s="39"/>
      <c r="O878" s="39"/>
      <c r="P878" s="39"/>
      <c r="Q878" s="39"/>
      <c r="R878" s="39"/>
      <c r="S878" s="39"/>
      <c r="T878" s="39"/>
      <c r="U878" s="39"/>
      <c r="V878" s="39"/>
      <c r="W878" s="39"/>
    </row>
    <row r="879" spans="2:23" ht="14.25" customHeight="1">
      <c r="B879" s="208"/>
      <c r="C879" s="208"/>
      <c r="D879" s="39"/>
      <c r="E879" s="39"/>
      <c r="F879" s="39"/>
      <c r="G879" s="39"/>
      <c r="H879" s="39"/>
      <c r="I879" s="39"/>
      <c r="J879" s="39"/>
      <c r="K879" s="39"/>
      <c r="L879" s="39"/>
      <c r="M879" s="39"/>
      <c r="N879" s="39"/>
      <c r="O879" s="39"/>
      <c r="P879" s="39"/>
      <c r="Q879" s="39"/>
      <c r="R879" s="39"/>
      <c r="S879" s="39"/>
      <c r="T879" s="39"/>
      <c r="U879" s="39"/>
      <c r="V879" s="39"/>
      <c r="W879" s="39"/>
    </row>
    <row r="880" spans="2:23" ht="14.25" customHeight="1">
      <c r="B880" s="208"/>
      <c r="C880" s="208"/>
      <c r="D880" s="39"/>
      <c r="E880" s="39"/>
      <c r="F880" s="39"/>
      <c r="G880" s="39"/>
      <c r="H880" s="39"/>
      <c r="I880" s="39"/>
      <c r="J880" s="39"/>
      <c r="K880" s="39"/>
      <c r="L880" s="39"/>
      <c r="M880" s="39"/>
      <c r="N880" s="39"/>
      <c r="O880" s="39"/>
      <c r="P880" s="39"/>
      <c r="Q880" s="39"/>
      <c r="R880" s="39"/>
      <c r="S880" s="39"/>
      <c r="T880" s="39"/>
      <c r="U880" s="39"/>
      <c r="V880" s="39"/>
      <c r="W880" s="39"/>
    </row>
    <row r="881" spans="2:23" ht="14.25" customHeight="1">
      <c r="B881" s="208"/>
      <c r="C881" s="208"/>
      <c r="D881" s="39"/>
      <c r="E881" s="39"/>
      <c r="F881" s="39"/>
      <c r="G881" s="39"/>
      <c r="H881" s="39"/>
      <c r="I881" s="39"/>
      <c r="J881" s="39"/>
      <c r="K881" s="39"/>
      <c r="L881" s="39"/>
      <c r="M881" s="39"/>
      <c r="N881" s="39"/>
      <c r="O881" s="39"/>
      <c r="P881" s="39"/>
      <c r="Q881" s="39"/>
      <c r="R881" s="39"/>
      <c r="S881" s="39"/>
      <c r="T881" s="39"/>
      <c r="U881" s="39"/>
      <c r="V881" s="39"/>
      <c r="W881" s="39"/>
    </row>
    <row r="882" spans="2:23" ht="14.25" customHeight="1">
      <c r="B882" s="208"/>
      <c r="C882" s="208"/>
      <c r="D882" s="39"/>
      <c r="E882" s="39"/>
      <c r="F882" s="39"/>
      <c r="G882" s="39"/>
      <c r="H882" s="39"/>
      <c r="I882" s="39"/>
      <c r="J882" s="39"/>
      <c r="K882" s="39"/>
      <c r="L882" s="39"/>
      <c r="M882" s="39"/>
      <c r="N882" s="39"/>
      <c r="O882" s="39"/>
      <c r="P882" s="39"/>
      <c r="Q882" s="39"/>
      <c r="R882" s="39"/>
      <c r="S882" s="39"/>
      <c r="T882" s="39"/>
      <c r="U882" s="39"/>
      <c r="V882" s="39"/>
      <c r="W882" s="39"/>
    </row>
    <row r="883" spans="2:23" ht="14.25" customHeight="1">
      <c r="B883" s="208"/>
      <c r="C883" s="208"/>
      <c r="D883" s="39"/>
      <c r="E883" s="39"/>
      <c r="F883" s="39"/>
      <c r="G883" s="39"/>
      <c r="H883" s="39"/>
      <c r="I883" s="39"/>
      <c r="J883" s="39"/>
      <c r="K883" s="39"/>
      <c r="L883" s="39"/>
      <c r="M883" s="39"/>
      <c r="N883" s="39"/>
      <c r="O883" s="39"/>
      <c r="P883" s="39"/>
      <c r="Q883" s="39"/>
      <c r="R883" s="39"/>
      <c r="S883" s="39"/>
      <c r="T883" s="39"/>
      <c r="U883" s="39"/>
      <c r="V883" s="39"/>
      <c r="W883" s="39"/>
    </row>
    <row r="884" spans="2:23" ht="14.25" customHeight="1">
      <c r="B884" s="208"/>
      <c r="C884" s="208"/>
      <c r="D884" s="39"/>
      <c r="E884" s="39"/>
      <c r="F884" s="39"/>
      <c r="G884" s="39"/>
      <c r="H884" s="39"/>
      <c r="I884" s="39"/>
      <c r="J884" s="39"/>
      <c r="K884" s="39"/>
      <c r="L884" s="39"/>
      <c r="M884" s="39"/>
      <c r="N884" s="39"/>
      <c r="O884" s="39"/>
      <c r="P884" s="39"/>
      <c r="Q884" s="39"/>
      <c r="R884" s="39"/>
      <c r="S884" s="39"/>
      <c r="T884" s="39"/>
      <c r="U884" s="39"/>
      <c r="V884" s="39"/>
      <c r="W884" s="39"/>
    </row>
    <row r="885" spans="2:23" ht="14.25" customHeight="1">
      <c r="B885" s="208"/>
      <c r="C885" s="208"/>
      <c r="D885" s="39"/>
      <c r="E885" s="39"/>
      <c r="F885" s="39"/>
      <c r="G885" s="39"/>
      <c r="H885" s="39"/>
      <c r="I885" s="39"/>
      <c r="J885" s="39"/>
      <c r="K885" s="39"/>
      <c r="L885" s="39"/>
      <c r="M885" s="39"/>
      <c r="N885" s="39"/>
      <c r="O885" s="39"/>
      <c r="P885" s="39"/>
      <c r="Q885" s="39"/>
      <c r="R885" s="39"/>
      <c r="S885" s="39"/>
      <c r="T885" s="39"/>
      <c r="U885" s="39"/>
      <c r="V885" s="39"/>
      <c r="W885" s="39"/>
    </row>
    <row r="886" spans="2:23" ht="14.25" customHeight="1">
      <c r="B886" s="208"/>
      <c r="C886" s="208"/>
      <c r="D886" s="39"/>
      <c r="E886" s="39"/>
      <c r="F886" s="39"/>
      <c r="G886" s="39"/>
      <c r="H886" s="39"/>
      <c r="I886" s="39"/>
      <c r="J886" s="39"/>
      <c r="K886" s="39"/>
      <c r="L886" s="39"/>
      <c r="M886" s="39"/>
      <c r="N886" s="39"/>
      <c r="O886" s="39"/>
      <c r="P886" s="39"/>
      <c r="Q886" s="39"/>
      <c r="R886" s="39"/>
      <c r="S886" s="39"/>
      <c r="T886" s="39"/>
      <c r="U886" s="39"/>
      <c r="V886" s="39"/>
      <c r="W886" s="39"/>
    </row>
    <row r="887" spans="2:23" ht="14.25" customHeight="1">
      <c r="B887" s="208"/>
      <c r="C887" s="208"/>
      <c r="D887" s="39"/>
      <c r="E887" s="39"/>
      <c r="F887" s="39"/>
      <c r="G887" s="39"/>
      <c r="H887" s="39"/>
      <c r="I887" s="39"/>
      <c r="J887" s="39"/>
      <c r="K887" s="39"/>
      <c r="L887" s="39"/>
      <c r="M887" s="39"/>
      <c r="N887" s="39"/>
      <c r="O887" s="39"/>
      <c r="P887" s="39"/>
      <c r="Q887" s="39"/>
      <c r="R887" s="39"/>
      <c r="S887" s="39"/>
      <c r="T887" s="39"/>
      <c r="U887" s="39"/>
      <c r="V887" s="39"/>
      <c r="W887" s="39"/>
    </row>
    <row r="888" spans="2:23" ht="14.25" customHeight="1">
      <c r="B888" s="208"/>
      <c r="C888" s="208"/>
      <c r="D888" s="39"/>
      <c r="E888" s="39"/>
      <c r="F888" s="39"/>
      <c r="G888" s="39"/>
      <c r="H888" s="39"/>
      <c r="I888" s="39"/>
      <c r="J888" s="39"/>
      <c r="K888" s="39"/>
      <c r="L888" s="39"/>
      <c r="M888" s="39"/>
      <c r="N888" s="39"/>
      <c r="O888" s="39"/>
      <c r="P888" s="39"/>
      <c r="Q888" s="39"/>
      <c r="R888" s="39"/>
      <c r="S888" s="39"/>
      <c r="T888" s="39"/>
      <c r="U888" s="39"/>
      <c r="V888" s="39"/>
      <c r="W888" s="39"/>
    </row>
    <row r="889" spans="2:23" ht="14.25" customHeight="1">
      <c r="B889" s="208"/>
      <c r="C889" s="208"/>
      <c r="D889" s="39"/>
      <c r="E889" s="39"/>
      <c r="F889" s="39"/>
      <c r="G889" s="39"/>
      <c r="H889" s="39"/>
      <c r="I889" s="39"/>
      <c r="J889" s="39"/>
      <c r="K889" s="39"/>
      <c r="L889" s="39"/>
      <c r="M889" s="39"/>
      <c r="N889" s="39"/>
      <c r="O889" s="39"/>
      <c r="P889" s="39"/>
      <c r="Q889" s="39"/>
      <c r="R889" s="39"/>
      <c r="S889" s="39"/>
      <c r="T889" s="39"/>
      <c r="U889" s="39"/>
      <c r="V889" s="39"/>
      <c r="W889" s="39"/>
    </row>
    <row r="890" spans="2:23" ht="14.25" customHeight="1">
      <c r="B890" s="208"/>
      <c r="C890" s="208"/>
      <c r="D890" s="39"/>
      <c r="E890" s="39"/>
      <c r="F890" s="39"/>
      <c r="G890" s="39"/>
      <c r="H890" s="39"/>
      <c r="I890" s="39"/>
      <c r="J890" s="39"/>
      <c r="K890" s="39"/>
      <c r="L890" s="39"/>
      <c r="M890" s="39"/>
      <c r="N890" s="39"/>
      <c r="O890" s="39"/>
      <c r="P890" s="39"/>
      <c r="Q890" s="39"/>
      <c r="R890" s="39"/>
      <c r="S890" s="39"/>
      <c r="T890" s="39"/>
      <c r="U890" s="39"/>
      <c r="V890" s="39"/>
      <c r="W890" s="39"/>
    </row>
    <row r="891" spans="2:23" ht="14.25" customHeight="1">
      <c r="B891" s="208"/>
      <c r="C891" s="208"/>
      <c r="D891" s="39"/>
      <c r="E891" s="39"/>
      <c r="F891" s="39"/>
      <c r="G891" s="39"/>
      <c r="H891" s="39"/>
      <c r="I891" s="39"/>
      <c r="J891" s="39"/>
      <c r="K891" s="39"/>
      <c r="L891" s="39"/>
      <c r="M891" s="39"/>
      <c r="N891" s="39"/>
      <c r="O891" s="39"/>
      <c r="P891" s="39"/>
      <c r="Q891" s="39"/>
      <c r="R891" s="39"/>
      <c r="S891" s="39"/>
      <c r="T891" s="39"/>
      <c r="U891" s="39"/>
      <c r="V891" s="39"/>
      <c r="W891" s="39"/>
    </row>
    <row r="892" spans="2:23" ht="14.25" customHeight="1">
      <c r="B892" s="208"/>
      <c r="C892" s="208"/>
      <c r="D892" s="39"/>
      <c r="E892" s="39"/>
      <c r="F892" s="39"/>
      <c r="G892" s="39"/>
      <c r="H892" s="39"/>
      <c r="I892" s="39"/>
      <c r="J892" s="39"/>
      <c r="K892" s="39"/>
      <c r="L892" s="39"/>
      <c r="M892" s="39"/>
      <c r="N892" s="39"/>
      <c r="O892" s="39"/>
      <c r="P892" s="39"/>
      <c r="Q892" s="39"/>
      <c r="R892" s="39"/>
      <c r="S892" s="39"/>
      <c r="T892" s="39"/>
      <c r="U892" s="39"/>
      <c r="V892" s="39"/>
      <c r="W892" s="39"/>
    </row>
    <row r="893" spans="2:23" ht="14.25" customHeight="1">
      <c r="B893" s="208"/>
      <c r="C893" s="208"/>
      <c r="D893" s="39"/>
      <c r="E893" s="39"/>
      <c r="F893" s="39"/>
      <c r="G893" s="39"/>
      <c r="H893" s="39"/>
      <c r="I893" s="39"/>
      <c r="J893" s="39"/>
      <c r="K893" s="39"/>
      <c r="L893" s="39"/>
      <c r="M893" s="39"/>
      <c r="N893" s="39"/>
      <c r="O893" s="39"/>
      <c r="P893" s="39"/>
      <c r="Q893" s="39"/>
      <c r="R893" s="39"/>
      <c r="S893" s="39"/>
      <c r="T893" s="39"/>
      <c r="U893" s="39"/>
      <c r="V893" s="39"/>
      <c r="W893" s="39"/>
    </row>
    <row r="894" spans="2:23" ht="14.25" customHeight="1">
      <c r="B894" s="208"/>
      <c r="C894" s="208"/>
      <c r="D894" s="39"/>
      <c r="E894" s="39"/>
      <c r="F894" s="39"/>
      <c r="G894" s="39"/>
      <c r="H894" s="39"/>
      <c r="I894" s="39"/>
      <c r="J894" s="39"/>
      <c r="K894" s="39"/>
      <c r="L894" s="39"/>
      <c r="M894" s="39"/>
      <c r="N894" s="39"/>
      <c r="O894" s="39"/>
      <c r="P894" s="39"/>
      <c r="Q894" s="39"/>
      <c r="R894" s="39"/>
      <c r="S894" s="39"/>
      <c r="T894" s="39"/>
      <c r="U894" s="39"/>
      <c r="V894" s="39"/>
      <c r="W894" s="39"/>
    </row>
    <row r="895" spans="2:23" ht="14.25" customHeight="1">
      <c r="B895" s="208"/>
      <c r="C895" s="208"/>
      <c r="D895" s="39"/>
      <c r="E895" s="39"/>
      <c r="F895" s="39"/>
      <c r="G895" s="39"/>
      <c r="H895" s="39"/>
      <c r="I895" s="39"/>
      <c r="J895" s="39"/>
      <c r="K895" s="39"/>
      <c r="L895" s="39"/>
      <c r="M895" s="39"/>
      <c r="N895" s="39"/>
      <c r="O895" s="39"/>
      <c r="P895" s="39"/>
      <c r="Q895" s="39"/>
      <c r="R895" s="39"/>
      <c r="S895" s="39"/>
      <c r="T895" s="39"/>
      <c r="U895" s="39"/>
      <c r="V895" s="39"/>
      <c r="W895" s="39"/>
    </row>
    <row r="896" spans="2:23" ht="14.25" customHeight="1">
      <c r="B896" s="208"/>
      <c r="C896" s="208"/>
      <c r="D896" s="39"/>
      <c r="E896" s="39"/>
      <c r="F896" s="39"/>
      <c r="G896" s="39"/>
      <c r="H896" s="39"/>
      <c r="I896" s="39"/>
      <c r="J896" s="39"/>
      <c r="K896" s="39"/>
      <c r="L896" s="39"/>
      <c r="M896" s="39"/>
      <c r="N896" s="39"/>
      <c r="O896" s="39"/>
      <c r="P896" s="39"/>
      <c r="Q896" s="39"/>
      <c r="R896" s="39"/>
      <c r="S896" s="39"/>
      <c r="T896" s="39"/>
      <c r="U896" s="39"/>
      <c r="V896" s="39"/>
      <c r="W896" s="39"/>
    </row>
    <row r="897" spans="2:23" ht="14.25" customHeight="1">
      <c r="B897" s="208"/>
      <c r="C897" s="208"/>
      <c r="D897" s="39"/>
      <c r="E897" s="39"/>
      <c r="F897" s="39"/>
      <c r="G897" s="39"/>
      <c r="H897" s="39"/>
      <c r="I897" s="39"/>
      <c r="J897" s="39"/>
      <c r="K897" s="39"/>
      <c r="L897" s="39"/>
      <c r="M897" s="39"/>
      <c r="N897" s="39"/>
      <c r="O897" s="39"/>
      <c r="P897" s="39"/>
      <c r="Q897" s="39"/>
      <c r="R897" s="39"/>
      <c r="S897" s="39"/>
      <c r="T897" s="39"/>
      <c r="U897" s="39"/>
      <c r="V897" s="39"/>
      <c r="W897" s="39"/>
    </row>
    <row r="898" spans="2:23" ht="14.25" customHeight="1">
      <c r="B898" s="208"/>
      <c r="C898" s="208"/>
      <c r="D898" s="39"/>
      <c r="E898" s="39"/>
      <c r="F898" s="39"/>
      <c r="G898" s="39"/>
      <c r="H898" s="39"/>
      <c r="I898" s="39"/>
      <c r="J898" s="39"/>
      <c r="K898" s="39"/>
      <c r="L898" s="39"/>
      <c r="M898" s="39"/>
      <c r="N898" s="39"/>
      <c r="O898" s="39"/>
      <c r="P898" s="39"/>
      <c r="Q898" s="39"/>
      <c r="R898" s="39"/>
      <c r="S898" s="39"/>
      <c r="T898" s="39"/>
      <c r="U898" s="39"/>
      <c r="V898" s="39"/>
      <c r="W898" s="39"/>
    </row>
    <row r="899" spans="2:23" ht="14.25" customHeight="1">
      <c r="B899" s="208"/>
      <c r="C899" s="208"/>
      <c r="D899" s="39"/>
      <c r="E899" s="39"/>
      <c r="F899" s="39"/>
      <c r="G899" s="39"/>
      <c r="H899" s="39"/>
      <c r="I899" s="39"/>
      <c r="J899" s="39"/>
      <c r="K899" s="39"/>
      <c r="L899" s="39"/>
      <c r="M899" s="39"/>
      <c r="N899" s="39"/>
      <c r="O899" s="39"/>
      <c r="P899" s="39"/>
      <c r="Q899" s="39"/>
      <c r="R899" s="39"/>
      <c r="S899" s="39"/>
      <c r="T899" s="39"/>
      <c r="U899" s="39"/>
      <c r="V899" s="39"/>
      <c r="W899" s="39"/>
    </row>
    <row r="900" spans="2:23" ht="14.25" customHeight="1">
      <c r="B900" s="208"/>
      <c r="C900" s="208"/>
      <c r="D900" s="39"/>
      <c r="E900" s="39"/>
      <c r="F900" s="39"/>
      <c r="G900" s="39"/>
      <c r="H900" s="39"/>
      <c r="I900" s="39"/>
      <c r="J900" s="39"/>
      <c r="K900" s="39"/>
      <c r="L900" s="39"/>
      <c r="M900" s="39"/>
      <c r="N900" s="39"/>
      <c r="O900" s="39"/>
      <c r="P900" s="39"/>
      <c r="Q900" s="39"/>
      <c r="R900" s="39"/>
      <c r="S900" s="39"/>
      <c r="T900" s="39"/>
      <c r="U900" s="39"/>
      <c r="V900" s="39"/>
      <c r="W900" s="39"/>
    </row>
    <row r="901" spans="2:23" ht="14.25" customHeight="1">
      <c r="B901" s="208"/>
      <c r="C901" s="208"/>
      <c r="D901" s="39"/>
      <c r="E901" s="39"/>
      <c r="F901" s="39"/>
      <c r="G901" s="39"/>
      <c r="H901" s="39"/>
      <c r="I901" s="39"/>
      <c r="J901" s="39"/>
      <c r="K901" s="39"/>
      <c r="L901" s="39"/>
      <c r="M901" s="39"/>
      <c r="N901" s="39"/>
      <c r="O901" s="39"/>
      <c r="P901" s="39"/>
      <c r="Q901" s="39"/>
      <c r="R901" s="39"/>
      <c r="S901" s="39"/>
      <c r="T901" s="39"/>
      <c r="U901" s="39"/>
      <c r="V901" s="39"/>
      <c r="W901" s="39"/>
    </row>
    <row r="902" spans="2:23" ht="14.25" customHeight="1">
      <c r="B902" s="208"/>
      <c r="C902" s="208"/>
      <c r="D902" s="39"/>
      <c r="E902" s="39"/>
      <c r="F902" s="39"/>
      <c r="G902" s="39"/>
      <c r="H902" s="39"/>
      <c r="I902" s="39"/>
      <c r="J902" s="39"/>
      <c r="K902" s="39"/>
      <c r="L902" s="39"/>
      <c r="M902" s="39"/>
      <c r="N902" s="39"/>
      <c r="O902" s="39"/>
      <c r="P902" s="39"/>
      <c r="Q902" s="39"/>
      <c r="R902" s="39"/>
      <c r="S902" s="39"/>
      <c r="T902" s="39"/>
      <c r="U902" s="39"/>
      <c r="V902" s="39"/>
      <c r="W902" s="39"/>
    </row>
    <row r="903" spans="2:23" ht="14.25" customHeight="1">
      <c r="B903" s="208"/>
      <c r="C903" s="208"/>
      <c r="D903" s="39"/>
      <c r="E903" s="39"/>
      <c r="F903" s="39"/>
      <c r="G903" s="39"/>
      <c r="H903" s="39"/>
      <c r="I903" s="39"/>
      <c r="J903" s="39"/>
      <c r="K903" s="39"/>
      <c r="L903" s="39"/>
      <c r="M903" s="39"/>
      <c r="N903" s="39"/>
      <c r="O903" s="39"/>
      <c r="P903" s="39"/>
      <c r="Q903" s="39"/>
      <c r="R903" s="39"/>
      <c r="S903" s="39"/>
      <c r="T903" s="39"/>
      <c r="U903" s="39"/>
      <c r="V903" s="39"/>
      <c r="W903" s="39"/>
    </row>
    <row r="904" spans="2:23" ht="14.25" customHeight="1">
      <c r="B904" s="208"/>
      <c r="C904" s="208"/>
      <c r="D904" s="39"/>
      <c r="E904" s="39"/>
      <c r="F904" s="39"/>
      <c r="G904" s="39"/>
      <c r="H904" s="39"/>
      <c r="I904" s="39"/>
      <c r="J904" s="39"/>
      <c r="K904" s="39"/>
      <c r="L904" s="39"/>
      <c r="M904" s="39"/>
      <c r="N904" s="39"/>
      <c r="O904" s="39"/>
      <c r="P904" s="39"/>
      <c r="Q904" s="39"/>
      <c r="R904" s="39"/>
      <c r="S904" s="39"/>
      <c r="T904" s="39"/>
      <c r="U904" s="39"/>
      <c r="V904" s="39"/>
      <c r="W904" s="39"/>
    </row>
    <row r="905" spans="2:23" ht="14.25" customHeight="1">
      <c r="B905" s="208"/>
      <c r="C905" s="208"/>
      <c r="D905" s="39"/>
      <c r="E905" s="39"/>
      <c r="F905" s="39"/>
      <c r="G905" s="39"/>
      <c r="H905" s="39"/>
      <c r="I905" s="39"/>
      <c r="J905" s="39"/>
      <c r="K905" s="39"/>
      <c r="L905" s="39"/>
      <c r="M905" s="39"/>
      <c r="N905" s="39"/>
      <c r="O905" s="39"/>
      <c r="P905" s="39"/>
      <c r="Q905" s="39"/>
      <c r="R905" s="39"/>
      <c r="S905" s="39"/>
      <c r="T905" s="39"/>
      <c r="U905" s="39"/>
      <c r="V905" s="39"/>
      <c r="W905" s="39"/>
    </row>
    <row r="906" spans="2:23" ht="14.25" customHeight="1">
      <c r="B906" s="208"/>
      <c r="C906" s="208"/>
      <c r="D906" s="39"/>
      <c r="E906" s="39"/>
      <c r="F906" s="39"/>
      <c r="G906" s="39"/>
      <c r="H906" s="39"/>
      <c r="I906" s="39"/>
      <c r="J906" s="39"/>
      <c r="K906" s="39"/>
      <c r="L906" s="39"/>
      <c r="M906" s="39"/>
      <c r="N906" s="39"/>
      <c r="O906" s="39"/>
      <c r="P906" s="39"/>
      <c r="Q906" s="39"/>
      <c r="R906" s="39"/>
      <c r="S906" s="39"/>
      <c r="T906" s="39"/>
      <c r="U906" s="39"/>
      <c r="V906" s="39"/>
      <c r="W906" s="39"/>
    </row>
    <row r="907" spans="2:23" ht="14.25" customHeight="1">
      <c r="B907" s="208"/>
      <c r="C907" s="208"/>
      <c r="D907" s="39"/>
      <c r="E907" s="39"/>
      <c r="F907" s="39"/>
      <c r="G907" s="39"/>
      <c r="H907" s="39"/>
      <c r="I907" s="39"/>
      <c r="J907" s="39"/>
      <c r="K907" s="39"/>
      <c r="L907" s="39"/>
      <c r="M907" s="39"/>
      <c r="N907" s="39"/>
      <c r="O907" s="39"/>
      <c r="P907" s="39"/>
      <c r="Q907" s="39"/>
      <c r="R907" s="39"/>
      <c r="S907" s="39"/>
      <c r="T907" s="39"/>
      <c r="U907" s="39"/>
      <c r="V907" s="39"/>
      <c r="W907" s="39"/>
    </row>
    <row r="908" spans="2:23" ht="14.25" customHeight="1">
      <c r="B908" s="208"/>
      <c r="C908" s="208"/>
      <c r="D908" s="39"/>
      <c r="E908" s="39"/>
      <c r="F908" s="39"/>
      <c r="G908" s="39"/>
      <c r="H908" s="39"/>
      <c r="I908" s="39"/>
      <c r="J908" s="39"/>
      <c r="K908" s="39"/>
      <c r="L908" s="39"/>
      <c r="M908" s="39"/>
      <c r="N908" s="39"/>
      <c r="O908" s="39"/>
      <c r="P908" s="39"/>
      <c r="Q908" s="39"/>
      <c r="R908" s="39"/>
      <c r="S908" s="39"/>
      <c r="T908" s="39"/>
      <c r="U908" s="39"/>
      <c r="V908" s="39"/>
      <c r="W908" s="39"/>
    </row>
    <row r="909" spans="2:23" ht="14.25" customHeight="1">
      <c r="B909" s="208"/>
      <c r="C909" s="208"/>
      <c r="D909" s="39"/>
      <c r="E909" s="39"/>
      <c r="F909" s="39"/>
      <c r="G909" s="39"/>
      <c r="H909" s="39"/>
      <c r="I909" s="39"/>
      <c r="J909" s="39"/>
      <c r="K909" s="39"/>
      <c r="L909" s="39"/>
      <c r="M909" s="39"/>
      <c r="N909" s="39"/>
      <c r="O909" s="39"/>
      <c r="P909" s="39"/>
      <c r="Q909" s="39"/>
      <c r="R909" s="39"/>
      <c r="S909" s="39"/>
      <c r="T909" s="39"/>
      <c r="U909" s="39"/>
      <c r="V909" s="39"/>
      <c r="W909" s="39"/>
    </row>
    <row r="910" spans="2:23" ht="14.25" customHeight="1">
      <c r="B910" s="208"/>
      <c r="C910" s="208"/>
      <c r="D910" s="39"/>
      <c r="E910" s="39"/>
      <c r="F910" s="39"/>
      <c r="G910" s="39"/>
      <c r="H910" s="39"/>
      <c r="I910" s="39"/>
      <c r="J910" s="39"/>
      <c r="K910" s="39"/>
      <c r="L910" s="39"/>
      <c r="M910" s="39"/>
      <c r="N910" s="39"/>
      <c r="O910" s="39"/>
      <c r="P910" s="39"/>
      <c r="Q910" s="39"/>
      <c r="R910" s="39"/>
      <c r="S910" s="39"/>
      <c r="T910" s="39"/>
      <c r="U910" s="39"/>
      <c r="V910" s="39"/>
      <c r="W910" s="39"/>
    </row>
    <row r="911" spans="2:23" ht="14.25" customHeight="1">
      <c r="B911" s="208"/>
      <c r="C911" s="208"/>
      <c r="D911" s="39"/>
      <c r="E911" s="39"/>
      <c r="F911" s="39"/>
      <c r="G911" s="39"/>
      <c r="H911" s="39"/>
      <c r="I911" s="39"/>
      <c r="J911" s="39"/>
      <c r="K911" s="39"/>
      <c r="L911" s="39"/>
      <c r="M911" s="39"/>
      <c r="N911" s="39"/>
      <c r="O911" s="39"/>
      <c r="P911" s="39"/>
      <c r="Q911" s="39"/>
      <c r="R911" s="39"/>
      <c r="S911" s="39"/>
      <c r="T911" s="39"/>
      <c r="U911" s="39"/>
      <c r="V911" s="39"/>
      <c r="W911" s="39"/>
    </row>
    <row r="912" spans="2:23" ht="14.25" customHeight="1">
      <c r="B912" s="208"/>
      <c r="C912" s="208"/>
      <c r="D912" s="39"/>
      <c r="E912" s="39"/>
      <c r="F912" s="39"/>
      <c r="G912" s="39"/>
      <c r="H912" s="39"/>
      <c r="I912" s="39"/>
      <c r="J912" s="39"/>
      <c r="K912" s="39"/>
      <c r="L912" s="39"/>
      <c r="M912" s="39"/>
      <c r="N912" s="39"/>
      <c r="O912" s="39"/>
      <c r="P912" s="39"/>
      <c r="Q912" s="39"/>
      <c r="R912" s="39"/>
      <c r="S912" s="39"/>
      <c r="T912" s="39"/>
      <c r="U912" s="39"/>
      <c r="V912" s="39"/>
      <c r="W912" s="39"/>
    </row>
    <row r="913" spans="2:23" ht="14.25" customHeight="1">
      <c r="B913" s="208"/>
      <c r="C913" s="208"/>
      <c r="D913" s="39"/>
      <c r="E913" s="39"/>
      <c r="F913" s="39"/>
      <c r="G913" s="39"/>
      <c r="H913" s="39"/>
      <c r="I913" s="39"/>
      <c r="J913" s="39"/>
      <c r="K913" s="39"/>
      <c r="L913" s="39"/>
      <c r="M913" s="39"/>
      <c r="N913" s="39"/>
      <c r="O913" s="39"/>
      <c r="P913" s="39"/>
      <c r="Q913" s="39"/>
      <c r="R913" s="39"/>
      <c r="S913" s="39"/>
      <c r="T913" s="39"/>
      <c r="U913" s="39"/>
      <c r="V913" s="39"/>
      <c r="W913" s="39"/>
    </row>
    <row r="914" spans="2:23" ht="14.25" customHeight="1">
      <c r="B914" s="208"/>
      <c r="C914" s="208"/>
      <c r="D914" s="39"/>
      <c r="E914" s="39"/>
      <c r="F914" s="39"/>
      <c r="G914" s="39"/>
      <c r="H914" s="39"/>
      <c r="I914" s="39"/>
      <c r="J914" s="39"/>
      <c r="K914" s="39"/>
      <c r="L914" s="39"/>
      <c r="M914" s="39"/>
      <c r="N914" s="39"/>
      <c r="O914" s="39"/>
      <c r="P914" s="39"/>
      <c r="Q914" s="39"/>
      <c r="R914" s="39"/>
      <c r="S914" s="39"/>
      <c r="T914" s="39"/>
      <c r="U914" s="39"/>
      <c r="V914" s="39"/>
      <c r="W914" s="39"/>
    </row>
    <row r="915" spans="2:23" ht="14.25" customHeight="1">
      <c r="B915" s="208"/>
      <c r="C915" s="208"/>
      <c r="D915" s="39"/>
      <c r="E915" s="39"/>
      <c r="F915" s="39"/>
      <c r="G915" s="39"/>
      <c r="H915" s="39"/>
      <c r="I915" s="39"/>
      <c r="J915" s="39"/>
      <c r="K915" s="39"/>
      <c r="L915" s="39"/>
      <c r="M915" s="39"/>
      <c r="N915" s="39"/>
      <c r="O915" s="39"/>
      <c r="P915" s="39"/>
      <c r="Q915" s="39"/>
      <c r="R915" s="39"/>
      <c r="S915" s="39"/>
      <c r="T915" s="39"/>
      <c r="U915" s="39"/>
      <c r="V915" s="39"/>
      <c r="W915" s="39"/>
    </row>
    <row r="916" spans="2:23" ht="14.25" customHeight="1">
      <c r="B916" s="208"/>
      <c r="C916" s="208"/>
      <c r="D916" s="39"/>
      <c r="E916" s="39"/>
      <c r="F916" s="39"/>
      <c r="G916" s="39"/>
      <c r="H916" s="39"/>
      <c r="I916" s="39"/>
      <c r="J916" s="39"/>
      <c r="K916" s="39"/>
      <c r="L916" s="39"/>
      <c r="M916" s="39"/>
      <c r="N916" s="39"/>
      <c r="O916" s="39"/>
      <c r="P916" s="39"/>
      <c r="Q916" s="39"/>
      <c r="R916" s="39"/>
      <c r="S916" s="39"/>
      <c r="T916" s="39"/>
      <c r="U916" s="39"/>
      <c r="V916" s="39"/>
      <c r="W916" s="39"/>
    </row>
    <row r="917" spans="2:23" ht="14.25" customHeight="1">
      <c r="B917" s="208"/>
      <c r="C917" s="208"/>
      <c r="D917" s="39"/>
      <c r="E917" s="39"/>
      <c r="F917" s="39"/>
      <c r="G917" s="39"/>
      <c r="H917" s="39"/>
      <c r="I917" s="39"/>
      <c r="J917" s="39"/>
      <c r="K917" s="39"/>
      <c r="L917" s="39"/>
      <c r="M917" s="39"/>
      <c r="N917" s="39"/>
      <c r="O917" s="39"/>
      <c r="P917" s="39"/>
      <c r="Q917" s="39"/>
      <c r="R917" s="39"/>
      <c r="S917" s="39"/>
      <c r="T917" s="39"/>
      <c r="U917" s="39"/>
      <c r="V917" s="39"/>
      <c r="W917" s="39"/>
    </row>
    <row r="918" spans="2:23" ht="14.25" customHeight="1">
      <c r="B918" s="208"/>
      <c r="C918" s="208"/>
      <c r="D918" s="39"/>
      <c r="E918" s="39"/>
      <c r="F918" s="39"/>
      <c r="G918" s="39"/>
      <c r="H918" s="39"/>
      <c r="I918" s="39"/>
      <c r="J918" s="39"/>
      <c r="K918" s="39"/>
      <c r="L918" s="39"/>
      <c r="M918" s="39"/>
      <c r="N918" s="39"/>
      <c r="O918" s="39"/>
      <c r="P918" s="39"/>
      <c r="Q918" s="39"/>
      <c r="R918" s="39"/>
      <c r="S918" s="39"/>
      <c r="T918" s="39"/>
      <c r="U918" s="39"/>
      <c r="V918" s="39"/>
      <c r="W918" s="39"/>
    </row>
    <row r="919" spans="2:23" ht="14.25" customHeight="1">
      <c r="B919" s="208"/>
      <c r="C919" s="208"/>
      <c r="D919" s="39"/>
      <c r="E919" s="39"/>
      <c r="F919" s="39"/>
      <c r="G919" s="39"/>
      <c r="H919" s="39"/>
      <c r="I919" s="39"/>
      <c r="J919" s="39"/>
      <c r="K919" s="39"/>
      <c r="L919" s="39"/>
      <c r="M919" s="39"/>
      <c r="N919" s="39"/>
      <c r="O919" s="39"/>
      <c r="P919" s="39"/>
      <c r="Q919" s="39"/>
      <c r="R919" s="39"/>
      <c r="S919" s="39"/>
      <c r="T919" s="39"/>
      <c r="U919" s="39"/>
      <c r="V919" s="39"/>
      <c r="W919" s="39"/>
    </row>
    <row r="920" spans="2:23" ht="14.25" customHeight="1">
      <c r="B920" s="208"/>
      <c r="C920" s="208"/>
      <c r="D920" s="39"/>
      <c r="E920" s="39"/>
      <c r="F920" s="39"/>
      <c r="G920" s="39"/>
      <c r="H920" s="39"/>
      <c r="I920" s="39"/>
      <c r="J920" s="39"/>
      <c r="K920" s="39"/>
      <c r="L920" s="39"/>
      <c r="M920" s="39"/>
      <c r="N920" s="39"/>
      <c r="O920" s="39"/>
      <c r="P920" s="39"/>
      <c r="Q920" s="39"/>
      <c r="R920" s="39"/>
      <c r="S920" s="39"/>
      <c r="T920" s="39"/>
      <c r="U920" s="39"/>
      <c r="V920" s="39"/>
      <c r="W920" s="39"/>
    </row>
    <row r="921" spans="2:23" ht="14.25" customHeight="1">
      <c r="B921" s="208"/>
      <c r="C921" s="208"/>
      <c r="D921" s="39"/>
      <c r="E921" s="39"/>
      <c r="F921" s="39"/>
      <c r="G921" s="39"/>
      <c r="H921" s="39"/>
      <c r="I921" s="39"/>
      <c r="J921" s="39"/>
      <c r="K921" s="39"/>
      <c r="L921" s="39"/>
      <c r="M921" s="39"/>
      <c r="N921" s="39"/>
      <c r="O921" s="39"/>
      <c r="P921" s="39"/>
      <c r="Q921" s="39"/>
      <c r="R921" s="39"/>
      <c r="S921" s="39"/>
      <c r="T921" s="39"/>
      <c r="U921" s="39"/>
      <c r="V921" s="39"/>
      <c r="W921" s="39"/>
    </row>
    <row r="922" spans="2:23" ht="14.25" customHeight="1">
      <c r="B922" s="208"/>
      <c r="C922" s="208"/>
      <c r="D922" s="39"/>
      <c r="E922" s="39"/>
      <c r="F922" s="39"/>
      <c r="G922" s="39"/>
      <c r="H922" s="39"/>
      <c r="I922" s="39"/>
      <c r="J922" s="39"/>
      <c r="K922" s="39"/>
      <c r="L922" s="39"/>
      <c r="M922" s="39"/>
      <c r="N922" s="39"/>
      <c r="O922" s="39"/>
      <c r="P922" s="39"/>
      <c r="Q922" s="39"/>
      <c r="R922" s="39"/>
      <c r="S922" s="39"/>
      <c r="T922" s="39"/>
      <c r="U922" s="39"/>
      <c r="V922" s="39"/>
      <c r="W922" s="39"/>
    </row>
    <row r="923" spans="2:23" ht="14.25" customHeight="1">
      <c r="B923" s="208"/>
      <c r="C923" s="208"/>
      <c r="D923" s="39"/>
      <c r="E923" s="39"/>
      <c r="F923" s="39"/>
      <c r="G923" s="39"/>
      <c r="H923" s="39"/>
      <c r="I923" s="39"/>
      <c r="J923" s="39"/>
      <c r="K923" s="39"/>
      <c r="L923" s="39"/>
      <c r="M923" s="39"/>
      <c r="N923" s="39"/>
      <c r="O923" s="39"/>
      <c r="P923" s="39"/>
      <c r="Q923" s="39"/>
      <c r="R923" s="39"/>
      <c r="S923" s="39"/>
      <c r="T923" s="39"/>
      <c r="U923" s="39"/>
      <c r="V923" s="39"/>
      <c r="W923" s="39"/>
    </row>
    <row r="924" spans="2:23" ht="14.25" customHeight="1">
      <c r="B924" s="208"/>
      <c r="C924" s="208"/>
      <c r="D924" s="39"/>
      <c r="E924" s="39"/>
      <c r="F924" s="39"/>
      <c r="G924" s="39"/>
      <c r="H924" s="39"/>
      <c r="I924" s="39"/>
      <c r="J924" s="39"/>
      <c r="K924" s="39"/>
      <c r="L924" s="39"/>
      <c r="M924" s="39"/>
      <c r="N924" s="39"/>
      <c r="O924" s="39"/>
      <c r="P924" s="39"/>
      <c r="Q924" s="39"/>
      <c r="R924" s="39"/>
      <c r="S924" s="39"/>
      <c r="T924" s="39"/>
      <c r="U924" s="39"/>
      <c r="V924" s="39"/>
      <c r="W924" s="39"/>
    </row>
    <row r="925" spans="2:23" ht="14.25" customHeight="1">
      <c r="B925" s="208"/>
      <c r="C925" s="208"/>
      <c r="D925" s="39"/>
      <c r="E925" s="39"/>
      <c r="F925" s="39"/>
      <c r="G925" s="39"/>
      <c r="H925" s="39"/>
      <c r="I925" s="39"/>
      <c r="J925" s="39"/>
      <c r="K925" s="39"/>
      <c r="L925" s="39"/>
      <c r="M925" s="39"/>
      <c r="N925" s="39"/>
      <c r="O925" s="39"/>
      <c r="P925" s="39"/>
      <c r="Q925" s="39"/>
      <c r="R925" s="39"/>
      <c r="S925" s="39"/>
      <c r="T925" s="39"/>
      <c r="U925" s="39"/>
      <c r="V925" s="39"/>
      <c r="W925" s="39"/>
    </row>
    <row r="926" spans="2:23" ht="14.25" customHeight="1">
      <c r="B926" s="208"/>
      <c r="C926" s="208"/>
      <c r="D926" s="39"/>
      <c r="E926" s="39"/>
      <c r="F926" s="39"/>
      <c r="G926" s="39"/>
      <c r="H926" s="39"/>
      <c r="I926" s="39"/>
      <c r="J926" s="39"/>
      <c r="K926" s="39"/>
      <c r="L926" s="39"/>
      <c r="M926" s="39"/>
      <c r="N926" s="39"/>
      <c r="O926" s="39"/>
      <c r="P926" s="39"/>
      <c r="Q926" s="39"/>
      <c r="R926" s="39"/>
      <c r="S926" s="39"/>
      <c r="T926" s="39"/>
      <c r="U926" s="39"/>
      <c r="V926" s="39"/>
      <c r="W926" s="39"/>
    </row>
    <row r="927" spans="2:23" ht="14.25" customHeight="1">
      <c r="B927" s="208"/>
      <c r="C927" s="208"/>
      <c r="D927" s="39"/>
      <c r="E927" s="39"/>
      <c r="F927" s="39"/>
      <c r="G927" s="39"/>
      <c r="H927" s="39"/>
      <c r="I927" s="39"/>
      <c r="J927" s="39"/>
      <c r="K927" s="39"/>
      <c r="L927" s="39"/>
      <c r="M927" s="39"/>
      <c r="N927" s="39"/>
      <c r="O927" s="39"/>
      <c r="P927" s="39"/>
      <c r="Q927" s="39"/>
      <c r="R927" s="39"/>
      <c r="S927" s="39"/>
      <c r="T927" s="39"/>
      <c r="U927" s="39"/>
      <c r="V927" s="39"/>
      <c r="W927" s="39"/>
    </row>
    <row r="928" spans="2:23" ht="14.25" customHeight="1">
      <c r="B928" s="208"/>
      <c r="C928" s="208"/>
      <c r="D928" s="39"/>
      <c r="E928" s="39"/>
      <c r="F928" s="39"/>
      <c r="G928" s="39"/>
      <c r="H928" s="39"/>
      <c r="I928" s="39"/>
      <c r="J928" s="39"/>
      <c r="K928" s="39"/>
      <c r="L928" s="39"/>
      <c r="M928" s="39"/>
      <c r="N928" s="39"/>
      <c r="O928" s="39"/>
      <c r="P928" s="39"/>
      <c r="Q928" s="39"/>
      <c r="R928" s="39"/>
      <c r="S928" s="39"/>
      <c r="T928" s="39"/>
      <c r="U928" s="39"/>
      <c r="V928" s="39"/>
      <c r="W928" s="39"/>
    </row>
    <row r="929" spans="2:23" ht="14.25" customHeight="1">
      <c r="B929" s="208"/>
      <c r="C929" s="208"/>
      <c r="D929" s="39"/>
      <c r="E929" s="39"/>
      <c r="F929" s="39"/>
      <c r="G929" s="39"/>
      <c r="H929" s="39"/>
      <c r="I929" s="39"/>
      <c r="J929" s="39"/>
      <c r="K929" s="39"/>
      <c r="L929" s="39"/>
      <c r="M929" s="39"/>
      <c r="N929" s="39"/>
      <c r="O929" s="39"/>
      <c r="P929" s="39"/>
      <c r="Q929" s="39"/>
      <c r="R929" s="39"/>
      <c r="S929" s="39"/>
      <c r="T929" s="39"/>
      <c r="U929" s="39"/>
      <c r="V929" s="39"/>
      <c r="W929" s="39"/>
    </row>
    <row r="930" spans="2:23" ht="14.25" customHeight="1">
      <c r="B930" s="208"/>
      <c r="C930" s="208"/>
      <c r="D930" s="39"/>
      <c r="E930" s="39"/>
      <c r="F930" s="39"/>
      <c r="G930" s="39"/>
      <c r="H930" s="39"/>
      <c r="I930" s="39"/>
      <c r="J930" s="39"/>
      <c r="K930" s="39"/>
      <c r="L930" s="39"/>
      <c r="M930" s="39"/>
      <c r="N930" s="39"/>
      <c r="O930" s="39"/>
      <c r="P930" s="39"/>
      <c r="Q930" s="39"/>
      <c r="R930" s="39"/>
      <c r="S930" s="39"/>
      <c r="T930" s="39"/>
      <c r="U930" s="39"/>
      <c r="V930" s="39"/>
      <c r="W930" s="39"/>
    </row>
    <row r="931" spans="2:23" ht="14.25" customHeight="1">
      <c r="B931" s="208"/>
      <c r="C931" s="208"/>
      <c r="D931" s="39"/>
      <c r="E931" s="39"/>
      <c r="F931" s="39"/>
      <c r="G931" s="39"/>
      <c r="H931" s="39"/>
      <c r="I931" s="39"/>
      <c r="J931" s="39"/>
      <c r="K931" s="39"/>
      <c r="L931" s="39"/>
      <c r="M931" s="39"/>
      <c r="N931" s="39"/>
      <c r="O931" s="39"/>
      <c r="P931" s="39"/>
      <c r="Q931" s="39"/>
      <c r="R931" s="39"/>
      <c r="S931" s="39"/>
      <c r="T931" s="39"/>
      <c r="U931" s="39"/>
      <c r="V931" s="39"/>
      <c r="W931" s="39"/>
    </row>
    <row r="932" spans="2:23" ht="14.25" customHeight="1">
      <c r="B932" s="208"/>
      <c r="C932" s="208"/>
      <c r="D932" s="39"/>
      <c r="E932" s="39"/>
      <c r="F932" s="39"/>
      <c r="G932" s="39"/>
      <c r="H932" s="39"/>
      <c r="I932" s="39"/>
      <c r="J932" s="39"/>
      <c r="K932" s="39"/>
      <c r="L932" s="39"/>
      <c r="M932" s="39"/>
      <c r="N932" s="39"/>
      <c r="O932" s="39"/>
      <c r="P932" s="39"/>
      <c r="Q932" s="39"/>
      <c r="R932" s="39"/>
      <c r="S932" s="39"/>
      <c r="T932" s="39"/>
      <c r="U932" s="39"/>
      <c r="V932" s="39"/>
      <c r="W932" s="39"/>
    </row>
    <row r="933" spans="2:23" ht="14.25" customHeight="1">
      <c r="B933" s="208"/>
      <c r="C933" s="208"/>
      <c r="D933" s="39"/>
      <c r="E933" s="39"/>
      <c r="F933" s="39"/>
      <c r="G933" s="39"/>
      <c r="H933" s="39"/>
      <c r="I933" s="39"/>
      <c r="J933" s="39"/>
      <c r="K933" s="39"/>
      <c r="L933" s="39"/>
      <c r="M933" s="39"/>
      <c r="N933" s="39"/>
      <c r="O933" s="39"/>
      <c r="P933" s="39"/>
      <c r="Q933" s="39"/>
      <c r="R933" s="39"/>
      <c r="S933" s="39"/>
      <c r="T933" s="39"/>
      <c r="U933" s="39"/>
      <c r="V933" s="39"/>
      <c r="W933" s="39"/>
    </row>
    <row r="934" spans="2:23" ht="14.25" customHeight="1">
      <c r="B934" s="208"/>
      <c r="C934" s="208"/>
      <c r="D934" s="39"/>
      <c r="E934" s="39"/>
      <c r="F934" s="39"/>
      <c r="G934" s="39"/>
      <c r="H934" s="39"/>
      <c r="I934" s="39"/>
      <c r="J934" s="39"/>
      <c r="K934" s="39"/>
      <c r="L934" s="39"/>
      <c r="M934" s="39"/>
      <c r="N934" s="39"/>
      <c r="O934" s="39"/>
      <c r="P934" s="39"/>
      <c r="Q934" s="39"/>
      <c r="R934" s="39"/>
      <c r="S934" s="39"/>
      <c r="T934" s="39"/>
      <c r="U934" s="39"/>
      <c r="V934" s="39"/>
      <c r="W934" s="39"/>
    </row>
    <row r="935" spans="2:23" ht="14.25" customHeight="1">
      <c r="B935" s="208"/>
      <c r="C935" s="208"/>
      <c r="D935" s="39"/>
      <c r="E935" s="39"/>
      <c r="F935" s="39"/>
      <c r="G935" s="39"/>
      <c r="H935" s="39"/>
      <c r="I935" s="39"/>
      <c r="J935" s="39"/>
      <c r="K935" s="39"/>
      <c r="L935" s="39"/>
      <c r="M935" s="39"/>
      <c r="N935" s="39"/>
      <c r="O935" s="39"/>
      <c r="P935" s="39"/>
      <c r="Q935" s="39"/>
      <c r="R935" s="39"/>
      <c r="S935" s="39"/>
      <c r="T935" s="39"/>
      <c r="U935" s="39"/>
      <c r="V935" s="39"/>
      <c r="W935" s="39"/>
    </row>
    <row r="936" spans="2:23" ht="14.25" customHeight="1">
      <c r="B936" s="208"/>
      <c r="C936" s="208"/>
      <c r="D936" s="39"/>
      <c r="E936" s="39"/>
      <c r="F936" s="39"/>
      <c r="G936" s="39"/>
      <c r="H936" s="39"/>
      <c r="I936" s="39"/>
      <c r="J936" s="39"/>
      <c r="K936" s="39"/>
      <c r="L936" s="39"/>
      <c r="M936" s="39"/>
      <c r="N936" s="39"/>
      <c r="O936" s="39"/>
      <c r="P936" s="39"/>
      <c r="Q936" s="39"/>
      <c r="R936" s="39"/>
      <c r="S936" s="39"/>
      <c r="T936" s="39"/>
      <c r="U936" s="39"/>
      <c r="V936" s="39"/>
      <c r="W936" s="39"/>
    </row>
    <row r="937" spans="2:23" ht="14.25" customHeight="1">
      <c r="B937" s="208"/>
      <c r="C937" s="208"/>
      <c r="D937" s="39"/>
      <c r="E937" s="39"/>
      <c r="F937" s="39"/>
      <c r="G937" s="39"/>
      <c r="H937" s="39"/>
      <c r="I937" s="39"/>
      <c r="J937" s="39"/>
      <c r="K937" s="39"/>
      <c r="L937" s="39"/>
      <c r="M937" s="39"/>
      <c r="N937" s="39"/>
      <c r="O937" s="39"/>
      <c r="P937" s="39"/>
      <c r="Q937" s="39"/>
      <c r="R937" s="39"/>
      <c r="S937" s="39"/>
      <c r="T937" s="39"/>
      <c r="U937" s="39"/>
      <c r="V937" s="39"/>
      <c r="W937" s="39"/>
    </row>
    <row r="938" spans="2:23" ht="14.25" customHeight="1">
      <c r="B938" s="208"/>
      <c r="C938" s="208"/>
      <c r="D938" s="39"/>
      <c r="E938" s="39"/>
      <c r="F938" s="39"/>
      <c r="G938" s="39"/>
      <c r="H938" s="39"/>
      <c r="I938" s="39"/>
      <c r="J938" s="39"/>
      <c r="K938" s="39"/>
      <c r="L938" s="39"/>
      <c r="M938" s="39"/>
      <c r="N938" s="39"/>
      <c r="O938" s="39"/>
      <c r="P938" s="39"/>
      <c r="Q938" s="39"/>
      <c r="R938" s="39"/>
      <c r="S938" s="39"/>
      <c r="T938" s="39"/>
      <c r="U938" s="39"/>
      <c r="V938" s="39"/>
      <c r="W938" s="39"/>
    </row>
    <row r="939" spans="2:23" ht="14.25" customHeight="1">
      <c r="B939" s="208"/>
      <c r="C939" s="208"/>
      <c r="D939" s="39"/>
      <c r="E939" s="39"/>
      <c r="F939" s="39"/>
      <c r="G939" s="39"/>
      <c r="H939" s="39"/>
      <c r="I939" s="39"/>
      <c r="J939" s="39"/>
      <c r="K939" s="39"/>
      <c r="L939" s="39"/>
      <c r="M939" s="39"/>
      <c r="N939" s="39"/>
      <c r="O939" s="39"/>
      <c r="P939" s="39"/>
      <c r="Q939" s="39"/>
      <c r="R939" s="39"/>
      <c r="S939" s="39"/>
      <c r="T939" s="39"/>
      <c r="U939" s="39"/>
      <c r="V939" s="39"/>
      <c r="W939" s="39"/>
    </row>
    <row r="940" spans="2:23" ht="14.25" customHeight="1">
      <c r="B940" s="208"/>
      <c r="C940" s="208"/>
      <c r="D940" s="39"/>
      <c r="E940" s="39"/>
      <c r="F940" s="39"/>
      <c r="G940" s="39"/>
      <c r="H940" s="39"/>
      <c r="I940" s="39"/>
      <c r="J940" s="39"/>
      <c r="K940" s="39"/>
      <c r="L940" s="39"/>
      <c r="M940" s="39"/>
      <c r="N940" s="39"/>
      <c r="O940" s="39"/>
      <c r="P940" s="39"/>
      <c r="Q940" s="39"/>
      <c r="R940" s="39"/>
      <c r="S940" s="39"/>
      <c r="T940" s="39"/>
      <c r="U940" s="39"/>
      <c r="V940" s="39"/>
      <c r="W940" s="39"/>
    </row>
    <row r="941" spans="2:23" ht="14.25" customHeight="1">
      <c r="B941" s="208"/>
      <c r="C941" s="208"/>
      <c r="D941" s="39"/>
      <c r="E941" s="39"/>
      <c r="F941" s="39"/>
      <c r="G941" s="39"/>
      <c r="H941" s="39"/>
      <c r="I941" s="39"/>
      <c r="J941" s="39"/>
      <c r="K941" s="39"/>
      <c r="L941" s="39"/>
      <c r="M941" s="39"/>
      <c r="N941" s="39"/>
      <c r="O941" s="39"/>
      <c r="P941" s="39"/>
      <c r="Q941" s="39"/>
      <c r="R941" s="39"/>
      <c r="S941" s="39"/>
      <c r="T941" s="39"/>
      <c r="U941" s="39"/>
      <c r="V941" s="39"/>
      <c r="W941" s="39"/>
    </row>
    <row r="942" spans="2:23" ht="14.25" customHeight="1">
      <c r="B942" s="208"/>
      <c r="C942" s="208"/>
      <c r="D942" s="39"/>
      <c r="E942" s="39"/>
      <c r="F942" s="39"/>
      <c r="G942" s="39"/>
      <c r="H942" s="39"/>
      <c r="I942" s="39"/>
      <c r="J942" s="39"/>
      <c r="K942" s="39"/>
      <c r="L942" s="39"/>
      <c r="M942" s="39"/>
      <c r="N942" s="39"/>
      <c r="O942" s="39"/>
      <c r="P942" s="39"/>
      <c r="Q942" s="39"/>
      <c r="R942" s="39"/>
      <c r="S942" s="39"/>
      <c r="T942" s="39"/>
      <c r="U942" s="39"/>
      <c r="V942" s="39"/>
      <c r="W942" s="39"/>
    </row>
    <row r="943" spans="2:23" ht="14.25" customHeight="1">
      <c r="B943" s="208"/>
      <c r="C943" s="208"/>
      <c r="D943" s="39"/>
      <c r="E943" s="39"/>
      <c r="F943" s="39"/>
      <c r="G943" s="39"/>
      <c r="H943" s="39"/>
      <c r="I943" s="39"/>
      <c r="J943" s="39"/>
      <c r="K943" s="39"/>
      <c r="L943" s="39"/>
      <c r="M943" s="39"/>
      <c r="N943" s="39"/>
      <c r="O943" s="39"/>
      <c r="P943" s="39"/>
      <c r="Q943" s="39"/>
      <c r="R943" s="39"/>
      <c r="S943" s="39"/>
      <c r="T943" s="39"/>
      <c r="U943" s="39"/>
      <c r="V943" s="39"/>
      <c r="W943" s="39"/>
    </row>
    <row r="944" spans="2:23" ht="14.25" customHeight="1">
      <c r="B944" s="208"/>
      <c r="C944" s="208"/>
      <c r="D944" s="39"/>
      <c r="E944" s="39"/>
      <c r="F944" s="39"/>
      <c r="G944" s="39"/>
      <c r="H944" s="39"/>
      <c r="I944" s="39"/>
      <c r="J944" s="39"/>
      <c r="K944" s="39"/>
      <c r="L944" s="39"/>
      <c r="M944" s="39"/>
      <c r="N944" s="39"/>
      <c r="O944" s="39"/>
      <c r="P944" s="39"/>
      <c r="Q944" s="39"/>
      <c r="R944" s="39"/>
      <c r="S944" s="39"/>
      <c r="T944" s="39"/>
      <c r="U944" s="39"/>
      <c r="V944" s="39"/>
      <c r="W944" s="39"/>
    </row>
    <row r="945" spans="2:23" ht="14.25" customHeight="1">
      <c r="B945" s="208"/>
      <c r="C945" s="208"/>
      <c r="D945" s="39"/>
      <c r="E945" s="39"/>
      <c r="F945" s="39"/>
      <c r="G945" s="39"/>
      <c r="H945" s="39"/>
      <c r="I945" s="39"/>
      <c r="J945" s="39"/>
      <c r="K945" s="39"/>
      <c r="L945" s="39"/>
      <c r="M945" s="39"/>
      <c r="N945" s="39"/>
      <c r="O945" s="39"/>
      <c r="P945" s="39"/>
      <c r="Q945" s="39"/>
      <c r="R945" s="39"/>
      <c r="S945" s="39"/>
      <c r="T945" s="39"/>
      <c r="U945" s="39"/>
      <c r="V945" s="39"/>
      <c r="W945" s="39"/>
    </row>
    <row r="946" spans="2:23" ht="14.25" customHeight="1">
      <c r="B946" s="208"/>
      <c r="C946" s="208"/>
      <c r="D946" s="39"/>
      <c r="E946" s="39"/>
      <c r="F946" s="39"/>
      <c r="G946" s="39"/>
      <c r="H946" s="39"/>
      <c r="I946" s="39"/>
      <c r="J946" s="39"/>
      <c r="K946" s="39"/>
      <c r="L946" s="39"/>
      <c r="M946" s="39"/>
      <c r="N946" s="39"/>
      <c r="O946" s="39"/>
      <c r="P946" s="39"/>
      <c r="Q946" s="39"/>
      <c r="R946" s="39"/>
      <c r="S946" s="39"/>
      <c r="T946" s="39"/>
      <c r="U946" s="39"/>
      <c r="V946" s="39"/>
      <c r="W946" s="39"/>
    </row>
    <row r="947" spans="2:23" ht="14.25" customHeight="1">
      <c r="B947" s="208"/>
      <c r="C947" s="208"/>
      <c r="D947" s="39"/>
      <c r="E947" s="39"/>
      <c r="F947" s="39"/>
      <c r="G947" s="39"/>
      <c r="H947" s="39"/>
      <c r="I947" s="39"/>
      <c r="J947" s="39"/>
      <c r="K947" s="39"/>
      <c r="L947" s="39"/>
      <c r="M947" s="39"/>
      <c r="N947" s="39"/>
      <c r="O947" s="39"/>
      <c r="P947" s="39"/>
      <c r="Q947" s="39"/>
      <c r="R947" s="39"/>
      <c r="S947" s="39"/>
      <c r="T947" s="39"/>
      <c r="U947" s="39"/>
      <c r="V947" s="39"/>
      <c r="W947" s="39"/>
    </row>
    <row r="948" spans="2:23" ht="14.25" customHeight="1">
      <c r="B948" s="208"/>
      <c r="C948" s="208"/>
      <c r="D948" s="39"/>
      <c r="E948" s="39"/>
      <c r="F948" s="39"/>
      <c r="G948" s="39"/>
      <c r="H948" s="39"/>
      <c r="I948" s="39"/>
      <c r="J948" s="39"/>
      <c r="K948" s="39"/>
      <c r="L948" s="39"/>
      <c r="M948" s="39"/>
      <c r="N948" s="39"/>
      <c r="O948" s="39"/>
      <c r="P948" s="39"/>
      <c r="Q948" s="39"/>
      <c r="R948" s="39"/>
      <c r="S948" s="39"/>
      <c r="T948" s="39"/>
      <c r="U948" s="39"/>
      <c r="V948" s="39"/>
      <c r="W948" s="39"/>
    </row>
    <row r="949" spans="2:23" ht="14.25" customHeight="1">
      <c r="B949" s="208"/>
      <c r="C949" s="208"/>
      <c r="D949" s="39"/>
      <c r="E949" s="39"/>
      <c r="F949" s="39"/>
      <c r="G949" s="39"/>
      <c r="H949" s="39"/>
      <c r="I949" s="39"/>
      <c r="J949" s="39"/>
      <c r="K949" s="39"/>
      <c r="L949" s="39"/>
      <c r="M949" s="39"/>
      <c r="N949" s="39"/>
      <c r="O949" s="39"/>
      <c r="P949" s="39"/>
      <c r="Q949" s="39"/>
      <c r="R949" s="39"/>
      <c r="S949" s="39"/>
      <c r="T949" s="39"/>
      <c r="U949" s="39"/>
      <c r="V949" s="39"/>
      <c r="W949" s="39"/>
    </row>
    <row r="950" spans="2:23" ht="14.25" customHeight="1">
      <c r="B950" s="208"/>
      <c r="C950" s="208"/>
      <c r="D950" s="39"/>
      <c r="E950" s="39"/>
      <c r="F950" s="39"/>
      <c r="G950" s="39"/>
      <c r="H950" s="39"/>
      <c r="I950" s="39"/>
      <c r="J950" s="39"/>
      <c r="K950" s="39"/>
      <c r="L950" s="39"/>
      <c r="M950" s="39"/>
      <c r="N950" s="39"/>
      <c r="O950" s="39"/>
      <c r="P950" s="39"/>
      <c r="Q950" s="39"/>
      <c r="R950" s="39"/>
      <c r="S950" s="39"/>
      <c r="T950" s="39"/>
      <c r="U950" s="39"/>
      <c r="V950" s="39"/>
      <c r="W950" s="39"/>
    </row>
    <row r="951" spans="2:23" ht="14.25" customHeight="1">
      <c r="B951" s="208"/>
      <c r="C951" s="208"/>
      <c r="D951" s="39"/>
      <c r="E951" s="39"/>
      <c r="F951" s="39"/>
      <c r="G951" s="39"/>
      <c r="H951" s="39"/>
      <c r="I951" s="39"/>
      <c r="J951" s="39"/>
      <c r="K951" s="39"/>
      <c r="L951" s="39"/>
      <c r="M951" s="39"/>
      <c r="N951" s="39"/>
      <c r="O951" s="39"/>
      <c r="P951" s="39"/>
      <c r="Q951" s="39"/>
      <c r="R951" s="39"/>
      <c r="S951" s="39"/>
      <c r="T951" s="39"/>
      <c r="U951" s="39"/>
      <c r="V951" s="39"/>
      <c r="W951" s="39"/>
    </row>
    <row r="952" spans="2:23" ht="14.25" customHeight="1">
      <c r="B952" s="208"/>
      <c r="C952" s="208"/>
      <c r="D952" s="39"/>
      <c r="E952" s="39"/>
      <c r="F952" s="39"/>
      <c r="G952" s="39"/>
      <c r="H952" s="39"/>
      <c r="I952" s="39"/>
      <c r="J952" s="39"/>
      <c r="K952" s="39"/>
      <c r="L952" s="39"/>
      <c r="M952" s="39"/>
      <c r="N952" s="39"/>
      <c r="O952" s="39"/>
      <c r="P952" s="39"/>
      <c r="Q952" s="39"/>
      <c r="R952" s="39"/>
      <c r="S952" s="39"/>
      <c r="T952" s="39"/>
      <c r="U952" s="39"/>
      <c r="V952" s="39"/>
      <c r="W952" s="39"/>
    </row>
    <row r="953" spans="2:23" ht="14.25" customHeight="1">
      <c r="B953" s="208"/>
      <c r="C953" s="208"/>
      <c r="D953" s="39"/>
      <c r="E953" s="39"/>
      <c r="F953" s="39"/>
      <c r="G953" s="39"/>
      <c r="H953" s="39"/>
      <c r="I953" s="39"/>
      <c r="J953" s="39"/>
      <c r="K953" s="39"/>
      <c r="L953" s="39"/>
      <c r="M953" s="39"/>
      <c r="N953" s="39"/>
      <c r="O953" s="39"/>
      <c r="P953" s="39"/>
      <c r="Q953" s="39"/>
      <c r="R953" s="39"/>
      <c r="S953" s="39"/>
      <c r="T953" s="39"/>
      <c r="U953" s="39"/>
      <c r="V953" s="39"/>
      <c r="W953" s="39"/>
    </row>
    <row r="954" spans="2:23" ht="14.25" customHeight="1">
      <c r="B954" s="208"/>
      <c r="C954" s="208"/>
      <c r="D954" s="39"/>
      <c r="E954" s="39"/>
      <c r="F954" s="39"/>
      <c r="G954" s="39"/>
      <c r="H954" s="39"/>
      <c r="I954" s="39"/>
      <c r="J954" s="39"/>
      <c r="K954" s="39"/>
      <c r="L954" s="39"/>
      <c r="M954" s="39"/>
      <c r="N954" s="39"/>
      <c r="O954" s="39"/>
      <c r="P954" s="39"/>
      <c r="Q954" s="39"/>
      <c r="R954" s="39"/>
      <c r="S954" s="39"/>
      <c r="T954" s="39"/>
      <c r="U954" s="39"/>
      <c r="V954" s="39"/>
      <c r="W954" s="39"/>
    </row>
    <row r="955" spans="2:23" ht="14.25" customHeight="1">
      <c r="B955" s="208"/>
      <c r="C955" s="208"/>
      <c r="D955" s="39"/>
      <c r="E955" s="39"/>
      <c r="F955" s="39"/>
      <c r="G955" s="39"/>
      <c r="H955" s="39"/>
      <c r="I955" s="39"/>
      <c r="J955" s="39"/>
      <c r="K955" s="39"/>
      <c r="L955" s="39"/>
      <c r="M955" s="39"/>
      <c r="N955" s="39"/>
      <c r="O955" s="39"/>
      <c r="P955" s="39"/>
      <c r="Q955" s="39"/>
      <c r="R955" s="39"/>
      <c r="S955" s="39"/>
      <c r="T955" s="39"/>
      <c r="U955" s="39"/>
      <c r="V955" s="39"/>
      <c r="W955" s="39"/>
    </row>
    <row r="956" spans="2:23" ht="14.25" customHeight="1">
      <c r="B956" s="208"/>
      <c r="C956" s="208"/>
      <c r="D956" s="39"/>
      <c r="E956" s="39"/>
      <c r="F956" s="39"/>
      <c r="G956" s="39"/>
      <c r="H956" s="39"/>
      <c r="I956" s="39"/>
      <c r="J956" s="39"/>
      <c r="K956" s="39"/>
      <c r="L956" s="39"/>
      <c r="M956" s="39"/>
      <c r="N956" s="39"/>
      <c r="O956" s="39"/>
      <c r="P956" s="39"/>
      <c r="Q956" s="39"/>
      <c r="R956" s="39"/>
      <c r="S956" s="39"/>
      <c r="T956" s="39"/>
      <c r="U956" s="39"/>
      <c r="V956" s="39"/>
      <c r="W956" s="39"/>
    </row>
    <row r="957" spans="2:23" ht="14.25" customHeight="1">
      <c r="B957" s="208"/>
      <c r="C957" s="208"/>
      <c r="D957" s="39"/>
      <c r="E957" s="39"/>
      <c r="F957" s="39"/>
      <c r="G957" s="39"/>
      <c r="H957" s="39"/>
      <c r="I957" s="39"/>
      <c r="J957" s="39"/>
      <c r="K957" s="39"/>
      <c r="L957" s="39"/>
      <c r="M957" s="39"/>
      <c r="N957" s="39"/>
      <c r="O957" s="39"/>
      <c r="P957" s="39"/>
      <c r="Q957" s="39"/>
      <c r="R957" s="39"/>
      <c r="S957" s="39"/>
      <c r="T957" s="39"/>
      <c r="U957" s="39"/>
      <c r="V957" s="39"/>
      <c r="W957" s="39"/>
    </row>
    <row r="958" spans="2:23" ht="14.25" customHeight="1">
      <c r="B958" s="208"/>
      <c r="C958" s="208"/>
      <c r="D958" s="39"/>
      <c r="E958" s="39"/>
      <c r="F958" s="39"/>
      <c r="G958" s="39"/>
      <c r="H958" s="39"/>
      <c r="I958" s="39"/>
      <c r="J958" s="39"/>
      <c r="K958" s="39"/>
      <c r="L958" s="39"/>
      <c r="M958" s="39"/>
      <c r="N958" s="39"/>
      <c r="O958" s="39"/>
      <c r="P958" s="39"/>
      <c r="Q958" s="39"/>
      <c r="R958" s="39"/>
      <c r="S958" s="39"/>
      <c r="T958" s="39"/>
      <c r="U958" s="39"/>
      <c r="V958" s="39"/>
      <c r="W958" s="39"/>
    </row>
    <row r="959" spans="2:23" ht="14.25" customHeight="1">
      <c r="B959" s="208"/>
      <c r="C959" s="208"/>
      <c r="D959" s="39"/>
      <c r="E959" s="39"/>
      <c r="F959" s="39"/>
      <c r="G959" s="39"/>
      <c r="H959" s="39"/>
      <c r="I959" s="39"/>
      <c r="J959" s="39"/>
      <c r="K959" s="39"/>
      <c r="L959" s="39"/>
      <c r="M959" s="39"/>
      <c r="N959" s="39"/>
      <c r="O959" s="39"/>
      <c r="P959" s="39"/>
      <c r="Q959" s="39"/>
      <c r="R959" s="39"/>
      <c r="S959" s="39"/>
      <c r="T959" s="39"/>
      <c r="U959" s="39"/>
      <c r="V959" s="39"/>
      <c r="W959" s="39"/>
    </row>
    <row r="960" spans="2:23" ht="14.25" customHeight="1">
      <c r="B960" s="208"/>
      <c r="C960" s="208"/>
      <c r="D960" s="39"/>
      <c r="E960" s="39"/>
      <c r="F960" s="39"/>
      <c r="G960" s="39"/>
      <c r="H960" s="39"/>
      <c r="I960" s="39"/>
      <c r="J960" s="39"/>
      <c r="K960" s="39"/>
      <c r="L960" s="39"/>
      <c r="M960" s="39"/>
      <c r="N960" s="39"/>
      <c r="O960" s="39"/>
      <c r="P960" s="39"/>
      <c r="Q960" s="39"/>
      <c r="R960" s="39"/>
      <c r="S960" s="39"/>
      <c r="T960" s="39"/>
      <c r="U960" s="39"/>
      <c r="V960" s="39"/>
      <c r="W960" s="39"/>
    </row>
    <row r="961" spans="2:23" ht="14.25" customHeight="1">
      <c r="B961" s="208"/>
      <c r="C961" s="208"/>
      <c r="D961" s="39"/>
      <c r="E961" s="39"/>
      <c r="F961" s="39"/>
      <c r="G961" s="39"/>
      <c r="H961" s="39"/>
      <c r="I961" s="39"/>
      <c r="J961" s="39"/>
      <c r="K961" s="39"/>
      <c r="L961" s="39"/>
      <c r="M961" s="39"/>
      <c r="N961" s="39"/>
      <c r="O961" s="39"/>
      <c r="P961" s="39"/>
      <c r="Q961" s="39"/>
      <c r="R961" s="39"/>
      <c r="S961" s="39"/>
      <c r="T961" s="39"/>
      <c r="U961" s="39"/>
      <c r="V961" s="39"/>
      <c r="W961" s="39"/>
    </row>
    <row r="962" spans="2:23" ht="14.25" customHeight="1">
      <c r="B962" s="208"/>
      <c r="C962" s="208"/>
      <c r="D962" s="39"/>
      <c r="E962" s="39"/>
      <c r="F962" s="39"/>
      <c r="G962" s="39"/>
      <c r="H962" s="39"/>
      <c r="I962" s="39"/>
      <c r="J962" s="39"/>
      <c r="K962" s="39"/>
      <c r="L962" s="39"/>
      <c r="M962" s="39"/>
      <c r="N962" s="39"/>
      <c r="O962" s="39"/>
      <c r="P962" s="39"/>
      <c r="Q962" s="39"/>
      <c r="R962" s="39"/>
      <c r="S962" s="39"/>
      <c r="T962" s="39"/>
      <c r="U962" s="39"/>
      <c r="V962" s="39"/>
      <c r="W962" s="39"/>
    </row>
    <row r="963" spans="2:23" ht="14.25" customHeight="1">
      <c r="B963" s="208"/>
      <c r="C963" s="208"/>
      <c r="D963" s="39"/>
      <c r="E963" s="39"/>
      <c r="F963" s="39"/>
      <c r="G963" s="39"/>
      <c r="H963" s="39"/>
      <c r="I963" s="39"/>
      <c r="J963" s="39"/>
      <c r="K963" s="39"/>
      <c r="L963" s="39"/>
      <c r="M963" s="39"/>
      <c r="N963" s="39"/>
      <c r="O963" s="39"/>
      <c r="P963" s="39"/>
      <c r="Q963" s="39"/>
      <c r="R963" s="39"/>
      <c r="S963" s="39"/>
      <c r="T963" s="39"/>
      <c r="U963" s="39"/>
      <c r="V963" s="39"/>
      <c r="W963" s="39"/>
    </row>
    <row r="964" spans="2:23" ht="14.25" customHeight="1">
      <c r="B964" s="208"/>
      <c r="C964" s="208"/>
      <c r="D964" s="39"/>
      <c r="E964" s="39"/>
      <c r="F964" s="39"/>
      <c r="G964" s="39"/>
      <c r="H964" s="39"/>
      <c r="I964" s="39"/>
      <c r="J964" s="39"/>
      <c r="K964" s="39"/>
      <c r="L964" s="39"/>
      <c r="M964" s="39"/>
      <c r="N964" s="39"/>
      <c r="O964" s="39"/>
      <c r="P964" s="39"/>
      <c r="Q964" s="39"/>
      <c r="R964" s="39"/>
      <c r="S964" s="39"/>
      <c r="T964" s="39"/>
      <c r="U964" s="39"/>
      <c r="V964" s="39"/>
      <c r="W964" s="39"/>
    </row>
    <row r="965" spans="2:23" ht="14.25" customHeight="1">
      <c r="B965" s="208"/>
      <c r="C965" s="208"/>
      <c r="D965" s="39"/>
      <c r="E965" s="39"/>
      <c r="F965" s="39"/>
      <c r="G965" s="39"/>
      <c r="H965" s="39"/>
      <c r="I965" s="39"/>
      <c r="J965" s="39"/>
      <c r="K965" s="39"/>
      <c r="L965" s="39"/>
      <c r="M965" s="39"/>
      <c r="N965" s="39"/>
      <c r="O965" s="39"/>
      <c r="P965" s="39"/>
      <c r="Q965" s="39"/>
      <c r="R965" s="39"/>
      <c r="S965" s="39"/>
      <c r="T965" s="39"/>
      <c r="U965" s="39"/>
      <c r="V965" s="39"/>
      <c r="W965" s="39"/>
    </row>
    <row r="966" spans="2:23" ht="14.25" customHeight="1">
      <c r="B966" s="208"/>
      <c r="C966" s="208"/>
      <c r="D966" s="39"/>
      <c r="E966" s="39"/>
      <c r="F966" s="39"/>
      <c r="G966" s="39"/>
      <c r="H966" s="39"/>
      <c r="I966" s="39"/>
      <c r="J966" s="39"/>
      <c r="K966" s="39"/>
      <c r="L966" s="39"/>
      <c r="M966" s="39"/>
      <c r="N966" s="39"/>
      <c r="O966" s="39"/>
      <c r="P966" s="39"/>
      <c r="Q966" s="39"/>
      <c r="R966" s="39"/>
      <c r="S966" s="39"/>
      <c r="T966" s="39"/>
      <c r="U966" s="39"/>
      <c r="V966" s="39"/>
      <c r="W966" s="39"/>
    </row>
    <row r="967" spans="2:23" ht="14.25" customHeight="1">
      <c r="B967" s="208"/>
      <c r="C967" s="208"/>
      <c r="D967" s="39"/>
      <c r="E967" s="39"/>
      <c r="F967" s="39"/>
      <c r="G967" s="39"/>
      <c r="H967" s="39"/>
      <c r="I967" s="39"/>
      <c r="J967" s="39"/>
      <c r="K967" s="39"/>
      <c r="L967" s="39"/>
      <c r="M967" s="39"/>
      <c r="N967" s="39"/>
      <c r="O967" s="39"/>
      <c r="P967" s="39"/>
      <c r="Q967" s="39"/>
      <c r="R967" s="39"/>
      <c r="S967" s="39"/>
      <c r="T967" s="39"/>
      <c r="U967" s="39"/>
      <c r="V967" s="39"/>
      <c r="W967" s="39"/>
    </row>
    <row r="968" spans="2:23" ht="14.25" customHeight="1">
      <c r="B968" s="208"/>
      <c r="C968" s="208"/>
      <c r="D968" s="39"/>
      <c r="E968" s="39"/>
      <c r="F968" s="39"/>
      <c r="G968" s="39"/>
      <c r="H968" s="39"/>
      <c r="I968" s="39"/>
      <c r="J968" s="39"/>
      <c r="K968" s="39"/>
      <c r="L968" s="39"/>
      <c r="M968" s="39"/>
      <c r="N968" s="39"/>
      <c r="O968" s="39"/>
      <c r="P968" s="39"/>
      <c r="Q968" s="39"/>
      <c r="R968" s="39"/>
      <c r="S968" s="39"/>
      <c r="T968" s="39"/>
      <c r="U968" s="39"/>
      <c r="V968" s="39"/>
      <c r="W968" s="39"/>
    </row>
    <row r="969" spans="2:23" ht="14.25" customHeight="1">
      <c r="B969" s="208"/>
      <c r="C969" s="208"/>
      <c r="D969" s="39"/>
      <c r="E969" s="39"/>
      <c r="F969" s="39"/>
      <c r="G969" s="39"/>
      <c r="H969" s="39"/>
      <c r="I969" s="39"/>
      <c r="J969" s="39"/>
      <c r="K969" s="39"/>
      <c r="L969" s="39"/>
      <c r="M969" s="39"/>
      <c r="N969" s="39"/>
      <c r="O969" s="39"/>
      <c r="P969" s="39"/>
      <c r="Q969" s="39"/>
      <c r="R969" s="39"/>
      <c r="S969" s="39"/>
      <c r="T969" s="39"/>
      <c r="U969" s="39"/>
      <c r="V969" s="39"/>
      <c r="W969" s="39"/>
    </row>
    <row r="970" spans="2:23" ht="14.25" customHeight="1">
      <c r="B970" s="208"/>
      <c r="C970" s="208"/>
      <c r="D970" s="39"/>
      <c r="E970" s="39"/>
      <c r="F970" s="39"/>
      <c r="G970" s="39"/>
      <c r="H970" s="39"/>
      <c r="I970" s="39"/>
      <c r="J970" s="39"/>
      <c r="K970" s="39"/>
      <c r="L970" s="39"/>
      <c r="M970" s="39"/>
      <c r="N970" s="39"/>
      <c r="O970" s="39"/>
      <c r="P970" s="39"/>
      <c r="Q970" s="39"/>
      <c r="R970" s="39"/>
      <c r="S970" s="39"/>
      <c r="T970" s="39"/>
      <c r="U970" s="39"/>
      <c r="V970" s="39"/>
      <c r="W970" s="39"/>
    </row>
    <row r="971" spans="2:23" ht="14.25" customHeight="1">
      <c r="B971" s="208"/>
      <c r="C971" s="208"/>
      <c r="D971" s="39"/>
      <c r="E971" s="39"/>
      <c r="F971" s="39"/>
      <c r="G971" s="39"/>
      <c r="H971" s="39"/>
      <c r="I971" s="39"/>
      <c r="J971" s="39"/>
      <c r="K971" s="39"/>
      <c r="L971" s="39"/>
      <c r="M971" s="39"/>
      <c r="N971" s="39"/>
      <c r="O971" s="39"/>
      <c r="P971" s="39"/>
      <c r="Q971" s="39"/>
      <c r="R971" s="39"/>
      <c r="S971" s="39"/>
      <c r="T971" s="39"/>
      <c r="U971" s="39"/>
      <c r="V971" s="39"/>
      <c r="W971" s="39"/>
    </row>
    <row r="972" spans="2:23" ht="14.25" customHeight="1">
      <c r="B972" s="208"/>
      <c r="C972" s="208"/>
      <c r="D972" s="39"/>
      <c r="E972" s="39"/>
      <c r="F972" s="39"/>
      <c r="G972" s="39"/>
      <c r="H972" s="39"/>
      <c r="I972" s="39"/>
      <c r="J972" s="39"/>
      <c r="K972" s="39"/>
      <c r="L972" s="39"/>
      <c r="M972" s="39"/>
      <c r="N972" s="39"/>
      <c r="O972" s="39"/>
      <c r="P972" s="39"/>
      <c r="Q972" s="39"/>
      <c r="R972" s="39"/>
      <c r="S972" s="39"/>
      <c r="T972" s="39"/>
      <c r="U972" s="39"/>
      <c r="V972" s="39"/>
      <c r="W972" s="39"/>
    </row>
    <row r="973" spans="2:23" ht="14.25" customHeight="1">
      <c r="B973" s="208"/>
      <c r="C973" s="208"/>
      <c r="D973" s="39"/>
      <c r="E973" s="39"/>
      <c r="F973" s="39"/>
      <c r="G973" s="39"/>
      <c r="H973" s="39"/>
      <c r="I973" s="39"/>
      <c r="J973" s="39"/>
      <c r="K973" s="39"/>
      <c r="L973" s="39"/>
      <c r="M973" s="39"/>
      <c r="N973" s="39"/>
      <c r="O973" s="39"/>
      <c r="P973" s="39"/>
      <c r="Q973" s="39"/>
      <c r="R973" s="39"/>
      <c r="S973" s="39"/>
      <c r="T973" s="39"/>
      <c r="U973" s="39"/>
      <c r="V973" s="39"/>
      <c r="W973" s="39"/>
    </row>
    <row r="974" spans="2:23" ht="14.25" customHeight="1">
      <c r="B974" s="208"/>
      <c r="C974" s="208"/>
      <c r="D974" s="39"/>
      <c r="E974" s="39"/>
      <c r="F974" s="39"/>
      <c r="G974" s="39"/>
      <c r="H974" s="39"/>
      <c r="I974" s="39"/>
      <c r="J974" s="39"/>
      <c r="K974" s="39"/>
      <c r="L974" s="39"/>
      <c r="M974" s="39"/>
      <c r="N974" s="39"/>
      <c r="O974" s="39"/>
      <c r="P974" s="39"/>
      <c r="Q974" s="39"/>
      <c r="R974" s="39"/>
      <c r="S974" s="39"/>
      <c r="T974" s="39"/>
      <c r="U974" s="39"/>
      <c r="V974" s="39"/>
      <c r="W974" s="39"/>
    </row>
    <row r="975" spans="2:23" ht="14.25" customHeight="1">
      <c r="B975" s="208"/>
      <c r="C975" s="208"/>
      <c r="D975" s="39"/>
      <c r="E975" s="39"/>
      <c r="F975" s="39"/>
      <c r="G975" s="39"/>
      <c r="H975" s="39"/>
      <c r="I975" s="39"/>
      <c r="J975" s="39"/>
      <c r="K975" s="39"/>
      <c r="L975" s="39"/>
      <c r="M975" s="39"/>
      <c r="N975" s="39"/>
      <c r="O975" s="39"/>
      <c r="P975" s="39"/>
      <c r="Q975" s="39"/>
      <c r="R975" s="39"/>
      <c r="S975" s="39"/>
      <c r="T975" s="39"/>
      <c r="U975" s="39"/>
      <c r="V975" s="39"/>
      <c r="W975" s="39"/>
    </row>
    <row r="976" spans="2:23" ht="14.25" customHeight="1">
      <c r="B976" s="208"/>
      <c r="C976" s="208"/>
      <c r="D976" s="39"/>
      <c r="E976" s="39"/>
      <c r="F976" s="39"/>
      <c r="G976" s="39"/>
      <c r="H976" s="39"/>
      <c r="I976" s="39"/>
      <c r="J976" s="39"/>
      <c r="K976" s="39"/>
      <c r="L976" s="39"/>
      <c r="M976" s="39"/>
      <c r="N976" s="39"/>
      <c r="O976" s="39"/>
      <c r="P976" s="39"/>
      <c r="Q976" s="39"/>
      <c r="R976" s="39"/>
      <c r="S976" s="39"/>
      <c r="T976" s="39"/>
      <c r="U976" s="39"/>
      <c r="V976" s="39"/>
      <c r="W976" s="39"/>
    </row>
    <row r="977" spans="2:23" ht="14.25" customHeight="1">
      <c r="B977" s="208"/>
      <c r="C977" s="208"/>
      <c r="D977" s="39"/>
      <c r="E977" s="39"/>
      <c r="F977" s="39"/>
      <c r="G977" s="39"/>
      <c r="H977" s="39"/>
      <c r="I977" s="39"/>
      <c r="J977" s="39"/>
      <c r="K977" s="39"/>
      <c r="L977" s="39"/>
      <c r="M977" s="39"/>
      <c r="N977" s="39"/>
      <c r="O977" s="39"/>
      <c r="P977" s="39"/>
      <c r="Q977" s="39"/>
      <c r="R977" s="39"/>
      <c r="S977" s="39"/>
      <c r="T977" s="39"/>
      <c r="U977" s="39"/>
      <c r="V977" s="39"/>
      <c r="W977" s="39"/>
    </row>
    <row r="978" spans="2:23" ht="14.25" customHeight="1">
      <c r="B978" s="208"/>
      <c r="C978" s="208"/>
      <c r="D978" s="39"/>
      <c r="E978" s="39"/>
      <c r="F978" s="39"/>
      <c r="G978" s="39"/>
      <c r="H978" s="39"/>
      <c r="I978" s="39"/>
      <c r="J978" s="39"/>
      <c r="K978" s="39"/>
      <c r="L978" s="39"/>
      <c r="M978" s="39"/>
      <c r="N978" s="39"/>
      <c r="O978" s="39"/>
      <c r="P978" s="39"/>
      <c r="Q978" s="39"/>
      <c r="R978" s="39"/>
      <c r="S978" s="39"/>
      <c r="T978" s="39"/>
      <c r="U978" s="39"/>
      <c r="V978" s="39"/>
      <c r="W978" s="39"/>
    </row>
    <row r="979" spans="2:23" ht="14.25" customHeight="1">
      <c r="B979" s="208"/>
      <c r="C979" s="208"/>
      <c r="D979" s="39"/>
      <c r="E979" s="39"/>
      <c r="F979" s="39"/>
      <c r="G979" s="39"/>
      <c r="H979" s="39"/>
      <c r="I979" s="39"/>
      <c r="J979" s="39"/>
      <c r="K979" s="39"/>
      <c r="L979" s="39"/>
      <c r="M979" s="39"/>
      <c r="N979" s="39"/>
      <c r="O979" s="39"/>
      <c r="P979" s="39"/>
      <c r="Q979" s="39"/>
      <c r="R979" s="39"/>
      <c r="S979" s="39"/>
      <c r="T979" s="39"/>
      <c r="U979" s="39"/>
      <c r="V979" s="39"/>
      <c r="W979" s="39"/>
    </row>
    <row r="980" spans="2:23" ht="14.25" customHeight="1">
      <c r="B980" s="208"/>
      <c r="C980" s="208"/>
      <c r="D980" s="39"/>
      <c r="E980" s="39"/>
      <c r="F980" s="39"/>
      <c r="G980" s="39"/>
      <c r="H980" s="39"/>
      <c r="I980" s="39"/>
      <c r="J980" s="39"/>
      <c r="K980" s="39"/>
      <c r="L980" s="39"/>
      <c r="M980" s="39"/>
      <c r="N980" s="39"/>
      <c r="O980" s="39"/>
      <c r="P980" s="39"/>
      <c r="Q980" s="39"/>
      <c r="R980" s="39"/>
      <c r="S980" s="39"/>
      <c r="T980" s="39"/>
      <c r="U980" s="39"/>
      <c r="V980" s="39"/>
      <c r="W980" s="39"/>
    </row>
    <row r="981" spans="2:23" ht="14.25" customHeight="1">
      <c r="B981" s="208"/>
      <c r="C981" s="208"/>
      <c r="D981" s="39"/>
      <c r="E981" s="39"/>
      <c r="F981" s="39"/>
      <c r="G981" s="39"/>
      <c r="H981" s="39"/>
      <c r="I981" s="39"/>
      <c r="J981" s="39"/>
      <c r="K981" s="39"/>
      <c r="L981" s="39"/>
      <c r="M981" s="39"/>
      <c r="N981" s="39"/>
      <c r="O981" s="39"/>
      <c r="P981" s="39"/>
      <c r="Q981" s="39"/>
      <c r="R981" s="39"/>
      <c r="S981" s="39"/>
      <c r="T981" s="39"/>
      <c r="U981" s="39"/>
      <c r="V981" s="39"/>
      <c r="W981" s="39"/>
    </row>
    <row r="982" spans="2:23" ht="14.25" customHeight="1">
      <c r="B982" s="208"/>
      <c r="C982" s="208"/>
      <c r="D982" s="39"/>
      <c r="E982" s="39"/>
      <c r="F982" s="39"/>
      <c r="G982" s="39"/>
      <c r="H982" s="39"/>
      <c r="I982" s="39"/>
      <c r="J982" s="39"/>
      <c r="K982" s="39"/>
      <c r="L982" s="39"/>
      <c r="M982" s="39"/>
      <c r="N982" s="39"/>
      <c r="O982" s="39"/>
      <c r="P982" s="39"/>
      <c r="Q982" s="39"/>
      <c r="R982" s="39"/>
      <c r="S982" s="39"/>
      <c r="T982" s="39"/>
      <c r="U982" s="39"/>
      <c r="V982" s="39"/>
      <c r="W982" s="39"/>
    </row>
    <row r="983" spans="2:23" ht="14.25" customHeight="1">
      <c r="B983" s="208"/>
      <c r="C983" s="208"/>
      <c r="D983" s="39"/>
      <c r="E983" s="39"/>
      <c r="F983" s="39"/>
      <c r="G983" s="39"/>
      <c r="H983" s="39"/>
      <c r="I983" s="39"/>
      <c r="J983" s="39"/>
      <c r="K983" s="39"/>
      <c r="L983" s="39"/>
      <c r="M983" s="39"/>
      <c r="N983" s="39"/>
      <c r="O983" s="39"/>
      <c r="P983" s="39"/>
      <c r="Q983" s="39"/>
      <c r="R983" s="39"/>
      <c r="S983" s="39"/>
      <c r="T983" s="39"/>
      <c r="U983" s="39"/>
      <c r="V983" s="39"/>
      <c r="W983" s="39"/>
    </row>
    <row r="984" spans="2:23" ht="14.25" customHeight="1">
      <c r="B984" s="208"/>
      <c r="C984" s="208"/>
      <c r="D984" s="39"/>
      <c r="E984" s="39"/>
      <c r="F984" s="39"/>
      <c r="G984" s="39"/>
      <c r="H984" s="39"/>
      <c r="I984" s="39"/>
      <c r="J984" s="39"/>
      <c r="K984" s="39"/>
      <c r="L984" s="39"/>
      <c r="M984" s="39"/>
      <c r="N984" s="39"/>
      <c r="O984" s="39"/>
      <c r="P984" s="39"/>
      <c r="Q984" s="39"/>
      <c r="R984" s="39"/>
      <c r="S984" s="39"/>
      <c r="T984" s="39"/>
      <c r="U984" s="39"/>
      <c r="V984" s="39"/>
      <c r="W984" s="39"/>
    </row>
    <row r="985" spans="2:23" ht="14.25" customHeight="1">
      <c r="B985" s="208"/>
      <c r="C985" s="208"/>
      <c r="D985" s="39"/>
      <c r="E985" s="39"/>
      <c r="F985" s="39"/>
      <c r="G985" s="39"/>
      <c r="H985" s="39"/>
      <c r="I985" s="39"/>
      <c r="J985" s="39"/>
      <c r="K985" s="39"/>
      <c r="L985" s="39"/>
      <c r="M985" s="39"/>
      <c r="N985" s="39"/>
      <c r="O985" s="39"/>
      <c r="P985" s="39"/>
      <c r="Q985" s="39"/>
      <c r="R985" s="39"/>
      <c r="S985" s="39"/>
      <c r="T985" s="39"/>
      <c r="U985" s="39"/>
      <c r="V985" s="39"/>
      <c r="W985" s="39"/>
    </row>
    <row r="986" spans="2:23" ht="14.25" customHeight="1">
      <c r="B986" s="208"/>
      <c r="C986" s="208"/>
      <c r="D986" s="39"/>
      <c r="E986" s="39"/>
      <c r="F986" s="39"/>
      <c r="G986" s="39"/>
      <c r="H986" s="39"/>
      <c r="I986" s="39"/>
      <c r="J986" s="39"/>
      <c r="K986" s="39"/>
      <c r="L986" s="39"/>
      <c r="M986" s="39"/>
      <c r="N986" s="39"/>
      <c r="O986" s="39"/>
      <c r="P986" s="39"/>
      <c r="Q986" s="39"/>
      <c r="R986" s="39"/>
      <c r="S986" s="39"/>
      <c r="T986" s="39"/>
      <c r="U986" s="39"/>
      <c r="V986" s="39"/>
      <c r="W986" s="39"/>
    </row>
    <row r="987" spans="2:23" ht="14.25" customHeight="1">
      <c r="B987" s="208"/>
      <c r="C987" s="208"/>
      <c r="D987" s="39"/>
      <c r="E987" s="39"/>
      <c r="F987" s="39"/>
      <c r="G987" s="39"/>
      <c r="H987" s="39"/>
      <c r="I987" s="39"/>
      <c r="J987" s="39"/>
      <c r="K987" s="39"/>
      <c r="L987" s="39"/>
      <c r="M987" s="39"/>
      <c r="N987" s="39"/>
      <c r="O987" s="39"/>
      <c r="P987" s="39"/>
      <c r="Q987" s="39"/>
      <c r="R987" s="39"/>
      <c r="S987" s="39"/>
      <c r="T987" s="39"/>
      <c r="U987" s="39"/>
      <c r="V987" s="39"/>
      <c r="W987" s="39"/>
    </row>
    <row r="988" spans="2:23" ht="14.25" customHeight="1">
      <c r="B988" s="208"/>
      <c r="C988" s="208"/>
      <c r="D988" s="39"/>
      <c r="E988" s="39"/>
      <c r="F988" s="39"/>
      <c r="G988" s="39"/>
      <c r="H988" s="39"/>
      <c r="I988" s="39"/>
      <c r="J988" s="39"/>
      <c r="K988" s="39"/>
      <c r="L988" s="39"/>
      <c r="M988" s="39"/>
      <c r="N988" s="39"/>
      <c r="O988" s="39"/>
      <c r="P988" s="39"/>
      <c r="Q988" s="39"/>
      <c r="R988" s="39"/>
      <c r="S988" s="39"/>
      <c r="T988" s="39"/>
      <c r="U988" s="39"/>
      <c r="V988" s="39"/>
      <c r="W988" s="39"/>
    </row>
    <row r="989" spans="2:23" ht="14.25" customHeight="1">
      <c r="B989" s="208"/>
      <c r="C989" s="208"/>
      <c r="D989" s="39"/>
      <c r="E989" s="39"/>
      <c r="F989" s="39"/>
      <c r="G989" s="39"/>
      <c r="H989" s="39"/>
      <c r="I989" s="39"/>
      <c r="J989" s="39"/>
      <c r="K989" s="39"/>
      <c r="L989" s="39"/>
      <c r="M989" s="39"/>
      <c r="N989" s="39"/>
      <c r="O989" s="39"/>
      <c r="P989" s="39"/>
      <c r="Q989" s="39"/>
      <c r="R989" s="39"/>
      <c r="S989" s="39"/>
      <c r="T989" s="39"/>
      <c r="U989" s="39"/>
      <c r="V989" s="39"/>
      <c r="W989" s="39"/>
    </row>
    <row r="990" spans="2:23" ht="14.25" customHeight="1">
      <c r="B990" s="208"/>
      <c r="C990" s="208"/>
      <c r="D990" s="39"/>
      <c r="E990" s="39"/>
      <c r="F990" s="39"/>
      <c r="G990" s="39"/>
      <c r="H990" s="39"/>
      <c r="I990" s="39"/>
      <c r="J990" s="39"/>
      <c r="K990" s="39"/>
      <c r="L990" s="39"/>
      <c r="M990" s="39"/>
      <c r="N990" s="39"/>
      <c r="O990" s="39"/>
      <c r="P990" s="39"/>
      <c r="Q990" s="39"/>
      <c r="R990" s="39"/>
      <c r="S990" s="39"/>
      <c r="T990" s="39"/>
      <c r="U990" s="39"/>
      <c r="V990" s="39"/>
      <c r="W990" s="39"/>
    </row>
    <row r="991" spans="2:23" ht="14.25" customHeight="1">
      <c r="B991" s="208"/>
      <c r="C991" s="208"/>
      <c r="D991" s="39"/>
      <c r="E991" s="39"/>
      <c r="F991" s="39"/>
      <c r="G991" s="39"/>
      <c r="H991" s="39"/>
      <c r="I991" s="39"/>
      <c r="J991" s="39"/>
      <c r="K991" s="39"/>
      <c r="L991" s="39"/>
      <c r="M991" s="39"/>
      <c r="N991" s="39"/>
      <c r="O991" s="39"/>
      <c r="P991" s="39"/>
      <c r="Q991" s="39"/>
      <c r="R991" s="39"/>
      <c r="S991" s="39"/>
      <c r="T991" s="39"/>
      <c r="U991" s="39"/>
      <c r="V991" s="39"/>
      <c r="W991" s="39"/>
    </row>
    <row r="992" spans="2:23" ht="14.25" customHeight="1">
      <c r="B992" s="208"/>
      <c r="C992" s="208"/>
      <c r="D992" s="39"/>
      <c r="E992" s="39"/>
      <c r="F992" s="39"/>
      <c r="G992" s="39"/>
      <c r="H992" s="39"/>
      <c r="I992" s="39"/>
      <c r="J992" s="39"/>
      <c r="K992" s="39"/>
      <c r="L992" s="39"/>
      <c r="M992" s="39"/>
      <c r="N992" s="39"/>
      <c r="O992" s="39"/>
      <c r="P992" s="39"/>
      <c r="Q992" s="39"/>
      <c r="R992" s="39"/>
      <c r="S992" s="39"/>
      <c r="T992" s="39"/>
      <c r="U992" s="39"/>
      <c r="V992" s="39"/>
      <c r="W992" s="39"/>
    </row>
    <row r="993" spans="2:23" ht="14.25" customHeight="1">
      <c r="B993" s="208"/>
      <c r="C993" s="208"/>
      <c r="D993" s="39"/>
      <c r="E993" s="39"/>
      <c r="F993" s="39"/>
      <c r="G993" s="39"/>
      <c r="H993" s="39"/>
      <c r="I993" s="39"/>
      <c r="J993" s="39"/>
      <c r="K993" s="39"/>
      <c r="L993" s="39"/>
      <c r="M993" s="39"/>
      <c r="N993" s="39"/>
      <c r="O993" s="39"/>
      <c r="P993" s="39"/>
      <c r="Q993" s="39"/>
      <c r="R993" s="39"/>
      <c r="S993" s="39"/>
      <c r="T993" s="39"/>
      <c r="U993" s="39"/>
      <c r="V993" s="39"/>
      <c r="W993" s="39"/>
    </row>
    <row r="994" spans="2:23" ht="14.25" customHeight="1">
      <c r="B994" s="208"/>
      <c r="C994" s="208"/>
      <c r="D994" s="39"/>
      <c r="E994" s="39"/>
      <c r="F994" s="39"/>
      <c r="G994" s="39"/>
      <c r="H994" s="39"/>
      <c r="I994" s="39"/>
      <c r="J994" s="39"/>
      <c r="K994" s="39"/>
      <c r="L994" s="39"/>
      <c r="M994" s="39"/>
      <c r="N994" s="39"/>
      <c r="O994" s="39"/>
      <c r="P994" s="39"/>
      <c r="Q994" s="39"/>
      <c r="R994" s="39"/>
      <c r="S994" s="39"/>
      <c r="T994" s="39"/>
      <c r="U994" s="39"/>
      <c r="V994" s="39"/>
      <c r="W994" s="39"/>
    </row>
    <row r="995" spans="2:23" ht="14.25" customHeight="1">
      <c r="B995" s="208"/>
      <c r="C995" s="208"/>
      <c r="D995" s="39"/>
      <c r="E995" s="39"/>
      <c r="F995" s="39"/>
      <c r="G995" s="39"/>
      <c r="H995" s="39"/>
      <c r="I995" s="39"/>
      <c r="J995" s="39"/>
      <c r="K995" s="39"/>
      <c r="L995" s="39"/>
      <c r="M995" s="39"/>
      <c r="N995" s="39"/>
      <c r="O995" s="39"/>
      <c r="P995" s="39"/>
      <c r="Q995" s="39"/>
      <c r="R995" s="39"/>
      <c r="S995" s="39"/>
      <c r="T995" s="39"/>
      <c r="U995" s="39"/>
      <c r="V995" s="39"/>
      <c r="W995" s="39"/>
    </row>
    <row r="996" spans="2:23" ht="14.25" customHeight="1">
      <c r="B996" s="208"/>
      <c r="C996" s="208"/>
      <c r="D996" s="39"/>
      <c r="E996" s="39"/>
      <c r="F996" s="39"/>
      <c r="G996" s="39"/>
      <c r="H996" s="39"/>
      <c r="I996" s="39"/>
      <c r="J996" s="39"/>
      <c r="K996" s="39"/>
      <c r="L996" s="39"/>
      <c r="M996" s="39"/>
      <c r="N996" s="39"/>
      <c r="O996" s="39"/>
      <c r="P996" s="39"/>
      <c r="Q996" s="39"/>
      <c r="R996" s="39"/>
      <c r="S996" s="39"/>
      <c r="T996" s="39"/>
      <c r="U996" s="39"/>
      <c r="V996" s="39"/>
      <c r="W996" s="39"/>
    </row>
    <row r="997" spans="2:23" ht="14.25" customHeight="1">
      <c r="B997" s="208"/>
      <c r="C997" s="208"/>
      <c r="D997" s="39"/>
      <c r="E997" s="39"/>
      <c r="F997" s="39"/>
      <c r="G997" s="39"/>
      <c r="H997" s="39"/>
      <c r="I997" s="39"/>
      <c r="J997" s="39"/>
      <c r="K997" s="39"/>
      <c r="L997" s="39"/>
      <c r="M997" s="39"/>
      <c r="N997" s="39"/>
      <c r="O997" s="39"/>
      <c r="P997" s="39"/>
      <c r="Q997" s="39"/>
      <c r="R997" s="39"/>
      <c r="S997" s="39"/>
      <c r="T997" s="39"/>
      <c r="U997" s="39"/>
      <c r="V997" s="39"/>
      <c r="W997" s="39"/>
    </row>
    <row r="998" spans="2:23" ht="14.25" customHeight="1">
      <c r="B998" s="208"/>
      <c r="C998" s="208"/>
      <c r="D998" s="39"/>
      <c r="E998" s="39"/>
      <c r="F998" s="39"/>
      <c r="G998" s="39"/>
      <c r="H998" s="39"/>
      <c r="I998" s="39"/>
      <c r="J998" s="39"/>
      <c r="K998" s="39"/>
      <c r="L998" s="39"/>
      <c r="M998" s="39"/>
      <c r="N998" s="39"/>
      <c r="O998" s="39"/>
      <c r="P998" s="39"/>
      <c r="Q998" s="39"/>
      <c r="R998" s="39"/>
      <c r="S998" s="39"/>
      <c r="T998" s="39"/>
      <c r="U998" s="39"/>
      <c r="V998" s="39"/>
      <c r="W998" s="39"/>
    </row>
    <row r="999" spans="2:23" ht="14.25" customHeight="1">
      <c r="B999" s="208"/>
      <c r="C999" s="208"/>
      <c r="D999" s="39"/>
      <c r="E999" s="39"/>
      <c r="F999" s="39"/>
      <c r="G999" s="39"/>
      <c r="H999" s="39"/>
      <c r="I999" s="39"/>
      <c r="J999" s="39"/>
      <c r="K999" s="39"/>
      <c r="L999" s="39"/>
      <c r="M999" s="39"/>
      <c r="N999" s="39"/>
      <c r="O999" s="39"/>
      <c r="P999" s="39"/>
      <c r="Q999" s="39"/>
      <c r="R999" s="39"/>
      <c r="S999" s="39"/>
      <c r="T999" s="39"/>
      <c r="U999" s="39"/>
      <c r="V999" s="39"/>
      <c r="W999" s="39"/>
    </row>
    <row r="1000" spans="2:23" ht="14.25" customHeight="1">
      <c r="B1000" s="208"/>
      <c r="C1000" s="208"/>
      <c r="D1000" s="39"/>
      <c r="E1000" s="39"/>
      <c r="F1000" s="39"/>
      <c r="G1000" s="39"/>
      <c r="H1000" s="39"/>
      <c r="I1000" s="39"/>
      <c r="J1000" s="39"/>
      <c r="K1000" s="39"/>
      <c r="L1000" s="39"/>
      <c r="M1000" s="39"/>
      <c r="N1000" s="39"/>
      <c r="O1000" s="39"/>
      <c r="P1000" s="39"/>
      <c r="Q1000" s="39"/>
      <c r="R1000" s="39"/>
      <c r="S1000" s="39"/>
      <c r="T1000" s="39"/>
      <c r="U1000" s="39"/>
      <c r="V1000" s="39"/>
      <c r="W1000" s="39"/>
    </row>
  </sheetData>
  <mergeCells count="1">
    <mergeCell ref="C2:C3"/>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8022-CEA9-4543-AFDC-8368D6302A53}">
  <dimension ref="C1:N34"/>
  <sheetViews>
    <sheetView topLeftCell="I1" zoomScale="63" zoomScaleNormal="100" workbookViewId="0">
      <selection activeCell="K6" sqref="K6"/>
    </sheetView>
  </sheetViews>
  <sheetFormatPr defaultRowHeight="15"/>
  <cols>
    <col min="4" max="4" width="13.28515625" customWidth="1"/>
    <col min="5" max="5" width="16.5703125" customWidth="1"/>
    <col min="6" max="6" width="15.140625" customWidth="1"/>
    <col min="7" max="7" width="16.5703125" customWidth="1"/>
    <col min="8" max="8" width="12.42578125" customWidth="1"/>
    <col min="11" max="11" width="85.85546875" customWidth="1"/>
    <col min="14" max="14" width="59.7109375" customWidth="1"/>
  </cols>
  <sheetData>
    <row r="1" spans="3:14" ht="12" customHeight="1"/>
    <row r="2" spans="3:14" ht="15.75" customHeight="1"/>
    <row r="3" spans="3:14" ht="44.25" customHeight="1">
      <c r="D3" s="392"/>
      <c r="E3" s="396" t="s">
        <v>1240</v>
      </c>
      <c r="F3" s="394" t="s">
        <v>1238</v>
      </c>
      <c r="G3" s="396" t="s">
        <v>1239</v>
      </c>
    </row>
    <row r="4" spans="3:14" ht="19.5" thickBot="1">
      <c r="D4" s="395" t="s">
        <v>1233</v>
      </c>
      <c r="E4" s="400">
        <v>0.92500000000000004</v>
      </c>
      <c r="F4" s="413">
        <v>1.2999999999999999E-3</v>
      </c>
      <c r="G4" s="413">
        <v>0.13519999999999999</v>
      </c>
    </row>
    <row r="5" spans="3:14" ht="27" thickBot="1">
      <c r="D5" s="395" t="s">
        <v>904</v>
      </c>
      <c r="E5" s="414">
        <v>1</v>
      </c>
      <c r="F5" s="213">
        <v>1.3009195705198761E-3</v>
      </c>
      <c r="G5" s="214">
        <v>0.14218220108706001</v>
      </c>
      <c r="J5" s="419" t="s">
        <v>1245</v>
      </c>
      <c r="N5" s="417"/>
    </row>
    <row r="6" spans="3:14" ht="38.25" customHeight="1" thickBot="1">
      <c r="D6" s="395" t="s">
        <v>1231</v>
      </c>
      <c r="E6" s="414">
        <v>0.34501300000000001</v>
      </c>
      <c r="F6" s="416">
        <v>1.6199999999999999E-2</v>
      </c>
      <c r="G6" s="415">
        <v>0.11849999999999999</v>
      </c>
      <c r="K6" s="418" t="s">
        <v>1246</v>
      </c>
      <c r="N6" s="418"/>
    </row>
    <row r="7" spans="3:14" ht="18.75">
      <c r="D7" s="395" t="s">
        <v>1232</v>
      </c>
      <c r="E7" s="409">
        <v>0.23421968000000001</v>
      </c>
      <c r="F7" s="410">
        <v>5.4999999999999997E-3</v>
      </c>
      <c r="G7" s="398">
        <v>0.13569999999999999</v>
      </c>
    </row>
    <row r="8" spans="3:14" ht="18.75">
      <c r="D8" s="395" t="s">
        <v>1234</v>
      </c>
      <c r="E8" s="409">
        <v>0.97285681329999996</v>
      </c>
      <c r="F8" s="410">
        <v>9.7999999999999997E-3</v>
      </c>
      <c r="G8" s="398">
        <v>0.1424</v>
      </c>
      <c r="N8" s="391"/>
    </row>
    <row r="9" spans="3:14" ht="18.75">
      <c r="D9" s="395" t="s">
        <v>1235</v>
      </c>
      <c r="E9" s="409">
        <v>9.196E-2</v>
      </c>
      <c r="F9" s="410">
        <v>8.0000000000000004E-4</v>
      </c>
      <c r="G9" s="398">
        <v>0.14219999999999999</v>
      </c>
      <c r="K9" s="411"/>
      <c r="L9" s="411"/>
      <c r="M9" s="412"/>
    </row>
    <row r="10" spans="3:14" ht="18.75">
      <c r="D10" s="395" t="s">
        <v>1236</v>
      </c>
      <c r="E10" s="409">
        <v>0.65439117199999997</v>
      </c>
      <c r="F10" s="410">
        <v>5.4999999999999997E-3</v>
      </c>
      <c r="G10" s="398">
        <v>0.13569999999999999</v>
      </c>
    </row>
    <row r="11" spans="3:14">
      <c r="D11" s="392"/>
      <c r="E11" s="392"/>
    </row>
    <row r="15" spans="3:14">
      <c r="D15" s="397" t="s">
        <v>1241</v>
      </c>
      <c r="E15" s="397" t="s">
        <v>1242</v>
      </c>
      <c r="F15" s="397" t="s">
        <v>1237</v>
      </c>
      <c r="G15" s="397" t="s">
        <v>1244</v>
      </c>
      <c r="H15" s="397" t="s">
        <v>1243</v>
      </c>
    </row>
    <row r="16" spans="3:14">
      <c r="C16" s="400">
        <v>1</v>
      </c>
      <c r="D16" s="398">
        <v>0.1426</v>
      </c>
      <c r="E16" s="398">
        <v>1.4E-3</v>
      </c>
      <c r="F16" s="399">
        <v>0.87600840000000002</v>
      </c>
      <c r="G16" s="400">
        <f>E16/F16</f>
        <v>1.5981581911771621E-3</v>
      </c>
      <c r="H16" s="393"/>
    </row>
    <row r="17" spans="3:8">
      <c r="C17" s="403">
        <v>2</v>
      </c>
      <c r="D17" s="401">
        <v>0.1424</v>
      </c>
      <c r="E17" s="401">
        <v>9.7999999999999997E-3</v>
      </c>
      <c r="F17" s="402">
        <v>0.23421968000000001</v>
      </c>
      <c r="G17" s="403">
        <f t="shared" ref="G17:G34" si="0">E17/F17</f>
        <v>4.1841061348901164E-2</v>
      </c>
      <c r="H17" s="403">
        <v>2</v>
      </c>
    </row>
    <row r="18" spans="3:8">
      <c r="C18" s="403">
        <v>3</v>
      </c>
      <c r="D18" s="401">
        <v>0.14219999999999999</v>
      </c>
      <c r="E18" s="401">
        <v>8.0000000000000004E-4</v>
      </c>
      <c r="F18" s="402">
        <v>9.196E-2</v>
      </c>
      <c r="G18" s="403">
        <f t="shared" si="0"/>
        <v>8.6994345367551115E-3</v>
      </c>
      <c r="H18" s="403">
        <v>4</v>
      </c>
    </row>
    <row r="19" spans="3:8">
      <c r="C19" s="400">
        <v>4</v>
      </c>
      <c r="D19" s="398">
        <v>0.13769999999999999</v>
      </c>
      <c r="E19" s="398">
        <v>8.0999999999999996E-3</v>
      </c>
      <c r="F19" s="399">
        <v>0.99451000000000001</v>
      </c>
      <c r="G19" s="400">
        <f t="shared" si="0"/>
        <v>8.1447144825089746E-3</v>
      </c>
      <c r="H19" s="400"/>
    </row>
    <row r="20" spans="3:8">
      <c r="C20" s="403">
        <v>5</v>
      </c>
      <c r="D20" s="401">
        <v>0.13569999999999999</v>
      </c>
      <c r="E20" s="401">
        <v>5.4999999999999997E-3</v>
      </c>
      <c r="F20" s="402">
        <v>0.65439117199999997</v>
      </c>
      <c r="G20" s="403">
        <f t="shared" si="0"/>
        <v>8.4047588588190801E-3</v>
      </c>
      <c r="H20" s="403">
        <v>5</v>
      </c>
    </row>
    <row r="21" spans="3:8">
      <c r="C21" s="400">
        <v>6</v>
      </c>
      <c r="D21" s="398">
        <v>0.14219999999999999</v>
      </c>
      <c r="E21" s="398">
        <v>-6.6E-3</v>
      </c>
      <c r="F21" s="399">
        <v>0.47664939589999999</v>
      </c>
      <c r="G21" s="400">
        <f t="shared" si="0"/>
        <v>-1.3846655543406302E-2</v>
      </c>
      <c r="H21" s="400"/>
    </row>
    <row r="22" spans="3:8">
      <c r="C22" s="400">
        <v>7</v>
      </c>
      <c r="D22" s="404">
        <v>0.14219999999999999</v>
      </c>
      <c r="E22" s="405">
        <v>1.5E-3</v>
      </c>
      <c r="F22" s="399">
        <v>0.97951840000000001</v>
      </c>
      <c r="G22" s="400">
        <f t="shared" si="0"/>
        <v>1.5313648013146053E-3</v>
      </c>
      <c r="H22" s="400"/>
    </row>
    <row r="23" spans="3:8">
      <c r="C23" s="400">
        <v>8</v>
      </c>
      <c r="D23" s="398">
        <v>0.14460000000000001</v>
      </c>
      <c r="E23" s="398">
        <v>1.5E-3</v>
      </c>
      <c r="F23" s="399">
        <v>0.81830000000000003</v>
      </c>
      <c r="G23" s="400">
        <f t="shared" si="0"/>
        <v>1.8330685567640229E-3</v>
      </c>
      <c r="H23" s="400"/>
    </row>
    <row r="24" spans="3:8">
      <c r="C24" s="403">
        <v>9</v>
      </c>
      <c r="D24" s="401">
        <v>0.11849999999999999</v>
      </c>
      <c r="E24" s="401">
        <v>1.6199999999999999E-2</v>
      </c>
      <c r="F24" s="402">
        <v>0.34501300000000001</v>
      </c>
      <c r="G24" s="403">
        <f t="shared" si="0"/>
        <v>4.6954752429618593E-2</v>
      </c>
      <c r="H24" s="403">
        <v>1</v>
      </c>
    </row>
    <row r="25" spans="3:8">
      <c r="C25" s="403">
        <v>10</v>
      </c>
      <c r="D25" s="401">
        <v>0.1424</v>
      </c>
      <c r="E25" s="401">
        <v>9.7999999999999997E-3</v>
      </c>
      <c r="F25" s="402">
        <v>0.97285681329999996</v>
      </c>
      <c r="G25" s="403">
        <f t="shared" si="0"/>
        <v>1.0073424851451364E-2</v>
      </c>
      <c r="H25" s="403">
        <v>3</v>
      </c>
    </row>
    <row r="26" spans="3:8">
      <c r="C26" s="400">
        <v>11</v>
      </c>
      <c r="D26" s="398">
        <v>0.14249999999999999</v>
      </c>
      <c r="E26" s="398">
        <v>1.5E-3</v>
      </c>
      <c r="F26" s="399">
        <v>1.066146695</v>
      </c>
      <c r="G26" s="400">
        <f t="shared" si="0"/>
        <v>1.4069358438521446E-3</v>
      </c>
      <c r="H26" s="393"/>
    </row>
    <row r="27" spans="3:8">
      <c r="C27" s="400">
        <v>12</v>
      </c>
      <c r="D27" s="406">
        <v>0.1421</v>
      </c>
      <c r="E27" s="398">
        <v>1.1000000000000001E-3</v>
      </c>
      <c r="F27" s="407">
        <v>0.66640396000000002</v>
      </c>
      <c r="G27" s="400">
        <f t="shared" si="0"/>
        <v>1.6506504553184228E-3</v>
      </c>
      <c r="H27" s="393"/>
    </row>
    <row r="28" spans="3:8">
      <c r="C28" s="400">
        <v>13</v>
      </c>
      <c r="D28" s="398">
        <v>0.1371</v>
      </c>
      <c r="E28" s="398">
        <v>1.2999999999999999E-3</v>
      </c>
      <c r="F28" s="399">
        <v>0.79905916669999999</v>
      </c>
      <c r="G28" s="400">
        <f t="shared" si="0"/>
        <v>1.6269133177819785E-3</v>
      </c>
      <c r="H28" s="393"/>
    </row>
    <row r="29" spans="3:8">
      <c r="C29" s="400">
        <v>14</v>
      </c>
      <c r="D29" s="408">
        <v>0.13519999999999999</v>
      </c>
      <c r="E29" s="398">
        <v>1.2999999999999999E-3</v>
      </c>
      <c r="F29" s="399">
        <v>0.92563352499999996</v>
      </c>
      <c r="G29" s="400">
        <f t="shared" si="0"/>
        <v>1.4044435134304366E-3</v>
      </c>
      <c r="H29" s="393"/>
    </row>
    <row r="30" spans="3:8">
      <c r="C30" s="400">
        <v>15</v>
      </c>
      <c r="D30" s="398">
        <v>0.1158</v>
      </c>
      <c r="E30" s="398">
        <v>1.6999999999999999E-3</v>
      </c>
      <c r="F30" s="399">
        <v>0.51871800000000001</v>
      </c>
      <c r="G30" s="400">
        <f t="shared" si="0"/>
        <v>3.2773106003647452E-3</v>
      </c>
      <c r="H30" s="393"/>
    </row>
    <row r="31" spans="3:8">
      <c r="C31" s="400">
        <v>16</v>
      </c>
      <c r="D31" s="399">
        <v>14.06</v>
      </c>
      <c r="E31" s="398">
        <v>-1.12E-2</v>
      </c>
      <c r="F31" s="399">
        <v>0.90366386119999997</v>
      </c>
      <c r="G31" s="400">
        <f t="shared" si="0"/>
        <v>-1.2393989049343208E-2</v>
      </c>
      <c r="H31" s="393"/>
    </row>
    <row r="32" spans="3:8">
      <c r="C32" s="400">
        <v>17</v>
      </c>
      <c r="D32" s="399">
        <v>14.08</v>
      </c>
      <c r="E32" s="399">
        <v>-1.58</v>
      </c>
      <c r="F32" s="399">
        <v>0.34501300000000001</v>
      </c>
      <c r="G32" s="400">
        <f t="shared" si="0"/>
        <v>-4.5795375826418132</v>
      </c>
      <c r="H32" s="393"/>
    </row>
    <row r="33" spans="3:8">
      <c r="C33" s="400">
        <v>18</v>
      </c>
      <c r="D33" s="398">
        <v>0.13239999999999999</v>
      </c>
      <c r="E33" s="398">
        <v>-2.9600000000000001E-2</v>
      </c>
      <c r="F33" s="399">
        <v>7.3877046000000002E-2</v>
      </c>
      <c r="G33" s="400">
        <f t="shared" si="0"/>
        <v>-0.40066572234087433</v>
      </c>
      <c r="H33" s="393"/>
    </row>
    <row r="34" spans="3:8">
      <c r="C34" s="400">
        <v>19</v>
      </c>
      <c r="D34" s="398">
        <v>0.1406</v>
      </c>
      <c r="E34" s="398">
        <v>1.4E-3</v>
      </c>
      <c r="F34" s="399">
        <v>0.86563774999999998</v>
      </c>
      <c r="G34" s="400">
        <f t="shared" si="0"/>
        <v>1.6173046981835068E-3</v>
      </c>
      <c r="H34" s="39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Q1000"/>
  <sheetViews>
    <sheetView workbookViewId="0">
      <selection activeCell="C9" sqref="C9"/>
    </sheetView>
  </sheetViews>
  <sheetFormatPr defaultColWidth="14.42578125" defaultRowHeight="15" customHeight="1"/>
  <cols>
    <col min="1" max="26" width="10.7109375" customWidth="1"/>
  </cols>
  <sheetData>
    <row r="1" spans="2:12" ht="14.25" customHeight="1"/>
    <row r="2" spans="2:12" ht="14.25" customHeight="1"/>
    <row r="3" spans="2:12" ht="14.25" customHeight="1"/>
    <row r="4" spans="2:12" ht="14.25" customHeight="1">
      <c r="B4" s="463" t="s">
        <v>904</v>
      </c>
      <c r="C4" s="434"/>
      <c r="F4" s="463" t="s">
        <v>905</v>
      </c>
      <c r="G4" s="434"/>
      <c r="J4" s="215" t="s">
        <v>904</v>
      </c>
      <c r="K4" s="215" t="s">
        <v>905</v>
      </c>
    </row>
    <row r="5" spans="2:12" ht="14.25" customHeight="1">
      <c r="I5" s="134" t="s">
        <v>906</v>
      </c>
      <c r="J5" s="214">
        <v>1.3009195705198761E-3</v>
      </c>
      <c r="K5" s="216">
        <v>1.2754043764637538E-3</v>
      </c>
    </row>
    <row r="6" spans="2:12" ht="14.25" customHeight="1">
      <c r="B6" s="134" t="s">
        <v>900</v>
      </c>
      <c r="C6" s="213">
        <v>1.3009195705198761E-3</v>
      </c>
      <c r="F6" s="134" t="s">
        <v>171</v>
      </c>
      <c r="G6" s="135">
        <v>1.2754043764637538E-3</v>
      </c>
      <c r="I6" s="134" t="s">
        <v>187</v>
      </c>
      <c r="J6" s="214">
        <v>0.14218220108706001</v>
      </c>
      <c r="K6" s="110">
        <v>0.13522142451128275</v>
      </c>
      <c r="L6" s="110"/>
    </row>
    <row r="7" spans="2:12" ht="14.25" customHeight="1">
      <c r="B7" s="137" t="s">
        <v>901</v>
      </c>
      <c r="C7" s="213">
        <v>8.0863113223844825E-5</v>
      </c>
      <c r="F7" s="137" t="s">
        <v>172</v>
      </c>
      <c r="G7" s="138">
        <v>7.3139334587442149E-5</v>
      </c>
    </row>
    <row r="8" spans="2:12" ht="14.25" customHeight="1">
      <c r="B8" s="139" t="s">
        <v>902</v>
      </c>
      <c r="C8" s="214">
        <v>8.9923919634235707E-3</v>
      </c>
      <c r="F8" s="139" t="s">
        <v>173</v>
      </c>
      <c r="G8" s="140">
        <v>8.5521537981634865E-3</v>
      </c>
    </row>
    <row r="9" spans="2:12" ht="14.25" customHeight="1">
      <c r="B9" s="139" t="s">
        <v>903</v>
      </c>
      <c r="C9" s="214">
        <v>0.14218220108706001</v>
      </c>
      <c r="F9" s="139" t="s">
        <v>174</v>
      </c>
      <c r="G9" s="110">
        <v>0.13522142451128275</v>
      </c>
    </row>
    <row r="10" spans="2:12" ht="14.25" customHeight="1"/>
    <row r="11" spans="2:12" ht="14.25" customHeight="1"/>
    <row r="12" spans="2:12" ht="14.25" customHeight="1"/>
    <row r="13" spans="2:12" ht="14.25" customHeight="1"/>
    <row r="14" spans="2:12" ht="14.25" customHeight="1"/>
    <row r="15" spans="2:12" ht="14.25" customHeight="1"/>
    <row r="16" spans="2:12" ht="14.25" customHeight="1"/>
    <row r="17" spans="2:17" ht="14.25" customHeight="1"/>
    <row r="18" spans="2:17" ht="14.25" customHeight="1"/>
    <row r="19" spans="2:17" ht="14.25" customHeight="1"/>
    <row r="20" spans="2:17" ht="14.25" customHeight="1"/>
    <row r="21" spans="2:17" ht="14.25" customHeight="1"/>
    <row r="22" spans="2:17" ht="21" customHeight="1">
      <c r="B22" s="464" t="s">
        <v>906</v>
      </c>
      <c r="C22" s="465"/>
      <c r="F22" s="468" t="s">
        <v>907</v>
      </c>
      <c r="G22" s="452"/>
      <c r="H22" s="452"/>
      <c r="I22" s="452"/>
      <c r="J22" s="452"/>
      <c r="K22" s="452"/>
      <c r="L22" s="452"/>
      <c r="M22" s="452"/>
      <c r="N22" s="452"/>
      <c r="O22" s="452"/>
      <c r="P22" s="452"/>
      <c r="Q22" s="452"/>
    </row>
    <row r="23" spans="2:17" ht="21" customHeight="1">
      <c r="B23" s="466"/>
      <c r="C23" s="467"/>
      <c r="F23" s="452"/>
      <c r="G23" s="452"/>
      <c r="H23" s="452"/>
      <c r="I23" s="452"/>
      <c r="J23" s="452"/>
      <c r="K23" s="452"/>
      <c r="L23" s="452"/>
      <c r="M23" s="452"/>
      <c r="N23" s="452"/>
      <c r="O23" s="452"/>
      <c r="P23" s="452"/>
      <c r="Q23" s="452"/>
    </row>
    <row r="24" spans="2:17" ht="14.25" customHeight="1"/>
    <row r="25" spans="2:17" ht="14.25" customHeight="1"/>
    <row r="26" spans="2:17" ht="21" customHeight="1">
      <c r="B26" s="464" t="s">
        <v>187</v>
      </c>
      <c r="C26" s="465"/>
      <c r="F26" s="469" t="s">
        <v>908</v>
      </c>
      <c r="G26" s="452"/>
      <c r="H26" s="452"/>
      <c r="I26" s="452"/>
      <c r="J26" s="452"/>
      <c r="K26" s="452"/>
      <c r="L26" s="452"/>
      <c r="M26" s="452"/>
      <c r="N26" s="452"/>
      <c r="O26" s="452"/>
      <c r="P26" s="452"/>
      <c r="Q26" s="452"/>
    </row>
    <row r="27" spans="2:17" ht="21" customHeight="1">
      <c r="B27" s="466"/>
      <c r="C27" s="467"/>
      <c r="F27" s="452"/>
      <c r="G27" s="452"/>
      <c r="H27" s="452"/>
      <c r="I27" s="452"/>
      <c r="J27" s="452"/>
      <c r="K27" s="452"/>
      <c r="L27" s="452"/>
      <c r="M27" s="452"/>
      <c r="N27" s="452"/>
      <c r="O27" s="452"/>
      <c r="P27" s="452"/>
      <c r="Q27" s="452"/>
    </row>
    <row r="28" spans="2:17" ht="14.25" customHeight="1"/>
    <row r="29" spans="2:17" ht="14.25" customHeight="1"/>
    <row r="30" spans="2:17" ht="14.25" customHeight="1"/>
    <row r="31" spans="2:17" ht="14.25" customHeight="1"/>
    <row r="32" spans="2: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4:C4"/>
    <mergeCell ref="F4:G4"/>
    <mergeCell ref="B22:C23"/>
    <mergeCell ref="F22:Q23"/>
    <mergeCell ref="B26:C27"/>
    <mergeCell ref="F26:Q27"/>
  </mergeCell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000"/>
  <sheetViews>
    <sheetView zoomScale="73" workbookViewId="0">
      <selection activeCell="A11" sqref="A11:A19"/>
    </sheetView>
  </sheetViews>
  <sheetFormatPr defaultColWidth="14.42578125" defaultRowHeight="15" customHeight="1"/>
  <cols>
    <col min="1" max="1" width="19.28515625" customWidth="1"/>
    <col min="2" max="2" width="10.85546875" customWidth="1"/>
    <col min="3" max="3" width="10.7109375" customWidth="1"/>
    <col min="4" max="4" width="12.140625" customWidth="1"/>
    <col min="5" max="6" width="10.7109375" customWidth="1"/>
    <col min="7" max="7" width="11.42578125" customWidth="1"/>
    <col min="8" max="10" width="10.7109375" customWidth="1"/>
    <col min="11" max="11" width="12.42578125" customWidth="1"/>
    <col min="12" max="12" width="13.5703125" customWidth="1"/>
    <col min="13" max="26" width="10.7109375" customWidth="1"/>
  </cols>
  <sheetData>
    <row r="1" spans="1:9" ht="14.25" customHeight="1">
      <c r="A1" s="217" t="s">
        <v>909</v>
      </c>
      <c r="B1" s="496" t="s">
        <v>910</v>
      </c>
      <c r="C1" s="427"/>
      <c r="D1" s="427"/>
      <c r="E1" s="427"/>
      <c r="F1" s="427"/>
      <c r="G1" s="427"/>
      <c r="H1" s="427"/>
      <c r="I1" s="428"/>
    </row>
    <row r="2" spans="1:9" ht="14.25" customHeight="1">
      <c r="A2" s="217" t="s">
        <v>911</v>
      </c>
      <c r="B2" s="496" t="s">
        <v>912</v>
      </c>
      <c r="C2" s="427"/>
      <c r="D2" s="427"/>
      <c r="E2" s="427"/>
      <c r="F2" s="427"/>
      <c r="G2" s="427"/>
      <c r="H2" s="427"/>
      <c r="I2" s="428"/>
    </row>
    <row r="3" spans="1:9" ht="28.5" customHeight="1">
      <c r="A3" s="483" t="s">
        <v>913</v>
      </c>
      <c r="B3" s="485" t="s">
        <v>914</v>
      </c>
      <c r="C3" s="486"/>
      <c r="D3" s="486"/>
      <c r="E3" s="486"/>
      <c r="F3" s="486"/>
      <c r="G3" s="486"/>
      <c r="H3" s="486"/>
      <c r="I3" s="487"/>
    </row>
    <row r="4" spans="1:9" ht="14.25" customHeight="1">
      <c r="A4" s="484"/>
      <c r="B4" s="488"/>
      <c r="C4" s="452"/>
      <c r="D4" s="452"/>
      <c r="E4" s="452"/>
      <c r="F4" s="452"/>
      <c r="G4" s="452"/>
      <c r="H4" s="452"/>
      <c r="I4" s="489"/>
    </row>
    <row r="5" spans="1:9" ht="39.75" customHeight="1">
      <c r="A5" s="484"/>
      <c r="B5" s="490"/>
      <c r="C5" s="491"/>
      <c r="D5" s="491"/>
      <c r="E5" s="491"/>
      <c r="F5" s="491"/>
      <c r="G5" s="491"/>
      <c r="H5" s="491"/>
      <c r="I5" s="492"/>
    </row>
    <row r="6" spans="1:9" ht="14.25" customHeight="1">
      <c r="A6" s="484"/>
      <c r="B6" s="485" t="s">
        <v>915</v>
      </c>
      <c r="C6" s="486"/>
      <c r="D6" s="486"/>
      <c r="E6" s="486"/>
      <c r="F6" s="486"/>
      <c r="G6" s="486"/>
      <c r="H6" s="486"/>
      <c r="I6" s="487"/>
    </row>
    <row r="7" spans="1:9" ht="14.25" customHeight="1">
      <c r="A7" s="484"/>
      <c r="B7" s="488"/>
      <c r="C7" s="452"/>
      <c r="D7" s="452"/>
      <c r="E7" s="452"/>
      <c r="F7" s="452"/>
      <c r="G7" s="452"/>
      <c r="H7" s="452"/>
      <c r="I7" s="489"/>
    </row>
    <row r="8" spans="1:9" ht="14.25" customHeight="1">
      <c r="A8" s="484"/>
      <c r="B8" s="488"/>
      <c r="C8" s="452"/>
      <c r="D8" s="452"/>
      <c r="E8" s="452"/>
      <c r="F8" s="452"/>
      <c r="G8" s="452"/>
      <c r="H8" s="452"/>
      <c r="I8" s="489"/>
    </row>
    <row r="9" spans="1:9" ht="14.25" customHeight="1">
      <c r="A9" s="484"/>
      <c r="B9" s="488"/>
      <c r="C9" s="452"/>
      <c r="D9" s="452"/>
      <c r="E9" s="452"/>
      <c r="F9" s="452"/>
      <c r="G9" s="452"/>
      <c r="H9" s="452"/>
      <c r="I9" s="489"/>
    </row>
    <row r="10" spans="1:9" ht="39" customHeight="1">
      <c r="A10" s="440"/>
      <c r="B10" s="490"/>
      <c r="C10" s="491"/>
      <c r="D10" s="491"/>
      <c r="E10" s="491"/>
      <c r="F10" s="491"/>
      <c r="G10" s="491"/>
      <c r="H10" s="491"/>
      <c r="I10" s="492"/>
    </row>
    <row r="11" spans="1:9" ht="14.25" customHeight="1">
      <c r="A11" s="483" t="s">
        <v>916</v>
      </c>
      <c r="B11" s="485" t="s">
        <v>917</v>
      </c>
      <c r="C11" s="486"/>
      <c r="D11" s="486"/>
      <c r="E11" s="486"/>
      <c r="F11" s="486"/>
      <c r="G11" s="486"/>
      <c r="H11" s="486"/>
      <c r="I11" s="487"/>
    </row>
    <row r="12" spans="1:9" ht="14.25" customHeight="1">
      <c r="A12" s="484"/>
      <c r="B12" s="488"/>
      <c r="C12" s="452"/>
      <c r="D12" s="452"/>
      <c r="E12" s="452"/>
      <c r="F12" s="452"/>
      <c r="G12" s="452"/>
      <c r="H12" s="452"/>
      <c r="I12" s="489"/>
    </row>
    <row r="13" spans="1:9" ht="14.25" customHeight="1">
      <c r="A13" s="484"/>
      <c r="B13" s="488"/>
      <c r="C13" s="452"/>
      <c r="D13" s="452"/>
      <c r="E13" s="452"/>
      <c r="F13" s="452"/>
      <c r="G13" s="452"/>
      <c r="H13" s="452"/>
      <c r="I13" s="489"/>
    </row>
    <row r="14" spans="1:9" ht="14.25" customHeight="1">
      <c r="A14" s="484"/>
      <c r="B14" s="488"/>
      <c r="C14" s="452"/>
      <c r="D14" s="452"/>
      <c r="E14" s="452"/>
      <c r="F14" s="452"/>
      <c r="G14" s="452"/>
      <c r="H14" s="452"/>
      <c r="I14" s="489"/>
    </row>
    <row r="15" spans="1:9" ht="14.25" customHeight="1">
      <c r="A15" s="484"/>
      <c r="B15" s="488"/>
      <c r="C15" s="452"/>
      <c r="D15" s="452"/>
      <c r="E15" s="452"/>
      <c r="F15" s="452"/>
      <c r="G15" s="452"/>
      <c r="H15" s="452"/>
      <c r="I15" s="489"/>
    </row>
    <row r="16" spans="1:9" ht="14.25" customHeight="1">
      <c r="A16" s="484"/>
      <c r="B16" s="488"/>
      <c r="C16" s="452"/>
      <c r="D16" s="452"/>
      <c r="E16" s="452"/>
      <c r="F16" s="452"/>
      <c r="G16" s="452"/>
      <c r="H16" s="452"/>
      <c r="I16" s="489"/>
    </row>
    <row r="17" spans="1:9" ht="14.25" customHeight="1">
      <c r="A17" s="484"/>
      <c r="B17" s="488"/>
      <c r="C17" s="452"/>
      <c r="D17" s="452"/>
      <c r="E17" s="452"/>
      <c r="F17" s="452"/>
      <c r="G17" s="452"/>
      <c r="H17" s="452"/>
      <c r="I17" s="489"/>
    </row>
    <row r="18" spans="1:9" ht="14.25" customHeight="1">
      <c r="A18" s="484"/>
      <c r="B18" s="488"/>
      <c r="C18" s="452"/>
      <c r="D18" s="452"/>
      <c r="E18" s="452"/>
      <c r="F18" s="452"/>
      <c r="G18" s="452"/>
      <c r="H18" s="452"/>
      <c r="I18" s="489"/>
    </row>
    <row r="19" spans="1:9" ht="39.75" customHeight="1">
      <c r="A19" s="440"/>
      <c r="B19" s="490"/>
      <c r="C19" s="491"/>
      <c r="D19" s="491"/>
      <c r="E19" s="491"/>
      <c r="F19" s="491"/>
      <c r="G19" s="491"/>
      <c r="H19" s="491"/>
      <c r="I19" s="492"/>
    </row>
    <row r="20" spans="1:9" ht="14.25" customHeight="1">
      <c r="A20" s="483" t="s">
        <v>918</v>
      </c>
      <c r="B20" s="485" t="s">
        <v>919</v>
      </c>
      <c r="C20" s="486"/>
      <c r="D20" s="486"/>
      <c r="E20" s="486"/>
      <c r="F20" s="486"/>
      <c r="G20" s="486"/>
      <c r="H20" s="486"/>
      <c r="I20" s="487"/>
    </row>
    <row r="21" spans="1:9" ht="14.25" customHeight="1">
      <c r="A21" s="484"/>
      <c r="B21" s="488"/>
      <c r="C21" s="452"/>
      <c r="D21" s="452"/>
      <c r="E21" s="452"/>
      <c r="F21" s="452"/>
      <c r="G21" s="452"/>
      <c r="H21" s="452"/>
      <c r="I21" s="489"/>
    </row>
    <row r="22" spans="1:9" ht="14.25" customHeight="1">
      <c r="A22" s="484"/>
      <c r="B22" s="488"/>
      <c r="C22" s="452"/>
      <c r="D22" s="452"/>
      <c r="E22" s="452"/>
      <c r="F22" s="452"/>
      <c r="G22" s="452"/>
      <c r="H22" s="452"/>
      <c r="I22" s="489"/>
    </row>
    <row r="23" spans="1:9" ht="14.25" customHeight="1">
      <c r="A23" s="484"/>
      <c r="B23" s="488"/>
      <c r="C23" s="452"/>
      <c r="D23" s="452"/>
      <c r="E23" s="452"/>
      <c r="F23" s="452"/>
      <c r="G23" s="452"/>
      <c r="H23" s="452"/>
      <c r="I23" s="489"/>
    </row>
    <row r="24" spans="1:9" ht="14.25" customHeight="1">
      <c r="A24" s="484"/>
      <c r="B24" s="488"/>
      <c r="C24" s="452"/>
      <c r="D24" s="452"/>
      <c r="E24" s="452"/>
      <c r="F24" s="452"/>
      <c r="G24" s="452"/>
      <c r="H24" s="452"/>
      <c r="I24" s="489"/>
    </row>
    <row r="25" spans="1:9" ht="14.25" customHeight="1">
      <c r="A25" s="484"/>
      <c r="B25" s="488"/>
      <c r="C25" s="452"/>
      <c r="D25" s="452"/>
      <c r="E25" s="452"/>
      <c r="F25" s="452"/>
      <c r="G25" s="452"/>
      <c r="H25" s="452"/>
      <c r="I25" s="489"/>
    </row>
    <row r="26" spans="1:9" ht="14.25" customHeight="1">
      <c r="A26" s="484"/>
      <c r="B26" s="488"/>
      <c r="C26" s="452"/>
      <c r="D26" s="452"/>
      <c r="E26" s="452"/>
      <c r="F26" s="452"/>
      <c r="G26" s="452"/>
      <c r="H26" s="452"/>
      <c r="I26" s="489"/>
    </row>
    <row r="27" spans="1:9" ht="14.25" customHeight="1">
      <c r="A27" s="484"/>
      <c r="B27" s="488"/>
      <c r="C27" s="452"/>
      <c r="D27" s="452"/>
      <c r="E27" s="452"/>
      <c r="F27" s="452"/>
      <c r="G27" s="452"/>
      <c r="H27" s="452"/>
      <c r="I27" s="489"/>
    </row>
    <row r="28" spans="1:9" ht="45" customHeight="1">
      <c r="A28" s="440"/>
      <c r="B28" s="490"/>
      <c r="C28" s="491"/>
      <c r="D28" s="491"/>
      <c r="E28" s="491"/>
      <c r="F28" s="491"/>
      <c r="G28" s="491"/>
      <c r="H28" s="491"/>
      <c r="I28" s="492"/>
    </row>
    <row r="29" spans="1:9" ht="14.25" customHeight="1">
      <c r="A29" s="483" t="s">
        <v>920</v>
      </c>
      <c r="B29" s="485" t="s">
        <v>921</v>
      </c>
      <c r="C29" s="486"/>
      <c r="D29" s="486"/>
      <c r="E29" s="486"/>
      <c r="F29" s="486"/>
      <c r="G29" s="486"/>
      <c r="H29" s="486"/>
      <c r="I29" s="487"/>
    </row>
    <row r="30" spans="1:9" ht="14.25" customHeight="1">
      <c r="A30" s="484"/>
      <c r="B30" s="488"/>
      <c r="C30" s="452"/>
      <c r="D30" s="452"/>
      <c r="E30" s="452"/>
      <c r="F30" s="452"/>
      <c r="G30" s="452"/>
      <c r="H30" s="452"/>
      <c r="I30" s="489"/>
    </row>
    <row r="31" spans="1:9" ht="14.25" customHeight="1">
      <c r="A31" s="484"/>
      <c r="B31" s="488"/>
      <c r="C31" s="452"/>
      <c r="D31" s="452"/>
      <c r="E31" s="452"/>
      <c r="F31" s="452"/>
      <c r="G31" s="452"/>
      <c r="H31" s="452"/>
      <c r="I31" s="489"/>
    </row>
    <row r="32" spans="1:9" ht="14.25" customHeight="1">
      <c r="A32" s="484"/>
      <c r="B32" s="488"/>
      <c r="C32" s="452"/>
      <c r="D32" s="452"/>
      <c r="E32" s="452"/>
      <c r="F32" s="452"/>
      <c r="G32" s="452"/>
      <c r="H32" s="452"/>
      <c r="I32" s="489"/>
    </row>
    <row r="33" spans="1:12" ht="14.25" customHeight="1">
      <c r="A33" s="484"/>
      <c r="B33" s="488"/>
      <c r="C33" s="452"/>
      <c r="D33" s="452"/>
      <c r="E33" s="452"/>
      <c r="F33" s="452"/>
      <c r="G33" s="452"/>
      <c r="H33" s="452"/>
      <c r="I33" s="489"/>
    </row>
    <row r="34" spans="1:12" ht="14.25" customHeight="1">
      <c r="A34" s="484"/>
      <c r="B34" s="488"/>
      <c r="C34" s="452"/>
      <c r="D34" s="452"/>
      <c r="E34" s="452"/>
      <c r="F34" s="452"/>
      <c r="G34" s="452"/>
      <c r="H34" s="452"/>
      <c r="I34" s="489"/>
    </row>
    <row r="35" spans="1:12" ht="14.25" customHeight="1">
      <c r="A35" s="484"/>
      <c r="B35" s="488"/>
      <c r="C35" s="452"/>
      <c r="D35" s="452"/>
      <c r="E35" s="452"/>
      <c r="F35" s="452"/>
      <c r="G35" s="452"/>
      <c r="H35" s="452"/>
      <c r="I35" s="489"/>
    </row>
    <row r="36" spans="1:12" ht="14.25" customHeight="1">
      <c r="A36" s="484"/>
      <c r="B36" s="488"/>
      <c r="C36" s="452"/>
      <c r="D36" s="452"/>
      <c r="E36" s="452"/>
      <c r="F36" s="452"/>
      <c r="G36" s="452"/>
      <c r="H36" s="452"/>
      <c r="I36" s="489"/>
    </row>
    <row r="37" spans="1:12" ht="18" customHeight="1">
      <c r="A37" s="484"/>
      <c r="B37" s="488"/>
      <c r="C37" s="452"/>
      <c r="D37" s="452"/>
      <c r="E37" s="452"/>
      <c r="F37" s="452"/>
      <c r="G37" s="452"/>
      <c r="H37" s="452"/>
      <c r="I37" s="489"/>
    </row>
    <row r="38" spans="1:12" ht="46.5" customHeight="1">
      <c r="A38" s="440"/>
      <c r="B38" s="490"/>
      <c r="C38" s="491"/>
      <c r="D38" s="491"/>
      <c r="E38" s="491"/>
      <c r="F38" s="491"/>
      <c r="G38" s="491"/>
      <c r="H38" s="491"/>
      <c r="I38" s="492"/>
    </row>
    <row r="39" spans="1:12" ht="14.25" customHeight="1">
      <c r="A39" s="483" t="s">
        <v>922</v>
      </c>
      <c r="B39" s="485" t="s">
        <v>923</v>
      </c>
      <c r="C39" s="486"/>
      <c r="D39" s="486"/>
      <c r="E39" s="486"/>
      <c r="F39" s="486"/>
      <c r="G39" s="486"/>
      <c r="H39" s="486"/>
      <c r="I39" s="487"/>
    </row>
    <row r="40" spans="1:12" ht="14.25" customHeight="1">
      <c r="A40" s="484"/>
      <c r="B40" s="488"/>
      <c r="C40" s="452"/>
      <c r="D40" s="452"/>
      <c r="E40" s="452"/>
      <c r="F40" s="452"/>
      <c r="G40" s="452"/>
      <c r="H40" s="452"/>
      <c r="I40" s="489"/>
    </row>
    <row r="41" spans="1:12" ht="14.25" customHeight="1">
      <c r="A41" s="484"/>
      <c r="B41" s="488"/>
      <c r="C41" s="452"/>
      <c r="D41" s="452"/>
      <c r="E41" s="452"/>
      <c r="F41" s="452"/>
      <c r="G41" s="452"/>
      <c r="H41" s="452"/>
      <c r="I41" s="489"/>
    </row>
    <row r="42" spans="1:12" ht="14.25" customHeight="1">
      <c r="A42" s="484"/>
      <c r="B42" s="488"/>
      <c r="C42" s="452"/>
      <c r="D42" s="452"/>
      <c r="E42" s="452"/>
      <c r="F42" s="452"/>
      <c r="G42" s="452"/>
      <c r="H42" s="452"/>
      <c r="I42" s="489"/>
    </row>
    <row r="43" spans="1:12" ht="14.25" customHeight="1">
      <c r="A43" s="484"/>
      <c r="B43" s="488"/>
      <c r="C43" s="452"/>
      <c r="D43" s="452"/>
      <c r="E43" s="452"/>
      <c r="F43" s="452"/>
      <c r="G43" s="452"/>
      <c r="H43" s="452"/>
      <c r="I43" s="489"/>
    </row>
    <row r="44" spans="1:12" ht="45" customHeight="1">
      <c r="A44" s="440"/>
      <c r="B44" s="488"/>
      <c r="C44" s="452"/>
      <c r="D44" s="452"/>
      <c r="E44" s="452"/>
      <c r="F44" s="452"/>
      <c r="G44" s="452"/>
      <c r="H44" s="452"/>
      <c r="I44" s="489"/>
    </row>
    <row r="45" spans="1:12" ht="14.25" customHeight="1">
      <c r="A45" s="218"/>
      <c r="B45" s="219"/>
      <c r="C45" s="219"/>
      <c r="D45" s="219"/>
      <c r="E45" s="219"/>
      <c r="F45" s="219"/>
      <c r="G45" s="219"/>
      <c r="H45" s="219"/>
      <c r="I45" s="219"/>
    </row>
    <row r="46" spans="1:12" ht="14.25" customHeight="1">
      <c r="A46" s="218"/>
      <c r="B46" s="39"/>
      <c r="C46" s="39"/>
      <c r="D46" s="39"/>
      <c r="E46" s="39"/>
      <c r="F46" s="39"/>
      <c r="G46" s="39"/>
      <c r="H46" s="39"/>
      <c r="I46" s="39"/>
    </row>
    <row r="47" spans="1:12" ht="14.25" customHeight="1"/>
    <row r="48" spans="1:12" ht="14.25" customHeight="1">
      <c r="A48" s="497" t="s">
        <v>924</v>
      </c>
      <c r="B48" s="433"/>
      <c r="C48" s="433"/>
      <c r="D48" s="433"/>
      <c r="E48" s="433"/>
      <c r="F48" s="433"/>
      <c r="G48" s="433"/>
      <c r="H48" s="433"/>
      <c r="I48" s="433"/>
      <c r="J48" s="433"/>
      <c r="K48" s="433"/>
      <c r="L48" s="434"/>
    </row>
    <row r="49" spans="1:12" ht="14.25" customHeight="1"/>
    <row r="50" spans="1:12" ht="14.25" customHeight="1">
      <c r="A50" s="220" t="s">
        <v>925</v>
      </c>
      <c r="B50" s="499" t="s">
        <v>926</v>
      </c>
      <c r="C50" s="500"/>
      <c r="D50" s="500"/>
      <c r="E50" s="500"/>
      <c r="F50" s="501"/>
      <c r="G50" s="221">
        <f>L53/L56</f>
        <v>29.64544531602624</v>
      </c>
    </row>
    <row r="51" spans="1:12" ht="14.25" customHeight="1">
      <c r="B51" s="478" t="s">
        <v>927</v>
      </c>
      <c r="C51" s="427"/>
      <c r="D51" s="427"/>
      <c r="E51" s="427"/>
      <c r="F51" s="428"/>
      <c r="G51" s="222">
        <f>(L53*L54)/L57</f>
        <v>8.3247817311573726</v>
      </c>
    </row>
    <row r="52" spans="1:12" ht="14.25" customHeight="1">
      <c r="B52" s="478" t="s">
        <v>928</v>
      </c>
      <c r="C52" s="427"/>
      <c r="D52" s="427"/>
      <c r="E52" s="427"/>
      <c r="F52" s="428"/>
      <c r="G52" s="222">
        <f>L58/L53</f>
        <v>3.125E-2</v>
      </c>
    </row>
    <row r="53" spans="1:12" ht="14.25" customHeight="1">
      <c r="B53" s="479" t="s">
        <v>929</v>
      </c>
      <c r="C53" s="480"/>
      <c r="D53" s="480"/>
      <c r="E53" s="480"/>
      <c r="F53" s="481"/>
      <c r="G53" s="223">
        <f>L59/L60</f>
        <v>14.05310302665562</v>
      </c>
      <c r="J53" s="482" t="s">
        <v>930</v>
      </c>
      <c r="K53" s="428"/>
      <c r="L53" s="200">
        <v>1920</v>
      </c>
    </row>
    <row r="54" spans="1:12" ht="14.25" customHeight="1">
      <c r="B54" s="479" t="s">
        <v>170</v>
      </c>
      <c r="C54" s="480"/>
      <c r="D54" s="480"/>
      <c r="E54" s="480"/>
      <c r="F54" s="481"/>
      <c r="G54" s="224">
        <v>8.352859562787211E-4</v>
      </c>
      <c r="J54" s="482" t="s">
        <v>931</v>
      </c>
      <c r="K54" s="428"/>
      <c r="L54" s="200">
        <v>14436004</v>
      </c>
    </row>
    <row r="55" spans="1:12" ht="14.25" customHeight="1">
      <c r="B55" s="479" t="s">
        <v>187</v>
      </c>
      <c r="C55" s="480"/>
      <c r="D55" s="480"/>
      <c r="E55" s="480"/>
      <c r="F55" s="481"/>
      <c r="G55" s="224">
        <v>1.8920340537785116E-2</v>
      </c>
      <c r="J55" s="498" t="s">
        <v>932</v>
      </c>
      <c r="K55" s="428"/>
      <c r="L55" s="200">
        <v>934954000</v>
      </c>
    </row>
    <row r="56" spans="1:12" ht="14.25" customHeight="1">
      <c r="J56" s="498" t="s">
        <v>60</v>
      </c>
      <c r="K56" s="428"/>
      <c r="L56" s="200">
        <f>+L55/L54</f>
        <v>64.765429546846903</v>
      </c>
    </row>
    <row r="57" spans="1:12" ht="15.75" customHeight="1">
      <c r="A57" s="225" t="s">
        <v>933</v>
      </c>
      <c r="B57" s="474">
        <v>29.64544531602624</v>
      </c>
      <c r="C57" s="477" t="s">
        <v>934</v>
      </c>
      <c r="D57" s="449"/>
      <c r="E57" s="449"/>
      <c r="F57" s="449"/>
      <c r="G57" s="449"/>
      <c r="H57" s="450"/>
      <c r="I57" s="174"/>
      <c r="J57" s="498" t="s">
        <v>935</v>
      </c>
      <c r="K57" s="428"/>
      <c r="L57" s="200">
        <v>3329472000</v>
      </c>
    </row>
    <row r="58" spans="1:12" ht="14.25" customHeight="1">
      <c r="A58" s="226"/>
      <c r="B58" s="475"/>
      <c r="C58" s="451"/>
      <c r="D58" s="452"/>
      <c r="E58" s="452"/>
      <c r="F58" s="452"/>
      <c r="G58" s="452"/>
      <c r="H58" s="453"/>
      <c r="I58" s="174"/>
      <c r="J58" s="498" t="s">
        <v>936</v>
      </c>
      <c r="K58" s="428"/>
      <c r="L58" s="200">
        <f>866160240/L54</f>
        <v>60</v>
      </c>
    </row>
    <row r="59" spans="1:12" ht="14.25" customHeight="1">
      <c r="A59" s="226"/>
      <c r="B59" s="475"/>
      <c r="C59" s="451"/>
      <c r="D59" s="452"/>
      <c r="E59" s="452"/>
      <c r="F59" s="452"/>
      <c r="G59" s="452"/>
      <c r="H59" s="453"/>
      <c r="I59" s="174"/>
      <c r="J59" s="498" t="s">
        <v>937</v>
      </c>
      <c r="K59" s="428"/>
      <c r="L59" s="200">
        <v>26036254243</v>
      </c>
    </row>
    <row r="60" spans="1:12" ht="14.25" customHeight="1">
      <c r="A60" s="226"/>
      <c r="B60" s="476"/>
      <c r="C60" s="454"/>
      <c r="D60" s="455"/>
      <c r="E60" s="455"/>
      <c r="F60" s="455"/>
      <c r="G60" s="455"/>
      <c r="H60" s="456"/>
      <c r="I60" s="174"/>
      <c r="J60" s="482" t="s">
        <v>938</v>
      </c>
      <c r="K60" s="428"/>
      <c r="L60" s="200">
        <v>1852705000</v>
      </c>
    </row>
    <row r="61" spans="1:12" ht="14.25" customHeight="1">
      <c r="A61" s="226"/>
      <c r="B61" s="470">
        <v>8.3247817311573726</v>
      </c>
      <c r="C61" s="477" t="s">
        <v>939</v>
      </c>
      <c r="D61" s="449"/>
      <c r="E61" s="449"/>
      <c r="F61" s="449"/>
      <c r="G61" s="449"/>
      <c r="H61" s="450"/>
      <c r="I61" s="174"/>
    </row>
    <row r="62" spans="1:12" ht="14.25" customHeight="1">
      <c r="A62" s="226"/>
      <c r="B62" s="471"/>
      <c r="C62" s="451"/>
      <c r="D62" s="452"/>
      <c r="E62" s="452"/>
      <c r="F62" s="452"/>
      <c r="G62" s="452"/>
      <c r="H62" s="453"/>
    </row>
    <row r="63" spans="1:12" ht="14.25" customHeight="1">
      <c r="B63" s="471"/>
      <c r="C63" s="451"/>
      <c r="D63" s="452"/>
      <c r="E63" s="452"/>
      <c r="F63" s="452"/>
      <c r="G63" s="452"/>
      <c r="H63" s="453"/>
    </row>
    <row r="64" spans="1:12" ht="14.25" customHeight="1">
      <c r="B64" s="472"/>
      <c r="C64" s="454"/>
      <c r="D64" s="455"/>
      <c r="E64" s="455"/>
      <c r="F64" s="455"/>
      <c r="G64" s="455"/>
      <c r="H64" s="456"/>
    </row>
    <row r="65" spans="2:8" ht="15" customHeight="1">
      <c r="B65" s="470">
        <v>3.125E-2</v>
      </c>
      <c r="C65" s="477" t="s">
        <v>940</v>
      </c>
      <c r="D65" s="449"/>
      <c r="E65" s="449"/>
      <c r="F65" s="449"/>
      <c r="G65" s="449"/>
      <c r="H65" s="450"/>
    </row>
    <row r="66" spans="2:8" ht="14.25" customHeight="1">
      <c r="B66" s="471"/>
      <c r="C66" s="451"/>
      <c r="D66" s="452"/>
      <c r="E66" s="452"/>
      <c r="F66" s="452"/>
      <c r="G66" s="452"/>
      <c r="H66" s="453"/>
    </row>
    <row r="67" spans="2:8" ht="14.25" customHeight="1">
      <c r="B67" s="472"/>
      <c r="C67" s="454"/>
      <c r="D67" s="455"/>
      <c r="E67" s="455"/>
      <c r="F67" s="455"/>
      <c r="G67" s="455"/>
      <c r="H67" s="456"/>
    </row>
    <row r="68" spans="2:8" ht="15" customHeight="1">
      <c r="B68" s="470">
        <v>14.05310302665562</v>
      </c>
      <c r="C68" s="477" t="s">
        <v>941</v>
      </c>
      <c r="D68" s="449"/>
      <c r="E68" s="449"/>
      <c r="F68" s="449"/>
      <c r="G68" s="449"/>
      <c r="H68" s="450"/>
    </row>
    <row r="69" spans="2:8" ht="14.25" customHeight="1">
      <c r="B69" s="471"/>
      <c r="C69" s="451"/>
      <c r="D69" s="452"/>
      <c r="E69" s="452"/>
      <c r="F69" s="452"/>
      <c r="G69" s="452"/>
      <c r="H69" s="453"/>
    </row>
    <row r="70" spans="2:8" ht="14.25" customHeight="1">
      <c r="B70" s="471"/>
      <c r="C70" s="451"/>
      <c r="D70" s="452"/>
      <c r="E70" s="452"/>
      <c r="F70" s="452"/>
      <c r="G70" s="452"/>
      <c r="H70" s="453"/>
    </row>
    <row r="71" spans="2:8" ht="14.25" customHeight="1">
      <c r="B71" s="472"/>
      <c r="C71" s="454"/>
      <c r="D71" s="455"/>
      <c r="E71" s="455"/>
      <c r="F71" s="455"/>
      <c r="G71" s="455"/>
      <c r="H71" s="456"/>
    </row>
    <row r="72" spans="2:8" ht="14.25" customHeight="1">
      <c r="B72" s="473" t="s">
        <v>942</v>
      </c>
      <c r="C72" s="477" t="s">
        <v>943</v>
      </c>
      <c r="D72" s="449"/>
      <c r="E72" s="449"/>
      <c r="F72" s="449"/>
      <c r="G72" s="449"/>
      <c r="H72" s="450"/>
    </row>
    <row r="73" spans="2:8" ht="14.25" customHeight="1">
      <c r="B73" s="471"/>
      <c r="C73" s="451"/>
      <c r="D73" s="452"/>
      <c r="E73" s="452"/>
      <c r="F73" s="452"/>
      <c r="G73" s="452"/>
      <c r="H73" s="453"/>
    </row>
    <row r="74" spans="2:8" ht="14.25" customHeight="1">
      <c r="B74" s="471"/>
      <c r="C74" s="451"/>
      <c r="D74" s="452"/>
      <c r="E74" s="452"/>
      <c r="F74" s="452"/>
      <c r="G74" s="452"/>
      <c r="H74" s="453"/>
    </row>
    <row r="75" spans="2:8" ht="14.25" customHeight="1">
      <c r="B75" s="471"/>
      <c r="C75" s="451"/>
      <c r="D75" s="452"/>
      <c r="E75" s="452"/>
      <c r="F75" s="452"/>
      <c r="G75" s="452"/>
      <c r="H75" s="453"/>
    </row>
    <row r="76" spans="2:8" ht="14.25" customHeight="1">
      <c r="B76" s="471"/>
      <c r="C76" s="451"/>
      <c r="D76" s="452"/>
      <c r="E76" s="452"/>
      <c r="F76" s="452"/>
      <c r="G76" s="452"/>
      <c r="H76" s="453"/>
    </row>
    <row r="77" spans="2:8" ht="14.25" customHeight="1">
      <c r="B77" s="472"/>
      <c r="C77" s="454"/>
      <c r="D77" s="455"/>
      <c r="E77" s="455"/>
      <c r="F77" s="455"/>
      <c r="G77" s="455"/>
      <c r="H77" s="456"/>
    </row>
    <row r="78" spans="2:8" ht="14.25" customHeight="1">
      <c r="B78" s="227"/>
      <c r="C78" s="226"/>
      <c r="D78" s="226"/>
      <c r="E78" s="226"/>
      <c r="F78" s="226"/>
      <c r="G78" s="226"/>
      <c r="H78" s="226"/>
    </row>
    <row r="79" spans="2:8" ht="14.25" customHeight="1"/>
    <row r="80" spans="2:8" ht="14.25" customHeight="1"/>
    <row r="81" spans="1:12" ht="14.25" customHeight="1">
      <c r="A81" s="228" t="s">
        <v>944</v>
      </c>
      <c r="B81" s="228"/>
      <c r="C81" s="228"/>
      <c r="D81" s="228"/>
      <c r="E81" s="228"/>
      <c r="F81" s="228"/>
      <c r="G81" s="228"/>
      <c r="H81" s="228"/>
      <c r="I81" s="228"/>
      <c r="J81" s="228"/>
      <c r="K81" s="228"/>
      <c r="L81" s="228"/>
    </row>
    <row r="82" spans="1:12" ht="14.25" customHeight="1"/>
    <row r="83" spans="1:12" ht="14.25" customHeight="1">
      <c r="A83" s="220" t="s">
        <v>925</v>
      </c>
      <c r="B83" s="499" t="s">
        <v>945</v>
      </c>
      <c r="C83" s="500"/>
      <c r="D83" s="500"/>
      <c r="E83" s="500"/>
      <c r="F83" s="501"/>
      <c r="G83" s="221">
        <f>L88/L87</f>
        <v>17.847324888905565</v>
      </c>
    </row>
    <row r="84" spans="1:12" ht="14.25" customHeight="1">
      <c r="B84" s="502" t="s">
        <v>946</v>
      </c>
      <c r="C84" s="486"/>
      <c r="D84" s="486"/>
      <c r="E84" s="486"/>
      <c r="F84" s="487"/>
      <c r="G84" s="229">
        <f>L89/L90</f>
        <v>1.9197526746623368</v>
      </c>
      <c r="I84" s="39"/>
      <c r="J84" s="482" t="s">
        <v>930</v>
      </c>
      <c r="K84" s="428"/>
      <c r="L84" s="200">
        <v>1920</v>
      </c>
    </row>
    <row r="85" spans="1:12" ht="14.25" customHeight="1">
      <c r="B85" s="493" t="s">
        <v>947</v>
      </c>
      <c r="C85" s="424"/>
      <c r="D85" s="424"/>
      <c r="E85" s="424"/>
      <c r="F85" s="494"/>
      <c r="G85" s="230">
        <f>L86/L88</f>
        <v>0.28081149203237032</v>
      </c>
      <c r="J85" s="482" t="s">
        <v>931</v>
      </c>
      <c r="K85" s="428"/>
      <c r="L85" s="200">
        <v>14436004</v>
      </c>
    </row>
    <row r="86" spans="1:12" ht="14.25" customHeight="1">
      <c r="B86" s="495"/>
      <c r="C86" s="452"/>
      <c r="D86" s="452"/>
      <c r="E86" s="452"/>
      <c r="F86" s="452"/>
      <c r="G86" s="197"/>
      <c r="J86" s="498" t="s">
        <v>932</v>
      </c>
      <c r="K86" s="428"/>
      <c r="L86" s="200">
        <v>934954000</v>
      </c>
    </row>
    <row r="87" spans="1:12" ht="14.25" customHeight="1">
      <c r="J87" s="498" t="s">
        <v>948</v>
      </c>
      <c r="K87" s="428"/>
      <c r="L87" s="200">
        <v>186553000</v>
      </c>
    </row>
    <row r="88" spans="1:12" ht="15.75" customHeight="1">
      <c r="A88" s="225" t="s">
        <v>933</v>
      </c>
      <c r="B88" s="474">
        <v>17.850000000000001</v>
      </c>
      <c r="C88" s="477" t="s">
        <v>949</v>
      </c>
      <c r="D88" s="449"/>
      <c r="E88" s="449"/>
      <c r="F88" s="449"/>
      <c r="G88" s="449"/>
      <c r="H88" s="450"/>
      <c r="I88" s="174"/>
      <c r="J88" s="498" t="s">
        <v>935</v>
      </c>
      <c r="K88" s="428"/>
      <c r="L88" s="200">
        <v>3329472000</v>
      </c>
    </row>
    <row r="89" spans="1:12" ht="14.25" customHeight="1">
      <c r="A89" s="226"/>
      <c r="B89" s="475"/>
      <c r="C89" s="451"/>
      <c r="D89" s="452"/>
      <c r="E89" s="452"/>
      <c r="F89" s="452"/>
      <c r="G89" s="452"/>
      <c r="H89" s="453"/>
      <c r="I89" s="174"/>
      <c r="J89" s="498" t="s">
        <v>950</v>
      </c>
      <c r="K89" s="428"/>
      <c r="L89" s="200">
        <v>2446289000</v>
      </c>
    </row>
    <row r="90" spans="1:12" ht="14.25" customHeight="1">
      <c r="A90" s="226"/>
      <c r="B90" s="475"/>
      <c r="C90" s="451"/>
      <c r="D90" s="452"/>
      <c r="E90" s="452"/>
      <c r="F90" s="452"/>
      <c r="G90" s="452"/>
      <c r="H90" s="453"/>
      <c r="I90" s="174"/>
      <c r="J90" s="498" t="s">
        <v>951</v>
      </c>
      <c r="K90" s="428"/>
      <c r="L90" s="200">
        <v>1274273000</v>
      </c>
    </row>
    <row r="91" spans="1:12" ht="14.25" customHeight="1">
      <c r="A91" s="226"/>
      <c r="B91" s="476"/>
      <c r="C91" s="454"/>
      <c r="D91" s="455"/>
      <c r="E91" s="455"/>
      <c r="F91" s="455"/>
      <c r="G91" s="455"/>
      <c r="H91" s="456"/>
      <c r="I91" s="174"/>
    </row>
    <row r="92" spans="1:12" ht="14.25" customHeight="1">
      <c r="A92" s="226"/>
      <c r="B92" s="470">
        <v>1.92</v>
      </c>
      <c r="C92" s="477" t="s">
        <v>952</v>
      </c>
      <c r="D92" s="449"/>
      <c r="E92" s="449"/>
      <c r="F92" s="449"/>
      <c r="G92" s="449"/>
      <c r="H92" s="450"/>
      <c r="I92" s="174"/>
    </row>
    <row r="93" spans="1:12" ht="14.25" customHeight="1">
      <c r="A93" s="226"/>
      <c r="B93" s="471"/>
      <c r="C93" s="451"/>
      <c r="D93" s="452"/>
      <c r="E93" s="452"/>
      <c r="F93" s="452"/>
      <c r="G93" s="452"/>
      <c r="H93" s="453"/>
    </row>
    <row r="94" spans="1:12" ht="14.25" customHeight="1">
      <c r="B94" s="471"/>
      <c r="C94" s="451"/>
      <c r="D94" s="452"/>
      <c r="E94" s="452"/>
      <c r="F94" s="452"/>
      <c r="G94" s="452"/>
      <c r="H94" s="453"/>
    </row>
    <row r="95" spans="1:12" ht="14.25" customHeight="1">
      <c r="B95" s="472"/>
      <c r="C95" s="454"/>
      <c r="D95" s="455"/>
      <c r="E95" s="455"/>
      <c r="F95" s="455"/>
      <c r="G95" s="455"/>
      <c r="H95" s="456"/>
    </row>
    <row r="96" spans="1:12" ht="14.25" customHeight="1">
      <c r="B96" s="470">
        <v>0.28000000000000003</v>
      </c>
      <c r="C96" s="477" t="s">
        <v>953</v>
      </c>
      <c r="D96" s="449"/>
      <c r="E96" s="449"/>
      <c r="F96" s="449"/>
      <c r="G96" s="449"/>
      <c r="H96" s="450"/>
    </row>
    <row r="97" spans="2:8" ht="14.25" customHeight="1">
      <c r="B97" s="471"/>
      <c r="C97" s="451"/>
      <c r="D97" s="452"/>
      <c r="E97" s="452"/>
      <c r="F97" s="452"/>
      <c r="G97" s="452"/>
      <c r="H97" s="453"/>
    </row>
    <row r="98" spans="2:8" ht="14.25" customHeight="1">
      <c r="B98" s="472"/>
      <c r="C98" s="454"/>
      <c r="D98" s="455"/>
      <c r="E98" s="455"/>
      <c r="F98" s="455"/>
      <c r="G98" s="455"/>
      <c r="H98" s="456"/>
    </row>
    <row r="99" spans="2:8" ht="14.25" customHeight="1"/>
    <row r="100" spans="2:8" ht="14.25" customHeight="1"/>
    <row r="101" spans="2:8" ht="14.25" customHeight="1"/>
    <row r="102" spans="2:8" ht="14.25" customHeight="1"/>
    <row r="103" spans="2:8" ht="14.25" customHeight="1"/>
    <row r="104" spans="2:8" ht="14.25" customHeight="1"/>
    <row r="105" spans="2:8" ht="14.25" customHeight="1"/>
    <row r="106" spans="2:8" ht="14.25" customHeight="1"/>
    <row r="107" spans="2:8" ht="14.25" customHeight="1"/>
    <row r="108" spans="2:8" ht="14.25" customHeight="1"/>
    <row r="109" spans="2:8" ht="14.25" customHeight="1"/>
    <row r="110" spans="2:8" ht="14.25" customHeight="1"/>
    <row r="111" spans="2:8" ht="14.25" customHeight="1"/>
    <row r="112" spans="2:8"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5">
    <mergeCell ref="J85:K85"/>
    <mergeCell ref="J88:K88"/>
    <mergeCell ref="J89:K89"/>
    <mergeCell ref="J90:K90"/>
    <mergeCell ref="B92:B95"/>
    <mergeCell ref="C92:H95"/>
    <mergeCell ref="J86:K86"/>
    <mergeCell ref="J87:K87"/>
    <mergeCell ref="B96:B98"/>
    <mergeCell ref="C96:H98"/>
    <mergeCell ref="C72:H77"/>
    <mergeCell ref="B83:F83"/>
    <mergeCell ref="B84:F84"/>
    <mergeCell ref="J84:K84"/>
    <mergeCell ref="B85:F85"/>
    <mergeCell ref="B86:F86"/>
    <mergeCell ref="C88:H91"/>
    <mergeCell ref="B1:I1"/>
    <mergeCell ref="B2:I2"/>
    <mergeCell ref="A48:L48"/>
    <mergeCell ref="J54:K54"/>
    <mergeCell ref="J55:K55"/>
    <mergeCell ref="J56:K56"/>
    <mergeCell ref="J57:K57"/>
    <mergeCell ref="J58:K58"/>
    <mergeCell ref="J59:K59"/>
    <mergeCell ref="J60:K60"/>
    <mergeCell ref="B50:F50"/>
    <mergeCell ref="B51:F51"/>
    <mergeCell ref="A3:A10"/>
    <mergeCell ref="B3:I5"/>
    <mergeCell ref="B6:I10"/>
    <mergeCell ref="A11:A19"/>
    <mergeCell ref="B11:I19"/>
    <mergeCell ref="A20:A28"/>
    <mergeCell ref="B20:I28"/>
    <mergeCell ref="A29:A38"/>
    <mergeCell ref="B29:I38"/>
    <mergeCell ref="A39:A44"/>
    <mergeCell ref="B39:I44"/>
    <mergeCell ref="B52:F52"/>
    <mergeCell ref="B53:F53"/>
    <mergeCell ref="J53:K53"/>
    <mergeCell ref="B54:F54"/>
    <mergeCell ref="B55:F55"/>
    <mergeCell ref="B68:B71"/>
    <mergeCell ref="B72:B77"/>
    <mergeCell ref="B88:B91"/>
    <mergeCell ref="B57:B60"/>
    <mergeCell ref="C57:H60"/>
    <mergeCell ref="B61:B64"/>
    <mergeCell ref="C61:H64"/>
    <mergeCell ref="B65:B67"/>
    <mergeCell ref="C65:H67"/>
    <mergeCell ref="C68:H71"/>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000"/>
  <sheetViews>
    <sheetView topLeftCell="A24" workbookViewId="0"/>
  </sheetViews>
  <sheetFormatPr defaultColWidth="14.42578125" defaultRowHeight="15" customHeight="1"/>
  <cols>
    <col min="1" max="1" width="16.85546875" customWidth="1"/>
    <col min="2" max="5" width="10.85546875" customWidth="1"/>
    <col min="6" max="6" width="12.42578125" customWidth="1"/>
    <col min="7" max="26" width="10.85546875" customWidth="1"/>
  </cols>
  <sheetData>
    <row r="1" spans="1:9" ht="14.25" customHeight="1">
      <c r="A1" s="232" t="s">
        <v>909</v>
      </c>
      <c r="B1" s="493" t="s">
        <v>954</v>
      </c>
      <c r="C1" s="424"/>
      <c r="D1" s="424"/>
      <c r="E1" s="424"/>
      <c r="F1" s="424"/>
      <c r="G1" s="424"/>
      <c r="H1" s="424"/>
      <c r="I1" s="425"/>
    </row>
    <row r="2" spans="1:9" ht="14.25" customHeight="1">
      <c r="A2" s="232" t="s">
        <v>911</v>
      </c>
      <c r="B2" s="493" t="s">
        <v>955</v>
      </c>
      <c r="C2" s="424"/>
      <c r="D2" s="424"/>
      <c r="E2" s="424"/>
      <c r="F2" s="424"/>
      <c r="G2" s="424"/>
      <c r="H2" s="424"/>
      <c r="I2" s="425"/>
    </row>
    <row r="3" spans="1:9" ht="14.25" customHeight="1">
      <c r="A3" s="509" t="s">
        <v>913</v>
      </c>
      <c r="B3" s="477" t="s">
        <v>956</v>
      </c>
      <c r="C3" s="449"/>
      <c r="D3" s="449"/>
      <c r="E3" s="449"/>
      <c r="F3" s="449"/>
      <c r="G3" s="449"/>
      <c r="H3" s="449"/>
      <c r="I3" s="450"/>
    </row>
    <row r="4" spans="1:9" ht="14.25" customHeight="1">
      <c r="A4" s="510"/>
      <c r="B4" s="451"/>
      <c r="C4" s="452"/>
      <c r="D4" s="452"/>
      <c r="E4" s="452"/>
      <c r="F4" s="452"/>
      <c r="G4" s="452"/>
      <c r="H4" s="452"/>
      <c r="I4" s="453"/>
    </row>
    <row r="5" spans="1:9" ht="14.25" customHeight="1">
      <c r="A5" s="510"/>
      <c r="B5" s="451"/>
      <c r="C5" s="452"/>
      <c r="D5" s="452"/>
      <c r="E5" s="452"/>
      <c r="F5" s="452"/>
      <c r="G5" s="452"/>
      <c r="H5" s="452"/>
      <c r="I5" s="453"/>
    </row>
    <row r="6" spans="1:9" ht="14.25" customHeight="1">
      <c r="A6" s="510"/>
      <c r="B6" s="451"/>
      <c r="C6" s="452"/>
      <c r="D6" s="452"/>
      <c r="E6" s="452"/>
      <c r="F6" s="452"/>
      <c r="G6" s="452"/>
      <c r="H6" s="452"/>
      <c r="I6" s="453"/>
    </row>
    <row r="7" spans="1:9" ht="14.25" customHeight="1">
      <c r="A7" s="510"/>
      <c r="B7" s="451"/>
      <c r="C7" s="452"/>
      <c r="D7" s="452"/>
      <c r="E7" s="452"/>
      <c r="F7" s="452"/>
      <c r="G7" s="452"/>
      <c r="H7" s="452"/>
      <c r="I7" s="453"/>
    </row>
    <row r="8" spans="1:9" ht="14.25" customHeight="1">
      <c r="A8" s="510"/>
      <c r="B8" s="451"/>
      <c r="C8" s="452"/>
      <c r="D8" s="452"/>
      <c r="E8" s="452"/>
      <c r="F8" s="452"/>
      <c r="G8" s="452"/>
      <c r="H8" s="452"/>
      <c r="I8" s="453"/>
    </row>
    <row r="9" spans="1:9" ht="14.25" customHeight="1">
      <c r="A9" s="510"/>
      <c r="B9" s="451"/>
      <c r="C9" s="452"/>
      <c r="D9" s="452"/>
      <c r="E9" s="452"/>
      <c r="F9" s="452"/>
      <c r="G9" s="452"/>
      <c r="H9" s="452"/>
      <c r="I9" s="453"/>
    </row>
    <row r="10" spans="1:9" ht="14.25" customHeight="1">
      <c r="A10" s="510"/>
      <c r="B10" s="451"/>
      <c r="C10" s="452"/>
      <c r="D10" s="452"/>
      <c r="E10" s="452"/>
      <c r="F10" s="452"/>
      <c r="G10" s="452"/>
      <c r="H10" s="452"/>
      <c r="I10" s="453"/>
    </row>
    <row r="11" spans="1:9" ht="14.25" customHeight="1">
      <c r="A11" s="510"/>
      <c r="B11" s="451"/>
      <c r="C11" s="452"/>
      <c r="D11" s="452"/>
      <c r="E11" s="452"/>
      <c r="F11" s="452"/>
      <c r="G11" s="452"/>
      <c r="H11" s="452"/>
      <c r="I11" s="453"/>
    </row>
    <row r="12" spans="1:9" ht="14.25" customHeight="1">
      <c r="A12" s="510"/>
      <c r="B12" s="451"/>
      <c r="C12" s="452"/>
      <c r="D12" s="452"/>
      <c r="E12" s="452"/>
      <c r="F12" s="452"/>
      <c r="G12" s="452"/>
      <c r="H12" s="452"/>
      <c r="I12" s="453"/>
    </row>
    <row r="13" spans="1:9" ht="14.25" customHeight="1">
      <c r="A13" s="510"/>
      <c r="B13" s="451"/>
      <c r="C13" s="452"/>
      <c r="D13" s="452"/>
      <c r="E13" s="452"/>
      <c r="F13" s="452"/>
      <c r="G13" s="452"/>
      <c r="H13" s="452"/>
      <c r="I13" s="453"/>
    </row>
    <row r="14" spans="1:9" ht="14.25" customHeight="1">
      <c r="A14" s="510"/>
      <c r="B14" s="451"/>
      <c r="C14" s="452"/>
      <c r="D14" s="452"/>
      <c r="E14" s="452"/>
      <c r="F14" s="452"/>
      <c r="G14" s="452"/>
      <c r="H14" s="452"/>
      <c r="I14" s="453"/>
    </row>
    <row r="15" spans="1:9" ht="14.25" customHeight="1">
      <c r="A15" s="510"/>
      <c r="B15" s="451"/>
      <c r="C15" s="452"/>
      <c r="D15" s="452"/>
      <c r="E15" s="452"/>
      <c r="F15" s="452"/>
      <c r="G15" s="452"/>
      <c r="H15" s="452"/>
      <c r="I15" s="453"/>
    </row>
    <row r="16" spans="1:9" ht="14.25" customHeight="1">
      <c r="A16" s="510"/>
      <c r="B16" s="451"/>
      <c r="C16" s="452"/>
      <c r="D16" s="452"/>
      <c r="E16" s="452"/>
      <c r="F16" s="452"/>
      <c r="G16" s="452"/>
      <c r="H16" s="452"/>
      <c r="I16" s="453"/>
    </row>
    <row r="17" spans="1:9" ht="14.25" customHeight="1">
      <c r="A17" s="510"/>
      <c r="B17" s="451"/>
      <c r="C17" s="452"/>
      <c r="D17" s="452"/>
      <c r="E17" s="452"/>
      <c r="F17" s="452"/>
      <c r="G17" s="452"/>
      <c r="H17" s="452"/>
      <c r="I17" s="453"/>
    </row>
    <row r="18" spans="1:9" ht="14.25" customHeight="1">
      <c r="A18" s="510"/>
      <c r="B18" s="451"/>
      <c r="C18" s="452"/>
      <c r="D18" s="452"/>
      <c r="E18" s="452"/>
      <c r="F18" s="452"/>
      <c r="G18" s="452"/>
      <c r="H18" s="452"/>
      <c r="I18" s="453"/>
    </row>
    <row r="19" spans="1:9" ht="14.25" customHeight="1">
      <c r="A19" s="510"/>
      <c r="B19" s="451"/>
      <c r="C19" s="452"/>
      <c r="D19" s="452"/>
      <c r="E19" s="452"/>
      <c r="F19" s="452"/>
      <c r="G19" s="452"/>
      <c r="H19" s="452"/>
      <c r="I19" s="453"/>
    </row>
    <row r="20" spans="1:9" ht="14.25" customHeight="1">
      <c r="A20" s="510"/>
      <c r="B20" s="451"/>
      <c r="C20" s="452"/>
      <c r="D20" s="452"/>
      <c r="E20" s="452"/>
      <c r="F20" s="452"/>
      <c r="G20" s="452"/>
      <c r="H20" s="452"/>
      <c r="I20" s="453"/>
    </row>
    <row r="21" spans="1:9" ht="14.25" customHeight="1">
      <c r="A21" s="510"/>
      <c r="B21" s="451"/>
      <c r="C21" s="452"/>
      <c r="D21" s="452"/>
      <c r="E21" s="452"/>
      <c r="F21" s="452"/>
      <c r="G21" s="452"/>
      <c r="H21" s="452"/>
      <c r="I21" s="453"/>
    </row>
    <row r="22" spans="1:9" ht="14.25" customHeight="1">
      <c r="A22" s="511"/>
      <c r="B22" s="454"/>
      <c r="C22" s="455"/>
      <c r="D22" s="455"/>
      <c r="E22" s="455"/>
      <c r="F22" s="455"/>
      <c r="G22" s="455"/>
      <c r="H22" s="455"/>
      <c r="I22" s="456"/>
    </row>
    <row r="23" spans="1:9" ht="14.25" customHeight="1">
      <c r="A23" s="515" t="s">
        <v>916</v>
      </c>
      <c r="B23" s="477" t="s">
        <v>957</v>
      </c>
      <c r="C23" s="449"/>
      <c r="D23" s="449"/>
      <c r="E23" s="449"/>
      <c r="F23" s="449"/>
      <c r="G23" s="449"/>
      <c r="H23" s="449"/>
      <c r="I23" s="450"/>
    </row>
    <row r="24" spans="1:9" ht="14.25" customHeight="1">
      <c r="A24" s="516"/>
      <c r="B24" s="451"/>
      <c r="C24" s="452"/>
      <c r="D24" s="452"/>
      <c r="E24" s="452"/>
      <c r="F24" s="452"/>
      <c r="G24" s="452"/>
      <c r="H24" s="452"/>
      <c r="I24" s="453"/>
    </row>
    <row r="25" spans="1:9" ht="14.25" customHeight="1">
      <c r="A25" s="516"/>
      <c r="B25" s="451"/>
      <c r="C25" s="452"/>
      <c r="D25" s="452"/>
      <c r="E25" s="452"/>
      <c r="F25" s="452"/>
      <c r="G25" s="452"/>
      <c r="H25" s="452"/>
      <c r="I25" s="453"/>
    </row>
    <row r="26" spans="1:9" ht="14.25" customHeight="1">
      <c r="A26" s="516"/>
      <c r="B26" s="451"/>
      <c r="C26" s="452"/>
      <c r="D26" s="452"/>
      <c r="E26" s="452"/>
      <c r="F26" s="452"/>
      <c r="G26" s="452"/>
      <c r="H26" s="452"/>
      <c r="I26" s="453"/>
    </row>
    <row r="27" spans="1:9" ht="14.25" customHeight="1">
      <c r="A27" s="516"/>
      <c r="B27" s="451"/>
      <c r="C27" s="452"/>
      <c r="D27" s="452"/>
      <c r="E27" s="452"/>
      <c r="F27" s="452"/>
      <c r="G27" s="452"/>
      <c r="H27" s="452"/>
      <c r="I27" s="453"/>
    </row>
    <row r="28" spans="1:9" ht="14.25" customHeight="1">
      <c r="A28" s="516"/>
      <c r="B28" s="451"/>
      <c r="C28" s="452"/>
      <c r="D28" s="452"/>
      <c r="E28" s="452"/>
      <c r="F28" s="452"/>
      <c r="G28" s="452"/>
      <c r="H28" s="452"/>
      <c r="I28" s="453"/>
    </row>
    <row r="29" spans="1:9" ht="14.25" customHeight="1">
      <c r="A29" s="516"/>
      <c r="B29" s="451"/>
      <c r="C29" s="452"/>
      <c r="D29" s="452"/>
      <c r="E29" s="452"/>
      <c r="F29" s="452"/>
      <c r="G29" s="452"/>
      <c r="H29" s="452"/>
      <c r="I29" s="453"/>
    </row>
    <row r="30" spans="1:9" ht="14.25" customHeight="1">
      <c r="A30" s="516"/>
      <c r="B30" s="451"/>
      <c r="C30" s="452"/>
      <c r="D30" s="452"/>
      <c r="E30" s="452"/>
      <c r="F30" s="452"/>
      <c r="G30" s="452"/>
      <c r="H30" s="452"/>
      <c r="I30" s="453"/>
    </row>
    <row r="31" spans="1:9" ht="14.25" customHeight="1">
      <c r="A31" s="516"/>
      <c r="B31" s="451"/>
      <c r="C31" s="452"/>
      <c r="D31" s="452"/>
      <c r="E31" s="452"/>
      <c r="F31" s="452"/>
      <c r="G31" s="452"/>
      <c r="H31" s="452"/>
      <c r="I31" s="453"/>
    </row>
    <row r="32" spans="1:9" ht="14.25" customHeight="1">
      <c r="A32" s="516"/>
      <c r="B32" s="451"/>
      <c r="C32" s="452"/>
      <c r="D32" s="452"/>
      <c r="E32" s="452"/>
      <c r="F32" s="452"/>
      <c r="G32" s="452"/>
      <c r="H32" s="452"/>
      <c r="I32" s="453"/>
    </row>
    <row r="33" spans="1:9" ht="34.5" customHeight="1">
      <c r="A33" s="517"/>
      <c r="B33" s="454"/>
      <c r="C33" s="455"/>
      <c r="D33" s="455"/>
      <c r="E33" s="455"/>
      <c r="F33" s="455"/>
      <c r="G33" s="455"/>
      <c r="H33" s="455"/>
      <c r="I33" s="456"/>
    </row>
    <row r="34" spans="1:9" ht="14.25" customHeight="1">
      <c r="A34" s="506" t="s">
        <v>918</v>
      </c>
      <c r="B34" s="477" t="s">
        <v>958</v>
      </c>
      <c r="C34" s="449"/>
      <c r="D34" s="449"/>
      <c r="E34" s="449"/>
      <c r="F34" s="449"/>
      <c r="G34" s="449"/>
      <c r="H34" s="449"/>
      <c r="I34" s="450"/>
    </row>
    <row r="35" spans="1:9" ht="14.25" customHeight="1">
      <c r="A35" s="507"/>
      <c r="B35" s="451"/>
      <c r="C35" s="452"/>
      <c r="D35" s="452"/>
      <c r="E35" s="452"/>
      <c r="F35" s="452"/>
      <c r="G35" s="452"/>
      <c r="H35" s="452"/>
      <c r="I35" s="453"/>
    </row>
    <row r="36" spans="1:9" ht="14.25" customHeight="1">
      <c r="A36" s="507"/>
      <c r="B36" s="451"/>
      <c r="C36" s="452"/>
      <c r="D36" s="452"/>
      <c r="E36" s="452"/>
      <c r="F36" s="452"/>
      <c r="G36" s="452"/>
      <c r="H36" s="452"/>
      <c r="I36" s="453"/>
    </row>
    <row r="37" spans="1:9" ht="14.25" customHeight="1">
      <c r="A37" s="507"/>
      <c r="B37" s="451"/>
      <c r="C37" s="452"/>
      <c r="D37" s="452"/>
      <c r="E37" s="452"/>
      <c r="F37" s="452"/>
      <c r="G37" s="452"/>
      <c r="H37" s="452"/>
      <c r="I37" s="453"/>
    </row>
    <row r="38" spans="1:9" ht="40.5" customHeight="1">
      <c r="A38" s="508"/>
      <c r="B38" s="454"/>
      <c r="C38" s="455"/>
      <c r="D38" s="455"/>
      <c r="E38" s="455"/>
      <c r="F38" s="455"/>
      <c r="G38" s="455"/>
      <c r="H38" s="455"/>
      <c r="I38" s="456"/>
    </row>
    <row r="39" spans="1:9" ht="14.25" customHeight="1">
      <c r="A39" s="509" t="s">
        <v>920</v>
      </c>
      <c r="B39" s="477" t="s">
        <v>959</v>
      </c>
      <c r="C39" s="449"/>
      <c r="D39" s="449"/>
      <c r="E39" s="449"/>
      <c r="F39" s="449"/>
      <c r="G39" s="449"/>
      <c r="H39" s="449"/>
      <c r="I39" s="450"/>
    </row>
    <row r="40" spans="1:9" ht="14.25" customHeight="1">
      <c r="A40" s="510"/>
      <c r="B40" s="451"/>
      <c r="C40" s="452"/>
      <c r="D40" s="452"/>
      <c r="E40" s="452"/>
      <c r="F40" s="452"/>
      <c r="G40" s="452"/>
      <c r="H40" s="452"/>
      <c r="I40" s="453"/>
    </row>
    <row r="41" spans="1:9" ht="14.25" customHeight="1">
      <c r="A41" s="510"/>
      <c r="B41" s="451"/>
      <c r="C41" s="452"/>
      <c r="D41" s="452"/>
      <c r="E41" s="452"/>
      <c r="F41" s="452"/>
      <c r="G41" s="452"/>
      <c r="H41" s="452"/>
      <c r="I41" s="453"/>
    </row>
    <row r="42" spans="1:9" ht="14.25" customHeight="1">
      <c r="A42" s="510"/>
      <c r="B42" s="451"/>
      <c r="C42" s="452"/>
      <c r="D42" s="452"/>
      <c r="E42" s="452"/>
      <c r="F42" s="452"/>
      <c r="G42" s="452"/>
      <c r="H42" s="452"/>
      <c r="I42" s="453"/>
    </row>
    <row r="43" spans="1:9" ht="14.25" customHeight="1">
      <c r="A43" s="510"/>
      <c r="B43" s="451"/>
      <c r="C43" s="452"/>
      <c r="D43" s="452"/>
      <c r="E43" s="452"/>
      <c r="F43" s="452"/>
      <c r="G43" s="452"/>
      <c r="H43" s="452"/>
      <c r="I43" s="453"/>
    </row>
    <row r="44" spans="1:9" ht="14.25" customHeight="1">
      <c r="A44" s="510"/>
      <c r="B44" s="451"/>
      <c r="C44" s="452"/>
      <c r="D44" s="452"/>
      <c r="E44" s="452"/>
      <c r="F44" s="452"/>
      <c r="G44" s="452"/>
      <c r="H44" s="452"/>
      <c r="I44" s="453"/>
    </row>
    <row r="45" spans="1:9" ht="14.25" customHeight="1">
      <c r="A45" s="510"/>
      <c r="B45" s="451"/>
      <c r="C45" s="452"/>
      <c r="D45" s="452"/>
      <c r="E45" s="452"/>
      <c r="F45" s="452"/>
      <c r="G45" s="452"/>
      <c r="H45" s="452"/>
      <c r="I45" s="453"/>
    </row>
    <row r="46" spans="1:9" ht="14.25" customHeight="1">
      <c r="A46" s="510"/>
      <c r="B46" s="451"/>
      <c r="C46" s="452"/>
      <c r="D46" s="452"/>
      <c r="E46" s="452"/>
      <c r="F46" s="452"/>
      <c r="G46" s="452"/>
      <c r="H46" s="452"/>
      <c r="I46" s="453"/>
    </row>
    <row r="47" spans="1:9" ht="14.25" customHeight="1">
      <c r="A47" s="510"/>
      <c r="B47" s="451"/>
      <c r="C47" s="452"/>
      <c r="D47" s="452"/>
      <c r="E47" s="452"/>
      <c r="F47" s="452"/>
      <c r="G47" s="452"/>
      <c r="H47" s="452"/>
      <c r="I47" s="453"/>
    </row>
    <row r="48" spans="1:9" ht="42.75" customHeight="1">
      <c r="A48" s="511"/>
      <c r="B48" s="451"/>
      <c r="C48" s="452"/>
      <c r="D48" s="452"/>
      <c r="E48" s="452"/>
      <c r="F48" s="452"/>
      <c r="G48" s="452"/>
      <c r="H48" s="452"/>
      <c r="I48" s="453"/>
    </row>
    <row r="49" spans="1:12" ht="14.25" customHeight="1">
      <c r="A49" s="512" t="s">
        <v>922</v>
      </c>
      <c r="B49" s="477" t="s">
        <v>960</v>
      </c>
      <c r="C49" s="449"/>
      <c r="D49" s="449"/>
      <c r="E49" s="449"/>
      <c r="F49" s="449"/>
      <c r="G49" s="449"/>
      <c r="H49" s="449"/>
      <c r="I49" s="450"/>
    </row>
    <row r="50" spans="1:12" ht="14.25" customHeight="1">
      <c r="A50" s="513"/>
      <c r="B50" s="451"/>
      <c r="C50" s="452"/>
      <c r="D50" s="452"/>
      <c r="E50" s="452"/>
      <c r="F50" s="452"/>
      <c r="G50" s="452"/>
      <c r="H50" s="452"/>
      <c r="I50" s="453"/>
    </row>
    <row r="51" spans="1:12" ht="14.25" customHeight="1">
      <c r="A51" s="513"/>
      <c r="B51" s="451"/>
      <c r="C51" s="452"/>
      <c r="D51" s="452"/>
      <c r="E51" s="452"/>
      <c r="F51" s="452"/>
      <c r="G51" s="452"/>
      <c r="H51" s="452"/>
      <c r="I51" s="453"/>
    </row>
    <row r="52" spans="1:12" ht="14.25" customHeight="1">
      <c r="A52" s="513"/>
      <c r="B52" s="451"/>
      <c r="C52" s="452"/>
      <c r="D52" s="452"/>
      <c r="E52" s="452"/>
      <c r="F52" s="452"/>
      <c r="G52" s="452"/>
      <c r="H52" s="452"/>
      <c r="I52" s="453"/>
    </row>
    <row r="53" spans="1:12" ht="14.25" customHeight="1">
      <c r="A53" s="513"/>
      <c r="B53" s="451"/>
      <c r="C53" s="452"/>
      <c r="D53" s="452"/>
      <c r="E53" s="452"/>
      <c r="F53" s="452"/>
      <c r="G53" s="452"/>
      <c r="H53" s="452"/>
      <c r="I53" s="453"/>
    </row>
    <row r="54" spans="1:12" ht="14.25" customHeight="1">
      <c r="A54" s="513"/>
      <c r="B54" s="451"/>
      <c r="C54" s="452"/>
      <c r="D54" s="452"/>
      <c r="E54" s="452"/>
      <c r="F54" s="452"/>
      <c r="G54" s="452"/>
      <c r="H54" s="452"/>
      <c r="I54" s="453"/>
    </row>
    <row r="55" spans="1:12" ht="14.25" customHeight="1">
      <c r="A55" s="513"/>
      <c r="B55" s="451"/>
      <c r="C55" s="452"/>
      <c r="D55" s="452"/>
      <c r="E55" s="452"/>
      <c r="F55" s="452"/>
      <c r="G55" s="452"/>
      <c r="H55" s="452"/>
      <c r="I55" s="453"/>
    </row>
    <row r="56" spans="1:12" ht="14.25" customHeight="1">
      <c r="A56" s="513"/>
      <c r="B56" s="451"/>
      <c r="C56" s="452"/>
      <c r="D56" s="452"/>
      <c r="E56" s="452"/>
      <c r="F56" s="452"/>
      <c r="G56" s="452"/>
      <c r="H56" s="452"/>
      <c r="I56" s="453"/>
    </row>
    <row r="57" spans="1:12" ht="14.25" customHeight="1">
      <c r="A57" s="513"/>
      <c r="B57" s="451"/>
      <c r="C57" s="452"/>
      <c r="D57" s="452"/>
      <c r="E57" s="452"/>
      <c r="F57" s="452"/>
      <c r="G57" s="452"/>
      <c r="H57" s="452"/>
      <c r="I57" s="453"/>
    </row>
    <row r="58" spans="1:12" ht="14.25" customHeight="1">
      <c r="A58" s="513"/>
      <c r="B58" s="451"/>
      <c r="C58" s="452"/>
      <c r="D58" s="452"/>
      <c r="E58" s="452"/>
      <c r="F58" s="452"/>
      <c r="G58" s="452"/>
      <c r="H58" s="452"/>
      <c r="I58" s="453"/>
    </row>
    <row r="59" spans="1:12" ht="54.75" customHeight="1">
      <c r="A59" s="514"/>
      <c r="B59" s="454"/>
      <c r="C59" s="455"/>
      <c r="D59" s="455"/>
      <c r="E59" s="455"/>
      <c r="F59" s="455"/>
      <c r="G59" s="455"/>
      <c r="H59" s="455"/>
      <c r="I59" s="456"/>
    </row>
    <row r="60" spans="1:12" ht="14.25" customHeight="1">
      <c r="A60" s="218"/>
      <c r="B60" s="218"/>
      <c r="C60" s="218"/>
      <c r="D60" s="218"/>
      <c r="E60" s="218"/>
      <c r="F60" s="218"/>
      <c r="G60" s="218"/>
      <c r="H60" s="218"/>
      <c r="I60" s="218"/>
    </row>
    <row r="61" spans="1:12" ht="14.25" customHeight="1">
      <c r="A61" s="218"/>
      <c r="B61" s="218"/>
      <c r="C61" s="218"/>
      <c r="D61" s="218"/>
      <c r="E61" s="218"/>
      <c r="F61" s="218"/>
      <c r="G61" s="218"/>
      <c r="H61" s="218"/>
      <c r="I61" s="218"/>
    </row>
    <row r="62" spans="1:12" ht="14.25" customHeight="1">
      <c r="A62" s="218"/>
    </row>
    <row r="63" spans="1:12" ht="14.25" customHeight="1"/>
    <row r="64" spans="1:12" ht="14.25" customHeight="1">
      <c r="A64" s="497" t="s">
        <v>924</v>
      </c>
      <c r="B64" s="433"/>
      <c r="C64" s="433"/>
      <c r="D64" s="433"/>
      <c r="E64" s="433"/>
      <c r="F64" s="433"/>
      <c r="G64" s="433"/>
      <c r="H64" s="433"/>
      <c r="I64" s="433"/>
      <c r="J64" s="433"/>
      <c r="K64" s="433"/>
      <c r="L64" s="434"/>
    </row>
    <row r="65" spans="1:13" ht="14.25" customHeight="1"/>
    <row r="66" spans="1:13" ht="14.25" customHeight="1">
      <c r="A66" s="220" t="s">
        <v>925</v>
      </c>
      <c r="B66" s="499" t="s">
        <v>926</v>
      </c>
      <c r="C66" s="500"/>
      <c r="D66" s="500"/>
      <c r="E66" s="500"/>
      <c r="F66" s="501"/>
      <c r="G66" s="221">
        <v>50.181545213174331</v>
      </c>
    </row>
    <row r="67" spans="1:13" ht="14.25" customHeight="1">
      <c r="B67" s="478" t="s">
        <v>927</v>
      </c>
      <c r="C67" s="427"/>
      <c r="D67" s="427"/>
      <c r="E67" s="427"/>
      <c r="F67" s="428"/>
      <c r="G67" s="222">
        <v>4.8774249407910197</v>
      </c>
      <c r="I67" s="234"/>
    </row>
    <row r="68" spans="1:13" ht="14.25" customHeight="1">
      <c r="B68" s="478" t="s">
        <v>928</v>
      </c>
      <c r="C68" s="427"/>
      <c r="D68" s="427"/>
      <c r="E68" s="427"/>
      <c r="F68" s="428"/>
      <c r="G68" s="235">
        <v>1.3720109760878087E-2</v>
      </c>
    </row>
    <row r="69" spans="1:13" ht="14.25" customHeight="1">
      <c r="B69" s="479" t="s">
        <v>929</v>
      </c>
      <c r="C69" s="480"/>
      <c r="D69" s="480"/>
      <c r="E69" s="480"/>
      <c r="F69" s="481"/>
      <c r="G69" s="223">
        <v>21.655367506824387</v>
      </c>
      <c r="J69" s="482" t="s">
        <v>930</v>
      </c>
      <c r="K69" s="428"/>
      <c r="L69" s="200">
        <v>510.2</v>
      </c>
    </row>
    <row r="70" spans="1:13" ht="14.25" customHeight="1">
      <c r="B70" s="479" t="s">
        <v>170</v>
      </c>
      <c r="C70" s="480"/>
      <c r="D70" s="480"/>
      <c r="E70" s="480"/>
      <c r="F70" s="481"/>
      <c r="G70" s="224">
        <v>-1.4468374943819914E-3</v>
      </c>
      <c r="J70" s="236" t="s">
        <v>931</v>
      </c>
      <c r="K70" s="237"/>
      <c r="L70" s="200">
        <v>7406190</v>
      </c>
    </row>
    <row r="71" spans="1:13" ht="14.25" customHeight="1">
      <c r="B71" s="479" t="s">
        <v>187</v>
      </c>
      <c r="C71" s="480"/>
      <c r="D71" s="480"/>
      <c r="E71" s="480"/>
      <c r="F71" s="481"/>
      <c r="G71" s="224">
        <v>3.7709899856778036E-2</v>
      </c>
      <c r="J71" s="238" t="s">
        <v>932</v>
      </c>
      <c r="K71" s="237"/>
      <c r="L71" s="200">
        <v>75299358</v>
      </c>
    </row>
    <row r="72" spans="1:13" ht="14.25" customHeight="1">
      <c r="J72" s="238" t="s">
        <v>60</v>
      </c>
      <c r="K72" s="237"/>
      <c r="L72" s="200">
        <v>10.16708429030311</v>
      </c>
      <c r="M72" s="239" t="s">
        <v>961</v>
      </c>
    </row>
    <row r="73" spans="1:13" ht="14.25" customHeight="1">
      <c r="A73" s="225" t="s">
        <v>933</v>
      </c>
      <c r="B73" s="474">
        <v>50.181545213174331</v>
      </c>
      <c r="C73" s="477" t="s">
        <v>962</v>
      </c>
      <c r="D73" s="449"/>
      <c r="E73" s="449"/>
      <c r="F73" s="449"/>
      <c r="G73" s="449"/>
      <c r="H73" s="450"/>
      <c r="I73" s="174"/>
      <c r="J73" s="238" t="s">
        <v>935</v>
      </c>
      <c r="K73" s="237"/>
      <c r="L73" s="200">
        <v>774719895</v>
      </c>
    </row>
    <row r="74" spans="1:13" ht="14.25" customHeight="1">
      <c r="A74" s="226"/>
      <c r="B74" s="475"/>
      <c r="C74" s="451"/>
      <c r="D74" s="452"/>
      <c r="E74" s="452"/>
      <c r="F74" s="452"/>
      <c r="G74" s="452"/>
      <c r="H74" s="453"/>
      <c r="I74" s="174"/>
      <c r="J74" s="238" t="s">
        <v>936</v>
      </c>
      <c r="K74" s="237"/>
      <c r="L74" s="200">
        <v>7</v>
      </c>
    </row>
    <row r="75" spans="1:13" ht="14.25" customHeight="1">
      <c r="A75" s="226"/>
      <c r="B75" s="475"/>
      <c r="C75" s="451"/>
      <c r="D75" s="452"/>
      <c r="E75" s="452"/>
      <c r="F75" s="452"/>
      <c r="G75" s="452"/>
      <c r="H75" s="453"/>
      <c r="I75" s="174"/>
      <c r="J75" s="238" t="s">
        <v>937</v>
      </c>
      <c r="K75" s="238"/>
      <c r="L75" s="200">
        <v>4759849778</v>
      </c>
    </row>
    <row r="76" spans="1:13" ht="14.25" customHeight="1">
      <c r="A76" s="226"/>
      <c r="B76" s="476"/>
      <c r="C76" s="454"/>
      <c r="D76" s="455"/>
      <c r="E76" s="455"/>
      <c r="F76" s="455"/>
      <c r="G76" s="455"/>
      <c r="H76" s="456"/>
      <c r="I76" s="174"/>
      <c r="J76" s="236" t="s">
        <v>938</v>
      </c>
      <c r="K76" s="238"/>
      <c r="L76" s="200">
        <v>219800000</v>
      </c>
    </row>
    <row r="77" spans="1:13" ht="14.25" customHeight="1">
      <c r="A77" s="226"/>
      <c r="B77" s="470">
        <v>4.8774249407910197</v>
      </c>
      <c r="C77" s="477" t="s">
        <v>963</v>
      </c>
      <c r="D77" s="449"/>
      <c r="E77" s="449"/>
      <c r="F77" s="449"/>
      <c r="G77" s="449"/>
      <c r="H77" s="450"/>
      <c r="I77" s="174"/>
    </row>
    <row r="78" spans="1:13" ht="14.25" customHeight="1">
      <c r="A78" s="226"/>
      <c r="B78" s="471"/>
      <c r="C78" s="451"/>
      <c r="D78" s="452"/>
      <c r="E78" s="452"/>
      <c r="F78" s="452"/>
      <c r="G78" s="452"/>
      <c r="H78" s="453"/>
    </row>
    <row r="79" spans="1:13" ht="14.25" customHeight="1">
      <c r="B79" s="471"/>
      <c r="C79" s="451"/>
      <c r="D79" s="452"/>
      <c r="E79" s="452"/>
      <c r="F79" s="452"/>
      <c r="G79" s="452"/>
      <c r="H79" s="453"/>
    </row>
    <row r="80" spans="1:13" ht="14.25" customHeight="1">
      <c r="B80" s="471"/>
      <c r="C80" s="451"/>
      <c r="D80" s="452"/>
      <c r="E80" s="452"/>
      <c r="F80" s="452"/>
      <c r="G80" s="452"/>
      <c r="H80" s="453"/>
    </row>
    <row r="81" spans="2:8" ht="14.25" customHeight="1">
      <c r="B81" s="471"/>
      <c r="C81" s="451"/>
      <c r="D81" s="452"/>
      <c r="E81" s="452"/>
      <c r="F81" s="452"/>
      <c r="G81" s="452"/>
      <c r="H81" s="453"/>
    </row>
    <row r="82" spans="2:8" ht="14.25" customHeight="1">
      <c r="B82" s="472"/>
      <c r="C82" s="454"/>
      <c r="D82" s="455"/>
      <c r="E82" s="455"/>
      <c r="F82" s="455"/>
      <c r="G82" s="455"/>
      <c r="H82" s="456"/>
    </row>
    <row r="83" spans="2:8" ht="14.25" customHeight="1">
      <c r="B83" s="504">
        <v>1.3720109760878087E-2</v>
      </c>
      <c r="C83" s="477" t="s">
        <v>964</v>
      </c>
      <c r="D83" s="449"/>
      <c r="E83" s="449"/>
      <c r="F83" s="449"/>
      <c r="G83" s="449"/>
      <c r="H83" s="450"/>
    </row>
    <row r="84" spans="2:8" ht="14.25" customHeight="1">
      <c r="B84" s="471"/>
      <c r="C84" s="451"/>
      <c r="D84" s="452"/>
      <c r="E84" s="452"/>
      <c r="F84" s="452"/>
      <c r="G84" s="452"/>
      <c r="H84" s="453"/>
    </row>
    <row r="85" spans="2:8" ht="14.25" customHeight="1">
      <c r="B85" s="471"/>
      <c r="C85" s="451"/>
      <c r="D85" s="452"/>
      <c r="E85" s="452"/>
      <c r="F85" s="452"/>
      <c r="G85" s="452"/>
      <c r="H85" s="453"/>
    </row>
    <row r="86" spans="2:8" ht="14.25" customHeight="1">
      <c r="B86" s="471"/>
      <c r="C86" s="451"/>
      <c r="D86" s="452"/>
      <c r="E86" s="452"/>
      <c r="F86" s="452"/>
      <c r="G86" s="452"/>
      <c r="H86" s="453"/>
    </row>
    <row r="87" spans="2:8" ht="14.25" customHeight="1">
      <c r="B87" s="472"/>
      <c r="C87" s="454"/>
      <c r="D87" s="455"/>
      <c r="E87" s="455"/>
      <c r="F87" s="455"/>
      <c r="G87" s="455"/>
      <c r="H87" s="456"/>
    </row>
    <row r="88" spans="2:8" ht="14.25" customHeight="1">
      <c r="B88" s="470">
        <v>21.655367506824387</v>
      </c>
      <c r="C88" s="505" t="s">
        <v>965</v>
      </c>
      <c r="D88" s="449"/>
      <c r="E88" s="449"/>
      <c r="F88" s="449"/>
      <c r="G88" s="449"/>
      <c r="H88" s="450"/>
    </row>
    <row r="89" spans="2:8" ht="14.25" customHeight="1">
      <c r="B89" s="471"/>
      <c r="C89" s="451"/>
      <c r="D89" s="452"/>
      <c r="E89" s="452"/>
      <c r="F89" s="452"/>
      <c r="G89" s="452"/>
      <c r="H89" s="453"/>
    </row>
    <row r="90" spans="2:8" ht="14.25" customHeight="1">
      <c r="B90" s="471"/>
      <c r="C90" s="451"/>
      <c r="D90" s="452"/>
      <c r="E90" s="452"/>
      <c r="F90" s="452"/>
      <c r="G90" s="452"/>
      <c r="H90" s="453"/>
    </row>
    <row r="91" spans="2:8" ht="14.25" customHeight="1">
      <c r="B91" s="471"/>
      <c r="C91" s="451"/>
      <c r="D91" s="452"/>
      <c r="E91" s="452"/>
      <c r="F91" s="452"/>
      <c r="G91" s="452"/>
      <c r="H91" s="453"/>
    </row>
    <row r="92" spans="2:8" ht="14.25" customHeight="1">
      <c r="B92" s="471"/>
      <c r="C92" s="451"/>
      <c r="D92" s="452"/>
      <c r="E92" s="452"/>
      <c r="F92" s="452"/>
      <c r="G92" s="452"/>
      <c r="H92" s="453"/>
    </row>
    <row r="93" spans="2:8" ht="14.25" customHeight="1">
      <c r="B93" s="472"/>
      <c r="C93" s="454"/>
      <c r="D93" s="455"/>
      <c r="E93" s="455"/>
      <c r="F93" s="455"/>
      <c r="G93" s="455"/>
      <c r="H93" s="456"/>
    </row>
    <row r="94" spans="2:8" ht="14.25" customHeight="1">
      <c r="B94" s="473" t="s">
        <v>966</v>
      </c>
      <c r="C94" s="477" t="s">
        <v>967</v>
      </c>
      <c r="D94" s="449"/>
      <c r="E94" s="449"/>
      <c r="F94" s="449"/>
      <c r="G94" s="449"/>
      <c r="H94" s="450"/>
    </row>
    <row r="95" spans="2:8" ht="14.25" customHeight="1">
      <c r="B95" s="471"/>
      <c r="C95" s="451"/>
      <c r="D95" s="452"/>
      <c r="E95" s="452"/>
      <c r="F95" s="452"/>
      <c r="G95" s="452"/>
      <c r="H95" s="453"/>
    </row>
    <row r="96" spans="2:8" ht="14.25" customHeight="1">
      <c r="B96" s="471"/>
      <c r="C96" s="451"/>
      <c r="D96" s="452"/>
      <c r="E96" s="452"/>
      <c r="F96" s="452"/>
      <c r="G96" s="452"/>
      <c r="H96" s="453"/>
    </row>
    <row r="97" spans="1:12" ht="14.25" customHeight="1">
      <c r="B97" s="471"/>
      <c r="C97" s="451"/>
      <c r="D97" s="452"/>
      <c r="E97" s="452"/>
      <c r="F97" s="452"/>
      <c r="G97" s="452"/>
      <c r="H97" s="453"/>
    </row>
    <row r="98" spans="1:12" ht="14.25" customHeight="1">
      <c r="B98" s="471"/>
      <c r="C98" s="451"/>
      <c r="D98" s="452"/>
      <c r="E98" s="452"/>
      <c r="F98" s="452"/>
      <c r="G98" s="452"/>
      <c r="H98" s="453"/>
    </row>
    <row r="99" spans="1:12" ht="14.25" customHeight="1">
      <c r="B99" s="472"/>
      <c r="C99" s="454"/>
      <c r="D99" s="455"/>
      <c r="E99" s="455"/>
      <c r="F99" s="455"/>
      <c r="G99" s="455"/>
      <c r="H99" s="456"/>
    </row>
    <row r="100" spans="1:12" ht="14.25" customHeight="1"/>
    <row r="101" spans="1:12" ht="14.25" customHeight="1">
      <c r="A101" s="228" t="s">
        <v>944</v>
      </c>
      <c r="B101" s="228"/>
      <c r="C101" s="228"/>
      <c r="D101" s="228"/>
      <c r="E101" s="228"/>
      <c r="F101" s="228"/>
      <c r="G101" s="228"/>
      <c r="H101" s="228"/>
      <c r="I101" s="228"/>
      <c r="J101" s="228"/>
      <c r="K101" s="228"/>
      <c r="L101" s="228"/>
    </row>
    <row r="102" spans="1:12" ht="14.25" customHeight="1"/>
    <row r="103" spans="1:12" ht="14.25" customHeight="1">
      <c r="A103" s="220" t="s">
        <v>925</v>
      </c>
      <c r="B103" s="499" t="s">
        <v>945</v>
      </c>
      <c r="C103" s="500"/>
      <c r="D103" s="500"/>
      <c r="E103" s="500"/>
      <c r="F103" s="501"/>
      <c r="G103" s="221">
        <v>0.58714479848415424</v>
      </c>
    </row>
    <row r="104" spans="1:12" ht="14.25" customHeight="1">
      <c r="B104" s="502" t="s">
        <v>946</v>
      </c>
      <c r="C104" s="486"/>
      <c r="D104" s="486"/>
      <c r="E104" s="486"/>
      <c r="F104" s="487"/>
      <c r="G104" s="229">
        <v>1.8128548662842436</v>
      </c>
      <c r="I104" s="39"/>
      <c r="J104" s="236" t="s">
        <v>930</v>
      </c>
      <c r="K104" s="237"/>
      <c r="L104" s="200">
        <v>510.2</v>
      </c>
    </row>
    <row r="105" spans="1:12" ht="14.25" customHeight="1">
      <c r="B105" s="493" t="s">
        <v>947</v>
      </c>
      <c r="C105" s="424"/>
      <c r="D105" s="424"/>
      <c r="E105" s="424"/>
      <c r="F105" s="494"/>
      <c r="G105" s="230">
        <v>9.7195590930319403E-2</v>
      </c>
      <c r="J105" s="236" t="s">
        <v>931</v>
      </c>
      <c r="K105" s="237"/>
      <c r="L105" s="200">
        <v>7406190</v>
      </c>
    </row>
    <row r="106" spans="1:12" ht="14.25" customHeight="1">
      <c r="B106" s="495"/>
      <c r="C106" s="452"/>
      <c r="D106" s="452"/>
      <c r="E106" s="452"/>
      <c r="F106" s="452"/>
      <c r="G106" s="197"/>
      <c r="J106" s="238" t="s">
        <v>932</v>
      </c>
      <c r="K106" s="237"/>
      <c r="L106" s="200">
        <v>75299358</v>
      </c>
    </row>
    <row r="107" spans="1:12" ht="14.25" customHeight="1">
      <c r="J107" s="238" t="s">
        <v>948</v>
      </c>
      <c r="K107" s="237"/>
      <c r="L107" s="200">
        <v>1319469911</v>
      </c>
    </row>
    <row r="108" spans="1:12" ht="14.25" customHeight="1">
      <c r="A108" s="225" t="s">
        <v>933</v>
      </c>
      <c r="B108" s="470">
        <v>0.58714479848415424</v>
      </c>
      <c r="C108" s="477" t="s">
        <v>968</v>
      </c>
      <c r="D108" s="449"/>
      <c r="E108" s="449"/>
      <c r="F108" s="449"/>
      <c r="G108" s="449"/>
      <c r="H108" s="450"/>
      <c r="I108" s="174"/>
      <c r="J108" s="236" t="s">
        <v>935</v>
      </c>
      <c r="K108" s="237"/>
      <c r="L108" s="200">
        <v>774719895</v>
      </c>
    </row>
    <row r="109" spans="1:12" ht="14.25" customHeight="1">
      <c r="A109" s="226"/>
      <c r="B109" s="503"/>
      <c r="C109" s="451"/>
      <c r="D109" s="452"/>
      <c r="E109" s="452"/>
      <c r="F109" s="452"/>
      <c r="G109" s="452"/>
      <c r="H109" s="453"/>
      <c r="I109" s="174"/>
      <c r="J109" s="236" t="s">
        <v>950</v>
      </c>
      <c r="K109" s="237"/>
      <c r="L109" s="200">
        <v>1582915000</v>
      </c>
    </row>
    <row r="110" spans="1:12" ht="14.25" customHeight="1">
      <c r="A110" s="226"/>
      <c r="B110" s="470">
        <v>1.8128548662842436</v>
      </c>
      <c r="C110" s="477" t="s">
        <v>969</v>
      </c>
      <c r="D110" s="449"/>
      <c r="E110" s="449"/>
      <c r="F110" s="449"/>
      <c r="G110" s="449"/>
      <c r="H110" s="450"/>
      <c r="I110" s="174"/>
      <c r="J110" s="240" t="s">
        <v>951</v>
      </c>
      <c r="K110" s="237"/>
      <c r="L110" s="200">
        <v>873161459</v>
      </c>
    </row>
    <row r="111" spans="1:12" ht="14.25" customHeight="1">
      <c r="A111" s="226"/>
      <c r="B111" s="471"/>
      <c r="C111" s="451"/>
      <c r="D111" s="452"/>
      <c r="E111" s="452"/>
      <c r="F111" s="452"/>
      <c r="G111" s="452"/>
      <c r="H111" s="453"/>
      <c r="I111" s="174"/>
    </row>
    <row r="112" spans="1:12" ht="14.25" customHeight="1">
      <c r="A112" s="226"/>
      <c r="B112" s="503"/>
      <c r="C112" s="451"/>
      <c r="D112" s="452"/>
      <c r="E112" s="452"/>
      <c r="F112" s="452"/>
      <c r="G112" s="452"/>
      <c r="H112" s="453"/>
      <c r="I112" s="174"/>
    </row>
    <row r="113" spans="1:8" ht="14.25" customHeight="1">
      <c r="A113" s="226"/>
      <c r="B113" s="470">
        <v>9.7195590930319403E-2</v>
      </c>
      <c r="C113" s="477" t="s">
        <v>970</v>
      </c>
      <c r="D113" s="449"/>
      <c r="E113" s="449"/>
      <c r="F113" s="449"/>
      <c r="G113" s="449"/>
      <c r="H113" s="450"/>
    </row>
    <row r="114" spans="1:8" ht="14.25" customHeight="1">
      <c r="A114" s="226"/>
      <c r="B114" s="471"/>
      <c r="C114" s="451"/>
      <c r="D114" s="452"/>
      <c r="E114" s="452"/>
      <c r="F114" s="452"/>
      <c r="G114" s="452"/>
      <c r="H114" s="453"/>
    </row>
    <row r="115" spans="1:8" ht="14.25" customHeight="1">
      <c r="A115" s="226"/>
      <c r="B115" s="471"/>
      <c r="C115" s="451"/>
      <c r="D115" s="452"/>
      <c r="E115" s="452"/>
      <c r="F115" s="452"/>
      <c r="G115" s="452"/>
      <c r="H115" s="453"/>
    </row>
    <row r="116" spans="1:8" ht="14.25" customHeight="1">
      <c r="A116" s="226"/>
      <c r="B116" s="472"/>
      <c r="C116" s="454"/>
      <c r="D116" s="455"/>
      <c r="E116" s="455"/>
      <c r="F116" s="455"/>
      <c r="G116" s="455"/>
      <c r="H116" s="456"/>
    </row>
    <row r="117" spans="1:8" ht="14.25" customHeight="1">
      <c r="A117" s="226"/>
    </row>
    <row r="118" spans="1:8" ht="14.25" customHeight="1">
      <c r="A118" s="226"/>
    </row>
    <row r="119" spans="1:8" ht="14.25" customHeight="1">
      <c r="A119" s="226"/>
    </row>
    <row r="120" spans="1:8" ht="14.25" customHeight="1"/>
    <row r="121" spans="1:8" ht="14.25" customHeight="1"/>
    <row r="122" spans="1:8" ht="14.25" customHeight="1"/>
    <row r="123" spans="1:8" ht="14.25" customHeight="1"/>
    <row r="124" spans="1:8" ht="14.25" customHeight="1"/>
    <row r="125" spans="1:8" ht="14.25" customHeight="1"/>
    <row r="126" spans="1:8" ht="14.25" customHeight="1"/>
    <row r="127" spans="1:8" ht="14.25" customHeight="1"/>
    <row r="128" spans="1: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0">
    <mergeCell ref="A34:A38"/>
    <mergeCell ref="A39:A48"/>
    <mergeCell ref="A49:A59"/>
    <mergeCell ref="B1:I1"/>
    <mergeCell ref="B2:I2"/>
    <mergeCell ref="A3:A22"/>
    <mergeCell ref="B3:I22"/>
    <mergeCell ref="A23:A33"/>
    <mergeCell ref="B23:I33"/>
    <mergeCell ref="B34:I38"/>
    <mergeCell ref="B39:I48"/>
    <mergeCell ref="B49:I59"/>
    <mergeCell ref="A64:L64"/>
    <mergeCell ref="B66:F66"/>
    <mergeCell ref="B67:F67"/>
    <mergeCell ref="B68:F68"/>
    <mergeCell ref="J69:K69"/>
    <mergeCell ref="B69:F69"/>
    <mergeCell ref="B70:F70"/>
    <mergeCell ref="B71:F71"/>
    <mergeCell ref="B73:B76"/>
    <mergeCell ref="C73:H76"/>
    <mergeCell ref="B77:B82"/>
    <mergeCell ref="C77:H82"/>
    <mergeCell ref="B83:B87"/>
    <mergeCell ref="C83:H87"/>
    <mergeCell ref="B88:B93"/>
    <mergeCell ref="C88:H93"/>
    <mergeCell ref="B94:B99"/>
    <mergeCell ref="C94:H99"/>
    <mergeCell ref="B103:F103"/>
    <mergeCell ref="B113:B116"/>
    <mergeCell ref="C113:H116"/>
    <mergeCell ref="B104:F104"/>
    <mergeCell ref="B105:F105"/>
    <mergeCell ref="B106:F106"/>
    <mergeCell ref="B108:B109"/>
    <mergeCell ref="C108:H109"/>
    <mergeCell ref="B110:B112"/>
    <mergeCell ref="C110:H112"/>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1000"/>
  <sheetViews>
    <sheetView workbookViewId="0"/>
  </sheetViews>
  <sheetFormatPr defaultColWidth="14.42578125" defaultRowHeight="15" customHeight="1"/>
  <cols>
    <col min="1" max="1" width="19.42578125" customWidth="1"/>
    <col min="2" max="5" width="10.85546875" customWidth="1"/>
    <col min="6" max="6" width="11.85546875" customWidth="1"/>
    <col min="7" max="26" width="10.85546875" customWidth="1"/>
  </cols>
  <sheetData>
    <row r="1" spans="1:9" ht="14.25" customHeight="1">
      <c r="A1" s="232" t="s">
        <v>909</v>
      </c>
      <c r="B1" s="493" t="s">
        <v>971</v>
      </c>
      <c r="C1" s="424"/>
      <c r="D1" s="424"/>
      <c r="E1" s="424"/>
      <c r="F1" s="424"/>
      <c r="G1" s="424"/>
      <c r="H1" s="424"/>
      <c r="I1" s="425"/>
    </row>
    <row r="2" spans="1:9" ht="14.25" customHeight="1">
      <c r="A2" s="232" t="s">
        <v>911</v>
      </c>
      <c r="B2" s="493" t="s">
        <v>972</v>
      </c>
      <c r="C2" s="424"/>
      <c r="D2" s="424"/>
      <c r="E2" s="424"/>
      <c r="F2" s="424"/>
      <c r="G2" s="424"/>
      <c r="H2" s="424"/>
      <c r="I2" s="425"/>
    </row>
    <row r="3" spans="1:9" ht="14.25" customHeight="1">
      <c r="A3" s="512" t="s">
        <v>913</v>
      </c>
      <c r="B3" s="477" t="s">
        <v>973</v>
      </c>
      <c r="C3" s="449"/>
      <c r="D3" s="449"/>
      <c r="E3" s="449"/>
      <c r="F3" s="449"/>
      <c r="G3" s="449"/>
      <c r="H3" s="449"/>
      <c r="I3" s="450"/>
    </row>
    <row r="4" spans="1:9" ht="14.25" customHeight="1">
      <c r="A4" s="513"/>
      <c r="B4" s="451"/>
      <c r="C4" s="452"/>
      <c r="D4" s="452"/>
      <c r="E4" s="452"/>
      <c r="F4" s="452"/>
      <c r="G4" s="452"/>
      <c r="H4" s="452"/>
      <c r="I4" s="453"/>
    </row>
    <row r="5" spans="1:9" ht="14.25" customHeight="1">
      <c r="A5" s="513"/>
      <c r="B5" s="451"/>
      <c r="C5" s="452"/>
      <c r="D5" s="452"/>
      <c r="E5" s="452"/>
      <c r="F5" s="452"/>
      <c r="G5" s="452"/>
      <c r="H5" s="452"/>
      <c r="I5" s="453"/>
    </row>
    <row r="6" spans="1:9" ht="14.25" customHeight="1">
      <c r="A6" s="513"/>
      <c r="B6" s="451"/>
      <c r="C6" s="452"/>
      <c r="D6" s="452"/>
      <c r="E6" s="452"/>
      <c r="F6" s="452"/>
      <c r="G6" s="452"/>
      <c r="H6" s="452"/>
      <c r="I6" s="453"/>
    </row>
    <row r="7" spans="1:9" ht="14.25" customHeight="1">
      <c r="A7" s="513"/>
      <c r="B7" s="451"/>
      <c r="C7" s="452"/>
      <c r="D7" s="452"/>
      <c r="E7" s="452"/>
      <c r="F7" s="452"/>
      <c r="G7" s="452"/>
      <c r="H7" s="452"/>
      <c r="I7" s="453"/>
    </row>
    <row r="8" spans="1:9" ht="14.25" customHeight="1">
      <c r="A8" s="513"/>
      <c r="B8" s="451"/>
      <c r="C8" s="452"/>
      <c r="D8" s="452"/>
      <c r="E8" s="452"/>
      <c r="F8" s="452"/>
      <c r="G8" s="452"/>
      <c r="H8" s="452"/>
      <c r="I8" s="453"/>
    </row>
    <row r="9" spans="1:9" ht="14.25" customHeight="1">
      <c r="A9" s="513"/>
      <c r="B9" s="451"/>
      <c r="C9" s="452"/>
      <c r="D9" s="452"/>
      <c r="E9" s="452"/>
      <c r="F9" s="452"/>
      <c r="G9" s="452"/>
      <c r="H9" s="452"/>
      <c r="I9" s="453"/>
    </row>
    <row r="10" spans="1:9" ht="14.25" customHeight="1">
      <c r="A10" s="513"/>
      <c r="B10" s="451"/>
      <c r="C10" s="452"/>
      <c r="D10" s="452"/>
      <c r="E10" s="452"/>
      <c r="F10" s="452"/>
      <c r="G10" s="452"/>
      <c r="H10" s="452"/>
      <c r="I10" s="453"/>
    </row>
    <row r="11" spans="1:9" ht="14.25" customHeight="1">
      <c r="A11" s="513"/>
      <c r="B11" s="451"/>
      <c r="C11" s="452"/>
      <c r="D11" s="452"/>
      <c r="E11" s="452"/>
      <c r="F11" s="452"/>
      <c r="G11" s="452"/>
      <c r="H11" s="452"/>
      <c r="I11" s="453"/>
    </row>
    <row r="12" spans="1:9" ht="14.25" customHeight="1">
      <c r="A12" s="513"/>
      <c r="B12" s="451"/>
      <c r="C12" s="452"/>
      <c r="D12" s="452"/>
      <c r="E12" s="452"/>
      <c r="F12" s="452"/>
      <c r="G12" s="452"/>
      <c r="H12" s="452"/>
      <c r="I12" s="453"/>
    </row>
    <row r="13" spans="1:9" ht="14.25" customHeight="1">
      <c r="A13" s="513"/>
      <c r="B13" s="451"/>
      <c r="C13" s="452"/>
      <c r="D13" s="452"/>
      <c r="E13" s="452"/>
      <c r="F13" s="452"/>
      <c r="G13" s="452"/>
      <c r="H13" s="452"/>
      <c r="I13" s="453"/>
    </row>
    <row r="14" spans="1:9" ht="14.25" customHeight="1">
      <c r="A14" s="513"/>
      <c r="B14" s="451"/>
      <c r="C14" s="452"/>
      <c r="D14" s="452"/>
      <c r="E14" s="452"/>
      <c r="F14" s="452"/>
      <c r="G14" s="452"/>
      <c r="H14" s="452"/>
      <c r="I14" s="453"/>
    </row>
    <row r="15" spans="1:9" ht="14.25" customHeight="1">
      <c r="A15" s="444"/>
      <c r="B15" s="454"/>
      <c r="C15" s="455"/>
      <c r="D15" s="455"/>
      <c r="E15" s="455"/>
      <c r="F15" s="455"/>
      <c r="G15" s="455"/>
      <c r="H15" s="455"/>
      <c r="I15" s="456"/>
    </row>
    <row r="16" spans="1:9" ht="14.25" customHeight="1">
      <c r="A16" s="506" t="s">
        <v>916</v>
      </c>
      <c r="B16" s="477" t="s">
        <v>974</v>
      </c>
      <c r="C16" s="449"/>
      <c r="D16" s="449"/>
      <c r="E16" s="449"/>
      <c r="F16" s="449"/>
      <c r="G16" s="449"/>
      <c r="H16" s="449"/>
      <c r="I16" s="450"/>
    </row>
    <row r="17" spans="1:9" ht="14.25" customHeight="1">
      <c r="A17" s="507"/>
      <c r="B17" s="451"/>
      <c r="C17" s="452"/>
      <c r="D17" s="452"/>
      <c r="E17" s="452"/>
      <c r="F17" s="452"/>
      <c r="G17" s="452"/>
      <c r="H17" s="452"/>
      <c r="I17" s="453"/>
    </row>
    <row r="18" spans="1:9" ht="14.25" customHeight="1">
      <c r="A18" s="507"/>
      <c r="B18" s="451"/>
      <c r="C18" s="452"/>
      <c r="D18" s="452"/>
      <c r="E18" s="452"/>
      <c r="F18" s="452"/>
      <c r="G18" s="452"/>
      <c r="H18" s="452"/>
      <c r="I18" s="453"/>
    </row>
    <row r="19" spans="1:9" ht="14.25" customHeight="1">
      <c r="A19" s="507"/>
      <c r="B19" s="451"/>
      <c r="C19" s="452"/>
      <c r="D19" s="452"/>
      <c r="E19" s="452"/>
      <c r="F19" s="452"/>
      <c r="G19" s="452"/>
      <c r="H19" s="452"/>
      <c r="I19" s="453"/>
    </row>
    <row r="20" spans="1:9" ht="14.25" customHeight="1">
      <c r="A20" s="507"/>
      <c r="B20" s="451"/>
      <c r="C20" s="452"/>
      <c r="D20" s="452"/>
      <c r="E20" s="452"/>
      <c r="F20" s="452"/>
      <c r="G20" s="452"/>
      <c r="H20" s="452"/>
      <c r="I20" s="453"/>
    </row>
    <row r="21" spans="1:9" ht="14.25" customHeight="1">
      <c r="A21" s="507"/>
      <c r="B21" s="451"/>
      <c r="C21" s="452"/>
      <c r="D21" s="452"/>
      <c r="E21" s="452"/>
      <c r="F21" s="452"/>
      <c r="G21" s="452"/>
      <c r="H21" s="452"/>
      <c r="I21" s="453"/>
    </row>
    <row r="22" spans="1:9" ht="47.25" customHeight="1">
      <c r="A22" s="508"/>
      <c r="B22" s="454"/>
      <c r="C22" s="455"/>
      <c r="D22" s="455"/>
      <c r="E22" s="455"/>
      <c r="F22" s="455"/>
      <c r="G22" s="455"/>
      <c r="H22" s="455"/>
      <c r="I22" s="456"/>
    </row>
    <row r="23" spans="1:9" ht="14.25" customHeight="1">
      <c r="A23" s="506" t="s">
        <v>918</v>
      </c>
      <c r="B23" s="477" t="s">
        <v>975</v>
      </c>
      <c r="C23" s="449"/>
      <c r="D23" s="449"/>
      <c r="E23" s="449"/>
      <c r="F23" s="449"/>
      <c r="G23" s="449"/>
      <c r="H23" s="449"/>
      <c r="I23" s="450"/>
    </row>
    <row r="24" spans="1:9" ht="14.25" customHeight="1">
      <c r="A24" s="507"/>
      <c r="B24" s="451"/>
      <c r="C24" s="452"/>
      <c r="D24" s="452"/>
      <c r="E24" s="452"/>
      <c r="F24" s="452"/>
      <c r="G24" s="452"/>
      <c r="H24" s="452"/>
      <c r="I24" s="453"/>
    </row>
    <row r="25" spans="1:9" ht="14.25" customHeight="1">
      <c r="A25" s="507"/>
      <c r="B25" s="451"/>
      <c r="C25" s="452"/>
      <c r="D25" s="452"/>
      <c r="E25" s="452"/>
      <c r="F25" s="452"/>
      <c r="G25" s="452"/>
      <c r="H25" s="452"/>
      <c r="I25" s="453"/>
    </row>
    <row r="26" spans="1:9" ht="14.25" customHeight="1">
      <c r="A26" s="507"/>
      <c r="B26" s="451"/>
      <c r="C26" s="452"/>
      <c r="D26" s="452"/>
      <c r="E26" s="452"/>
      <c r="F26" s="452"/>
      <c r="G26" s="452"/>
      <c r="H26" s="452"/>
      <c r="I26" s="453"/>
    </row>
    <row r="27" spans="1:9" ht="14.25" customHeight="1">
      <c r="A27" s="508"/>
      <c r="B27" s="454"/>
      <c r="C27" s="455"/>
      <c r="D27" s="455"/>
      <c r="E27" s="455"/>
      <c r="F27" s="455"/>
      <c r="G27" s="455"/>
      <c r="H27" s="455"/>
      <c r="I27" s="456"/>
    </row>
    <row r="28" spans="1:9" ht="14.25" customHeight="1">
      <c r="A28" s="506" t="s">
        <v>920</v>
      </c>
      <c r="B28" s="477" t="s">
        <v>976</v>
      </c>
      <c r="C28" s="449"/>
      <c r="D28" s="449"/>
      <c r="E28" s="449"/>
      <c r="F28" s="449"/>
      <c r="G28" s="449"/>
      <c r="H28" s="449"/>
      <c r="I28" s="450"/>
    </row>
    <row r="29" spans="1:9" ht="14.25" customHeight="1">
      <c r="A29" s="507"/>
      <c r="B29" s="451"/>
      <c r="C29" s="452"/>
      <c r="D29" s="452"/>
      <c r="E29" s="452"/>
      <c r="F29" s="452"/>
      <c r="G29" s="452"/>
      <c r="H29" s="452"/>
      <c r="I29" s="453"/>
    </row>
    <row r="30" spans="1:9" ht="14.25" customHeight="1">
      <c r="A30" s="507"/>
      <c r="B30" s="451"/>
      <c r="C30" s="452"/>
      <c r="D30" s="452"/>
      <c r="E30" s="452"/>
      <c r="F30" s="452"/>
      <c r="G30" s="452"/>
      <c r="H30" s="452"/>
      <c r="I30" s="453"/>
    </row>
    <row r="31" spans="1:9" ht="14.25" customHeight="1">
      <c r="A31" s="507"/>
      <c r="B31" s="451"/>
      <c r="C31" s="452"/>
      <c r="D31" s="452"/>
      <c r="E31" s="452"/>
      <c r="F31" s="452"/>
      <c r="G31" s="452"/>
      <c r="H31" s="452"/>
      <c r="I31" s="453"/>
    </row>
    <row r="32" spans="1:9" ht="14.25" customHeight="1">
      <c r="A32" s="507"/>
      <c r="B32" s="451"/>
      <c r="C32" s="452"/>
      <c r="D32" s="452"/>
      <c r="E32" s="452"/>
      <c r="F32" s="452"/>
      <c r="G32" s="452"/>
      <c r="H32" s="452"/>
      <c r="I32" s="453"/>
    </row>
    <row r="33" spans="1:9" ht="14.25" customHeight="1">
      <c r="A33" s="508"/>
      <c r="B33" s="454"/>
      <c r="C33" s="455"/>
      <c r="D33" s="455"/>
      <c r="E33" s="455"/>
      <c r="F33" s="455"/>
      <c r="G33" s="455"/>
      <c r="H33" s="455"/>
      <c r="I33" s="456"/>
    </row>
    <row r="34" spans="1:9" ht="14.25" customHeight="1">
      <c r="A34" s="512" t="s">
        <v>922</v>
      </c>
      <c r="B34" s="477" t="s">
        <v>977</v>
      </c>
      <c r="C34" s="449"/>
      <c r="D34" s="449"/>
      <c r="E34" s="449"/>
      <c r="F34" s="449"/>
      <c r="G34" s="449"/>
      <c r="H34" s="449"/>
      <c r="I34" s="450"/>
    </row>
    <row r="35" spans="1:9" ht="14.25" customHeight="1">
      <c r="A35" s="513"/>
      <c r="B35" s="451"/>
      <c r="C35" s="452"/>
      <c r="D35" s="452"/>
      <c r="E35" s="452"/>
      <c r="F35" s="452"/>
      <c r="G35" s="452"/>
      <c r="H35" s="452"/>
      <c r="I35" s="453"/>
    </row>
    <row r="36" spans="1:9" ht="14.25" customHeight="1">
      <c r="A36" s="513"/>
      <c r="B36" s="451"/>
      <c r="C36" s="452"/>
      <c r="D36" s="452"/>
      <c r="E36" s="452"/>
      <c r="F36" s="452"/>
      <c r="G36" s="452"/>
      <c r="H36" s="452"/>
      <c r="I36" s="453"/>
    </row>
    <row r="37" spans="1:9" ht="14.25" customHeight="1">
      <c r="A37" s="513"/>
      <c r="B37" s="451"/>
      <c r="C37" s="452"/>
      <c r="D37" s="452"/>
      <c r="E37" s="452"/>
      <c r="F37" s="452"/>
      <c r="G37" s="452"/>
      <c r="H37" s="452"/>
      <c r="I37" s="453"/>
    </row>
    <row r="38" spans="1:9" ht="14.25" customHeight="1">
      <c r="A38" s="513"/>
      <c r="B38" s="451"/>
      <c r="C38" s="452"/>
      <c r="D38" s="452"/>
      <c r="E38" s="452"/>
      <c r="F38" s="452"/>
      <c r="G38" s="452"/>
      <c r="H38" s="452"/>
      <c r="I38" s="453"/>
    </row>
    <row r="39" spans="1:9" ht="14.25" customHeight="1">
      <c r="A39" s="513"/>
      <c r="B39" s="451"/>
      <c r="C39" s="452"/>
      <c r="D39" s="452"/>
      <c r="E39" s="452"/>
      <c r="F39" s="452"/>
      <c r="G39" s="452"/>
      <c r="H39" s="452"/>
      <c r="I39" s="453"/>
    </row>
    <row r="40" spans="1:9" ht="14.25" customHeight="1">
      <c r="A40" s="513"/>
      <c r="B40" s="451"/>
      <c r="C40" s="452"/>
      <c r="D40" s="452"/>
      <c r="E40" s="452"/>
      <c r="F40" s="452"/>
      <c r="G40" s="452"/>
      <c r="H40" s="452"/>
      <c r="I40" s="453"/>
    </row>
    <row r="41" spans="1:9" ht="14.25" customHeight="1">
      <c r="A41" s="513"/>
      <c r="B41" s="451"/>
      <c r="C41" s="452"/>
      <c r="D41" s="452"/>
      <c r="E41" s="452"/>
      <c r="F41" s="452"/>
      <c r="G41" s="452"/>
      <c r="H41" s="452"/>
      <c r="I41" s="453"/>
    </row>
    <row r="42" spans="1:9" ht="14.25" customHeight="1">
      <c r="A42" s="513"/>
      <c r="B42" s="451"/>
      <c r="C42" s="452"/>
      <c r="D42" s="452"/>
      <c r="E42" s="452"/>
      <c r="F42" s="452"/>
      <c r="G42" s="452"/>
      <c r="H42" s="452"/>
      <c r="I42" s="453"/>
    </row>
    <row r="43" spans="1:9" ht="14.25" customHeight="1">
      <c r="A43" s="513"/>
      <c r="B43" s="451"/>
      <c r="C43" s="452"/>
      <c r="D43" s="452"/>
      <c r="E43" s="452"/>
      <c r="F43" s="452"/>
      <c r="G43" s="452"/>
      <c r="H43" s="452"/>
      <c r="I43" s="453"/>
    </row>
    <row r="44" spans="1:9" ht="27" customHeight="1">
      <c r="A44" s="514"/>
      <c r="B44" s="454"/>
      <c r="C44" s="455"/>
      <c r="D44" s="455"/>
      <c r="E44" s="455"/>
      <c r="F44" s="455"/>
      <c r="G44" s="455"/>
      <c r="H44" s="455"/>
      <c r="I44" s="456"/>
    </row>
    <row r="45" spans="1:9" ht="14.25" customHeight="1">
      <c r="A45" s="218"/>
      <c r="B45" s="218"/>
      <c r="C45" s="218"/>
      <c r="D45" s="218"/>
      <c r="E45" s="218"/>
      <c r="F45" s="218"/>
      <c r="G45" s="218"/>
      <c r="H45" s="218"/>
      <c r="I45" s="218"/>
    </row>
    <row r="46" spans="1:9" ht="14.25" customHeight="1">
      <c r="A46" s="218"/>
      <c r="B46" s="218"/>
      <c r="C46" s="218"/>
      <c r="D46" s="218"/>
      <c r="E46" s="218"/>
      <c r="F46" s="218"/>
      <c r="G46" s="218"/>
      <c r="H46" s="218"/>
      <c r="I46" s="218"/>
    </row>
    <row r="47" spans="1:9" ht="14.25" customHeight="1">
      <c r="A47" s="218"/>
    </row>
    <row r="48" spans="1:9" ht="14.25" customHeight="1"/>
    <row r="49" spans="1:13" ht="14.25" customHeight="1">
      <c r="A49" s="497" t="s">
        <v>924</v>
      </c>
      <c r="B49" s="433"/>
      <c r="C49" s="433"/>
      <c r="D49" s="433"/>
      <c r="E49" s="433"/>
      <c r="F49" s="433"/>
      <c r="G49" s="433"/>
      <c r="H49" s="433"/>
      <c r="I49" s="433"/>
      <c r="J49" s="433"/>
      <c r="K49" s="433"/>
      <c r="L49" s="434"/>
    </row>
    <row r="50" spans="1:13" ht="14.25" customHeight="1"/>
    <row r="51" spans="1:13" ht="14.25" customHeight="1">
      <c r="A51" s="220" t="s">
        <v>925</v>
      </c>
      <c r="B51" s="499" t="s">
        <v>926</v>
      </c>
      <c r="C51" s="500"/>
      <c r="D51" s="500"/>
      <c r="E51" s="500"/>
      <c r="F51" s="501"/>
      <c r="G51" s="221">
        <v>53.295283738154879</v>
      </c>
    </row>
    <row r="52" spans="1:13" ht="14.25" customHeight="1">
      <c r="B52" s="478" t="s">
        <v>927</v>
      </c>
      <c r="C52" s="427"/>
      <c r="D52" s="427"/>
      <c r="E52" s="427"/>
      <c r="F52" s="428"/>
      <c r="G52" s="222">
        <v>18.419519838424002</v>
      </c>
      <c r="I52" s="234"/>
    </row>
    <row r="53" spans="1:13" ht="14.25" customHeight="1">
      <c r="B53" s="478" t="s">
        <v>928</v>
      </c>
      <c r="C53" s="427"/>
      <c r="D53" s="427"/>
      <c r="E53" s="427"/>
      <c r="F53" s="428"/>
      <c r="G53" s="222">
        <v>1.0326086956521738E-2</v>
      </c>
    </row>
    <row r="54" spans="1:13" ht="14.25" customHeight="1">
      <c r="B54" s="479" t="s">
        <v>929</v>
      </c>
      <c r="C54" s="480"/>
      <c r="D54" s="480"/>
      <c r="E54" s="480"/>
      <c r="F54" s="481"/>
      <c r="G54" s="223">
        <v>16.466895655933392</v>
      </c>
      <c r="J54" s="482" t="s">
        <v>930</v>
      </c>
      <c r="K54" s="428"/>
      <c r="L54" s="200">
        <v>920</v>
      </c>
    </row>
    <row r="55" spans="1:13" ht="14.25" customHeight="1">
      <c r="B55" s="479" t="s">
        <v>170</v>
      </c>
      <c r="C55" s="480"/>
      <c r="D55" s="480"/>
      <c r="E55" s="480"/>
      <c r="F55" s="481"/>
      <c r="G55" s="224">
        <v>2.3136225781194373E-3</v>
      </c>
      <c r="H55" s="39"/>
      <c r="J55" s="482" t="s">
        <v>931</v>
      </c>
      <c r="K55" s="428"/>
      <c r="L55" s="200">
        <v>73395600</v>
      </c>
    </row>
    <row r="56" spans="1:13" ht="14.25" customHeight="1">
      <c r="B56" s="479" t="s">
        <v>187</v>
      </c>
      <c r="C56" s="480"/>
      <c r="D56" s="480"/>
      <c r="E56" s="480"/>
      <c r="F56" s="481"/>
      <c r="G56" s="224">
        <v>1.5652923813839006E-2</v>
      </c>
      <c r="H56" s="39"/>
      <c r="J56" s="498" t="s">
        <v>932</v>
      </c>
      <c r="K56" s="428"/>
      <c r="L56" s="200">
        <v>1266978000</v>
      </c>
    </row>
    <row r="57" spans="1:13" ht="14.25" customHeight="1">
      <c r="B57" s="231"/>
      <c r="C57" s="231"/>
      <c r="D57" s="231"/>
      <c r="E57" s="231"/>
      <c r="F57" s="231"/>
      <c r="G57" s="197"/>
      <c r="H57" s="39"/>
      <c r="J57" s="498" t="s">
        <v>60</v>
      </c>
      <c r="K57" s="428"/>
      <c r="L57" s="200">
        <v>17.262315452152446</v>
      </c>
    </row>
    <row r="58" spans="1:13" ht="14.25" customHeight="1">
      <c r="B58" s="231"/>
      <c r="C58" s="231"/>
      <c r="D58" s="231"/>
      <c r="E58" s="231"/>
      <c r="F58" s="231"/>
      <c r="G58" s="197"/>
      <c r="H58" s="39"/>
      <c r="J58" s="498" t="s">
        <v>935</v>
      </c>
      <c r="K58" s="428"/>
      <c r="L58" s="200">
        <v>3665891000</v>
      </c>
    </row>
    <row r="59" spans="1:13" ht="14.25" customHeight="1">
      <c r="J59" s="498" t="s">
        <v>936</v>
      </c>
      <c r="K59" s="428"/>
      <c r="L59" s="200">
        <v>9.5</v>
      </c>
      <c r="M59" s="239" t="s">
        <v>961</v>
      </c>
    </row>
    <row r="60" spans="1:13" ht="14.25" customHeight="1">
      <c r="A60" s="225" t="s">
        <v>933</v>
      </c>
      <c r="B60" s="474">
        <v>53.295574193079908</v>
      </c>
      <c r="C60" s="477" t="s">
        <v>978</v>
      </c>
      <c r="D60" s="449"/>
      <c r="E60" s="449"/>
      <c r="F60" s="449"/>
      <c r="G60" s="449"/>
      <c r="H60" s="450"/>
      <c r="I60" s="174"/>
      <c r="J60" s="498" t="s">
        <v>937</v>
      </c>
      <c r="K60" s="428"/>
      <c r="L60" s="200">
        <v>42467942760.800003</v>
      </c>
    </row>
    <row r="61" spans="1:13" ht="14.25" customHeight="1">
      <c r="A61" s="226"/>
      <c r="B61" s="475"/>
      <c r="C61" s="451"/>
      <c r="D61" s="452"/>
      <c r="E61" s="452"/>
      <c r="F61" s="452"/>
      <c r="G61" s="452"/>
      <c r="H61" s="453"/>
      <c r="I61" s="174"/>
      <c r="J61" s="482" t="s">
        <v>938</v>
      </c>
      <c r="K61" s="428"/>
      <c r="L61" s="200">
        <v>2578989000</v>
      </c>
    </row>
    <row r="62" spans="1:13" ht="14.25" customHeight="1">
      <c r="A62" s="226"/>
      <c r="B62" s="475"/>
      <c r="C62" s="451"/>
      <c r="D62" s="452"/>
      <c r="E62" s="452"/>
      <c r="F62" s="452"/>
      <c r="G62" s="452"/>
      <c r="H62" s="453"/>
      <c r="I62" s="174"/>
    </row>
    <row r="63" spans="1:13" ht="14.25" customHeight="1">
      <c r="A63" s="226"/>
      <c r="B63" s="476"/>
      <c r="C63" s="454"/>
      <c r="D63" s="455"/>
      <c r="E63" s="455"/>
      <c r="F63" s="455"/>
      <c r="G63" s="455"/>
      <c r="H63" s="456"/>
      <c r="I63" s="174"/>
    </row>
    <row r="64" spans="1:13" ht="14.25" customHeight="1">
      <c r="A64" s="226"/>
      <c r="B64" s="470">
        <v>18.419620223296327</v>
      </c>
      <c r="C64" s="477" t="s">
        <v>979</v>
      </c>
      <c r="D64" s="449"/>
      <c r="E64" s="449"/>
      <c r="F64" s="449"/>
      <c r="G64" s="449"/>
      <c r="H64" s="450"/>
      <c r="I64" s="174"/>
    </row>
    <row r="65" spans="1:8" ht="14.25" customHeight="1">
      <c r="A65" s="226"/>
      <c r="B65" s="471"/>
      <c r="C65" s="451"/>
      <c r="D65" s="452"/>
      <c r="E65" s="452"/>
      <c r="F65" s="452"/>
      <c r="G65" s="452"/>
      <c r="H65" s="453"/>
    </row>
    <row r="66" spans="1:8" ht="14.25" customHeight="1">
      <c r="B66" s="471"/>
      <c r="C66" s="451"/>
      <c r="D66" s="452"/>
      <c r="E66" s="452"/>
      <c r="F66" s="452"/>
      <c r="G66" s="452"/>
      <c r="H66" s="453"/>
    </row>
    <row r="67" spans="1:8" ht="14.25" customHeight="1">
      <c r="B67" s="472"/>
      <c r="C67" s="454"/>
      <c r="D67" s="455"/>
      <c r="E67" s="455"/>
      <c r="F67" s="455"/>
      <c r="G67" s="455"/>
      <c r="H67" s="456"/>
    </row>
    <row r="68" spans="1:8" ht="14.25" customHeight="1">
      <c r="B68" s="470">
        <v>1.0326086956521738E-2</v>
      </c>
      <c r="C68" s="477" t="s">
        <v>980</v>
      </c>
      <c r="D68" s="449"/>
      <c r="E68" s="449"/>
      <c r="F68" s="449"/>
      <c r="G68" s="449"/>
      <c r="H68" s="450"/>
    </row>
    <row r="69" spans="1:8" ht="14.25" customHeight="1">
      <c r="B69" s="471"/>
      <c r="C69" s="451"/>
      <c r="D69" s="452"/>
      <c r="E69" s="452"/>
      <c r="F69" s="452"/>
      <c r="G69" s="452"/>
      <c r="H69" s="453"/>
    </row>
    <row r="70" spans="1:8" ht="14.25" customHeight="1">
      <c r="B70" s="472"/>
      <c r="C70" s="454"/>
      <c r="D70" s="455"/>
      <c r="E70" s="455"/>
      <c r="F70" s="455"/>
      <c r="G70" s="455"/>
      <c r="H70" s="456"/>
    </row>
    <row r="71" spans="1:8" ht="14.25" customHeight="1">
      <c r="B71" s="470">
        <v>16.466895655933392</v>
      </c>
      <c r="C71" s="477" t="s">
        <v>981</v>
      </c>
      <c r="D71" s="449"/>
      <c r="E71" s="449"/>
      <c r="F71" s="449"/>
      <c r="G71" s="449"/>
      <c r="H71" s="450"/>
    </row>
    <row r="72" spans="1:8" ht="14.25" customHeight="1">
      <c r="B72" s="471"/>
      <c r="C72" s="451"/>
      <c r="D72" s="452"/>
      <c r="E72" s="452"/>
      <c r="F72" s="452"/>
      <c r="G72" s="452"/>
      <c r="H72" s="453"/>
    </row>
    <row r="73" spans="1:8" ht="14.25" customHeight="1">
      <c r="B73" s="471"/>
      <c r="C73" s="451"/>
      <c r="D73" s="452"/>
      <c r="E73" s="452"/>
      <c r="F73" s="452"/>
      <c r="G73" s="452"/>
      <c r="H73" s="453"/>
    </row>
    <row r="74" spans="1:8" ht="14.25" customHeight="1">
      <c r="B74" s="472"/>
      <c r="C74" s="454"/>
      <c r="D74" s="455"/>
      <c r="E74" s="455"/>
      <c r="F74" s="455"/>
      <c r="G74" s="455"/>
      <c r="H74" s="456"/>
    </row>
    <row r="75" spans="1:8" ht="14.25" customHeight="1">
      <c r="A75" s="39"/>
      <c r="B75" s="473" t="s">
        <v>982</v>
      </c>
      <c r="C75" s="477" t="s">
        <v>983</v>
      </c>
      <c r="D75" s="449"/>
      <c r="E75" s="449"/>
      <c r="F75" s="449"/>
      <c r="G75" s="449"/>
      <c r="H75" s="450"/>
    </row>
    <row r="76" spans="1:8" ht="14.25" customHeight="1">
      <c r="A76" s="39"/>
      <c r="B76" s="471"/>
      <c r="C76" s="451"/>
      <c r="D76" s="452"/>
      <c r="E76" s="452"/>
      <c r="F76" s="452"/>
      <c r="G76" s="452"/>
      <c r="H76" s="453"/>
    </row>
    <row r="77" spans="1:8" ht="14.25" customHeight="1">
      <c r="A77" s="39"/>
      <c r="B77" s="471"/>
      <c r="C77" s="451"/>
      <c r="D77" s="452"/>
      <c r="E77" s="452"/>
      <c r="F77" s="452"/>
      <c r="G77" s="452"/>
      <c r="H77" s="453"/>
    </row>
    <row r="78" spans="1:8" ht="14.25" customHeight="1">
      <c r="A78" s="39"/>
      <c r="B78" s="471"/>
      <c r="C78" s="451"/>
      <c r="D78" s="452"/>
      <c r="E78" s="452"/>
      <c r="F78" s="452"/>
      <c r="G78" s="452"/>
      <c r="H78" s="453"/>
    </row>
    <row r="79" spans="1:8" ht="14.25" customHeight="1">
      <c r="A79" s="39"/>
      <c r="B79" s="471"/>
      <c r="C79" s="451"/>
      <c r="D79" s="452"/>
      <c r="E79" s="452"/>
      <c r="F79" s="452"/>
      <c r="G79" s="452"/>
      <c r="H79" s="453"/>
    </row>
    <row r="80" spans="1:8" ht="14.25" customHeight="1">
      <c r="A80" s="39"/>
      <c r="B80" s="472"/>
      <c r="C80" s="454"/>
      <c r="D80" s="455"/>
      <c r="E80" s="455"/>
      <c r="F80" s="455"/>
      <c r="G80" s="455"/>
      <c r="H80" s="456"/>
    </row>
    <row r="81" spans="1:12" ht="14.25" customHeight="1"/>
    <row r="82" spans="1:12" ht="14.25" customHeight="1">
      <c r="A82" s="228" t="s">
        <v>944</v>
      </c>
      <c r="B82" s="228"/>
      <c r="C82" s="228"/>
      <c r="D82" s="228"/>
      <c r="E82" s="228"/>
      <c r="F82" s="228"/>
      <c r="G82" s="228"/>
      <c r="H82" s="228"/>
      <c r="I82" s="228"/>
      <c r="J82" s="228"/>
      <c r="K82" s="228"/>
      <c r="L82" s="228"/>
    </row>
    <row r="83" spans="1:12" ht="14.25" customHeight="1"/>
    <row r="84" spans="1:12" ht="14.25" customHeight="1">
      <c r="A84" s="220" t="s">
        <v>925</v>
      </c>
      <c r="B84" s="499" t="s">
        <v>945</v>
      </c>
      <c r="C84" s="500"/>
      <c r="D84" s="500"/>
      <c r="E84" s="500"/>
      <c r="F84" s="501"/>
      <c r="G84" s="221">
        <v>2.2940006282719891</v>
      </c>
    </row>
    <row r="85" spans="1:12" ht="14.25" customHeight="1">
      <c r="B85" s="502" t="s">
        <v>946</v>
      </c>
      <c r="C85" s="486"/>
      <c r="D85" s="486"/>
      <c r="E85" s="486"/>
      <c r="F85" s="487"/>
      <c r="G85" s="229">
        <v>2.8214932943588997</v>
      </c>
      <c r="I85" s="39"/>
    </row>
    <row r="86" spans="1:12" ht="14.25" customHeight="1">
      <c r="B86" s="493" t="s">
        <v>947</v>
      </c>
      <c r="C86" s="424"/>
      <c r="D86" s="424"/>
      <c r="E86" s="424"/>
      <c r="F86" s="494"/>
      <c r="G86" s="230">
        <v>0.34561256731310341</v>
      </c>
    </row>
    <row r="87" spans="1:12" ht="14.25" customHeight="1">
      <c r="B87" s="495"/>
      <c r="C87" s="452"/>
      <c r="D87" s="452"/>
      <c r="E87" s="452"/>
      <c r="F87" s="452"/>
      <c r="G87" s="197"/>
    </row>
    <row r="88" spans="1:12" ht="14.25" customHeight="1"/>
    <row r="89" spans="1:12" ht="14.25" customHeight="1">
      <c r="A89" s="225" t="s">
        <v>933</v>
      </c>
      <c r="B89" s="470">
        <v>2.2940006282719891</v>
      </c>
      <c r="C89" s="477" t="s">
        <v>984</v>
      </c>
      <c r="D89" s="449"/>
      <c r="E89" s="449"/>
      <c r="F89" s="449"/>
      <c r="G89" s="449"/>
      <c r="H89" s="450"/>
      <c r="I89" s="174"/>
      <c r="J89" s="236" t="s">
        <v>930</v>
      </c>
      <c r="K89" s="237"/>
      <c r="L89" s="200">
        <v>920</v>
      </c>
    </row>
    <row r="90" spans="1:12" ht="14.25" customHeight="1">
      <c r="A90" s="226"/>
      <c r="B90" s="471"/>
      <c r="C90" s="451"/>
      <c r="D90" s="452"/>
      <c r="E90" s="452"/>
      <c r="F90" s="452"/>
      <c r="G90" s="452"/>
      <c r="H90" s="453"/>
      <c r="I90" s="174"/>
      <c r="J90" s="236" t="s">
        <v>931</v>
      </c>
      <c r="K90" s="237"/>
      <c r="L90" s="200">
        <v>73396000</v>
      </c>
    </row>
    <row r="91" spans="1:12" ht="14.25" customHeight="1">
      <c r="A91" s="226"/>
      <c r="B91" s="471"/>
      <c r="C91" s="451"/>
      <c r="D91" s="452"/>
      <c r="E91" s="452"/>
      <c r="F91" s="452"/>
      <c r="G91" s="452"/>
      <c r="H91" s="453"/>
      <c r="I91" s="174"/>
      <c r="J91" s="238" t="s">
        <v>932</v>
      </c>
      <c r="K91" s="237"/>
      <c r="L91" s="200">
        <v>1266978000</v>
      </c>
    </row>
    <row r="92" spans="1:12" ht="14.25" customHeight="1">
      <c r="A92" s="226"/>
      <c r="B92" s="471"/>
      <c r="C92" s="451"/>
      <c r="D92" s="452"/>
      <c r="E92" s="452"/>
      <c r="F92" s="452"/>
      <c r="G92" s="452"/>
      <c r="H92" s="453"/>
      <c r="I92" s="174"/>
      <c r="J92" s="238" t="s">
        <v>948</v>
      </c>
      <c r="K92" s="237"/>
      <c r="L92" s="200">
        <v>1598034000</v>
      </c>
    </row>
    <row r="93" spans="1:12" ht="14.25" customHeight="1">
      <c r="A93" s="226"/>
      <c r="B93" s="471"/>
      <c r="C93" s="451"/>
      <c r="D93" s="452"/>
      <c r="E93" s="452"/>
      <c r="F93" s="452"/>
      <c r="G93" s="452"/>
      <c r="H93" s="453"/>
      <c r="I93" s="174"/>
      <c r="J93" s="236" t="s">
        <v>935</v>
      </c>
      <c r="K93" s="237"/>
      <c r="L93" s="200">
        <v>3665891000</v>
      </c>
    </row>
    <row r="94" spans="1:12" ht="14.25" customHeight="1">
      <c r="A94" s="226"/>
      <c r="B94" s="472"/>
      <c r="C94" s="451"/>
      <c r="D94" s="452"/>
      <c r="E94" s="452"/>
      <c r="F94" s="452"/>
      <c r="G94" s="452"/>
      <c r="H94" s="453"/>
      <c r="I94" s="174"/>
      <c r="J94" s="236" t="s">
        <v>950</v>
      </c>
      <c r="K94" s="237"/>
      <c r="L94" s="200">
        <v>3266392000</v>
      </c>
    </row>
    <row r="95" spans="1:12" ht="14.25" customHeight="1">
      <c r="A95" s="226"/>
      <c r="B95" s="470">
        <v>2.8214932943588997</v>
      </c>
      <c r="C95" s="477" t="s">
        <v>985</v>
      </c>
      <c r="D95" s="449"/>
      <c r="E95" s="449"/>
      <c r="F95" s="449"/>
      <c r="G95" s="449"/>
      <c r="H95" s="450"/>
      <c r="I95" s="174"/>
      <c r="J95" s="482" t="s">
        <v>951</v>
      </c>
      <c r="K95" s="428"/>
      <c r="L95" s="200">
        <v>1157682000</v>
      </c>
    </row>
    <row r="96" spans="1:12" ht="14.25" customHeight="1">
      <c r="A96" s="226"/>
      <c r="B96" s="471"/>
      <c r="C96" s="451"/>
      <c r="D96" s="452"/>
      <c r="E96" s="452"/>
      <c r="F96" s="452"/>
      <c r="G96" s="452"/>
      <c r="H96" s="453"/>
      <c r="I96" s="174"/>
    </row>
    <row r="97" spans="1:9" ht="14.25" customHeight="1">
      <c r="A97" s="226"/>
      <c r="B97" s="471"/>
      <c r="C97" s="451"/>
      <c r="D97" s="452"/>
      <c r="E97" s="452"/>
      <c r="F97" s="452"/>
      <c r="G97" s="452"/>
      <c r="H97" s="453"/>
      <c r="I97" s="174"/>
    </row>
    <row r="98" spans="1:9" ht="14.25" customHeight="1">
      <c r="A98" s="226"/>
      <c r="B98" s="471"/>
      <c r="C98" s="451"/>
      <c r="D98" s="452"/>
      <c r="E98" s="452"/>
      <c r="F98" s="452"/>
      <c r="G98" s="452"/>
      <c r="H98" s="453"/>
    </row>
    <row r="99" spans="1:9" ht="14.25" customHeight="1">
      <c r="A99" s="226"/>
      <c r="B99" s="471"/>
      <c r="C99" s="451"/>
      <c r="D99" s="452"/>
      <c r="E99" s="452"/>
      <c r="F99" s="452"/>
      <c r="G99" s="452"/>
      <c r="H99" s="453"/>
    </row>
    <row r="100" spans="1:9" ht="14.25" customHeight="1">
      <c r="A100" s="226"/>
      <c r="B100" s="472"/>
      <c r="C100" s="454"/>
      <c r="D100" s="455"/>
      <c r="E100" s="455"/>
      <c r="F100" s="455"/>
      <c r="G100" s="455"/>
      <c r="H100" s="456"/>
    </row>
    <row r="101" spans="1:9" ht="14.25" customHeight="1">
      <c r="B101" s="470">
        <v>0.34561256731310341</v>
      </c>
      <c r="C101" s="477" t="s">
        <v>986</v>
      </c>
      <c r="D101" s="449"/>
      <c r="E101" s="449"/>
      <c r="F101" s="449"/>
      <c r="G101" s="449"/>
      <c r="H101" s="450"/>
    </row>
    <row r="102" spans="1:9" ht="14.25" customHeight="1">
      <c r="B102" s="471"/>
      <c r="C102" s="451"/>
      <c r="D102" s="452"/>
      <c r="E102" s="452"/>
      <c r="F102" s="452"/>
      <c r="G102" s="452"/>
      <c r="H102" s="453"/>
    </row>
    <row r="103" spans="1:9" ht="14.25" customHeight="1">
      <c r="B103" s="471"/>
      <c r="C103" s="451"/>
      <c r="D103" s="452"/>
      <c r="E103" s="452"/>
      <c r="F103" s="452"/>
      <c r="G103" s="452"/>
      <c r="H103" s="453"/>
    </row>
    <row r="104" spans="1:9" ht="14.25" customHeight="1">
      <c r="B104" s="472"/>
      <c r="C104" s="454"/>
      <c r="D104" s="455"/>
      <c r="E104" s="455"/>
      <c r="F104" s="455"/>
      <c r="G104" s="455"/>
      <c r="H104" s="456"/>
    </row>
    <row r="105" spans="1:9" ht="14.25" customHeight="1"/>
    <row r="106" spans="1:9" ht="14.25" customHeight="1"/>
    <row r="107" spans="1:9" ht="14.25" customHeight="1"/>
    <row r="108" spans="1:9" ht="14.25" customHeight="1"/>
    <row r="109" spans="1:9" ht="14.25" customHeight="1"/>
    <row r="110" spans="1:9" ht="14.25" customHeight="1"/>
    <row r="111" spans="1:9" ht="14.25" customHeight="1"/>
    <row r="112" spans="1:9"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8">
    <mergeCell ref="B55:F55"/>
    <mergeCell ref="C75:H80"/>
    <mergeCell ref="B75:B80"/>
    <mergeCell ref="B84:F84"/>
    <mergeCell ref="B85:F85"/>
    <mergeCell ref="B64:B67"/>
    <mergeCell ref="C64:H67"/>
    <mergeCell ref="B68:B70"/>
    <mergeCell ref="C68:H70"/>
    <mergeCell ref="B71:B74"/>
    <mergeCell ref="C71:H74"/>
    <mergeCell ref="B56:F56"/>
    <mergeCell ref="B60:B63"/>
    <mergeCell ref="C60:H63"/>
    <mergeCell ref="A49:L49"/>
    <mergeCell ref="B51:F51"/>
    <mergeCell ref="B52:F52"/>
    <mergeCell ref="B53:F53"/>
    <mergeCell ref="J54:K54"/>
    <mergeCell ref="B54:F54"/>
    <mergeCell ref="A23:A27"/>
    <mergeCell ref="A28:A33"/>
    <mergeCell ref="A34:A44"/>
    <mergeCell ref="B23:I27"/>
    <mergeCell ref="B28:I33"/>
    <mergeCell ref="B34:I44"/>
    <mergeCell ref="B1:I1"/>
    <mergeCell ref="B2:I2"/>
    <mergeCell ref="A3:A15"/>
    <mergeCell ref="B3:I15"/>
    <mergeCell ref="A16:A22"/>
    <mergeCell ref="B16:I22"/>
    <mergeCell ref="J55:K55"/>
    <mergeCell ref="J56:K56"/>
    <mergeCell ref="J57:K57"/>
    <mergeCell ref="J58:K58"/>
    <mergeCell ref="J59:K59"/>
    <mergeCell ref="C101:H104"/>
    <mergeCell ref="B89:B94"/>
    <mergeCell ref="B95:B100"/>
    <mergeCell ref="B101:B104"/>
    <mergeCell ref="C89:H94"/>
    <mergeCell ref="C95:H100"/>
    <mergeCell ref="B87:F87"/>
    <mergeCell ref="J60:K60"/>
    <mergeCell ref="J61:K61"/>
    <mergeCell ref="B86:F86"/>
    <mergeCell ref="J95:K95"/>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election activeCell="B6" sqref="B6"/>
    </sheetView>
  </sheetViews>
  <sheetFormatPr defaultColWidth="14.42578125" defaultRowHeight="15" customHeight="1"/>
  <cols>
    <col min="1" max="1" width="24.140625" customWidth="1"/>
    <col min="2" max="2" width="98.42578125" customWidth="1"/>
    <col min="3" max="3" width="10.7109375" customWidth="1"/>
    <col min="4" max="4" width="43.140625" customWidth="1"/>
    <col min="5" max="5" width="10.7109375" customWidth="1"/>
    <col min="6" max="6" width="14.42578125" customWidth="1"/>
    <col min="7" max="7" width="10.7109375" customWidth="1"/>
    <col min="8" max="8" width="74" customWidth="1"/>
  </cols>
  <sheetData>
    <row r="1" spans="1:8" ht="20.25" customHeight="1">
      <c r="A1" s="241" t="s">
        <v>987</v>
      </c>
      <c r="B1" s="242" t="s">
        <v>988</v>
      </c>
    </row>
    <row r="2" spans="1:8" ht="24" customHeight="1">
      <c r="A2" s="243" t="s">
        <v>989</v>
      </c>
      <c r="B2" s="244" t="s">
        <v>990</v>
      </c>
    </row>
    <row r="3" spans="1:8" ht="354" customHeight="1">
      <c r="A3" s="245" t="s">
        <v>913</v>
      </c>
      <c r="B3" s="246" t="s">
        <v>991</v>
      </c>
    </row>
    <row r="4" spans="1:8" ht="285" customHeight="1">
      <c r="A4" s="245" t="s">
        <v>916</v>
      </c>
      <c r="B4" s="246" t="s">
        <v>992</v>
      </c>
    </row>
    <row r="5" spans="1:8" ht="122.25" customHeight="1">
      <c r="A5" s="245" t="s">
        <v>918</v>
      </c>
      <c r="B5" s="246" t="s">
        <v>993</v>
      </c>
    </row>
    <row r="6" spans="1:8" ht="103.5" customHeight="1">
      <c r="A6" s="245" t="s">
        <v>920</v>
      </c>
      <c r="B6" s="343" t="s">
        <v>994</v>
      </c>
    </row>
    <row r="7" spans="1:8" ht="162" customHeight="1">
      <c r="A7" s="243" t="s">
        <v>922</v>
      </c>
      <c r="B7" s="246" t="s">
        <v>995</v>
      </c>
    </row>
    <row r="8" spans="1:8" ht="14.25" customHeight="1"/>
    <row r="9" spans="1:8" ht="14.25" customHeight="1"/>
    <row r="10" spans="1:8" ht="14.25" customHeight="1">
      <c r="A10" s="518" t="s">
        <v>924</v>
      </c>
      <c r="B10" s="434"/>
    </row>
    <row r="11" spans="1:8" ht="27.75" customHeight="1">
      <c r="A11" s="247" t="s">
        <v>996</v>
      </c>
      <c r="B11" s="247" t="s">
        <v>997</v>
      </c>
      <c r="C11" s="247" t="s">
        <v>998</v>
      </c>
      <c r="D11" s="247" t="s">
        <v>999</v>
      </c>
      <c r="F11" s="247" t="s">
        <v>1000</v>
      </c>
      <c r="G11" s="247" t="s">
        <v>998</v>
      </c>
      <c r="H11" s="247" t="s">
        <v>1001</v>
      </c>
    </row>
    <row r="12" spans="1:8" ht="93" customHeight="1">
      <c r="A12" s="248" t="s">
        <v>1002</v>
      </c>
      <c r="B12" s="249" t="s">
        <v>1003</v>
      </c>
      <c r="C12" s="249">
        <v>24.27</v>
      </c>
      <c r="D12" s="249" t="s">
        <v>1004</v>
      </c>
      <c r="F12" s="248" t="s">
        <v>1005</v>
      </c>
      <c r="G12" s="250">
        <v>2.0000000000000001E-4</v>
      </c>
      <c r="H12" s="249" t="s">
        <v>1006</v>
      </c>
    </row>
    <row r="13" spans="1:8" ht="99" customHeight="1">
      <c r="A13" s="248" t="s">
        <v>1007</v>
      </c>
      <c r="B13" s="249" t="s">
        <v>1008</v>
      </c>
      <c r="C13" s="249">
        <v>3.86</v>
      </c>
      <c r="D13" s="249" t="s">
        <v>1009</v>
      </c>
      <c r="F13" s="248" t="s">
        <v>1010</v>
      </c>
      <c r="G13" s="250">
        <v>1.9300000000000001E-2</v>
      </c>
      <c r="H13" s="249" t="s">
        <v>1011</v>
      </c>
    </row>
    <row r="14" spans="1:8" ht="87" customHeight="1">
      <c r="A14" s="248" t="s">
        <v>1012</v>
      </c>
      <c r="B14" s="249" t="s">
        <v>1013</v>
      </c>
      <c r="C14" s="251">
        <v>2.35E-2</v>
      </c>
      <c r="D14" s="249" t="s">
        <v>1014</v>
      </c>
      <c r="F14" s="248" t="s">
        <v>188</v>
      </c>
      <c r="G14" s="250">
        <v>3.6999999999999999E-4</v>
      </c>
      <c r="H14" s="249" t="s">
        <v>1015</v>
      </c>
    </row>
    <row r="15" spans="1:8" ht="14.25" customHeight="1"/>
    <row r="16" spans="1:8" ht="14.25" customHeight="1"/>
    <row r="17" spans="1:4" ht="14.25" customHeight="1"/>
    <row r="18" spans="1:4" ht="14.25" customHeight="1"/>
    <row r="19" spans="1:4" ht="14.25" customHeight="1">
      <c r="A19" s="518" t="s">
        <v>944</v>
      </c>
      <c r="B19" s="434"/>
    </row>
    <row r="20" spans="1:4" ht="18.75" customHeight="1">
      <c r="A20" s="247" t="s">
        <v>996</v>
      </c>
      <c r="B20" s="247" t="s">
        <v>997</v>
      </c>
      <c r="C20" s="247" t="s">
        <v>998</v>
      </c>
      <c r="D20" s="247" t="s">
        <v>999</v>
      </c>
    </row>
    <row r="21" spans="1:4" ht="81" customHeight="1">
      <c r="A21" s="248" t="s">
        <v>1016</v>
      </c>
      <c r="B21" s="249" t="s">
        <v>1017</v>
      </c>
      <c r="C21" s="249">
        <v>0.61380000000000001</v>
      </c>
      <c r="D21" s="249" t="s">
        <v>1018</v>
      </c>
    </row>
    <row r="22" spans="1:4" ht="81" customHeight="1">
      <c r="A22" s="248" t="s">
        <v>1019</v>
      </c>
      <c r="B22" s="249" t="s">
        <v>1020</v>
      </c>
      <c r="C22" s="249">
        <v>0.62139999999999995</v>
      </c>
      <c r="D22" s="249" t="s">
        <v>1021</v>
      </c>
    </row>
    <row r="23" spans="1:4" ht="105" customHeight="1">
      <c r="A23" s="248" t="s">
        <v>1022</v>
      </c>
      <c r="B23" s="249" t="s">
        <v>1023</v>
      </c>
      <c r="C23" s="249" t="s">
        <v>1024</v>
      </c>
      <c r="D23" s="249" t="s">
        <v>1025</v>
      </c>
    </row>
    <row r="24" spans="1:4" ht="14.25" customHeight="1"/>
    <row r="25" spans="1:4" ht="14.25" customHeight="1"/>
    <row r="26" spans="1:4" ht="18.75" customHeight="1">
      <c r="A26" s="252" t="s">
        <v>1026</v>
      </c>
    </row>
    <row r="27" spans="1:4" ht="16.5" customHeight="1">
      <c r="A27" s="253" t="s">
        <v>1027</v>
      </c>
      <c r="B27" s="254">
        <v>4690</v>
      </c>
    </row>
    <row r="28" spans="1:4" ht="18" customHeight="1">
      <c r="A28" s="253" t="s">
        <v>43</v>
      </c>
      <c r="B28" s="254">
        <v>2893957</v>
      </c>
    </row>
    <row r="29" spans="1:4" ht="18" customHeight="1">
      <c r="A29" s="253" t="s">
        <v>1028</v>
      </c>
      <c r="B29" s="254">
        <v>13572658330</v>
      </c>
    </row>
    <row r="30" spans="1:4" ht="15" customHeight="1">
      <c r="A30" s="253" t="s">
        <v>1029</v>
      </c>
      <c r="B30" s="254">
        <v>559113645.15999997</v>
      </c>
    </row>
    <row r="31" spans="1:4" ht="17.25" customHeight="1">
      <c r="A31" s="253" t="s">
        <v>1030</v>
      </c>
      <c r="B31" s="254">
        <v>3513657000</v>
      </c>
    </row>
    <row r="32" spans="1:4" ht="15" customHeight="1">
      <c r="A32" s="253" t="s">
        <v>1031</v>
      </c>
      <c r="B32" s="254">
        <v>280000000</v>
      </c>
    </row>
    <row r="33" spans="1:2" ht="21" customHeight="1">
      <c r="A33" s="253" t="s">
        <v>1032</v>
      </c>
      <c r="B33" s="254">
        <v>3513657000</v>
      </c>
    </row>
    <row r="34" spans="1:2" ht="15" customHeight="1">
      <c r="A34" s="253" t="s">
        <v>948</v>
      </c>
      <c r="B34" s="254">
        <v>5723611615.4200001</v>
      </c>
    </row>
    <row r="35" spans="1:2" ht="15" customHeight="1">
      <c r="A35" s="253" t="s">
        <v>1033</v>
      </c>
      <c r="B35" s="254">
        <v>3555569075.1199999</v>
      </c>
    </row>
    <row r="36" spans="1:2" ht="18" customHeight="1">
      <c r="A36" s="253" t="s">
        <v>1034</v>
      </c>
      <c r="B36" s="254">
        <v>5721243000</v>
      </c>
    </row>
    <row r="37" spans="1:2" ht="14.25" customHeight="1"/>
    <row r="38" spans="1:2" ht="14.25" customHeight="1"/>
    <row r="39" spans="1:2" ht="14.25" customHeight="1"/>
    <row r="40" spans="1:2" ht="14.25" customHeight="1"/>
    <row r="41" spans="1:2" ht="14.25" customHeight="1"/>
    <row r="42" spans="1:2" ht="14.25" customHeight="1"/>
    <row r="43" spans="1:2" ht="14.25" customHeight="1"/>
    <row r="44" spans="1:2" ht="14.25" customHeight="1"/>
    <row r="45" spans="1:2" ht="14.25" customHeight="1"/>
    <row r="46" spans="1:2" ht="14.25" customHeight="1"/>
    <row r="47" spans="1:2" ht="14.25" customHeight="1"/>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0:B10"/>
    <mergeCell ref="A19:B19"/>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000"/>
  <sheetViews>
    <sheetView zoomScale="65" workbookViewId="0"/>
  </sheetViews>
  <sheetFormatPr defaultColWidth="14.42578125" defaultRowHeight="15" customHeight="1"/>
  <cols>
    <col min="1" max="1" width="25.5703125" customWidth="1"/>
    <col min="2" max="2" width="98.42578125" customWidth="1"/>
    <col min="3" max="3" width="10.7109375" customWidth="1"/>
    <col min="4" max="4" width="33.5703125" customWidth="1"/>
    <col min="5" max="5" width="10.7109375" customWidth="1"/>
    <col min="6" max="6" width="16.140625" customWidth="1"/>
    <col min="7" max="7" width="10.7109375" customWidth="1"/>
    <col min="8" max="8" width="74.5703125" customWidth="1"/>
    <col min="9" max="10" width="10.7109375" customWidth="1"/>
  </cols>
  <sheetData>
    <row r="1" spans="1:10" ht="25.5" customHeight="1">
      <c r="A1" s="241" t="s">
        <v>987</v>
      </c>
      <c r="B1" s="242" t="s">
        <v>14</v>
      </c>
    </row>
    <row r="2" spans="1:10" ht="27" customHeight="1">
      <c r="A2" s="243" t="s">
        <v>989</v>
      </c>
      <c r="B2" s="244" t="s">
        <v>1035</v>
      </c>
    </row>
    <row r="3" spans="1:10" ht="355.5" customHeight="1">
      <c r="A3" s="245" t="s">
        <v>913</v>
      </c>
      <c r="B3" s="246" t="s">
        <v>1036</v>
      </c>
    </row>
    <row r="4" spans="1:10" ht="183.75" customHeight="1">
      <c r="A4" s="245" t="s">
        <v>916</v>
      </c>
      <c r="B4" s="246" t="s">
        <v>1037</v>
      </c>
    </row>
    <row r="5" spans="1:10" ht="14.25" customHeight="1">
      <c r="A5" s="245" t="s">
        <v>918</v>
      </c>
      <c r="B5" s="246" t="s">
        <v>1038</v>
      </c>
    </row>
    <row r="6" spans="1:10" ht="217.5" customHeight="1">
      <c r="A6" s="245" t="s">
        <v>920</v>
      </c>
      <c r="B6" s="246" t="s">
        <v>1039</v>
      </c>
    </row>
    <row r="7" spans="1:10" ht="117" customHeight="1">
      <c r="A7" s="243" t="s">
        <v>922</v>
      </c>
      <c r="B7" s="246" t="s">
        <v>1040</v>
      </c>
    </row>
    <row r="8" spans="1:10" ht="14.25" customHeight="1"/>
    <row r="9" spans="1:10" ht="14.25" customHeight="1"/>
    <row r="10" spans="1:10" ht="14.25" customHeight="1">
      <c r="A10" s="518" t="s">
        <v>924</v>
      </c>
      <c r="B10" s="434"/>
    </row>
    <row r="11" spans="1:10" ht="24" customHeight="1">
      <c r="A11" s="247" t="s">
        <v>996</v>
      </c>
      <c r="B11" s="247" t="s">
        <v>997</v>
      </c>
      <c r="C11" s="247" t="s">
        <v>998</v>
      </c>
      <c r="D11" s="247" t="s">
        <v>999</v>
      </c>
      <c r="F11" s="247" t="s">
        <v>1000</v>
      </c>
      <c r="G11" s="247" t="s">
        <v>998</v>
      </c>
      <c r="H11" s="247" t="s">
        <v>1001</v>
      </c>
    </row>
    <row r="12" spans="1:10" ht="118.5" customHeight="1">
      <c r="A12" s="248" t="s">
        <v>1002</v>
      </c>
      <c r="B12" s="249" t="s">
        <v>1003</v>
      </c>
      <c r="C12" s="249">
        <v>38.200000000000003</v>
      </c>
      <c r="D12" s="249" t="s">
        <v>1041</v>
      </c>
      <c r="F12" s="248" t="s">
        <v>1005</v>
      </c>
      <c r="G12" s="250">
        <v>4.2000000000000002E-4</v>
      </c>
      <c r="H12" s="249" t="s">
        <v>1042</v>
      </c>
    </row>
    <row r="13" spans="1:10" ht="117.75" customHeight="1">
      <c r="A13" s="248" t="s">
        <v>1007</v>
      </c>
      <c r="B13" s="249" t="s">
        <v>1008</v>
      </c>
      <c r="C13" s="249">
        <v>6.08</v>
      </c>
      <c r="D13" s="249" t="s">
        <v>1043</v>
      </c>
      <c r="F13" s="248" t="s">
        <v>1010</v>
      </c>
      <c r="G13" s="250">
        <v>1.61E-2</v>
      </c>
      <c r="H13" s="249" t="s">
        <v>1044</v>
      </c>
      <c r="J13" s="39" t="s">
        <v>1045</v>
      </c>
    </row>
    <row r="14" spans="1:10" ht="119.25" customHeight="1">
      <c r="A14" s="248" t="s">
        <v>1012</v>
      </c>
      <c r="B14" s="249" t="s">
        <v>1013</v>
      </c>
      <c r="C14" s="251">
        <v>1.23E-2</v>
      </c>
      <c r="D14" s="249" t="s">
        <v>1046</v>
      </c>
      <c r="F14" s="248" t="s">
        <v>188</v>
      </c>
      <c r="G14" s="250">
        <v>2.5999999999999998E-4</v>
      </c>
      <c r="H14" s="249" t="s">
        <v>1047</v>
      </c>
    </row>
    <row r="15" spans="1:10" ht="14.25" customHeight="1"/>
    <row r="16" spans="1:10" ht="14.25" customHeight="1"/>
    <row r="17" spans="1:4" ht="14.25" customHeight="1"/>
    <row r="18" spans="1:4" ht="14.25" customHeight="1"/>
    <row r="19" spans="1:4" ht="14.25" customHeight="1"/>
    <row r="20" spans="1:4" ht="14.25" customHeight="1"/>
    <row r="21" spans="1:4" ht="14.25" customHeight="1"/>
    <row r="22" spans="1:4" ht="14.25" customHeight="1">
      <c r="A22" s="518" t="s">
        <v>944</v>
      </c>
      <c r="B22" s="434"/>
    </row>
    <row r="23" spans="1:4" ht="25.5" customHeight="1">
      <c r="A23" s="247" t="s">
        <v>996</v>
      </c>
      <c r="B23" s="247" t="s">
        <v>997</v>
      </c>
      <c r="C23" s="247" t="s">
        <v>998</v>
      </c>
      <c r="D23" s="247" t="s">
        <v>999</v>
      </c>
    </row>
    <row r="24" spans="1:4" ht="94.5" customHeight="1">
      <c r="A24" s="248" t="s">
        <v>1016</v>
      </c>
      <c r="B24" s="249" t="s">
        <v>1017</v>
      </c>
      <c r="C24" s="249">
        <v>0.7651</v>
      </c>
      <c r="D24" s="249" t="s">
        <v>1048</v>
      </c>
    </row>
    <row r="25" spans="1:4" ht="123.75" customHeight="1">
      <c r="A25" s="248" t="s">
        <v>1019</v>
      </c>
      <c r="B25" s="249" t="s">
        <v>1020</v>
      </c>
      <c r="C25" s="249">
        <v>0.33329999999999999</v>
      </c>
      <c r="D25" s="249" t="s">
        <v>1049</v>
      </c>
    </row>
    <row r="26" spans="1:4" ht="81.75" customHeight="1">
      <c r="A26" s="248" t="s">
        <v>1022</v>
      </c>
      <c r="B26" s="249" t="s">
        <v>1023</v>
      </c>
      <c r="C26" s="249" t="s">
        <v>1050</v>
      </c>
      <c r="D26" s="249" t="s">
        <v>1051</v>
      </c>
    </row>
    <row r="27" spans="1:4" ht="14.25" customHeight="1"/>
    <row r="28" spans="1:4" ht="14.25" customHeight="1"/>
    <row r="29" spans="1:4" ht="18.75" customHeight="1">
      <c r="A29" s="252" t="s">
        <v>1026</v>
      </c>
    </row>
    <row r="30" spans="1:4" ht="24" customHeight="1">
      <c r="A30" s="253" t="s">
        <v>1027</v>
      </c>
      <c r="B30" s="254">
        <v>115.6</v>
      </c>
    </row>
    <row r="31" spans="1:4" ht="30" customHeight="1">
      <c r="A31" s="253" t="s">
        <v>43</v>
      </c>
      <c r="B31" s="254">
        <v>879095340</v>
      </c>
    </row>
    <row r="32" spans="1:4" ht="24.75" customHeight="1">
      <c r="A32" s="253" t="s">
        <v>1028</v>
      </c>
      <c r="B32" s="254">
        <v>101623421304</v>
      </c>
    </row>
    <row r="33" spans="1:2" ht="25.5" customHeight="1">
      <c r="A33" s="253" t="s">
        <v>1029</v>
      </c>
      <c r="B33" s="254">
        <v>2660000000</v>
      </c>
    </row>
    <row r="34" spans="1:2" ht="21.75" customHeight="1">
      <c r="A34" s="253" t="s">
        <v>1030</v>
      </c>
      <c r="B34" s="254">
        <v>18702000000</v>
      </c>
    </row>
    <row r="35" spans="1:2" ht="25.5" customHeight="1">
      <c r="A35" s="253" t="s">
        <v>1031</v>
      </c>
      <c r="B35" s="254">
        <v>1260000000</v>
      </c>
    </row>
    <row r="36" spans="1:2" ht="21.75" customHeight="1">
      <c r="A36" s="253" t="s">
        <v>1032</v>
      </c>
      <c r="B36" s="254">
        <v>16699288000</v>
      </c>
    </row>
    <row r="37" spans="1:2" ht="24.75" customHeight="1">
      <c r="A37" s="253" t="s">
        <v>948</v>
      </c>
      <c r="B37" s="254">
        <v>24442000000</v>
      </c>
    </row>
    <row r="38" spans="1:2" ht="21.75" customHeight="1">
      <c r="A38" s="253" t="s">
        <v>1033</v>
      </c>
      <c r="B38" s="254">
        <v>15089000000</v>
      </c>
    </row>
    <row r="39" spans="1:2" ht="22.5" customHeight="1">
      <c r="A39" s="253" t="s">
        <v>1034</v>
      </c>
      <c r="B39" s="254">
        <v>45266000000</v>
      </c>
    </row>
    <row r="40" spans="1:2" ht="14.25" customHeight="1">
      <c r="A40" s="39"/>
      <c r="B40" s="39"/>
    </row>
    <row r="41" spans="1:2" ht="14.25" customHeight="1">
      <c r="A41" s="39"/>
      <c r="B41" s="39"/>
    </row>
    <row r="42" spans="1:2" ht="14.25" customHeight="1">
      <c r="A42" s="39"/>
      <c r="B42" s="39"/>
    </row>
    <row r="43" spans="1:2" ht="14.25" customHeight="1">
      <c r="A43" s="39"/>
      <c r="B43" s="39"/>
    </row>
    <row r="44" spans="1:2" ht="14.25" customHeight="1">
      <c r="A44" s="39"/>
      <c r="B44" s="39"/>
    </row>
    <row r="45" spans="1:2" ht="14.25" customHeight="1">
      <c r="A45" s="39"/>
      <c r="B45" s="39"/>
    </row>
    <row r="46" spans="1:2" ht="14.25" customHeight="1"/>
    <row r="47" spans="1:2" ht="14.25" customHeight="1"/>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0:B10"/>
    <mergeCell ref="A22:B22"/>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00"/>
  <sheetViews>
    <sheetView workbookViewId="0">
      <selection activeCell="B17" sqref="B17"/>
    </sheetView>
  </sheetViews>
  <sheetFormatPr defaultColWidth="14.42578125" defaultRowHeight="15" customHeight="1"/>
  <cols>
    <col min="1" max="1" width="27.85546875" customWidth="1"/>
    <col min="2" max="2" width="86.140625" customWidth="1"/>
    <col min="3" max="3" width="10.7109375" customWidth="1"/>
    <col min="4" max="4" width="32.85546875" customWidth="1"/>
    <col min="5" max="26" width="10.7109375" customWidth="1"/>
  </cols>
  <sheetData>
    <row r="1" spans="1:11" ht="14.25" customHeight="1">
      <c r="A1" s="241" t="s">
        <v>987</v>
      </c>
      <c r="B1" s="244" t="s">
        <v>1052</v>
      </c>
    </row>
    <row r="2" spans="1:11" ht="14.25" customHeight="1">
      <c r="A2" s="243" t="s">
        <v>989</v>
      </c>
      <c r="B2" s="244" t="s">
        <v>1053</v>
      </c>
    </row>
    <row r="3" spans="1:11" ht="14.25" customHeight="1">
      <c r="A3" s="245" t="s">
        <v>913</v>
      </c>
      <c r="B3" s="255" t="s">
        <v>1054</v>
      </c>
    </row>
    <row r="4" spans="1:11" ht="14.25" customHeight="1">
      <c r="A4" s="245" t="s">
        <v>916</v>
      </c>
      <c r="B4" s="255" t="s">
        <v>1055</v>
      </c>
    </row>
    <row r="5" spans="1:11" ht="14.25" customHeight="1">
      <c r="A5" s="245" t="s">
        <v>918</v>
      </c>
      <c r="B5" s="255" t="s">
        <v>1056</v>
      </c>
    </row>
    <row r="6" spans="1:11" ht="14.25" customHeight="1">
      <c r="A6" s="245" t="s">
        <v>920</v>
      </c>
      <c r="B6" s="255" t="s">
        <v>1057</v>
      </c>
    </row>
    <row r="7" spans="1:11" ht="14.25" customHeight="1">
      <c r="A7" s="243" t="s">
        <v>922</v>
      </c>
      <c r="B7" s="255" t="s">
        <v>1058</v>
      </c>
    </row>
    <row r="8" spans="1:11" ht="14.25" customHeight="1"/>
    <row r="9" spans="1:11" ht="14.25" customHeight="1">
      <c r="A9" s="518" t="s">
        <v>924</v>
      </c>
      <c r="B9" s="434"/>
    </row>
    <row r="10" spans="1:11" ht="14.25" customHeight="1">
      <c r="A10" s="256" t="s">
        <v>1059</v>
      </c>
      <c r="B10" s="257" t="s">
        <v>1060</v>
      </c>
      <c r="C10" s="525" t="s">
        <v>1061</v>
      </c>
      <c r="D10" s="500"/>
      <c r="E10" s="500"/>
      <c r="F10" s="500"/>
      <c r="G10" s="500"/>
      <c r="H10" s="500"/>
      <c r="I10" s="500"/>
      <c r="J10" s="500"/>
      <c r="K10" s="526"/>
    </row>
    <row r="11" spans="1:11" ht="14.25" customHeight="1">
      <c r="A11" s="258" t="s">
        <v>1062</v>
      </c>
      <c r="B11" s="259">
        <v>8349020472</v>
      </c>
      <c r="C11" s="531"/>
      <c r="D11" s="427"/>
      <c r="E11" s="427"/>
      <c r="F11" s="427"/>
      <c r="G11" s="427"/>
      <c r="H11" s="427"/>
      <c r="I11" s="427"/>
      <c r="J11" s="427"/>
      <c r="K11" s="524"/>
    </row>
    <row r="12" spans="1:11" ht="14.25" customHeight="1">
      <c r="A12" s="258" t="s">
        <v>61</v>
      </c>
      <c r="B12" s="260">
        <f>8349020472/412703180.13</f>
        <v>20.230085141020936</v>
      </c>
      <c r="C12" s="523" t="s">
        <v>1063</v>
      </c>
      <c r="D12" s="427"/>
      <c r="E12" s="427"/>
      <c r="F12" s="427"/>
      <c r="G12" s="427"/>
      <c r="H12" s="427"/>
      <c r="I12" s="427"/>
      <c r="J12" s="427"/>
      <c r="K12" s="524"/>
    </row>
    <row r="13" spans="1:11" ht="14.25" customHeight="1">
      <c r="A13" s="258" t="s">
        <v>63</v>
      </c>
      <c r="B13" s="261">
        <f>8349020472/5331318403.28</f>
        <v>1.5660329847985466</v>
      </c>
      <c r="C13" s="523" t="s">
        <v>1064</v>
      </c>
      <c r="D13" s="427"/>
      <c r="E13" s="427"/>
      <c r="F13" s="427"/>
      <c r="G13" s="427"/>
      <c r="H13" s="427"/>
      <c r="I13" s="427"/>
      <c r="J13" s="427"/>
      <c r="K13" s="524"/>
    </row>
    <row r="14" spans="1:11" ht="14.25" customHeight="1">
      <c r="A14" s="258" t="s">
        <v>65</v>
      </c>
      <c r="B14" s="261">
        <f>77/2028</f>
        <v>3.796844181459566E-2</v>
      </c>
      <c r="C14" s="523" t="s">
        <v>1065</v>
      </c>
      <c r="D14" s="427"/>
      <c r="E14" s="427"/>
      <c r="F14" s="427"/>
      <c r="G14" s="427"/>
      <c r="H14" s="427"/>
      <c r="I14" s="427"/>
      <c r="J14" s="427"/>
      <c r="K14" s="524"/>
    </row>
    <row r="16" spans="1:11" ht="14.25" customHeight="1">
      <c r="A16" s="262" t="s">
        <v>1066</v>
      </c>
      <c r="B16" s="263" t="s">
        <v>1067</v>
      </c>
      <c r="D16" s="264" t="s">
        <v>1068</v>
      </c>
      <c r="E16" s="265">
        <v>1.2999999999999999E-3</v>
      </c>
    </row>
    <row r="17" spans="1:4" ht="14.25" customHeight="1">
      <c r="A17" s="266" t="s">
        <v>1069</v>
      </c>
      <c r="B17" s="267" t="s">
        <v>1070</v>
      </c>
      <c r="C17" s="268"/>
    </row>
    <row r="18" spans="1:4" ht="14.25" customHeight="1"/>
    <row r="19" spans="1:4" ht="14.25" customHeight="1">
      <c r="A19" s="262" t="s">
        <v>1071</v>
      </c>
      <c r="B19" s="263" t="s">
        <v>1072</v>
      </c>
    </row>
    <row r="20" spans="1:4" ht="14.25" customHeight="1">
      <c r="A20" s="266" t="s">
        <v>1069</v>
      </c>
      <c r="B20" s="269">
        <v>0.03</v>
      </c>
    </row>
    <row r="21" spans="1:4" ht="14.25" customHeight="1"/>
    <row r="22" spans="1:4" ht="14.25" customHeight="1">
      <c r="A22" s="521" t="s">
        <v>1073</v>
      </c>
      <c r="B22" s="522" t="s">
        <v>1074</v>
      </c>
      <c r="C22" s="270"/>
      <c r="D22" s="270"/>
    </row>
    <row r="23" spans="1:4" ht="14.25" customHeight="1">
      <c r="A23" s="490"/>
      <c r="B23" s="440"/>
      <c r="C23" s="270"/>
      <c r="D23" s="270"/>
    </row>
    <row r="24" spans="1:4" ht="14.25" customHeight="1">
      <c r="B24" s="271"/>
      <c r="C24" s="271"/>
      <c r="D24" s="271"/>
    </row>
    <row r="25" spans="1:4" ht="14.25" customHeight="1"/>
    <row r="26" spans="1:4" ht="14.25" customHeight="1">
      <c r="A26" s="521" t="s">
        <v>1075</v>
      </c>
      <c r="B26" s="522" t="s">
        <v>1076</v>
      </c>
      <c r="C26" s="270"/>
      <c r="D26" s="270"/>
    </row>
    <row r="27" spans="1:4" ht="14.25" customHeight="1">
      <c r="A27" s="490"/>
      <c r="B27" s="484"/>
      <c r="C27" s="270"/>
      <c r="D27" s="270"/>
    </row>
    <row r="28" spans="1:4" ht="14.25" customHeight="1">
      <c r="B28" s="484"/>
      <c r="C28" s="270"/>
      <c r="D28" s="270"/>
    </row>
    <row r="29" spans="1:4" ht="14.25" customHeight="1">
      <c r="B29" s="440"/>
      <c r="C29" s="270"/>
      <c r="D29" s="270"/>
    </row>
    <row r="30" spans="1:4" ht="15.75" customHeight="1"/>
    <row r="31" spans="1:4" ht="14.25" customHeight="1">
      <c r="A31" s="208"/>
      <c r="B31" s="208"/>
    </row>
    <row r="32" spans="1:4" ht="14.25" customHeight="1"/>
    <row r="33" spans="1:11" ht="14.25" customHeight="1">
      <c r="A33" s="518" t="s">
        <v>944</v>
      </c>
      <c r="B33" s="434"/>
    </row>
    <row r="34" spans="1:11" ht="14.25" customHeight="1"/>
    <row r="35" spans="1:11" ht="14.25" customHeight="1">
      <c r="A35" s="256" t="s">
        <v>1059</v>
      </c>
      <c r="B35" s="257" t="s">
        <v>1060</v>
      </c>
      <c r="C35" s="525" t="s">
        <v>1061</v>
      </c>
      <c r="D35" s="500"/>
      <c r="E35" s="500"/>
      <c r="F35" s="500"/>
      <c r="G35" s="500"/>
      <c r="H35" s="500"/>
      <c r="I35" s="500"/>
      <c r="J35" s="500"/>
      <c r="K35" s="526"/>
    </row>
    <row r="36" spans="1:11" ht="15.75" customHeight="1">
      <c r="A36" s="258" t="s">
        <v>1077</v>
      </c>
      <c r="B36" s="272">
        <v>0.92</v>
      </c>
      <c r="C36" s="527" t="s">
        <v>1078</v>
      </c>
      <c r="D36" s="480"/>
      <c r="E36" s="480"/>
      <c r="F36" s="480"/>
      <c r="G36" s="480"/>
      <c r="H36" s="480"/>
      <c r="I36" s="480"/>
      <c r="J36" s="480"/>
      <c r="K36" s="528"/>
    </row>
    <row r="37" spans="1:11" ht="30.75" customHeight="1">
      <c r="A37" s="273" t="s">
        <v>1079</v>
      </c>
      <c r="B37" s="274">
        <v>30442239.460000001</v>
      </c>
      <c r="C37" s="529" t="s">
        <v>1080</v>
      </c>
      <c r="D37" s="500"/>
      <c r="E37" s="500"/>
      <c r="F37" s="500"/>
      <c r="G37" s="500"/>
      <c r="H37" s="500"/>
      <c r="I37" s="500"/>
      <c r="J37" s="500"/>
      <c r="K37" s="526"/>
    </row>
    <row r="38" spans="1:11" ht="15" customHeight="1">
      <c r="A38" s="273" t="s">
        <v>1081</v>
      </c>
      <c r="B38" s="274">
        <v>0.69</v>
      </c>
      <c r="C38" s="530" t="s">
        <v>1082</v>
      </c>
      <c r="D38" s="427"/>
      <c r="E38" s="427"/>
      <c r="F38" s="427"/>
      <c r="G38" s="427"/>
      <c r="H38" s="427"/>
      <c r="I38" s="427"/>
      <c r="J38" s="427"/>
      <c r="K38" s="524"/>
    </row>
    <row r="39" spans="1:11" ht="14.25" customHeight="1"/>
    <row r="40" spans="1:11" ht="14.25" customHeight="1">
      <c r="A40" s="275" t="s">
        <v>1083</v>
      </c>
    </row>
    <row r="41" spans="1:11" ht="14.25" customHeight="1">
      <c r="A41" s="258" t="s">
        <v>1077</v>
      </c>
      <c r="B41" s="276" t="s">
        <v>1084</v>
      </c>
    </row>
    <row r="42" spans="1:11" ht="14.25" customHeight="1">
      <c r="A42" s="273" t="s">
        <v>1079</v>
      </c>
      <c r="B42" s="274">
        <v>30442239.460000001</v>
      </c>
    </row>
    <row r="43" spans="1:11" ht="14.25" customHeight="1">
      <c r="A43" s="273" t="s">
        <v>1081</v>
      </c>
      <c r="B43" s="274" t="s">
        <v>1085</v>
      </c>
    </row>
    <row r="44" spans="1:11" ht="14.25" customHeight="1">
      <c r="A44" s="277" t="s">
        <v>61</v>
      </c>
      <c r="B44" s="278" t="s">
        <v>1086</v>
      </c>
    </row>
    <row r="45" spans="1:11" ht="14.25" customHeight="1">
      <c r="A45" s="277" t="s">
        <v>63</v>
      </c>
      <c r="B45" s="278" t="s">
        <v>1087</v>
      </c>
    </row>
    <row r="46" spans="1:11" ht="14.25" customHeight="1">
      <c r="A46" s="279" t="s">
        <v>65</v>
      </c>
      <c r="B46" s="280" t="s">
        <v>1088</v>
      </c>
    </row>
    <row r="47" spans="1:11" ht="14.25" customHeight="1">
      <c r="D47" s="39"/>
      <c r="E47" s="39"/>
      <c r="F47" s="39"/>
      <c r="G47" s="39"/>
    </row>
    <row r="48" spans="1:11" ht="14.25" customHeight="1">
      <c r="A48" s="281"/>
      <c r="B48" s="282"/>
      <c r="C48" s="39"/>
      <c r="D48" s="281"/>
      <c r="E48" s="283"/>
      <c r="F48" s="39"/>
      <c r="G48" s="39"/>
    </row>
    <row r="49" spans="1:7" ht="14.25" customHeight="1">
      <c r="A49" s="284"/>
      <c r="B49" s="285"/>
      <c r="C49" s="268"/>
      <c r="D49" s="39"/>
      <c r="E49" s="39"/>
      <c r="F49" s="39"/>
      <c r="G49" s="39"/>
    </row>
    <row r="50" spans="1:7" ht="14.25" customHeight="1">
      <c r="A50" s="39"/>
      <c r="B50" s="39"/>
      <c r="C50" s="39"/>
      <c r="D50" s="39"/>
      <c r="E50" s="39"/>
      <c r="F50" s="39"/>
      <c r="G50" s="39"/>
    </row>
    <row r="51" spans="1:7" ht="14.25" customHeight="1">
      <c r="A51" s="281"/>
      <c r="B51" s="282"/>
      <c r="C51" s="39"/>
      <c r="D51" s="39"/>
      <c r="E51" s="39"/>
      <c r="F51" s="39"/>
      <c r="G51" s="39"/>
    </row>
    <row r="52" spans="1:7" ht="14.25" customHeight="1">
      <c r="A52" s="284"/>
      <c r="B52" s="286"/>
      <c r="C52" s="39"/>
      <c r="D52" s="39"/>
      <c r="E52" s="39"/>
      <c r="F52" s="39"/>
      <c r="G52" s="39"/>
    </row>
    <row r="53" spans="1:7" ht="14.25" customHeight="1">
      <c r="A53" s="39"/>
      <c r="B53" s="39"/>
      <c r="C53" s="39"/>
      <c r="D53" s="39"/>
      <c r="E53" s="39"/>
      <c r="F53" s="39"/>
      <c r="G53" s="39"/>
    </row>
    <row r="54" spans="1:7" ht="14.25" customHeight="1">
      <c r="A54" s="519"/>
      <c r="B54" s="520"/>
      <c r="C54" s="270"/>
      <c r="D54" s="270"/>
      <c r="E54" s="39"/>
      <c r="F54" s="39"/>
      <c r="G54" s="39"/>
    </row>
    <row r="55" spans="1:7" ht="14.25" customHeight="1">
      <c r="A55" s="452"/>
      <c r="B55" s="452"/>
      <c r="C55" s="270"/>
      <c r="D55" s="270"/>
      <c r="E55" s="39"/>
      <c r="F55" s="39"/>
      <c r="G55" s="39"/>
    </row>
    <row r="56" spans="1:7" ht="14.25" customHeight="1">
      <c r="A56" s="39"/>
      <c r="B56" s="271"/>
      <c r="C56" s="271"/>
      <c r="D56" s="271"/>
      <c r="E56" s="39"/>
      <c r="F56" s="39"/>
      <c r="G56" s="39"/>
    </row>
    <row r="57" spans="1:7" ht="14.25" customHeight="1">
      <c r="A57" s="39"/>
      <c r="B57" s="39"/>
      <c r="C57" s="39"/>
      <c r="D57" s="39"/>
      <c r="E57" s="39"/>
      <c r="F57" s="39"/>
      <c r="G57" s="39"/>
    </row>
    <row r="58" spans="1:7" ht="14.25" customHeight="1">
      <c r="A58" s="519"/>
      <c r="B58" s="520"/>
      <c r="C58" s="270"/>
      <c r="D58" s="270"/>
      <c r="E58" s="39"/>
      <c r="F58" s="39"/>
      <c r="G58" s="39"/>
    </row>
    <row r="59" spans="1:7" ht="14.25" customHeight="1">
      <c r="A59" s="452"/>
      <c r="B59" s="452"/>
      <c r="C59" s="270"/>
      <c r="D59" s="270"/>
      <c r="E59" s="39"/>
      <c r="F59" s="39"/>
      <c r="G59" s="39"/>
    </row>
    <row r="60" spans="1:7" ht="14.25" customHeight="1">
      <c r="A60" s="39"/>
      <c r="B60" s="452"/>
      <c r="C60" s="270"/>
      <c r="D60" s="270"/>
    </row>
    <row r="61" spans="1:7" ht="14.25" customHeight="1">
      <c r="A61" s="39"/>
      <c r="B61" s="452"/>
      <c r="C61" s="270"/>
      <c r="D61" s="270"/>
    </row>
    <row r="62" spans="1:7" ht="14.25" customHeight="1">
      <c r="A62" s="39"/>
      <c r="B62" s="39"/>
      <c r="C62" s="39"/>
      <c r="D62" s="39"/>
    </row>
    <row r="63" spans="1:7" ht="14.25" customHeight="1"/>
    <row r="64" spans="1: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
    <mergeCell ref="A9:B9"/>
    <mergeCell ref="C10:K10"/>
    <mergeCell ref="C11:K11"/>
    <mergeCell ref="C12:K12"/>
    <mergeCell ref="C13:K13"/>
    <mergeCell ref="C14:K14"/>
    <mergeCell ref="B22:B23"/>
    <mergeCell ref="A26:A27"/>
    <mergeCell ref="A54:A55"/>
    <mergeCell ref="B54:B55"/>
    <mergeCell ref="C35:K35"/>
    <mergeCell ref="C36:K36"/>
    <mergeCell ref="C37:K37"/>
    <mergeCell ref="C38:K38"/>
    <mergeCell ref="A58:A59"/>
    <mergeCell ref="B58:B61"/>
    <mergeCell ref="A22:A23"/>
    <mergeCell ref="B26:B29"/>
    <mergeCell ref="A33:B33"/>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000"/>
  <sheetViews>
    <sheetView topLeftCell="A8" workbookViewId="0">
      <selection activeCell="C8" sqref="C8"/>
    </sheetView>
  </sheetViews>
  <sheetFormatPr defaultColWidth="14.42578125" defaultRowHeight="15" customHeight="1"/>
  <cols>
    <col min="1" max="1" width="27.85546875" customWidth="1"/>
    <col min="2" max="2" width="86.140625" customWidth="1"/>
    <col min="3" max="3" width="10.7109375" customWidth="1"/>
    <col min="4" max="4" width="31.140625" customWidth="1"/>
    <col min="5" max="26" width="10.7109375" customWidth="1"/>
  </cols>
  <sheetData>
    <row r="1" spans="1:11" ht="14.25" customHeight="1">
      <c r="A1" s="241" t="s">
        <v>987</v>
      </c>
      <c r="B1" s="244" t="s">
        <v>134</v>
      </c>
    </row>
    <row r="2" spans="1:11" ht="14.25" customHeight="1">
      <c r="A2" s="243" t="s">
        <v>989</v>
      </c>
      <c r="B2" s="244" t="s">
        <v>1089</v>
      </c>
    </row>
    <row r="3" spans="1:11" ht="14.25" customHeight="1">
      <c r="A3" s="245" t="s">
        <v>913</v>
      </c>
      <c r="B3" s="255" t="s">
        <v>1090</v>
      </c>
    </row>
    <row r="4" spans="1:11" ht="14.25" customHeight="1">
      <c r="A4" s="245" t="s">
        <v>916</v>
      </c>
      <c r="B4" s="255" t="s">
        <v>1091</v>
      </c>
    </row>
    <row r="5" spans="1:11" ht="14.25" customHeight="1">
      <c r="A5" s="245" t="s">
        <v>918</v>
      </c>
      <c r="B5" s="255" t="s">
        <v>1092</v>
      </c>
    </row>
    <row r="6" spans="1:11" ht="14.25" customHeight="1">
      <c r="A6" s="245" t="s">
        <v>920</v>
      </c>
      <c r="B6" s="255" t="s">
        <v>1093</v>
      </c>
    </row>
    <row r="7" spans="1:11" ht="14.25" customHeight="1">
      <c r="A7" s="243" t="s">
        <v>922</v>
      </c>
      <c r="B7" s="255" t="s">
        <v>1094</v>
      </c>
    </row>
    <row r="8" spans="1:11" ht="14.25" customHeight="1"/>
    <row r="9" spans="1:11" ht="14.25" customHeight="1">
      <c r="A9" s="518" t="s">
        <v>924</v>
      </c>
      <c r="B9" s="434"/>
    </row>
    <row r="10" spans="1:11" ht="14.25" customHeight="1">
      <c r="A10" s="256" t="s">
        <v>1059</v>
      </c>
      <c r="B10" s="257" t="s">
        <v>1060</v>
      </c>
      <c r="C10" s="525" t="s">
        <v>1061</v>
      </c>
      <c r="D10" s="500"/>
      <c r="E10" s="500"/>
      <c r="F10" s="500"/>
      <c r="G10" s="500"/>
      <c r="H10" s="500"/>
      <c r="I10" s="500"/>
      <c r="J10" s="500"/>
      <c r="K10" s="526"/>
    </row>
    <row r="11" spans="1:11" ht="14.25" customHeight="1">
      <c r="A11" s="258" t="s">
        <v>1062</v>
      </c>
      <c r="B11" s="259" t="str">
        <f>'Argumentaire Sothema'!A13</f>
        <v>PBR</v>
      </c>
      <c r="C11" s="531"/>
      <c r="D11" s="427"/>
      <c r="E11" s="427"/>
      <c r="F11" s="427"/>
      <c r="G11" s="427"/>
      <c r="H11" s="427"/>
      <c r="I11" s="427"/>
      <c r="J11" s="427"/>
      <c r="K11" s="524"/>
    </row>
    <row r="12" spans="1:11" ht="14.25" customHeight="1">
      <c r="A12" s="258" t="s">
        <v>61</v>
      </c>
      <c r="B12" s="260">
        <f>12319200000/317224000</f>
        <v>38.834388318664416</v>
      </c>
      <c r="C12" s="523" t="s">
        <v>1095</v>
      </c>
      <c r="D12" s="427"/>
      <c r="E12" s="427"/>
      <c r="F12" s="427"/>
      <c r="G12" s="427"/>
      <c r="H12" s="427"/>
      <c r="I12" s="427"/>
      <c r="J12" s="427"/>
      <c r="K12" s="524"/>
    </row>
    <row r="13" spans="1:11" ht="14.25" customHeight="1">
      <c r="A13" s="258" t="s">
        <v>63</v>
      </c>
      <c r="B13" s="261">
        <f>12319200000/1707312000</f>
        <v>7.2155528690713826</v>
      </c>
      <c r="C13" s="523" t="s">
        <v>1096</v>
      </c>
      <c r="D13" s="427"/>
      <c r="E13" s="427"/>
      <c r="F13" s="427"/>
      <c r="G13" s="427"/>
      <c r="H13" s="427"/>
      <c r="I13" s="427"/>
      <c r="J13" s="427"/>
      <c r="K13" s="524"/>
    </row>
    <row r="14" spans="1:11" ht="14.25" customHeight="1">
      <c r="A14" s="258" t="s">
        <v>65</v>
      </c>
      <c r="B14" s="261">
        <f>28/1711</f>
        <v>1.6364699006428989E-2</v>
      </c>
      <c r="C14" s="523" t="s">
        <v>1097</v>
      </c>
      <c r="D14" s="427"/>
      <c r="E14" s="427"/>
      <c r="F14" s="427"/>
      <c r="G14" s="427"/>
      <c r="H14" s="427"/>
      <c r="I14" s="427"/>
      <c r="J14" s="427"/>
      <c r="K14" s="524"/>
    </row>
    <row r="16" spans="1:11" ht="15.75" customHeight="1">
      <c r="B16" s="287">
        <v>12319200000</v>
      </c>
    </row>
    <row r="17" spans="1:5" ht="14.25" customHeight="1">
      <c r="A17" s="208"/>
      <c r="B17" s="208"/>
    </row>
    <row r="18" spans="1:5" ht="14.25" customHeight="1">
      <c r="A18" s="262" t="s">
        <v>1098</v>
      </c>
      <c r="B18" s="263" t="s">
        <v>1067</v>
      </c>
      <c r="D18" s="264" t="s">
        <v>1099</v>
      </c>
      <c r="E18" s="288">
        <v>6.8974569246817597E-4</v>
      </c>
    </row>
    <row r="19" spans="1:5" ht="14.25" customHeight="1">
      <c r="A19" s="266" t="s">
        <v>1069</v>
      </c>
      <c r="B19" s="267">
        <v>5.0694470340212599E-4</v>
      </c>
      <c r="C19" s="268"/>
    </row>
    <row r="20" spans="1:5" ht="14.25" customHeight="1"/>
    <row r="21" spans="1:5" ht="14.25" customHeight="1">
      <c r="A21" s="262" t="s">
        <v>1100</v>
      </c>
      <c r="B21" s="263" t="s">
        <v>1072</v>
      </c>
    </row>
    <row r="22" spans="1:5" ht="14.25" customHeight="1">
      <c r="A22" s="266" t="s">
        <v>1069</v>
      </c>
      <c r="B22" s="289">
        <v>2.2515432560848703E-2</v>
      </c>
    </row>
    <row r="23" spans="1:5" ht="14.25" customHeight="1"/>
    <row r="24" spans="1:5" ht="14.25" customHeight="1">
      <c r="A24" s="532" t="s">
        <v>1073</v>
      </c>
      <c r="B24" s="522" t="s">
        <v>1101</v>
      </c>
      <c r="C24" s="270"/>
      <c r="D24" s="270"/>
    </row>
    <row r="25" spans="1:5" ht="14.25" customHeight="1">
      <c r="A25" s="440"/>
      <c r="B25" s="484"/>
      <c r="C25" s="270"/>
      <c r="D25" s="270"/>
    </row>
    <row r="26" spans="1:5" ht="14.25" customHeight="1">
      <c r="B26" s="440"/>
      <c r="C26" s="270"/>
      <c r="D26" s="270"/>
    </row>
    <row r="27" spans="1:5" ht="14.25" customHeight="1"/>
    <row r="28" spans="1:5" ht="14.25" customHeight="1">
      <c r="A28" s="532" t="s">
        <v>1075</v>
      </c>
      <c r="B28" s="522" t="s">
        <v>1102</v>
      </c>
      <c r="C28" s="270"/>
      <c r="D28" s="270"/>
    </row>
    <row r="29" spans="1:5" ht="14.25" customHeight="1">
      <c r="A29" s="440"/>
      <c r="B29" s="484"/>
      <c r="C29" s="270"/>
      <c r="D29" s="270"/>
    </row>
    <row r="30" spans="1:5" ht="14.25" customHeight="1">
      <c r="B30" s="484"/>
      <c r="C30" s="270"/>
      <c r="D30" s="270"/>
    </row>
    <row r="31" spans="1:5" ht="14.25" customHeight="1">
      <c r="B31" s="440"/>
      <c r="C31" s="270"/>
      <c r="D31" s="270"/>
    </row>
    <row r="32" spans="1:5" ht="14.25" customHeight="1"/>
    <row r="33" spans="1:11" ht="14.25" customHeight="1">
      <c r="A33" s="518" t="s">
        <v>944</v>
      </c>
      <c r="B33" s="434"/>
    </row>
    <row r="34" spans="1:11" ht="14.25" customHeight="1"/>
    <row r="35" spans="1:11" ht="14.25" customHeight="1">
      <c r="A35" s="256" t="s">
        <v>1059</v>
      </c>
      <c r="B35" s="257" t="s">
        <v>1060</v>
      </c>
      <c r="C35" s="525" t="s">
        <v>1061</v>
      </c>
      <c r="D35" s="500"/>
      <c r="E35" s="500"/>
      <c r="F35" s="500"/>
      <c r="G35" s="500"/>
      <c r="H35" s="500"/>
      <c r="I35" s="500"/>
      <c r="J35" s="500"/>
      <c r="K35" s="526"/>
    </row>
    <row r="36" spans="1:11" ht="15" customHeight="1">
      <c r="A36" s="258" t="s">
        <v>1103</v>
      </c>
      <c r="B36" s="290">
        <f>1707312000/(292022142.9+633601805.26)</f>
        <v>1.8444985173448432</v>
      </c>
      <c r="C36" s="523" t="s">
        <v>1104</v>
      </c>
      <c r="D36" s="427"/>
      <c r="E36" s="427"/>
      <c r="F36" s="427"/>
      <c r="G36" s="427"/>
      <c r="H36" s="427"/>
      <c r="I36" s="427"/>
      <c r="J36" s="427"/>
      <c r="K36" s="524"/>
    </row>
    <row r="37" spans="1:11" ht="15" customHeight="1">
      <c r="A37" s="258" t="s">
        <v>1105</v>
      </c>
      <c r="B37" s="260">
        <f>997623000/299149000</f>
        <v>3.3348699143236313</v>
      </c>
      <c r="C37" s="523" t="s">
        <v>1106</v>
      </c>
      <c r="D37" s="427"/>
      <c r="E37" s="427"/>
      <c r="F37" s="427"/>
      <c r="G37" s="427"/>
      <c r="H37" s="427"/>
      <c r="I37" s="427"/>
      <c r="J37" s="427"/>
      <c r="K37" s="524"/>
    </row>
    <row r="38" spans="1:11" ht="30.75" customHeight="1">
      <c r="A38" s="273" t="s">
        <v>1107</v>
      </c>
      <c r="B38" s="261">
        <f>317224000/1707312000</f>
        <v>0.18580318067230828</v>
      </c>
      <c r="C38" s="530" t="s">
        <v>1108</v>
      </c>
      <c r="D38" s="427"/>
      <c r="E38" s="427"/>
      <c r="F38" s="427"/>
      <c r="G38" s="427"/>
      <c r="H38" s="427"/>
      <c r="I38" s="427"/>
      <c r="J38" s="427"/>
      <c r="K38" s="524"/>
    </row>
    <row r="39" spans="1:11" ht="14.25" customHeight="1"/>
    <row r="40" spans="1:11" ht="14.25" customHeight="1">
      <c r="A40" s="275" t="s">
        <v>1083</v>
      </c>
    </row>
    <row r="41" spans="1:11" ht="14.25" customHeight="1">
      <c r="A41" s="291" t="s">
        <v>1103</v>
      </c>
      <c r="B41" s="292" t="s">
        <v>1109</v>
      </c>
    </row>
    <row r="42" spans="1:11" ht="14.25" customHeight="1">
      <c r="A42" s="277" t="s">
        <v>1105</v>
      </c>
      <c r="B42" s="278" t="s">
        <v>1110</v>
      </c>
    </row>
    <row r="43" spans="1:11" ht="14.25" customHeight="1">
      <c r="A43" s="293" t="s">
        <v>1107</v>
      </c>
      <c r="B43" s="294" t="s">
        <v>1111</v>
      </c>
    </row>
    <row r="44" spans="1:11" ht="14.25" customHeight="1">
      <c r="A44" s="277" t="s">
        <v>61</v>
      </c>
      <c r="B44" s="278" t="s">
        <v>1112</v>
      </c>
    </row>
    <row r="45" spans="1:11" ht="14.25" customHeight="1">
      <c r="A45" s="277" t="s">
        <v>63</v>
      </c>
      <c r="B45" s="278" t="s">
        <v>1113</v>
      </c>
    </row>
    <row r="46" spans="1:11" ht="14.25" customHeight="1">
      <c r="A46" s="279" t="s">
        <v>65</v>
      </c>
      <c r="B46" s="280" t="s">
        <v>1114</v>
      </c>
    </row>
    <row r="47" spans="1:11" ht="14.25" customHeight="1"/>
    <row r="48" spans="1:1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C36:K36"/>
    <mergeCell ref="C37:K37"/>
    <mergeCell ref="C38:K38"/>
    <mergeCell ref="A9:B9"/>
    <mergeCell ref="C10:K10"/>
    <mergeCell ref="C11:K11"/>
    <mergeCell ref="C12:K12"/>
    <mergeCell ref="C13:K13"/>
    <mergeCell ref="C14:K14"/>
    <mergeCell ref="B24:B26"/>
    <mergeCell ref="A24:A25"/>
    <mergeCell ref="A28:A29"/>
    <mergeCell ref="B28:B31"/>
    <mergeCell ref="A33:B33"/>
    <mergeCell ref="C35:K35"/>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000"/>
  <sheetViews>
    <sheetView topLeftCell="A23" zoomScale="57" workbookViewId="0"/>
  </sheetViews>
  <sheetFormatPr defaultColWidth="14.42578125" defaultRowHeight="15" customHeight="1"/>
  <cols>
    <col min="1" max="1" width="24.140625" customWidth="1"/>
    <col min="2" max="2" width="160.5703125" customWidth="1"/>
    <col min="3" max="5" width="11" customWidth="1"/>
    <col min="6" max="6" width="11.5703125" customWidth="1"/>
    <col min="7" max="26" width="11" customWidth="1"/>
  </cols>
  <sheetData>
    <row r="1" spans="1:3" ht="14.25" customHeight="1">
      <c r="A1" s="241" t="s">
        <v>987</v>
      </c>
      <c r="B1" s="295" t="s">
        <v>16</v>
      </c>
    </row>
    <row r="2" spans="1:3" ht="14.25" customHeight="1">
      <c r="A2" s="243" t="s">
        <v>989</v>
      </c>
      <c r="B2" s="296" t="s">
        <v>1115</v>
      </c>
    </row>
    <row r="3" spans="1:3" ht="265.5" customHeight="1">
      <c r="A3" s="245" t="s">
        <v>913</v>
      </c>
      <c r="B3" s="297" t="s">
        <v>1116</v>
      </c>
    </row>
    <row r="4" spans="1:3" ht="88.5" customHeight="1">
      <c r="A4" s="245" t="s">
        <v>916</v>
      </c>
      <c r="B4" s="298" t="s">
        <v>1117</v>
      </c>
    </row>
    <row r="5" spans="1:3" ht="240" customHeight="1">
      <c r="A5" s="245" t="s">
        <v>918</v>
      </c>
      <c r="B5" s="297" t="s">
        <v>1118</v>
      </c>
    </row>
    <row r="6" spans="1:3" ht="210" customHeight="1">
      <c r="A6" s="245" t="s">
        <v>920</v>
      </c>
      <c r="B6" s="297" t="s">
        <v>1119</v>
      </c>
    </row>
    <row r="7" spans="1:3" ht="222" customHeight="1">
      <c r="A7" s="243" t="s">
        <v>922</v>
      </c>
      <c r="B7" s="297" t="s">
        <v>1120</v>
      </c>
      <c r="C7" s="209"/>
    </row>
    <row r="8" spans="1:3" ht="14.25" customHeight="1"/>
    <row r="9" spans="1:3" ht="14.25" customHeight="1"/>
    <row r="10" spans="1:3" ht="14.25" customHeight="1">
      <c r="A10" s="518" t="s">
        <v>924</v>
      </c>
      <c r="B10" s="434"/>
    </row>
    <row r="11" spans="1:3" ht="21.75" customHeight="1">
      <c r="A11" s="299" t="s">
        <v>1121</v>
      </c>
    </row>
    <row r="12" spans="1:3" ht="19.5" customHeight="1">
      <c r="B12" s="300" t="s">
        <v>1122</v>
      </c>
    </row>
    <row r="13" spans="1:3" ht="21" customHeight="1">
      <c r="B13" s="300" t="s">
        <v>1123</v>
      </c>
    </row>
    <row r="14" spans="1:3" ht="21" customHeight="1">
      <c r="B14" s="300" t="s">
        <v>1124</v>
      </c>
    </row>
    <row r="15" spans="1:3" ht="21" customHeight="1">
      <c r="B15" s="300" t="s">
        <v>1125</v>
      </c>
    </row>
    <row r="16" spans="1:3" ht="21" customHeight="1">
      <c r="B16" s="300" t="s">
        <v>1126</v>
      </c>
    </row>
    <row r="17" spans="1:2" ht="21" customHeight="1">
      <c r="B17" s="300" t="s">
        <v>1127</v>
      </c>
    </row>
    <row r="18" spans="1:2" ht="21.75" customHeight="1">
      <c r="B18" s="300"/>
    </row>
    <row r="19" spans="1:2" ht="19.5" customHeight="1">
      <c r="A19" s="301" t="s">
        <v>1128</v>
      </c>
    </row>
    <row r="20" spans="1:2" ht="39.75" customHeight="1">
      <c r="A20" s="302" t="s">
        <v>61</v>
      </c>
      <c r="B20" s="249" t="s">
        <v>1129</v>
      </c>
    </row>
    <row r="21" spans="1:2" ht="60.75" customHeight="1">
      <c r="A21" s="302" t="s">
        <v>63</v>
      </c>
      <c r="B21" s="249" t="s">
        <v>1130</v>
      </c>
    </row>
    <row r="22" spans="1:2" ht="55.5" customHeight="1">
      <c r="A22" s="302" t="s">
        <v>1131</v>
      </c>
      <c r="B22" s="249" t="s">
        <v>1132</v>
      </c>
    </row>
    <row r="23" spans="1:2" ht="60.75" customHeight="1">
      <c r="A23" s="302" t="s">
        <v>929</v>
      </c>
      <c r="B23" s="303" t="s">
        <v>1133</v>
      </c>
    </row>
    <row r="24" spans="1:2" ht="55.5" customHeight="1">
      <c r="A24" s="304" t="s">
        <v>1134</v>
      </c>
      <c r="B24" s="305" t="s">
        <v>1135</v>
      </c>
    </row>
    <row r="25" spans="1:2" ht="21.75" customHeight="1">
      <c r="A25" s="306" t="s">
        <v>1136</v>
      </c>
      <c r="B25" s="307"/>
    </row>
    <row r="26" spans="1:2" ht="24" customHeight="1">
      <c r="A26" s="308" t="s">
        <v>1121</v>
      </c>
      <c r="B26" s="309"/>
    </row>
    <row r="27" spans="1:2" ht="14.25" customHeight="1"/>
    <row r="28" spans="1:2" ht="21" customHeight="1">
      <c r="B28" s="310" t="s">
        <v>1137</v>
      </c>
    </row>
    <row r="29" spans="1:2" ht="21.75" customHeight="1">
      <c r="B29" s="310" t="s">
        <v>1138</v>
      </c>
    </row>
    <row r="30" spans="1:2" ht="21" customHeight="1">
      <c r="A30" s="301" t="s">
        <v>1128</v>
      </c>
      <c r="B30" s="310" t="s">
        <v>1139</v>
      </c>
    </row>
    <row r="31" spans="1:2" ht="18.75" customHeight="1">
      <c r="A31" s="302" t="s">
        <v>1140</v>
      </c>
    </row>
    <row r="32" spans="1:2" ht="14.25" customHeight="1">
      <c r="A32" s="302" t="s">
        <v>1141</v>
      </c>
      <c r="B32" s="249" t="s">
        <v>1142</v>
      </c>
    </row>
    <row r="33" spans="1:2" ht="14.25" customHeight="1">
      <c r="A33" s="302" t="s">
        <v>1143</v>
      </c>
      <c r="B33" s="311" t="s">
        <v>1144</v>
      </c>
    </row>
    <row r="34" spans="1:2" ht="14.25" customHeight="1">
      <c r="B34" s="249" t="s">
        <v>1145</v>
      </c>
    </row>
    <row r="35" spans="1:2" ht="14.25" customHeight="1"/>
    <row r="36" spans="1:2" ht="14.25" customHeight="1"/>
    <row r="37" spans="1:2" ht="14.25" customHeight="1"/>
    <row r="38" spans="1:2" ht="14.25" customHeight="1"/>
    <row r="39" spans="1:2" ht="14.25" customHeight="1"/>
    <row r="40" spans="1:2" ht="14.25" customHeight="1"/>
    <row r="41" spans="1:2" ht="14.25" customHeight="1"/>
    <row r="42" spans="1:2" ht="14.25" customHeight="1"/>
    <row r="43" spans="1:2" ht="14.25" customHeight="1"/>
    <row r="44" spans="1:2" ht="14.25" customHeight="1"/>
    <row r="45" spans="1:2" ht="14.25" customHeight="1"/>
    <row r="46" spans="1:2" ht="14.25" customHeight="1"/>
    <row r="47" spans="1:2" ht="14.25" customHeight="1"/>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0:B10"/>
  </mergeCell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000"/>
  <sheetViews>
    <sheetView workbookViewId="0"/>
  </sheetViews>
  <sheetFormatPr defaultColWidth="14.42578125" defaultRowHeight="15" customHeight="1"/>
  <cols>
    <col min="1" max="1" width="24.140625" customWidth="1"/>
    <col min="2" max="2" width="154.140625" customWidth="1"/>
    <col min="3" max="5" width="11" customWidth="1"/>
    <col min="6" max="6" width="11.5703125" customWidth="1"/>
    <col min="7" max="26" width="11" customWidth="1"/>
  </cols>
  <sheetData>
    <row r="1" spans="1:5" ht="14.25" customHeight="1">
      <c r="A1" s="312" t="s">
        <v>987</v>
      </c>
      <c r="B1" s="313" t="s">
        <v>1146</v>
      </c>
    </row>
    <row r="2" spans="1:5" ht="14.25" customHeight="1">
      <c r="A2" s="243" t="s">
        <v>989</v>
      </c>
      <c r="B2" s="314" t="s">
        <v>1147</v>
      </c>
    </row>
    <row r="3" spans="1:5" ht="77.25" customHeight="1">
      <c r="A3" s="245" t="s">
        <v>913</v>
      </c>
      <c r="B3" s="315" t="s">
        <v>1148</v>
      </c>
    </row>
    <row r="4" spans="1:5" ht="84" customHeight="1">
      <c r="A4" s="245" t="s">
        <v>916</v>
      </c>
      <c r="B4" s="315" t="s">
        <v>1149</v>
      </c>
    </row>
    <row r="5" spans="1:5" ht="95.25" customHeight="1">
      <c r="A5" s="245" t="s">
        <v>918</v>
      </c>
      <c r="B5" s="316" t="s">
        <v>1150</v>
      </c>
    </row>
    <row r="6" spans="1:5" ht="99" customHeight="1">
      <c r="A6" s="245" t="s">
        <v>920</v>
      </c>
      <c r="B6" s="317" t="s">
        <v>1151</v>
      </c>
    </row>
    <row r="7" spans="1:5" ht="94.5" customHeight="1">
      <c r="A7" s="243" t="s">
        <v>922</v>
      </c>
      <c r="B7" s="315" t="s">
        <v>1152</v>
      </c>
      <c r="E7" s="318"/>
    </row>
    <row r="8" spans="1:5" ht="14.25" customHeight="1"/>
    <row r="9" spans="1:5" ht="14.25" customHeight="1"/>
    <row r="10" spans="1:5" ht="14.25" customHeight="1">
      <c r="A10" s="518" t="s">
        <v>924</v>
      </c>
      <c r="B10" s="434"/>
    </row>
    <row r="11" spans="1:5" ht="18.75" customHeight="1">
      <c r="A11" s="319" t="s">
        <v>1121</v>
      </c>
    </row>
    <row r="12" spans="1:5" ht="15" customHeight="1">
      <c r="B12" s="320" t="s">
        <v>1153</v>
      </c>
    </row>
    <row r="13" spans="1:5" ht="18" customHeight="1">
      <c r="B13" s="320" t="s">
        <v>1154</v>
      </c>
    </row>
    <row r="14" spans="1:5" ht="16.5" customHeight="1">
      <c r="B14" s="320" t="s">
        <v>1155</v>
      </c>
    </row>
    <row r="15" spans="1:5" ht="16.5" customHeight="1">
      <c r="B15" s="320" t="s">
        <v>1156</v>
      </c>
    </row>
    <row r="16" spans="1:5" ht="16.5" customHeight="1">
      <c r="B16" s="320" t="s">
        <v>1157</v>
      </c>
    </row>
    <row r="17" spans="1:2" ht="18" customHeight="1">
      <c r="B17" s="320" t="s">
        <v>1158</v>
      </c>
    </row>
    <row r="18" spans="1:2" ht="21" customHeight="1">
      <c r="A18" s="301" t="s">
        <v>1128</v>
      </c>
    </row>
    <row r="19" spans="1:2" ht="45.75" customHeight="1">
      <c r="A19" s="302" t="s">
        <v>61</v>
      </c>
      <c r="B19" s="249" t="s">
        <v>1159</v>
      </c>
    </row>
    <row r="20" spans="1:2" ht="46.5" customHeight="1">
      <c r="A20" s="302" t="s">
        <v>63</v>
      </c>
      <c r="B20" s="249" t="s">
        <v>1160</v>
      </c>
    </row>
    <row r="21" spans="1:2" ht="71.25" customHeight="1">
      <c r="A21" s="302" t="s">
        <v>1131</v>
      </c>
      <c r="B21" s="249" t="s">
        <v>1161</v>
      </c>
    </row>
    <row r="22" spans="1:2" ht="14.25" customHeight="1">
      <c r="A22" s="302" t="s">
        <v>929</v>
      </c>
      <c r="B22" s="303" t="s">
        <v>1162</v>
      </c>
    </row>
    <row r="23" spans="1:2" ht="85.5" customHeight="1">
      <c r="A23" s="304" t="s">
        <v>1134</v>
      </c>
      <c r="B23" s="321" t="s">
        <v>1163</v>
      </c>
    </row>
    <row r="24" spans="1:2" ht="14.25" customHeight="1"/>
    <row r="25" spans="1:2" ht="14.25" customHeight="1">
      <c r="A25" s="518" t="s">
        <v>944</v>
      </c>
      <c r="B25" s="434"/>
    </row>
    <row r="26" spans="1:2" ht="14.25" customHeight="1">
      <c r="A26" s="308" t="s">
        <v>1121</v>
      </c>
    </row>
    <row r="27" spans="1:2" ht="14.25" customHeight="1">
      <c r="B27" s="322" t="s">
        <v>1164</v>
      </c>
    </row>
    <row r="28" spans="1:2" ht="14.25" customHeight="1">
      <c r="B28" s="322" t="s">
        <v>1165</v>
      </c>
    </row>
    <row r="29" spans="1:2" ht="14.25" customHeight="1">
      <c r="B29" s="322" t="s">
        <v>1166</v>
      </c>
    </row>
    <row r="30" spans="1:2" ht="14.25" customHeight="1">
      <c r="A30" s="301" t="s">
        <v>1128</v>
      </c>
    </row>
    <row r="31" spans="1:2" ht="14.25" customHeight="1">
      <c r="A31" s="302" t="s">
        <v>1140</v>
      </c>
      <c r="B31" s="249" t="s">
        <v>1167</v>
      </c>
    </row>
    <row r="32" spans="1:2" ht="14.25" customHeight="1">
      <c r="A32" s="302" t="s">
        <v>1141</v>
      </c>
      <c r="B32" s="311" t="s">
        <v>1168</v>
      </c>
    </row>
    <row r="33" spans="1:2" ht="14.25" customHeight="1">
      <c r="A33" s="302" t="s">
        <v>1143</v>
      </c>
      <c r="B33" s="249" t="s">
        <v>1167</v>
      </c>
    </row>
    <row r="34" spans="1:2" ht="14.25" customHeight="1"/>
    <row r="35" spans="1:2" ht="14.25" customHeight="1"/>
    <row r="36" spans="1:2" ht="14.25" customHeight="1"/>
    <row r="37" spans="1:2" ht="14.25" customHeight="1"/>
    <row r="38" spans="1:2" ht="14.25" customHeight="1"/>
    <row r="39" spans="1:2" ht="14.25" customHeight="1"/>
    <row r="40" spans="1:2" ht="14.25" customHeight="1"/>
    <row r="41" spans="1:2" ht="14.25" customHeight="1"/>
    <row r="42" spans="1:2" ht="14.25" customHeight="1"/>
    <row r="43" spans="1:2" ht="14.25" customHeight="1"/>
    <row r="44" spans="1:2" ht="14.25" customHeight="1"/>
    <row r="45" spans="1:2" ht="14.25" customHeight="1"/>
    <row r="46" spans="1:2" ht="14.25" customHeight="1"/>
    <row r="47" spans="1:2" ht="14.25" customHeight="1"/>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0:B10"/>
    <mergeCell ref="A25:B25"/>
  </mergeCell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000"/>
  <sheetViews>
    <sheetView topLeftCell="A6" workbookViewId="0"/>
  </sheetViews>
  <sheetFormatPr defaultColWidth="14.42578125" defaultRowHeight="15" customHeight="1"/>
  <cols>
    <col min="1" max="1" width="35.140625" customWidth="1"/>
    <col min="2" max="2" width="77.140625" customWidth="1"/>
    <col min="3" max="4" width="8.7109375" customWidth="1"/>
    <col min="5" max="5" width="20.5703125" customWidth="1"/>
    <col min="6" max="6" width="65.5703125" customWidth="1"/>
    <col min="7" max="26" width="8.7109375" customWidth="1"/>
  </cols>
  <sheetData>
    <row r="1" spans="1:2" ht="14.25" customHeight="1">
      <c r="A1" s="323" t="s">
        <v>987</v>
      </c>
      <c r="B1" s="324" t="s">
        <v>83</v>
      </c>
    </row>
    <row r="2" spans="1:2" ht="14.25" customHeight="1">
      <c r="A2" s="325" t="s">
        <v>989</v>
      </c>
      <c r="B2" s="326" t="s">
        <v>1147</v>
      </c>
    </row>
    <row r="3" spans="1:2" ht="151.5" customHeight="1">
      <c r="A3" s="327" t="s">
        <v>913</v>
      </c>
      <c r="B3" s="328" t="s">
        <v>1169</v>
      </c>
    </row>
    <row r="4" spans="1:2" ht="240" customHeight="1">
      <c r="A4" s="327" t="s">
        <v>916</v>
      </c>
      <c r="B4" s="329" t="s">
        <v>1170</v>
      </c>
    </row>
    <row r="5" spans="1:2" ht="175.5" customHeight="1">
      <c r="A5" s="327" t="s">
        <v>918</v>
      </c>
      <c r="B5" s="330" t="s">
        <v>1171</v>
      </c>
    </row>
    <row r="6" spans="1:2" ht="236.25" customHeight="1">
      <c r="A6" s="327" t="s">
        <v>920</v>
      </c>
      <c r="B6" s="329" t="s">
        <v>1172</v>
      </c>
    </row>
    <row r="7" spans="1:2" ht="14.25" customHeight="1">
      <c r="A7" s="325" t="s">
        <v>922</v>
      </c>
      <c r="B7" s="329" t="s">
        <v>1173</v>
      </c>
    </row>
    <row r="8" spans="1:2" ht="14.25" customHeight="1">
      <c r="A8" s="318"/>
      <c r="B8" s="318"/>
    </row>
    <row r="9" spans="1:2" ht="14.25" customHeight="1">
      <c r="A9" s="318"/>
      <c r="B9" s="318"/>
    </row>
    <row r="10" spans="1:2" ht="14.25" customHeight="1">
      <c r="A10" s="533" t="s">
        <v>924</v>
      </c>
      <c r="B10" s="434"/>
    </row>
    <row r="11" spans="1:2" ht="14.25" customHeight="1">
      <c r="A11" s="318" t="s">
        <v>1174</v>
      </c>
      <c r="B11" s="318" t="s">
        <v>1175</v>
      </c>
    </row>
    <row r="12" spans="1:2" ht="14.25" customHeight="1">
      <c r="A12" s="318" t="s">
        <v>1176</v>
      </c>
      <c r="B12" s="318" t="s">
        <v>1177</v>
      </c>
    </row>
    <row r="13" spans="1:2" ht="14.25" customHeight="1">
      <c r="A13" s="318" t="s">
        <v>1178</v>
      </c>
      <c r="B13" s="318" t="s">
        <v>1179</v>
      </c>
    </row>
    <row r="14" spans="1:2" ht="14.25" customHeight="1">
      <c r="A14" s="331" t="s">
        <v>1180</v>
      </c>
      <c r="B14" s="318" t="s">
        <v>1181</v>
      </c>
    </row>
    <row r="15" spans="1:2" ht="14.25" customHeight="1">
      <c r="A15" s="331" t="s">
        <v>1182</v>
      </c>
      <c r="B15" s="331" t="s">
        <v>1183</v>
      </c>
    </row>
    <row r="16" spans="1:2" ht="14.25" customHeight="1">
      <c r="A16" s="331" t="s">
        <v>1184</v>
      </c>
      <c r="B16" s="331" t="s">
        <v>1185</v>
      </c>
    </row>
    <row r="17" spans="1:6" ht="14.25" customHeight="1">
      <c r="A17" s="331"/>
      <c r="B17" s="331"/>
    </row>
    <row r="18" spans="1:6" ht="14.25" customHeight="1">
      <c r="A18" s="318"/>
      <c r="B18" s="318"/>
    </row>
    <row r="19" spans="1:6" ht="14.25" customHeight="1">
      <c r="A19" s="318"/>
      <c r="B19" s="318"/>
    </row>
    <row r="20" spans="1:6" ht="14.25" customHeight="1">
      <c r="A20" s="533" t="s">
        <v>944</v>
      </c>
      <c r="B20" s="434"/>
    </row>
    <row r="21" spans="1:6" ht="14.25" customHeight="1">
      <c r="A21" s="318"/>
      <c r="B21" s="318"/>
    </row>
    <row r="22" spans="1:6" ht="14.25" customHeight="1">
      <c r="A22" s="318" t="s">
        <v>1186</v>
      </c>
      <c r="B22" s="318" t="s">
        <v>1187</v>
      </c>
      <c r="E22" s="332" t="s">
        <v>1188</v>
      </c>
      <c r="F22" s="333" t="s">
        <v>1189</v>
      </c>
    </row>
    <row r="23" spans="1:6" ht="14.25" customHeight="1">
      <c r="A23" s="334" t="s">
        <v>1190</v>
      </c>
      <c r="B23" s="318" t="s">
        <v>1191</v>
      </c>
      <c r="E23" s="332" t="s">
        <v>1192</v>
      </c>
      <c r="F23" s="333" t="s">
        <v>1193</v>
      </c>
    </row>
    <row r="24" spans="1:6" ht="14.25" customHeight="1">
      <c r="A24" s="318" t="s">
        <v>1194</v>
      </c>
      <c r="B24" s="335" t="s">
        <v>1195</v>
      </c>
    </row>
    <row r="25" spans="1:6" ht="14.25" customHeight="1">
      <c r="A25" s="318" t="s">
        <v>1196</v>
      </c>
      <c r="B25" s="331" t="s">
        <v>1197</v>
      </c>
    </row>
    <row r="26" spans="1:6" ht="14.25" customHeight="1">
      <c r="A26" s="318"/>
      <c r="B26" s="318"/>
    </row>
    <row r="27" spans="1:6" ht="14.25" customHeight="1">
      <c r="A27" s="318"/>
      <c r="B27" s="318"/>
    </row>
    <row r="28" spans="1:6" ht="14.25" customHeight="1">
      <c r="A28" s="318"/>
      <c r="B28" s="318"/>
    </row>
    <row r="29" spans="1:6" ht="14.25" customHeight="1">
      <c r="A29" s="336" t="s">
        <v>1186</v>
      </c>
      <c r="B29" s="336" t="s">
        <v>1198</v>
      </c>
    </row>
    <row r="30" spans="1:6" ht="14.25" customHeight="1">
      <c r="A30" s="337" t="s">
        <v>1190</v>
      </c>
      <c r="B30" s="338" t="s">
        <v>1199</v>
      </c>
    </row>
    <row r="31" spans="1:6" ht="14.25" customHeight="1">
      <c r="A31" s="328" t="s">
        <v>1200</v>
      </c>
      <c r="B31" s="335" t="s">
        <v>1201</v>
      </c>
    </row>
    <row r="32" spans="1:6" ht="14.25" customHeight="1">
      <c r="A32" s="339" t="s">
        <v>1194</v>
      </c>
      <c r="B32" s="340" t="s">
        <v>1202</v>
      </c>
    </row>
    <row r="33" spans="1:2" ht="14.25" customHeight="1">
      <c r="A33" s="318"/>
      <c r="B33" s="318"/>
    </row>
    <row r="34" spans="1:2" ht="14.25" customHeight="1">
      <c r="A34" s="318"/>
      <c r="B34" s="318"/>
    </row>
    <row r="35" spans="1:2" ht="14.25" customHeight="1">
      <c r="A35" s="318"/>
      <c r="B35" s="318"/>
    </row>
    <row r="36" spans="1:2" ht="14.25" customHeight="1">
      <c r="A36" s="318"/>
      <c r="B36" s="318"/>
    </row>
    <row r="37" spans="1:2" ht="14.25" customHeight="1">
      <c r="A37" s="318"/>
      <c r="B37" s="318"/>
    </row>
    <row r="38" spans="1:2" ht="14.25" customHeight="1">
      <c r="A38" s="318"/>
      <c r="B38" s="318"/>
    </row>
    <row r="39" spans="1:2" ht="14.25" customHeight="1">
      <c r="A39" s="318"/>
      <c r="B39" s="318"/>
    </row>
    <row r="40" spans="1:2" ht="14.25" customHeight="1">
      <c r="A40" s="318"/>
      <c r="B40" s="318"/>
    </row>
    <row r="41" spans="1:2" ht="14.25" customHeight="1">
      <c r="A41" s="318"/>
      <c r="B41" s="318"/>
    </row>
    <row r="42" spans="1:2" ht="14.25" customHeight="1">
      <c r="A42" s="318"/>
      <c r="B42" s="318"/>
    </row>
    <row r="43" spans="1:2" ht="14.25" customHeight="1">
      <c r="A43" s="318"/>
      <c r="B43" s="318"/>
    </row>
    <row r="44" spans="1:2" ht="14.25" customHeight="1">
      <c r="A44" s="318"/>
      <c r="B44" s="318"/>
    </row>
    <row r="45" spans="1:2" ht="14.25" customHeight="1">
      <c r="A45" s="318"/>
      <c r="B45" s="318"/>
    </row>
    <row r="46" spans="1:2" ht="14.25" customHeight="1">
      <c r="A46" s="318"/>
      <c r="B46" s="318"/>
    </row>
    <row r="47" spans="1:2" ht="14.25" customHeight="1">
      <c r="A47" s="318"/>
      <c r="B47" s="318"/>
    </row>
    <row r="48" spans="1:2" ht="14.25" customHeight="1">
      <c r="A48" s="318"/>
      <c r="B48" s="318"/>
    </row>
    <row r="49" spans="1:2" ht="14.25" customHeight="1">
      <c r="A49" s="318"/>
      <c r="B49" s="318"/>
    </row>
    <row r="50" spans="1:2" ht="14.25" customHeight="1">
      <c r="A50" s="318"/>
      <c r="B50" s="318"/>
    </row>
    <row r="51" spans="1:2" ht="14.25" customHeight="1">
      <c r="A51" s="318"/>
      <c r="B51" s="318"/>
    </row>
    <row r="52" spans="1:2" ht="14.25" customHeight="1">
      <c r="A52" s="318"/>
      <c r="B52" s="318"/>
    </row>
    <row r="53" spans="1:2" ht="14.25" customHeight="1">
      <c r="A53" s="318"/>
      <c r="B53" s="318"/>
    </row>
    <row r="54" spans="1:2" ht="14.25" customHeight="1">
      <c r="A54" s="318"/>
      <c r="B54" s="318"/>
    </row>
    <row r="55" spans="1:2" ht="14.25" customHeight="1">
      <c r="A55" s="318"/>
      <c r="B55" s="318"/>
    </row>
    <row r="56" spans="1:2" ht="14.25" customHeight="1">
      <c r="A56" s="318"/>
      <c r="B56" s="318"/>
    </row>
    <row r="57" spans="1:2" ht="14.25" customHeight="1">
      <c r="A57" s="318"/>
      <c r="B57" s="318"/>
    </row>
    <row r="58" spans="1:2" ht="14.25" customHeight="1">
      <c r="A58" s="318"/>
      <c r="B58" s="318"/>
    </row>
    <row r="59" spans="1:2" ht="14.25" customHeight="1">
      <c r="A59" s="318"/>
      <c r="B59" s="318"/>
    </row>
    <row r="60" spans="1:2" ht="14.25" customHeight="1">
      <c r="A60" s="318"/>
      <c r="B60" s="318"/>
    </row>
    <row r="61" spans="1:2" ht="14.25" customHeight="1">
      <c r="A61" s="318"/>
      <c r="B61" s="318"/>
    </row>
    <row r="62" spans="1:2" ht="14.25" customHeight="1">
      <c r="A62" s="318"/>
      <c r="B62" s="318"/>
    </row>
    <row r="63" spans="1:2" ht="14.25" customHeight="1">
      <c r="A63" s="318"/>
      <c r="B63" s="318"/>
    </row>
    <row r="64" spans="1:2" ht="14.25" customHeight="1">
      <c r="A64" s="318"/>
      <c r="B64" s="318"/>
    </row>
    <row r="65" spans="1:2" ht="14.25" customHeight="1">
      <c r="A65" s="318"/>
      <c r="B65" s="318"/>
    </row>
    <row r="66" spans="1:2" ht="14.25" customHeight="1">
      <c r="A66" s="318"/>
      <c r="B66" s="318"/>
    </row>
    <row r="67" spans="1:2" ht="14.25" customHeight="1">
      <c r="A67" s="318"/>
      <c r="B67" s="318"/>
    </row>
    <row r="68" spans="1:2" ht="14.25" customHeight="1">
      <c r="A68" s="318"/>
      <c r="B68" s="318"/>
    </row>
    <row r="69" spans="1:2" ht="14.25" customHeight="1">
      <c r="A69" s="318"/>
      <c r="B69" s="318"/>
    </row>
    <row r="70" spans="1:2" ht="14.25" customHeight="1">
      <c r="A70" s="318"/>
      <c r="B70" s="318"/>
    </row>
    <row r="71" spans="1:2" ht="14.25" customHeight="1">
      <c r="A71" s="318"/>
      <c r="B71" s="318"/>
    </row>
    <row r="72" spans="1:2" ht="14.25" customHeight="1">
      <c r="A72" s="318"/>
      <c r="B72" s="318"/>
    </row>
    <row r="73" spans="1:2" ht="14.25" customHeight="1">
      <c r="A73" s="318"/>
      <c r="B73" s="318"/>
    </row>
    <row r="74" spans="1:2" ht="14.25" customHeight="1">
      <c r="A74" s="318"/>
      <c r="B74" s="318"/>
    </row>
    <row r="75" spans="1:2" ht="14.25" customHeight="1">
      <c r="A75" s="318"/>
      <c r="B75" s="318"/>
    </row>
    <row r="76" spans="1:2" ht="14.25" customHeight="1">
      <c r="A76" s="318"/>
      <c r="B76" s="318"/>
    </row>
    <row r="77" spans="1:2" ht="14.25" customHeight="1">
      <c r="A77" s="318"/>
      <c r="B77" s="318"/>
    </row>
    <row r="78" spans="1:2" ht="14.25" customHeight="1">
      <c r="A78" s="318"/>
      <c r="B78" s="318"/>
    </row>
    <row r="79" spans="1:2" ht="14.25" customHeight="1">
      <c r="A79" s="318"/>
      <c r="B79" s="318"/>
    </row>
    <row r="80" spans="1:2" ht="14.25" customHeight="1">
      <c r="A80" s="318"/>
      <c r="B80" s="318"/>
    </row>
    <row r="81" spans="1:2" ht="14.25" customHeight="1">
      <c r="A81" s="318"/>
      <c r="B81" s="318"/>
    </row>
    <row r="82" spans="1:2" ht="14.25" customHeight="1">
      <c r="A82" s="318"/>
      <c r="B82" s="318"/>
    </row>
    <row r="83" spans="1:2" ht="14.25" customHeight="1">
      <c r="A83" s="318"/>
      <c r="B83" s="318"/>
    </row>
    <row r="84" spans="1:2" ht="14.25" customHeight="1">
      <c r="A84" s="318"/>
      <c r="B84" s="318"/>
    </row>
    <row r="85" spans="1:2" ht="14.25" customHeight="1">
      <c r="A85" s="318"/>
      <c r="B85" s="318"/>
    </row>
    <row r="86" spans="1:2" ht="14.25" customHeight="1">
      <c r="A86" s="318"/>
      <c r="B86" s="318"/>
    </row>
    <row r="87" spans="1:2" ht="14.25" customHeight="1">
      <c r="A87" s="318"/>
      <c r="B87" s="318"/>
    </row>
    <row r="88" spans="1:2" ht="14.25" customHeight="1">
      <c r="A88" s="318"/>
      <c r="B88" s="318"/>
    </row>
    <row r="89" spans="1:2" ht="14.25" customHeight="1">
      <c r="A89" s="318"/>
      <c r="B89" s="318"/>
    </row>
    <row r="90" spans="1:2" ht="14.25" customHeight="1">
      <c r="A90" s="318"/>
      <c r="B90" s="318"/>
    </row>
    <row r="91" spans="1:2" ht="14.25" customHeight="1">
      <c r="A91" s="318"/>
      <c r="B91" s="318"/>
    </row>
    <row r="92" spans="1:2" ht="14.25" customHeight="1">
      <c r="A92" s="318"/>
      <c r="B92" s="318"/>
    </row>
    <row r="93" spans="1:2" ht="14.25" customHeight="1">
      <c r="A93" s="318"/>
      <c r="B93" s="318"/>
    </row>
    <row r="94" spans="1:2" ht="14.25" customHeight="1">
      <c r="A94" s="318"/>
      <c r="B94" s="318"/>
    </row>
    <row r="95" spans="1:2" ht="14.25" customHeight="1">
      <c r="A95" s="318"/>
      <c r="B95" s="318"/>
    </row>
    <row r="96" spans="1:2" ht="14.25" customHeight="1">
      <c r="A96" s="318"/>
      <c r="B96" s="318"/>
    </row>
    <row r="97" spans="1:2" ht="14.25" customHeight="1">
      <c r="A97" s="318"/>
      <c r="B97" s="318"/>
    </row>
    <row r="98" spans="1:2" ht="14.25" customHeight="1">
      <c r="A98" s="318"/>
      <c r="B98" s="318"/>
    </row>
    <row r="99" spans="1:2" ht="14.25" customHeight="1">
      <c r="A99" s="318"/>
      <c r="B99" s="318"/>
    </row>
    <row r="100" spans="1:2" ht="14.25" customHeight="1">
      <c r="A100" s="318"/>
      <c r="B100" s="318"/>
    </row>
    <row r="101" spans="1:2" ht="14.25" customHeight="1">
      <c r="A101" s="318"/>
      <c r="B101" s="318"/>
    </row>
    <row r="102" spans="1:2" ht="14.25" customHeight="1">
      <c r="A102" s="318"/>
      <c r="B102" s="318"/>
    </row>
    <row r="103" spans="1:2" ht="14.25" customHeight="1">
      <c r="A103" s="318"/>
      <c r="B103" s="318"/>
    </row>
    <row r="104" spans="1:2" ht="14.25" customHeight="1">
      <c r="A104" s="318"/>
      <c r="B104" s="318"/>
    </row>
    <row r="105" spans="1:2" ht="14.25" customHeight="1">
      <c r="A105" s="318"/>
      <c r="B105" s="318"/>
    </row>
    <row r="106" spans="1:2" ht="14.25" customHeight="1">
      <c r="A106" s="318"/>
      <c r="B106" s="318"/>
    </row>
    <row r="107" spans="1:2" ht="14.25" customHeight="1">
      <c r="A107" s="318"/>
      <c r="B107" s="318"/>
    </row>
    <row r="108" spans="1:2" ht="14.25" customHeight="1">
      <c r="A108" s="318"/>
      <c r="B108" s="318"/>
    </row>
    <row r="109" spans="1:2" ht="14.25" customHeight="1">
      <c r="A109" s="318"/>
      <c r="B109" s="318"/>
    </row>
    <row r="110" spans="1:2" ht="14.25" customHeight="1">
      <c r="A110" s="318"/>
      <c r="B110" s="318"/>
    </row>
    <row r="111" spans="1:2" ht="14.25" customHeight="1">
      <c r="A111" s="318"/>
      <c r="B111" s="318"/>
    </row>
    <row r="112" spans="1:2" ht="14.25" customHeight="1">
      <c r="A112" s="318"/>
      <c r="B112" s="318"/>
    </row>
    <row r="113" spans="1:2" ht="14.25" customHeight="1">
      <c r="A113" s="318"/>
      <c r="B113" s="318"/>
    </row>
    <row r="114" spans="1:2" ht="14.25" customHeight="1">
      <c r="A114" s="318"/>
      <c r="B114" s="318"/>
    </row>
    <row r="115" spans="1:2" ht="14.25" customHeight="1">
      <c r="A115" s="318"/>
      <c r="B115" s="318"/>
    </row>
    <row r="116" spans="1:2" ht="14.25" customHeight="1">
      <c r="A116" s="318"/>
      <c r="B116" s="318"/>
    </row>
    <row r="117" spans="1:2" ht="14.25" customHeight="1">
      <c r="A117" s="318"/>
      <c r="B117" s="318"/>
    </row>
    <row r="118" spans="1:2" ht="14.25" customHeight="1">
      <c r="A118" s="318"/>
      <c r="B118" s="318"/>
    </row>
    <row r="119" spans="1:2" ht="14.25" customHeight="1">
      <c r="A119" s="318"/>
      <c r="B119" s="318"/>
    </row>
    <row r="120" spans="1:2" ht="14.25" customHeight="1">
      <c r="A120" s="318"/>
      <c r="B120" s="318"/>
    </row>
    <row r="121" spans="1:2" ht="14.25" customHeight="1">
      <c r="A121" s="318"/>
      <c r="B121" s="318"/>
    </row>
    <row r="122" spans="1:2" ht="14.25" customHeight="1">
      <c r="A122" s="318"/>
      <c r="B122" s="318"/>
    </row>
    <row r="123" spans="1:2" ht="14.25" customHeight="1">
      <c r="A123" s="318"/>
      <c r="B123" s="318"/>
    </row>
    <row r="124" spans="1:2" ht="14.25" customHeight="1">
      <c r="A124" s="318"/>
      <c r="B124" s="318"/>
    </row>
    <row r="125" spans="1:2" ht="14.25" customHeight="1">
      <c r="A125" s="318"/>
      <c r="B125" s="318"/>
    </row>
    <row r="126" spans="1:2" ht="14.25" customHeight="1">
      <c r="A126" s="318"/>
      <c r="B126" s="318"/>
    </row>
    <row r="127" spans="1:2" ht="14.25" customHeight="1">
      <c r="A127" s="318"/>
      <c r="B127" s="318"/>
    </row>
    <row r="128" spans="1:2" ht="14.25" customHeight="1">
      <c r="A128" s="318"/>
      <c r="B128" s="318"/>
    </row>
    <row r="129" spans="1:2" ht="14.25" customHeight="1">
      <c r="A129" s="318"/>
      <c r="B129" s="318"/>
    </row>
    <row r="130" spans="1:2" ht="14.25" customHeight="1">
      <c r="A130" s="318"/>
      <c r="B130" s="318"/>
    </row>
    <row r="131" spans="1:2" ht="14.25" customHeight="1">
      <c r="A131" s="318"/>
      <c r="B131" s="318"/>
    </row>
    <row r="132" spans="1:2" ht="14.25" customHeight="1">
      <c r="A132" s="318"/>
      <c r="B132" s="318"/>
    </row>
    <row r="133" spans="1:2" ht="14.25" customHeight="1">
      <c r="A133" s="318"/>
      <c r="B133" s="318"/>
    </row>
    <row r="134" spans="1:2" ht="14.25" customHeight="1">
      <c r="A134" s="318"/>
      <c r="B134" s="318"/>
    </row>
    <row r="135" spans="1:2" ht="14.25" customHeight="1">
      <c r="A135" s="318"/>
      <c r="B135" s="318"/>
    </row>
    <row r="136" spans="1:2" ht="14.25" customHeight="1">
      <c r="A136" s="318"/>
      <c r="B136" s="318"/>
    </row>
    <row r="137" spans="1:2" ht="14.25" customHeight="1">
      <c r="A137" s="318"/>
      <c r="B137" s="318"/>
    </row>
    <row r="138" spans="1:2" ht="14.25" customHeight="1">
      <c r="A138" s="318"/>
      <c r="B138" s="318"/>
    </row>
    <row r="139" spans="1:2" ht="14.25" customHeight="1">
      <c r="A139" s="318"/>
      <c r="B139" s="318"/>
    </row>
    <row r="140" spans="1:2" ht="14.25" customHeight="1">
      <c r="A140" s="318"/>
      <c r="B140" s="318"/>
    </row>
    <row r="141" spans="1:2" ht="14.25" customHeight="1">
      <c r="A141" s="318"/>
      <c r="B141" s="318"/>
    </row>
    <row r="142" spans="1:2" ht="14.25" customHeight="1">
      <c r="A142" s="318"/>
      <c r="B142" s="318"/>
    </row>
    <row r="143" spans="1:2" ht="14.25" customHeight="1">
      <c r="A143" s="318"/>
      <c r="B143" s="318"/>
    </row>
    <row r="144" spans="1:2" ht="14.25" customHeight="1">
      <c r="A144" s="318"/>
      <c r="B144" s="318"/>
    </row>
    <row r="145" spans="1:2" ht="14.25" customHeight="1">
      <c r="A145" s="318"/>
      <c r="B145" s="318"/>
    </row>
    <row r="146" spans="1:2" ht="14.25" customHeight="1">
      <c r="A146" s="318"/>
      <c r="B146" s="318"/>
    </row>
    <row r="147" spans="1:2" ht="14.25" customHeight="1">
      <c r="A147" s="318"/>
      <c r="B147" s="318"/>
    </row>
    <row r="148" spans="1:2" ht="14.25" customHeight="1">
      <c r="A148" s="318"/>
      <c r="B148" s="318"/>
    </row>
    <row r="149" spans="1:2" ht="14.25" customHeight="1">
      <c r="A149" s="318"/>
      <c r="B149" s="318"/>
    </row>
    <row r="150" spans="1:2" ht="14.25" customHeight="1">
      <c r="A150" s="318"/>
      <c r="B150" s="318"/>
    </row>
    <row r="151" spans="1:2" ht="14.25" customHeight="1">
      <c r="A151" s="318"/>
      <c r="B151" s="318"/>
    </row>
    <row r="152" spans="1:2" ht="14.25" customHeight="1">
      <c r="A152" s="318"/>
      <c r="B152" s="318"/>
    </row>
    <row r="153" spans="1:2" ht="14.25" customHeight="1">
      <c r="A153" s="318"/>
      <c r="B153" s="318"/>
    </row>
    <row r="154" spans="1:2" ht="14.25" customHeight="1">
      <c r="A154" s="318"/>
      <c r="B154" s="318"/>
    </row>
    <row r="155" spans="1:2" ht="14.25" customHeight="1">
      <c r="A155" s="318"/>
      <c r="B155" s="318"/>
    </row>
    <row r="156" spans="1:2" ht="14.25" customHeight="1">
      <c r="A156" s="318"/>
      <c r="B156" s="318"/>
    </row>
    <row r="157" spans="1:2" ht="14.25" customHeight="1">
      <c r="A157" s="318"/>
      <c r="B157" s="318"/>
    </row>
    <row r="158" spans="1:2" ht="14.25" customHeight="1">
      <c r="A158" s="318"/>
      <c r="B158" s="318"/>
    </row>
    <row r="159" spans="1:2" ht="14.25" customHeight="1">
      <c r="A159" s="318"/>
      <c r="B159" s="318"/>
    </row>
    <row r="160" spans="1:2" ht="14.25" customHeight="1">
      <c r="A160" s="318"/>
      <c r="B160" s="318"/>
    </row>
    <row r="161" spans="1:2" ht="14.25" customHeight="1">
      <c r="A161" s="318"/>
      <c r="B161" s="318"/>
    </row>
    <row r="162" spans="1:2" ht="14.25" customHeight="1">
      <c r="A162" s="318"/>
      <c r="B162" s="318"/>
    </row>
    <row r="163" spans="1:2" ht="14.25" customHeight="1">
      <c r="A163" s="318"/>
      <c r="B163" s="318"/>
    </row>
    <row r="164" spans="1:2" ht="14.25" customHeight="1">
      <c r="A164" s="318"/>
      <c r="B164" s="318"/>
    </row>
    <row r="165" spans="1:2" ht="14.25" customHeight="1">
      <c r="A165" s="318"/>
      <c r="B165" s="318"/>
    </row>
    <row r="166" spans="1:2" ht="14.25" customHeight="1">
      <c r="A166" s="318"/>
      <c r="B166" s="318"/>
    </row>
    <row r="167" spans="1:2" ht="14.25" customHeight="1">
      <c r="A167" s="318"/>
      <c r="B167" s="318"/>
    </row>
    <row r="168" spans="1:2" ht="14.25" customHeight="1">
      <c r="A168" s="318"/>
      <c r="B168" s="318"/>
    </row>
    <row r="169" spans="1:2" ht="14.25" customHeight="1">
      <c r="A169" s="318"/>
      <c r="B169" s="318"/>
    </row>
    <row r="170" spans="1:2" ht="14.25" customHeight="1">
      <c r="A170" s="318"/>
      <c r="B170" s="318"/>
    </row>
    <row r="171" spans="1:2" ht="14.25" customHeight="1">
      <c r="A171" s="318"/>
      <c r="B171" s="318"/>
    </row>
    <row r="172" spans="1:2" ht="14.25" customHeight="1">
      <c r="A172" s="318"/>
      <c r="B172" s="318"/>
    </row>
    <row r="173" spans="1:2" ht="14.25" customHeight="1">
      <c r="A173" s="318"/>
      <c r="B173" s="318"/>
    </row>
    <row r="174" spans="1:2" ht="14.25" customHeight="1">
      <c r="A174" s="318"/>
      <c r="B174" s="318"/>
    </row>
    <row r="175" spans="1:2" ht="14.25" customHeight="1">
      <c r="A175" s="318"/>
      <c r="B175" s="318"/>
    </row>
    <row r="176" spans="1:2" ht="14.25" customHeight="1">
      <c r="A176" s="318"/>
      <c r="B176" s="318"/>
    </row>
    <row r="177" spans="1:2" ht="14.25" customHeight="1">
      <c r="A177" s="318"/>
      <c r="B177" s="318"/>
    </row>
    <row r="178" spans="1:2" ht="14.25" customHeight="1">
      <c r="A178" s="318"/>
      <c r="B178" s="318"/>
    </row>
    <row r="179" spans="1:2" ht="14.25" customHeight="1">
      <c r="A179" s="318"/>
      <c r="B179" s="318"/>
    </row>
    <row r="180" spans="1:2" ht="14.25" customHeight="1">
      <c r="A180" s="318"/>
      <c r="B180" s="318"/>
    </row>
    <row r="181" spans="1:2" ht="14.25" customHeight="1">
      <c r="A181" s="318"/>
      <c r="B181" s="318"/>
    </row>
    <row r="182" spans="1:2" ht="14.25" customHeight="1">
      <c r="A182" s="318"/>
      <c r="B182" s="318"/>
    </row>
    <row r="183" spans="1:2" ht="14.25" customHeight="1">
      <c r="A183" s="318"/>
      <c r="B183" s="318"/>
    </row>
    <row r="184" spans="1:2" ht="14.25" customHeight="1">
      <c r="A184" s="318"/>
      <c r="B184" s="318"/>
    </row>
    <row r="185" spans="1:2" ht="14.25" customHeight="1">
      <c r="A185" s="318"/>
      <c r="B185" s="318"/>
    </row>
    <row r="186" spans="1:2" ht="14.25" customHeight="1">
      <c r="A186" s="318"/>
      <c r="B186" s="318"/>
    </row>
    <row r="187" spans="1:2" ht="14.25" customHeight="1">
      <c r="A187" s="318"/>
      <c r="B187" s="318"/>
    </row>
    <row r="188" spans="1:2" ht="14.25" customHeight="1">
      <c r="A188" s="318"/>
      <c r="B188" s="318"/>
    </row>
    <row r="189" spans="1:2" ht="14.25" customHeight="1">
      <c r="A189" s="318"/>
      <c r="B189" s="318"/>
    </row>
    <row r="190" spans="1:2" ht="14.25" customHeight="1">
      <c r="A190" s="318"/>
      <c r="B190" s="318"/>
    </row>
    <row r="191" spans="1:2" ht="14.25" customHeight="1">
      <c r="A191" s="318"/>
      <c r="B191" s="318"/>
    </row>
    <row r="192" spans="1:2" ht="14.25" customHeight="1">
      <c r="A192" s="318"/>
      <c r="B192" s="318"/>
    </row>
    <row r="193" spans="1:2" ht="14.25" customHeight="1">
      <c r="A193" s="318"/>
      <c r="B193" s="318"/>
    </row>
    <row r="194" spans="1:2" ht="14.25" customHeight="1">
      <c r="A194" s="318"/>
      <c r="B194" s="318"/>
    </row>
    <row r="195" spans="1:2" ht="14.25" customHeight="1">
      <c r="A195" s="318"/>
      <c r="B195" s="318"/>
    </row>
    <row r="196" spans="1:2" ht="14.25" customHeight="1">
      <c r="A196" s="318"/>
      <c r="B196" s="318"/>
    </row>
    <row r="197" spans="1:2" ht="14.25" customHeight="1">
      <c r="A197" s="318"/>
      <c r="B197" s="318"/>
    </row>
    <row r="198" spans="1:2" ht="14.25" customHeight="1">
      <c r="A198" s="318"/>
      <c r="B198" s="318"/>
    </row>
    <row r="199" spans="1:2" ht="14.25" customHeight="1">
      <c r="A199" s="318"/>
      <c r="B199" s="318"/>
    </row>
    <row r="200" spans="1:2" ht="14.25" customHeight="1">
      <c r="A200" s="318"/>
      <c r="B200" s="318"/>
    </row>
    <row r="201" spans="1:2" ht="14.25" customHeight="1">
      <c r="A201" s="318"/>
      <c r="B201" s="318"/>
    </row>
    <row r="202" spans="1:2" ht="14.25" customHeight="1">
      <c r="A202" s="318"/>
      <c r="B202" s="318"/>
    </row>
    <row r="203" spans="1:2" ht="14.25" customHeight="1">
      <c r="A203" s="318"/>
      <c r="B203" s="318"/>
    </row>
    <row r="204" spans="1:2" ht="14.25" customHeight="1">
      <c r="A204" s="318"/>
      <c r="B204" s="318"/>
    </row>
    <row r="205" spans="1:2" ht="14.25" customHeight="1">
      <c r="A205" s="318"/>
      <c r="B205" s="318"/>
    </row>
    <row r="206" spans="1:2" ht="14.25" customHeight="1">
      <c r="A206" s="318"/>
      <c r="B206" s="318"/>
    </row>
    <row r="207" spans="1:2" ht="14.25" customHeight="1">
      <c r="A207" s="318"/>
      <c r="B207" s="318"/>
    </row>
    <row r="208" spans="1:2" ht="14.25" customHeight="1">
      <c r="A208" s="318"/>
      <c r="B208" s="318"/>
    </row>
    <row r="209" spans="1:2" ht="14.25" customHeight="1">
      <c r="A209" s="318"/>
      <c r="B209" s="318"/>
    </row>
    <row r="210" spans="1:2" ht="14.25" customHeight="1">
      <c r="A210" s="318"/>
      <c r="B210" s="318"/>
    </row>
    <row r="211" spans="1:2" ht="14.25" customHeight="1">
      <c r="A211" s="318"/>
      <c r="B211" s="318"/>
    </row>
    <row r="212" spans="1:2" ht="14.25" customHeight="1">
      <c r="A212" s="318"/>
      <c r="B212" s="318"/>
    </row>
    <row r="213" spans="1:2" ht="14.25" customHeight="1">
      <c r="A213" s="318"/>
      <c r="B213" s="318"/>
    </row>
    <row r="214" spans="1:2" ht="14.25" customHeight="1">
      <c r="A214" s="318"/>
      <c r="B214" s="318"/>
    </row>
    <row r="215" spans="1:2" ht="14.25" customHeight="1">
      <c r="A215" s="318"/>
      <c r="B215" s="318"/>
    </row>
    <row r="216" spans="1:2" ht="14.25" customHeight="1">
      <c r="A216" s="318"/>
      <c r="B216" s="318"/>
    </row>
    <row r="217" spans="1:2" ht="14.25" customHeight="1">
      <c r="A217" s="318"/>
      <c r="B217" s="318"/>
    </row>
    <row r="218" spans="1:2" ht="14.25" customHeight="1">
      <c r="A218" s="318"/>
      <c r="B218" s="318"/>
    </row>
    <row r="219" spans="1:2" ht="14.25" customHeight="1">
      <c r="A219" s="318"/>
      <c r="B219" s="318"/>
    </row>
    <row r="220" spans="1:2" ht="14.25" customHeight="1">
      <c r="A220" s="318"/>
      <c r="B220" s="318"/>
    </row>
    <row r="221" spans="1:2" ht="14.25" customHeight="1">
      <c r="A221" s="318"/>
      <c r="B221" s="318"/>
    </row>
    <row r="222" spans="1:2" ht="14.25" customHeight="1">
      <c r="A222" s="318"/>
      <c r="B222" s="318"/>
    </row>
    <row r="223" spans="1:2" ht="14.25" customHeight="1">
      <c r="A223" s="318"/>
      <c r="B223" s="318"/>
    </row>
    <row r="224" spans="1:2" ht="14.25" customHeight="1">
      <c r="A224" s="318"/>
      <c r="B224" s="318"/>
    </row>
    <row r="225" spans="1:2" ht="14.25" customHeight="1">
      <c r="A225" s="318"/>
      <c r="B225" s="318"/>
    </row>
    <row r="226" spans="1:2" ht="14.25" customHeight="1">
      <c r="A226" s="318"/>
      <c r="B226" s="318"/>
    </row>
    <row r="227" spans="1:2" ht="14.25" customHeight="1">
      <c r="A227" s="318"/>
      <c r="B227" s="318"/>
    </row>
    <row r="228" spans="1:2" ht="14.25" customHeight="1">
      <c r="A228" s="318"/>
      <c r="B228" s="318"/>
    </row>
    <row r="229" spans="1:2" ht="14.25" customHeight="1">
      <c r="A229" s="318"/>
      <c r="B229" s="318"/>
    </row>
    <row r="230" spans="1:2" ht="14.25" customHeight="1">
      <c r="A230" s="318"/>
      <c r="B230" s="318"/>
    </row>
    <row r="231" spans="1:2" ht="14.25" customHeight="1">
      <c r="A231" s="318"/>
      <c r="B231" s="318"/>
    </row>
    <row r="232" spans="1:2" ht="14.25" customHeight="1">
      <c r="A232" s="318"/>
      <c r="B232" s="318"/>
    </row>
    <row r="233" spans="1:2" ht="14.25" customHeight="1">
      <c r="A233" s="318"/>
      <c r="B233" s="318"/>
    </row>
    <row r="234" spans="1:2" ht="14.25" customHeight="1">
      <c r="A234" s="318"/>
      <c r="B234" s="318"/>
    </row>
    <row r="235" spans="1:2" ht="14.25" customHeight="1">
      <c r="A235" s="318"/>
      <c r="B235" s="318"/>
    </row>
    <row r="236" spans="1:2" ht="14.25" customHeight="1">
      <c r="A236" s="318"/>
      <c r="B236" s="318"/>
    </row>
    <row r="237" spans="1:2" ht="14.25" customHeight="1">
      <c r="A237" s="318"/>
      <c r="B237" s="318"/>
    </row>
    <row r="238" spans="1:2" ht="14.25" customHeight="1">
      <c r="A238" s="318"/>
      <c r="B238" s="318"/>
    </row>
    <row r="239" spans="1:2" ht="14.25" customHeight="1">
      <c r="A239" s="318"/>
      <c r="B239" s="318"/>
    </row>
    <row r="240" spans="1:2" ht="14.25" customHeight="1">
      <c r="A240" s="318"/>
      <c r="B240" s="318"/>
    </row>
    <row r="241" spans="1:2" ht="14.25" customHeight="1">
      <c r="A241" s="318"/>
      <c r="B241" s="318"/>
    </row>
    <row r="242" spans="1:2" ht="14.25" customHeight="1">
      <c r="A242" s="318"/>
      <c r="B242" s="318"/>
    </row>
    <row r="243" spans="1:2" ht="14.25" customHeight="1">
      <c r="A243" s="318"/>
      <c r="B243" s="318"/>
    </row>
    <row r="244" spans="1:2" ht="14.25" customHeight="1">
      <c r="A244" s="318"/>
      <c r="B244" s="318"/>
    </row>
    <row r="245" spans="1:2" ht="14.25" customHeight="1">
      <c r="A245" s="318"/>
      <c r="B245" s="318"/>
    </row>
    <row r="246" spans="1:2" ht="14.25" customHeight="1">
      <c r="A246" s="318"/>
      <c r="B246" s="318"/>
    </row>
    <row r="247" spans="1:2" ht="14.25" customHeight="1">
      <c r="A247" s="318"/>
      <c r="B247" s="318"/>
    </row>
    <row r="248" spans="1:2" ht="14.25" customHeight="1">
      <c r="A248" s="318"/>
      <c r="B248" s="318"/>
    </row>
    <row r="249" spans="1:2" ht="14.25" customHeight="1">
      <c r="A249" s="318"/>
      <c r="B249" s="318"/>
    </row>
    <row r="250" spans="1:2" ht="14.25" customHeight="1">
      <c r="A250" s="318"/>
      <c r="B250" s="318"/>
    </row>
    <row r="251" spans="1:2" ht="14.25" customHeight="1">
      <c r="A251" s="318"/>
      <c r="B251" s="318"/>
    </row>
    <row r="252" spans="1:2" ht="14.25" customHeight="1">
      <c r="A252" s="318"/>
      <c r="B252" s="318"/>
    </row>
    <row r="253" spans="1:2" ht="14.25" customHeight="1">
      <c r="A253" s="318"/>
      <c r="B253" s="318"/>
    </row>
    <row r="254" spans="1:2" ht="14.25" customHeight="1">
      <c r="A254" s="318"/>
      <c r="B254" s="318"/>
    </row>
    <row r="255" spans="1:2" ht="14.25" customHeight="1">
      <c r="A255" s="318"/>
      <c r="B255" s="318"/>
    </row>
    <row r="256" spans="1:2" ht="14.25" customHeight="1">
      <c r="A256" s="318"/>
      <c r="B256" s="318"/>
    </row>
    <row r="257" spans="1:2" ht="14.25" customHeight="1">
      <c r="A257" s="318"/>
      <c r="B257" s="318"/>
    </row>
    <row r="258" spans="1:2" ht="14.25" customHeight="1">
      <c r="A258" s="318"/>
      <c r="B258" s="318"/>
    </row>
    <row r="259" spans="1:2" ht="14.25" customHeight="1">
      <c r="A259" s="318"/>
      <c r="B259" s="318"/>
    </row>
    <row r="260" spans="1:2" ht="14.25" customHeight="1">
      <c r="A260" s="318"/>
      <c r="B260" s="318"/>
    </row>
    <row r="261" spans="1:2" ht="14.25" customHeight="1">
      <c r="A261" s="318"/>
      <c r="B261" s="318"/>
    </row>
    <row r="262" spans="1:2" ht="14.25" customHeight="1">
      <c r="A262" s="318"/>
      <c r="B262" s="318"/>
    </row>
    <row r="263" spans="1:2" ht="14.25" customHeight="1">
      <c r="A263" s="318"/>
      <c r="B263" s="318"/>
    </row>
    <row r="264" spans="1:2" ht="14.25" customHeight="1">
      <c r="A264" s="318"/>
      <c r="B264" s="318"/>
    </row>
    <row r="265" spans="1:2" ht="14.25" customHeight="1">
      <c r="A265" s="318"/>
      <c r="B265" s="318"/>
    </row>
    <row r="266" spans="1:2" ht="14.25" customHeight="1">
      <c r="A266" s="318"/>
      <c r="B266" s="318"/>
    </row>
    <row r="267" spans="1:2" ht="14.25" customHeight="1">
      <c r="A267" s="318"/>
      <c r="B267" s="318"/>
    </row>
    <row r="268" spans="1:2" ht="14.25" customHeight="1">
      <c r="A268" s="318"/>
      <c r="B268" s="318"/>
    </row>
    <row r="269" spans="1:2" ht="14.25" customHeight="1">
      <c r="A269" s="318"/>
      <c r="B269" s="318"/>
    </row>
    <row r="270" spans="1:2" ht="14.25" customHeight="1">
      <c r="A270" s="318"/>
      <c r="B270" s="318"/>
    </row>
    <row r="271" spans="1:2" ht="14.25" customHeight="1">
      <c r="A271" s="318"/>
      <c r="B271" s="318"/>
    </row>
    <row r="272" spans="1:2" ht="14.25" customHeight="1">
      <c r="A272" s="318"/>
      <c r="B272" s="318"/>
    </row>
    <row r="273" spans="1:2" ht="14.25" customHeight="1">
      <c r="A273" s="318"/>
      <c r="B273" s="318"/>
    </row>
    <row r="274" spans="1:2" ht="14.25" customHeight="1">
      <c r="A274" s="318"/>
      <c r="B274" s="318"/>
    </row>
    <row r="275" spans="1:2" ht="14.25" customHeight="1">
      <c r="A275" s="318"/>
      <c r="B275" s="318"/>
    </row>
    <row r="276" spans="1:2" ht="14.25" customHeight="1">
      <c r="A276" s="318"/>
      <c r="B276" s="318"/>
    </row>
    <row r="277" spans="1:2" ht="14.25" customHeight="1">
      <c r="A277" s="318"/>
      <c r="B277" s="318"/>
    </row>
    <row r="278" spans="1:2" ht="14.25" customHeight="1">
      <c r="A278" s="318"/>
      <c r="B278" s="318"/>
    </row>
    <row r="279" spans="1:2" ht="14.25" customHeight="1">
      <c r="A279" s="318"/>
      <c r="B279" s="318"/>
    </row>
    <row r="280" spans="1:2" ht="14.25" customHeight="1">
      <c r="A280" s="318"/>
      <c r="B280" s="318"/>
    </row>
    <row r="281" spans="1:2" ht="14.25" customHeight="1">
      <c r="A281" s="318"/>
      <c r="B281" s="318"/>
    </row>
    <row r="282" spans="1:2" ht="14.25" customHeight="1">
      <c r="A282" s="318"/>
      <c r="B282" s="318"/>
    </row>
    <row r="283" spans="1:2" ht="14.25" customHeight="1">
      <c r="A283" s="318"/>
      <c r="B283" s="318"/>
    </row>
    <row r="284" spans="1:2" ht="14.25" customHeight="1">
      <c r="A284" s="318"/>
      <c r="B284" s="318"/>
    </row>
    <row r="285" spans="1:2" ht="14.25" customHeight="1">
      <c r="A285" s="318"/>
      <c r="B285" s="318"/>
    </row>
    <row r="286" spans="1:2" ht="14.25" customHeight="1">
      <c r="A286" s="318"/>
      <c r="B286" s="318"/>
    </row>
    <row r="287" spans="1:2" ht="14.25" customHeight="1">
      <c r="A287" s="318"/>
      <c r="B287" s="318"/>
    </row>
    <row r="288" spans="1:2" ht="14.25" customHeight="1">
      <c r="A288" s="318"/>
      <c r="B288" s="318"/>
    </row>
    <row r="289" spans="1:2" ht="14.25" customHeight="1">
      <c r="A289" s="318"/>
      <c r="B289" s="318"/>
    </row>
    <row r="290" spans="1:2" ht="14.25" customHeight="1">
      <c r="A290" s="318"/>
      <c r="B290" s="318"/>
    </row>
    <row r="291" spans="1:2" ht="14.25" customHeight="1">
      <c r="A291" s="318"/>
      <c r="B291" s="318"/>
    </row>
    <row r="292" spans="1:2" ht="14.25" customHeight="1">
      <c r="A292" s="318"/>
      <c r="B292" s="318"/>
    </row>
    <row r="293" spans="1:2" ht="14.25" customHeight="1">
      <c r="A293" s="318"/>
      <c r="B293" s="318"/>
    </row>
    <row r="294" spans="1:2" ht="14.25" customHeight="1">
      <c r="A294" s="318"/>
      <c r="B294" s="318"/>
    </row>
    <row r="295" spans="1:2" ht="14.25" customHeight="1">
      <c r="A295" s="318"/>
      <c r="B295" s="318"/>
    </row>
    <row r="296" spans="1:2" ht="14.25" customHeight="1">
      <c r="A296" s="318"/>
      <c r="B296" s="318"/>
    </row>
    <row r="297" spans="1:2" ht="14.25" customHeight="1">
      <c r="A297" s="318"/>
      <c r="B297" s="318"/>
    </row>
    <row r="298" spans="1:2" ht="14.25" customHeight="1">
      <c r="A298" s="318"/>
      <c r="B298" s="318"/>
    </row>
    <row r="299" spans="1:2" ht="14.25" customHeight="1">
      <c r="A299" s="318"/>
      <c r="B299" s="318"/>
    </row>
    <row r="300" spans="1:2" ht="14.25" customHeight="1">
      <c r="A300" s="318"/>
      <c r="B300" s="318"/>
    </row>
    <row r="301" spans="1:2" ht="14.25" customHeight="1">
      <c r="A301" s="318"/>
      <c r="B301" s="318"/>
    </row>
    <row r="302" spans="1:2" ht="14.25" customHeight="1">
      <c r="A302" s="318"/>
      <c r="B302" s="318"/>
    </row>
    <row r="303" spans="1:2" ht="14.25" customHeight="1">
      <c r="A303" s="318"/>
      <c r="B303" s="318"/>
    </row>
    <row r="304" spans="1:2" ht="14.25" customHeight="1">
      <c r="A304" s="318"/>
      <c r="B304" s="318"/>
    </row>
    <row r="305" spans="1:2" ht="14.25" customHeight="1">
      <c r="A305" s="318"/>
      <c r="B305" s="318"/>
    </row>
    <row r="306" spans="1:2" ht="14.25" customHeight="1">
      <c r="A306" s="318"/>
      <c r="B306" s="318"/>
    </row>
    <row r="307" spans="1:2" ht="14.25" customHeight="1">
      <c r="A307" s="318"/>
      <c r="B307" s="318"/>
    </row>
    <row r="308" spans="1:2" ht="14.25" customHeight="1">
      <c r="A308" s="318"/>
      <c r="B308" s="318"/>
    </row>
    <row r="309" spans="1:2" ht="14.25" customHeight="1">
      <c r="A309" s="318"/>
      <c r="B309" s="318"/>
    </row>
    <row r="310" spans="1:2" ht="14.25" customHeight="1">
      <c r="A310" s="318"/>
      <c r="B310" s="318"/>
    </row>
    <row r="311" spans="1:2" ht="14.25" customHeight="1">
      <c r="A311" s="318"/>
      <c r="B311" s="318"/>
    </row>
    <row r="312" spans="1:2" ht="14.25" customHeight="1">
      <c r="A312" s="318"/>
      <c r="B312" s="318"/>
    </row>
    <row r="313" spans="1:2" ht="14.25" customHeight="1">
      <c r="A313" s="318"/>
      <c r="B313" s="318"/>
    </row>
    <row r="314" spans="1:2" ht="14.25" customHeight="1">
      <c r="A314" s="318"/>
      <c r="B314" s="318"/>
    </row>
    <row r="315" spans="1:2" ht="14.25" customHeight="1">
      <c r="A315" s="318"/>
      <c r="B315" s="318"/>
    </row>
    <row r="316" spans="1:2" ht="14.25" customHeight="1">
      <c r="A316" s="318"/>
      <c r="B316" s="318"/>
    </row>
    <row r="317" spans="1:2" ht="14.25" customHeight="1">
      <c r="A317" s="318"/>
      <c r="B317" s="318"/>
    </row>
    <row r="318" spans="1:2" ht="14.25" customHeight="1">
      <c r="A318" s="318"/>
      <c r="B318" s="318"/>
    </row>
    <row r="319" spans="1:2" ht="14.25" customHeight="1">
      <c r="A319" s="318"/>
      <c r="B319" s="318"/>
    </row>
    <row r="320" spans="1:2" ht="14.25" customHeight="1">
      <c r="A320" s="318"/>
      <c r="B320" s="318"/>
    </row>
    <row r="321" spans="1:2" ht="14.25" customHeight="1">
      <c r="A321" s="318"/>
      <c r="B321" s="318"/>
    </row>
    <row r="322" spans="1:2" ht="14.25" customHeight="1">
      <c r="A322" s="318"/>
      <c r="B322" s="318"/>
    </row>
    <row r="323" spans="1:2" ht="14.25" customHeight="1">
      <c r="A323" s="318"/>
      <c r="B323" s="318"/>
    </row>
    <row r="324" spans="1:2" ht="14.25" customHeight="1">
      <c r="A324" s="318"/>
      <c r="B324" s="318"/>
    </row>
    <row r="325" spans="1:2" ht="14.25" customHeight="1">
      <c r="A325" s="318"/>
      <c r="B325" s="318"/>
    </row>
    <row r="326" spans="1:2" ht="14.25" customHeight="1">
      <c r="A326" s="318"/>
      <c r="B326" s="318"/>
    </row>
    <row r="327" spans="1:2" ht="14.25" customHeight="1">
      <c r="A327" s="318"/>
      <c r="B327" s="318"/>
    </row>
    <row r="328" spans="1:2" ht="14.25" customHeight="1">
      <c r="A328" s="318"/>
      <c r="B328" s="318"/>
    </row>
    <row r="329" spans="1:2" ht="14.25" customHeight="1">
      <c r="A329" s="318"/>
      <c r="B329" s="318"/>
    </row>
    <row r="330" spans="1:2" ht="14.25" customHeight="1">
      <c r="A330" s="318"/>
      <c r="B330" s="318"/>
    </row>
    <row r="331" spans="1:2" ht="14.25" customHeight="1">
      <c r="A331" s="318"/>
      <c r="B331" s="318"/>
    </row>
    <row r="332" spans="1:2" ht="14.25" customHeight="1">
      <c r="A332" s="318"/>
      <c r="B332" s="318"/>
    </row>
    <row r="333" spans="1:2" ht="14.25" customHeight="1">
      <c r="A333" s="318"/>
      <c r="B333" s="318"/>
    </row>
    <row r="334" spans="1:2" ht="14.25" customHeight="1">
      <c r="A334" s="318"/>
      <c r="B334" s="318"/>
    </row>
    <row r="335" spans="1:2" ht="14.25" customHeight="1">
      <c r="A335" s="318"/>
      <c r="B335" s="318"/>
    </row>
    <row r="336" spans="1:2" ht="14.25" customHeight="1">
      <c r="A336" s="318"/>
      <c r="B336" s="318"/>
    </row>
    <row r="337" spans="1:2" ht="14.25" customHeight="1">
      <c r="A337" s="318"/>
      <c r="B337" s="318"/>
    </row>
    <row r="338" spans="1:2" ht="14.25" customHeight="1">
      <c r="A338" s="318"/>
      <c r="B338" s="318"/>
    </row>
    <row r="339" spans="1:2" ht="14.25" customHeight="1">
      <c r="A339" s="318"/>
      <c r="B339" s="318"/>
    </row>
    <row r="340" spans="1:2" ht="14.25" customHeight="1">
      <c r="A340" s="318"/>
      <c r="B340" s="318"/>
    </row>
    <row r="341" spans="1:2" ht="14.25" customHeight="1">
      <c r="A341" s="318"/>
      <c r="B341" s="318"/>
    </row>
    <row r="342" spans="1:2" ht="14.25" customHeight="1">
      <c r="A342" s="318"/>
      <c r="B342" s="318"/>
    </row>
    <row r="343" spans="1:2" ht="14.25" customHeight="1">
      <c r="A343" s="318"/>
      <c r="B343" s="318"/>
    </row>
    <row r="344" spans="1:2" ht="14.25" customHeight="1">
      <c r="A344" s="318"/>
      <c r="B344" s="318"/>
    </row>
    <row r="345" spans="1:2" ht="14.25" customHeight="1">
      <c r="A345" s="318"/>
      <c r="B345" s="318"/>
    </row>
    <row r="346" spans="1:2" ht="14.25" customHeight="1">
      <c r="A346" s="318"/>
      <c r="B346" s="318"/>
    </row>
    <row r="347" spans="1:2" ht="14.25" customHeight="1">
      <c r="A347" s="318"/>
      <c r="B347" s="318"/>
    </row>
    <row r="348" spans="1:2" ht="14.25" customHeight="1">
      <c r="A348" s="318"/>
      <c r="B348" s="318"/>
    </row>
    <row r="349" spans="1:2" ht="14.25" customHeight="1">
      <c r="A349" s="318"/>
      <c r="B349" s="318"/>
    </row>
    <row r="350" spans="1:2" ht="14.25" customHeight="1">
      <c r="A350" s="318"/>
      <c r="B350" s="318"/>
    </row>
    <row r="351" spans="1:2" ht="14.25" customHeight="1">
      <c r="A351" s="318"/>
      <c r="B351" s="318"/>
    </row>
    <row r="352" spans="1:2" ht="14.25" customHeight="1">
      <c r="A352" s="318"/>
      <c r="B352" s="318"/>
    </row>
    <row r="353" spans="1:2" ht="14.25" customHeight="1">
      <c r="A353" s="318"/>
      <c r="B353" s="318"/>
    </row>
    <row r="354" spans="1:2" ht="14.25" customHeight="1">
      <c r="A354" s="318"/>
      <c r="B354" s="318"/>
    </row>
    <row r="355" spans="1:2" ht="14.25" customHeight="1">
      <c r="A355" s="318"/>
      <c r="B355" s="318"/>
    </row>
    <row r="356" spans="1:2" ht="14.25" customHeight="1">
      <c r="A356" s="318"/>
      <c r="B356" s="318"/>
    </row>
    <row r="357" spans="1:2" ht="14.25" customHeight="1">
      <c r="A357" s="318"/>
      <c r="B357" s="318"/>
    </row>
    <row r="358" spans="1:2" ht="14.25" customHeight="1">
      <c r="A358" s="318"/>
      <c r="B358" s="318"/>
    </row>
    <row r="359" spans="1:2" ht="14.25" customHeight="1">
      <c r="A359" s="318"/>
      <c r="B359" s="318"/>
    </row>
    <row r="360" spans="1:2" ht="14.25" customHeight="1">
      <c r="A360" s="318"/>
      <c r="B360" s="318"/>
    </row>
    <row r="361" spans="1:2" ht="14.25" customHeight="1">
      <c r="A361" s="318"/>
      <c r="B361" s="318"/>
    </row>
    <row r="362" spans="1:2" ht="14.25" customHeight="1">
      <c r="A362" s="318"/>
      <c r="B362" s="318"/>
    </row>
    <row r="363" spans="1:2" ht="14.25" customHeight="1">
      <c r="A363" s="318"/>
      <c r="B363" s="318"/>
    </row>
    <row r="364" spans="1:2" ht="14.25" customHeight="1">
      <c r="A364" s="318"/>
      <c r="B364" s="318"/>
    </row>
    <row r="365" spans="1:2" ht="14.25" customHeight="1">
      <c r="A365" s="318"/>
      <c r="B365" s="318"/>
    </row>
    <row r="366" spans="1:2" ht="14.25" customHeight="1">
      <c r="A366" s="318"/>
      <c r="B366" s="318"/>
    </row>
    <row r="367" spans="1:2" ht="14.25" customHeight="1">
      <c r="A367" s="318"/>
      <c r="B367" s="318"/>
    </row>
    <row r="368" spans="1:2" ht="14.25" customHeight="1">
      <c r="A368" s="318"/>
      <c r="B368" s="318"/>
    </row>
    <row r="369" spans="1:2" ht="14.25" customHeight="1">
      <c r="A369" s="318"/>
      <c r="B369" s="318"/>
    </row>
    <row r="370" spans="1:2" ht="14.25" customHeight="1">
      <c r="A370" s="318"/>
      <c r="B370" s="318"/>
    </row>
    <row r="371" spans="1:2" ht="14.25" customHeight="1">
      <c r="A371" s="318"/>
      <c r="B371" s="318"/>
    </row>
    <row r="372" spans="1:2" ht="14.25" customHeight="1">
      <c r="A372" s="318"/>
      <c r="B372" s="318"/>
    </row>
    <row r="373" spans="1:2" ht="14.25" customHeight="1">
      <c r="A373" s="318"/>
      <c r="B373" s="318"/>
    </row>
    <row r="374" spans="1:2" ht="14.25" customHeight="1">
      <c r="A374" s="318"/>
      <c r="B374" s="318"/>
    </row>
    <row r="375" spans="1:2" ht="14.25" customHeight="1">
      <c r="A375" s="318"/>
      <c r="B375" s="318"/>
    </row>
    <row r="376" spans="1:2" ht="14.25" customHeight="1">
      <c r="A376" s="318"/>
      <c r="B376" s="318"/>
    </row>
    <row r="377" spans="1:2" ht="14.25" customHeight="1">
      <c r="A377" s="318"/>
      <c r="B377" s="318"/>
    </row>
    <row r="378" spans="1:2" ht="14.25" customHeight="1">
      <c r="A378" s="318"/>
      <c r="B378" s="318"/>
    </row>
    <row r="379" spans="1:2" ht="14.25" customHeight="1">
      <c r="A379" s="318"/>
      <c r="B379" s="318"/>
    </row>
    <row r="380" spans="1:2" ht="14.25" customHeight="1">
      <c r="A380" s="318"/>
      <c r="B380" s="318"/>
    </row>
    <row r="381" spans="1:2" ht="14.25" customHeight="1">
      <c r="A381" s="318"/>
      <c r="B381" s="318"/>
    </row>
    <row r="382" spans="1:2" ht="14.25" customHeight="1">
      <c r="A382" s="318"/>
      <c r="B382" s="318"/>
    </row>
    <row r="383" spans="1:2" ht="14.25" customHeight="1">
      <c r="A383" s="318"/>
      <c r="B383" s="318"/>
    </row>
    <row r="384" spans="1:2" ht="14.25" customHeight="1">
      <c r="A384" s="318"/>
      <c r="B384" s="318"/>
    </row>
    <row r="385" spans="1:2" ht="14.25" customHeight="1">
      <c r="A385" s="318"/>
      <c r="B385" s="318"/>
    </row>
    <row r="386" spans="1:2" ht="14.25" customHeight="1">
      <c r="A386" s="318"/>
      <c r="B386" s="318"/>
    </row>
    <row r="387" spans="1:2" ht="14.25" customHeight="1">
      <c r="A387" s="318"/>
      <c r="B387" s="318"/>
    </row>
    <row r="388" spans="1:2" ht="14.25" customHeight="1">
      <c r="A388" s="318"/>
      <c r="B388" s="318"/>
    </row>
    <row r="389" spans="1:2" ht="14.25" customHeight="1">
      <c r="A389" s="318"/>
      <c r="B389" s="318"/>
    </row>
    <row r="390" spans="1:2" ht="14.25" customHeight="1">
      <c r="A390" s="318"/>
      <c r="B390" s="318"/>
    </row>
    <row r="391" spans="1:2" ht="14.25" customHeight="1">
      <c r="A391" s="318"/>
      <c r="B391" s="318"/>
    </row>
    <row r="392" spans="1:2" ht="14.25" customHeight="1">
      <c r="A392" s="318"/>
      <c r="B392" s="318"/>
    </row>
    <row r="393" spans="1:2" ht="14.25" customHeight="1">
      <c r="A393" s="318"/>
      <c r="B393" s="318"/>
    </row>
    <row r="394" spans="1:2" ht="14.25" customHeight="1">
      <c r="A394" s="318"/>
      <c r="B394" s="318"/>
    </row>
    <row r="395" spans="1:2" ht="14.25" customHeight="1">
      <c r="A395" s="318"/>
      <c r="B395" s="318"/>
    </row>
    <row r="396" spans="1:2" ht="14.25" customHeight="1">
      <c r="A396" s="318"/>
      <c r="B396" s="318"/>
    </row>
    <row r="397" spans="1:2" ht="14.25" customHeight="1">
      <c r="A397" s="318"/>
      <c r="B397" s="318"/>
    </row>
    <row r="398" spans="1:2" ht="14.25" customHeight="1">
      <c r="A398" s="318"/>
      <c r="B398" s="318"/>
    </row>
    <row r="399" spans="1:2" ht="14.25" customHeight="1">
      <c r="A399" s="318"/>
      <c r="B399" s="318"/>
    </row>
    <row r="400" spans="1:2" ht="14.25" customHeight="1">
      <c r="A400" s="318"/>
      <c r="B400" s="318"/>
    </row>
    <row r="401" spans="1:2" ht="14.25" customHeight="1">
      <c r="A401" s="318"/>
      <c r="B401" s="318"/>
    </row>
    <row r="402" spans="1:2" ht="14.25" customHeight="1">
      <c r="A402" s="318"/>
      <c r="B402" s="318"/>
    </row>
    <row r="403" spans="1:2" ht="14.25" customHeight="1">
      <c r="A403" s="318"/>
      <c r="B403" s="318"/>
    </row>
    <row r="404" spans="1:2" ht="14.25" customHeight="1">
      <c r="A404" s="318"/>
      <c r="B404" s="318"/>
    </row>
    <row r="405" spans="1:2" ht="14.25" customHeight="1">
      <c r="A405" s="318"/>
      <c r="B405" s="318"/>
    </row>
    <row r="406" spans="1:2" ht="14.25" customHeight="1">
      <c r="A406" s="318"/>
      <c r="B406" s="318"/>
    </row>
    <row r="407" spans="1:2" ht="14.25" customHeight="1">
      <c r="A407" s="318"/>
      <c r="B407" s="318"/>
    </row>
    <row r="408" spans="1:2" ht="14.25" customHeight="1">
      <c r="A408" s="318"/>
      <c r="B408" s="318"/>
    </row>
    <row r="409" spans="1:2" ht="14.25" customHeight="1">
      <c r="A409" s="318"/>
      <c r="B409" s="318"/>
    </row>
    <row r="410" spans="1:2" ht="14.25" customHeight="1">
      <c r="A410" s="318"/>
      <c r="B410" s="318"/>
    </row>
    <row r="411" spans="1:2" ht="14.25" customHeight="1">
      <c r="A411" s="318"/>
      <c r="B411" s="318"/>
    </row>
    <row r="412" spans="1:2" ht="14.25" customHeight="1">
      <c r="A412" s="318"/>
      <c r="B412" s="318"/>
    </row>
    <row r="413" spans="1:2" ht="14.25" customHeight="1">
      <c r="A413" s="318"/>
      <c r="B413" s="318"/>
    </row>
    <row r="414" spans="1:2" ht="14.25" customHeight="1">
      <c r="A414" s="318"/>
      <c r="B414" s="318"/>
    </row>
    <row r="415" spans="1:2" ht="14.25" customHeight="1">
      <c r="A415" s="318"/>
      <c r="B415" s="318"/>
    </row>
    <row r="416" spans="1:2" ht="14.25" customHeight="1">
      <c r="A416" s="318"/>
      <c r="B416" s="318"/>
    </row>
    <row r="417" spans="1:2" ht="14.25" customHeight="1">
      <c r="A417" s="318"/>
      <c r="B417" s="318"/>
    </row>
    <row r="418" spans="1:2" ht="14.25" customHeight="1">
      <c r="A418" s="318"/>
      <c r="B418" s="318"/>
    </row>
    <row r="419" spans="1:2" ht="14.25" customHeight="1">
      <c r="A419" s="318"/>
      <c r="B419" s="318"/>
    </row>
    <row r="420" spans="1:2" ht="14.25" customHeight="1">
      <c r="A420" s="318"/>
      <c r="B420" s="318"/>
    </row>
    <row r="421" spans="1:2" ht="14.25" customHeight="1">
      <c r="A421" s="318"/>
      <c r="B421" s="318"/>
    </row>
    <row r="422" spans="1:2" ht="14.25" customHeight="1">
      <c r="A422" s="318"/>
      <c r="B422" s="318"/>
    </row>
    <row r="423" spans="1:2" ht="14.25" customHeight="1">
      <c r="A423" s="318"/>
      <c r="B423" s="318"/>
    </row>
    <row r="424" spans="1:2" ht="14.25" customHeight="1">
      <c r="A424" s="318"/>
      <c r="B424" s="318"/>
    </row>
    <row r="425" spans="1:2" ht="14.25" customHeight="1">
      <c r="A425" s="318"/>
      <c r="B425" s="318"/>
    </row>
    <row r="426" spans="1:2" ht="14.25" customHeight="1">
      <c r="A426" s="318"/>
      <c r="B426" s="318"/>
    </row>
    <row r="427" spans="1:2" ht="14.25" customHeight="1">
      <c r="A427" s="318"/>
      <c r="B427" s="318"/>
    </row>
    <row r="428" spans="1:2" ht="14.25" customHeight="1">
      <c r="A428" s="318"/>
      <c r="B428" s="318"/>
    </row>
    <row r="429" spans="1:2" ht="14.25" customHeight="1">
      <c r="A429" s="318"/>
      <c r="B429" s="318"/>
    </row>
    <row r="430" spans="1:2" ht="14.25" customHeight="1">
      <c r="A430" s="318"/>
      <c r="B430" s="318"/>
    </row>
    <row r="431" spans="1:2" ht="14.25" customHeight="1">
      <c r="A431" s="318"/>
      <c r="B431" s="318"/>
    </row>
    <row r="432" spans="1:2" ht="14.25" customHeight="1">
      <c r="A432" s="318"/>
      <c r="B432" s="318"/>
    </row>
    <row r="433" spans="1:2" ht="14.25" customHeight="1">
      <c r="A433" s="318"/>
      <c r="B433" s="318"/>
    </row>
    <row r="434" spans="1:2" ht="14.25" customHeight="1">
      <c r="A434" s="318"/>
      <c r="B434" s="318"/>
    </row>
    <row r="435" spans="1:2" ht="14.25" customHeight="1">
      <c r="A435" s="318"/>
      <c r="B435" s="318"/>
    </row>
    <row r="436" spans="1:2" ht="14.25" customHeight="1">
      <c r="A436" s="318"/>
      <c r="B436" s="318"/>
    </row>
    <row r="437" spans="1:2" ht="14.25" customHeight="1">
      <c r="A437" s="318"/>
      <c r="B437" s="318"/>
    </row>
    <row r="438" spans="1:2" ht="14.25" customHeight="1">
      <c r="A438" s="318"/>
      <c r="B438" s="318"/>
    </row>
    <row r="439" spans="1:2" ht="14.25" customHeight="1">
      <c r="A439" s="318"/>
      <c r="B439" s="318"/>
    </row>
    <row r="440" spans="1:2" ht="14.25" customHeight="1">
      <c r="A440" s="318"/>
      <c r="B440" s="318"/>
    </row>
    <row r="441" spans="1:2" ht="14.25" customHeight="1">
      <c r="A441" s="318"/>
      <c r="B441" s="318"/>
    </row>
    <row r="442" spans="1:2" ht="14.25" customHeight="1">
      <c r="A442" s="318"/>
      <c r="B442" s="318"/>
    </row>
    <row r="443" spans="1:2" ht="14.25" customHeight="1">
      <c r="A443" s="318"/>
      <c r="B443" s="318"/>
    </row>
    <row r="444" spans="1:2" ht="14.25" customHeight="1">
      <c r="A444" s="318"/>
      <c r="B444" s="318"/>
    </row>
    <row r="445" spans="1:2" ht="14.25" customHeight="1">
      <c r="A445" s="318"/>
      <c r="B445" s="318"/>
    </row>
    <row r="446" spans="1:2" ht="14.25" customHeight="1">
      <c r="A446" s="318"/>
      <c r="B446" s="318"/>
    </row>
    <row r="447" spans="1:2" ht="14.25" customHeight="1">
      <c r="A447" s="318"/>
      <c r="B447" s="318"/>
    </row>
    <row r="448" spans="1:2" ht="14.25" customHeight="1">
      <c r="A448" s="318"/>
      <c r="B448" s="318"/>
    </row>
    <row r="449" spans="1:2" ht="14.25" customHeight="1">
      <c r="A449" s="318"/>
      <c r="B449" s="318"/>
    </row>
    <row r="450" spans="1:2" ht="14.25" customHeight="1">
      <c r="A450" s="318"/>
      <c r="B450" s="318"/>
    </row>
    <row r="451" spans="1:2" ht="14.25" customHeight="1">
      <c r="A451" s="318"/>
      <c r="B451" s="318"/>
    </row>
    <row r="452" spans="1:2" ht="14.25" customHeight="1">
      <c r="A452" s="318"/>
      <c r="B452" s="318"/>
    </row>
    <row r="453" spans="1:2" ht="14.25" customHeight="1">
      <c r="A453" s="318"/>
      <c r="B453" s="318"/>
    </row>
    <row r="454" spans="1:2" ht="14.25" customHeight="1">
      <c r="A454" s="318"/>
      <c r="B454" s="318"/>
    </row>
    <row r="455" spans="1:2" ht="14.25" customHeight="1">
      <c r="A455" s="318"/>
      <c r="B455" s="318"/>
    </row>
    <row r="456" spans="1:2" ht="14.25" customHeight="1">
      <c r="A456" s="318"/>
      <c r="B456" s="318"/>
    </row>
    <row r="457" spans="1:2" ht="14.25" customHeight="1">
      <c r="A457" s="318"/>
      <c r="B457" s="318"/>
    </row>
    <row r="458" spans="1:2" ht="14.25" customHeight="1">
      <c r="A458" s="318"/>
      <c r="B458" s="318"/>
    </row>
    <row r="459" spans="1:2" ht="14.25" customHeight="1">
      <c r="A459" s="318"/>
      <c r="B459" s="318"/>
    </row>
    <row r="460" spans="1:2" ht="14.25" customHeight="1">
      <c r="A460" s="318"/>
      <c r="B460" s="318"/>
    </row>
    <row r="461" spans="1:2" ht="14.25" customHeight="1">
      <c r="A461" s="318"/>
      <c r="B461" s="318"/>
    </row>
    <row r="462" spans="1:2" ht="14.25" customHeight="1">
      <c r="A462" s="318"/>
      <c r="B462" s="318"/>
    </row>
    <row r="463" spans="1:2" ht="14.25" customHeight="1">
      <c r="A463" s="318"/>
      <c r="B463" s="318"/>
    </row>
    <row r="464" spans="1:2" ht="14.25" customHeight="1">
      <c r="A464" s="318"/>
      <c r="B464" s="318"/>
    </row>
    <row r="465" spans="1:2" ht="14.25" customHeight="1">
      <c r="A465" s="318"/>
      <c r="B465" s="318"/>
    </row>
    <row r="466" spans="1:2" ht="14.25" customHeight="1">
      <c r="A466" s="318"/>
      <c r="B466" s="318"/>
    </row>
    <row r="467" spans="1:2" ht="14.25" customHeight="1">
      <c r="A467" s="318"/>
      <c r="B467" s="318"/>
    </row>
    <row r="468" spans="1:2" ht="14.25" customHeight="1">
      <c r="A468" s="318"/>
      <c r="B468" s="318"/>
    </row>
    <row r="469" spans="1:2" ht="14.25" customHeight="1">
      <c r="A469" s="318"/>
      <c r="B469" s="318"/>
    </row>
    <row r="470" spans="1:2" ht="14.25" customHeight="1">
      <c r="A470" s="318"/>
      <c r="B470" s="318"/>
    </row>
    <row r="471" spans="1:2" ht="14.25" customHeight="1">
      <c r="A471" s="318"/>
      <c r="B471" s="318"/>
    </row>
    <row r="472" spans="1:2" ht="14.25" customHeight="1">
      <c r="A472" s="318"/>
      <c r="B472" s="318"/>
    </row>
    <row r="473" spans="1:2" ht="14.25" customHeight="1">
      <c r="A473" s="318"/>
      <c r="B473" s="318"/>
    </row>
    <row r="474" spans="1:2" ht="14.25" customHeight="1">
      <c r="A474" s="318"/>
      <c r="B474" s="318"/>
    </row>
    <row r="475" spans="1:2" ht="14.25" customHeight="1">
      <c r="A475" s="318"/>
      <c r="B475" s="318"/>
    </row>
    <row r="476" spans="1:2" ht="14.25" customHeight="1">
      <c r="A476" s="318"/>
      <c r="B476" s="318"/>
    </row>
    <row r="477" spans="1:2" ht="14.25" customHeight="1">
      <c r="A477" s="318"/>
      <c r="B477" s="318"/>
    </row>
    <row r="478" spans="1:2" ht="14.25" customHeight="1">
      <c r="A478" s="318"/>
      <c r="B478" s="318"/>
    </row>
    <row r="479" spans="1:2" ht="14.25" customHeight="1">
      <c r="A479" s="318"/>
      <c r="B479" s="318"/>
    </row>
    <row r="480" spans="1:2" ht="14.25" customHeight="1">
      <c r="A480" s="318"/>
      <c r="B480" s="318"/>
    </row>
    <row r="481" spans="1:2" ht="14.25" customHeight="1">
      <c r="A481" s="318"/>
      <c r="B481" s="318"/>
    </row>
    <row r="482" spans="1:2" ht="14.25" customHeight="1">
      <c r="A482" s="318"/>
      <c r="B482" s="318"/>
    </row>
    <row r="483" spans="1:2" ht="14.25" customHeight="1">
      <c r="A483" s="318"/>
      <c r="B483" s="318"/>
    </row>
    <row r="484" spans="1:2" ht="14.25" customHeight="1">
      <c r="A484" s="318"/>
      <c r="B484" s="318"/>
    </row>
    <row r="485" spans="1:2" ht="14.25" customHeight="1">
      <c r="A485" s="318"/>
      <c r="B485" s="318"/>
    </row>
    <row r="486" spans="1:2" ht="14.25" customHeight="1">
      <c r="A486" s="318"/>
      <c r="B486" s="318"/>
    </row>
    <row r="487" spans="1:2" ht="14.25" customHeight="1">
      <c r="A487" s="318"/>
      <c r="B487" s="318"/>
    </row>
    <row r="488" spans="1:2" ht="14.25" customHeight="1">
      <c r="A488" s="318"/>
      <c r="B488" s="318"/>
    </row>
    <row r="489" spans="1:2" ht="14.25" customHeight="1">
      <c r="A489" s="318"/>
      <c r="B489" s="318"/>
    </row>
    <row r="490" spans="1:2" ht="14.25" customHeight="1">
      <c r="A490" s="318"/>
      <c r="B490" s="318"/>
    </row>
    <row r="491" spans="1:2" ht="14.25" customHeight="1">
      <c r="A491" s="318"/>
      <c r="B491" s="318"/>
    </row>
    <row r="492" spans="1:2" ht="14.25" customHeight="1">
      <c r="A492" s="318"/>
      <c r="B492" s="318"/>
    </row>
    <row r="493" spans="1:2" ht="14.25" customHeight="1">
      <c r="A493" s="318"/>
      <c r="B493" s="318"/>
    </row>
    <row r="494" spans="1:2" ht="14.25" customHeight="1">
      <c r="A494" s="318"/>
      <c r="B494" s="318"/>
    </row>
    <row r="495" spans="1:2" ht="14.25" customHeight="1">
      <c r="A495" s="318"/>
      <c r="B495" s="318"/>
    </row>
    <row r="496" spans="1:2" ht="14.25" customHeight="1">
      <c r="A496" s="318"/>
      <c r="B496" s="318"/>
    </row>
    <row r="497" spans="1:2" ht="14.25" customHeight="1">
      <c r="A497" s="318"/>
      <c r="B497" s="318"/>
    </row>
    <row r="498" spans="1:2" ht="14.25" customHeight="1">
      <c r="A498" s="318"/>
      <c r="B498" s="318"/>
    </row>
    <row r="499" spans="1:2" ht="14.25" customHeight="1">
      <c r="A499" s="318"/>
      <c r="B499" s="318"/>
    </row>
    <row r="500" spans="1:2" ht="14.25" customHeight="1">
      <c r="A500" s="318"/>
      <c r="B500" s="318"/>
    </row>
    <row r="501" spans="1:2" ht="14.25" customHeight="1">
      <c r="A501" s="318"/>
      <c r="B501" s="318"/>
    </row>
    <row r="502" spans="1:2" ht="14.25" customHeight="1">
      <c r="A502" s="318"/>
      <c r="B502" s="318"/>
    </row>
    <row r="503" spans="1:2" ht="14.25" customHeight="1">
      <c r="A503" s="318"/>
      <c r="B503" s="318"/>
    </row>
    <row r="504" spans="1:2" ht="14.25" customHeight="1">
      <c r="A504" s="318"/>
      <c r="B504" s="318"/>
    </row>
    <row r="505" spans="1:2" ht="14.25" customHeight="1">
      <c r="A505" s="318"/>
      <c r="B505" s="318"/>
    </row>
    <row r="506" spans="1:2" ht="14.25" customHeight="1">
      <c r="A506" s="318"/>
      <c r="B506" s="318"/>
    </row>
    <row r="507" spans="1:2" ht="14.25" customHeight="1">
      <c r="A507" s="318"/>
      <c r="B507" s="318"/>
    </row>
    <row r="508" spans="1:2" ht="14.25" customHeight="1">
      <c r="A508" s="318"/>
      <c r="B508" s="318"/>
    </row>
    <row r="509" spans="1:2" ht="14.25" customHeight="1">
      <c r="A509" s="318"/>
      <c r="B509" s="318"/>
    </row>
    <row r="510" spans="1:2" ht="14.25" customHeight="1">
      <c r="A510" s="318"/>
      <c r="B510" s="318"/>
    </row>
    <row r="511" spans="1:2" ht="14.25" customHeight="1">
      <c r="A511" s="318"/>
      <c r="B511" s="318"/>
    </row>
    <row r="512" spans="1:2" ht="14.25" customHeight="1">
      <c r="A512" s="318"/>
      <c r="B512" s="318"/>
    </row>
    <row r="513" spans="1:2" ht="14.25" customHeight="1">
      <c r="A513" s="318"/>
      <c r="B513" s="318"/>
    </row>
    <row r="514" spans="1:2" ht="14.25" customHeight="1">
      <c r="A514" s="318"/>
      <c r="B514" s="318"/>
    </row>
    <row r="515" spans="1:2" ht="14.25" customHeight="1">
      <c r="A515" s="318"/>
      <c r="B515" s="318"/>
    </row>
    <row r="516" spans="1:2" ht="14.25" customHeight="1">
      <c r="A516" s="318"/>
      <c r="B516" s="318"/>
    </row>
    <row r="517" spans="1:2" ht="14.25" customHeight="1">
      <c r="A517" s="318"/>
      <c r="B517" s="318"/>
    </row>
    <row r="518" spans="1:2" ht="14.25" customHeight="1">
      <c r="A518" s="318"/>
      <c r="B518" s="318"/>
    </row>
    <row r="519" spans="1:2" ht="14.25" customHeight="1">
      <c r="A519" s="318"/>
      <c r="B519" s="318"/>
    </row>
    <row r="520" spans="1:2" ht="14.25" customHeight="1">
      <c r="A520" s="318"/>
      <c r="B520" s="318"/>
    </row>
    <row r="521" spans="1:2" ht="14.25" customHeight="1">
      <c r="A521" s="318"/>
      <c r="B521" s="318"/>
    </row>
    <row r="522" spans="1:2" ht="14.25" customHeight="1">
      <c r="A522" s="318"/>
      <c r="B522" s="318"/>
    </row>
    <row r="523" spans="1:2" ht="14.25" customHeight="1">
      <c r="A523" s="318"/>
      <c r="B523" s="318"/>
    </row>
    <row r="524" spans="1:2" ht="14.25" customHeight="1">
      <c r="A524" s="318"/>
      <c r="B524" s="318"/>
    </row>
    <row r="525" spans="1:2" ht="14.25" customHeight="1">
      <c r="A525" s="318"/>
      <c r="B525" s="318"/>
    </row>
    <row r="526" spans="1:2" ht="14.25" customHeight="1">
      <c r="A526" s="318"/>
      <c r="B526" s="318"/>
    </row>
    <row r="527" spans="1:2" ht="14.25" customHeight="1">
      <c r="A527" s="318"/>
      <c r="B527" s="318"/>
    </row>
    <row r="528" spans="1:2" ht="14.25" customHeight="1">
      <c r="A528" s="318"/>
      <c r="B528" s="318"/>
    </row>
    <row r="529" spans="1:2" ht="14.25" customHeight="1">
      <c r="A529" s="318"/>
      <c r="B529" s="318"/>
    </row>
    <row r="530" spans="1:2" ht="14.25" customHeight="1">
      <c r="A530" s="318"/>
      <c r="B530" s="318"/>
    </row>
    <row r="531" spans="1:2" ht="14.25" customHeight="1">
      <c r="A531" s="318"/>
      <c r="B531" s="318"/>
    </row>
    <row r="532" spans="1:2" ht="14.25" customHeight="1">
      <c r="A532" s="318"/>
      <c r="B532" s="318"/>
    </row>
    <row r="533" spans="1:2" ht="14.25" customHeight="1">
      <c r="A533" s="318"/>
      <c r="B533" s="318"/>
    </row>
    <row r="534" spans="1:2" ht="14.25" customHeight="1">
      <c r="A534" s="318"/>
      <c r="B534" s="318"/>
    </row>
    <row r="535" spans="1:2" ht="14.25" customHeight="1">
      <c r="A535" s="318"/>
      <c r="B535" s="318"/>
    </row>
    <row r="536" spans="1:2" ht="14.25" customHeight="1">
      <c r="A536" s="318"/>
      <c r="B536" s="318"/>
    </row>
    <row r="537" spans="1:2" ht="14.25" customHeight="1">
      <c r="A537" s="318"/>
      <c r="B537" s="318"/>
    </row>
    <row r="538" spans="1:2" ht="14.25" customHeight="1">
      <c r="A538" s="318"/>
      <c r="B538" s="318"/>
    </row>
    <row r="539" spans="1:2" ht="14.25" customHeight="1">
      <c r="A539" s="318"/>
      <c r="B539" s="318"/>
    </row>
    <row r="540" spans="1:2" ht="14.25" customHeight="1">
      <c r="A540" s="318"/>
      <c r="B540" s="318"/>
    </row>
    <row r="541" spans="1:2" ht="14.25" customHeight="1">
      <c r="A541" s="318"/>
      <c r="B541" s="318"/>
    </row>
    <row r="542" spans="1:2" ht="14.25" customHeight="1">
      <c r="A542" s="318"/>
      <c r="B542" s="318"/>
    </row>
    <row r="543" spans="1:2" ht="14.25" customHeight="1">
      <c r="A543" s="318"/>
      <c r="B543" s="318"/>
    </row>
    <row r="544" spans="1:2" ht="14.25" customHeight="1">
      <c r="A544" s="318"/>
      <c r="B544" s="318"/>
    </row>
    <row r="545" spans="1:2" ht="14.25" customHeight="1">
      <c r="A545" s="318"/>
      <c r="B545" s="318"/>
    </row>
    <row r="546" spans="1:2" ht="14.25" customHeight="1">
      <c r="A546" s="318"/>
      <c r="B546" s="318"/>
    </row>
    <row r="547" spans="1:2" ht="14.25" customHeight="1">
      <c r="A547" s="318"/>
      <c r="B547" s="318"/>
    </row>
    <row r="548" spans="1:2" ht="14.25" customHeight="1">
      <c r="A548" s="318"/>
      <c r="B548" s="318"/>
    </row>
    <row r="549" spans="1:2" ht="14.25" customHeight="1">
      <c r="A549" s="318"/>
      <c r="B549" s="318"/>
    </row>
    <row r="550" spans="1:2" ht="14.25" customHeight="1">
      <c r="A550" s="318"/>
      <c r="B550" s="318"/>
    </row>
    <row r="551" spans="1:2" ht="14.25" customHeight="1">
      <c r="A551" s="318"/>
      <c r="B551" s="318"/>
    </row>
    <row r="552" spans="1:2" ht="14.25" customHeight="1">
      <c r="A552" s="318"/>
      <c r="B552" s="318"/>
    </row>
    <row r="553" spans="1:2" ht="14.25" customHeight="1">
      <c r="A553" s="318"/>
      <c r="B553" s="318"/>
    </row>
    <row r="554" spans="1:2" ht="14.25" customHeight="1">
      <c r="A554" s="318"/>
      <c r="B554" s="318"/>
    </row>
    <row r="555" spans="1:2" ht="14.25" customHeight="1">
      <c r="A555" s="318"/>
      <c r="B555" s="318"/>
    </row>
    <row r="556" spans="1:2" ht="14.25" customHeight="1">
      <c r="A556" s="318"/>
      <c r="B556" s="318"/>
    </row>
    <row r="557" spans="1:2" ht="14.25" customHeight="1">
      <c r="A557" s="318"/>
      <c r="B557" s="318"/>
    </row>
    <row r="558" spans="1:2" ht="14.25" customHeight="1">
      <c r="A558" s="318"/>
      <c r="B558" s="318"/>
    </row>
    <row r="559" spans="1:2" ht="14.25" customHeight="1">
      <c r="A559" s="318"/>
      <c r="B559" s="318"/>
    </row>
    <row r="560" spans="1:2" ht="14.25" customHeight="1">
      <c r="A560" s="318"/>
      <c r="B560" s="318"/>
    </row>
    <row r="561" spans="1:2" ht="14.25" customHeight="1">
      <c r="A561" s="318"/>
      <c r="B561" s="318"/>
    </row>
    <row r="562" spans="1:2" ht="14.25" customHeight="1">
      <c r="A562" s="318"/>
      <c r="B562" s="318"/>
    </row>
    <row r="563" spans="1:2" ht="14.25" customHeight="1">
      <c r="A563" s="318"/>
      <c r="B563" s="318"/>
    </row>
    <row r="564" spans="1:2" ht="14.25" customHeight="1">
      <c r="A564" s="318"/>
      <c r="B564" s="318"/>
    </row>
    <row r="565" spans="1:2" ht="14.25" customHeight="1">
      <c r="A565" s="318"/>
      <c r="B565" s="318"/>
    </row>
    <row r="566" spans="1:2" ht="14.25" customHeight="1">
      <c r="A566" s="318"/>
      <c r="B566" s="318"/>
    </row>
    <row r="567" spans="1:2" ht="14.25" customHeight="1">
      <c r="A567" s="318"/>
      <c r="B567" s="318"/>
    </row>
    <row r="568" spans="1:2" ht="14.25" customHeight="1">
      <c r="A568" s="318"/>
      <c r="B568" s="318"/>
    </row>
    <row r="569" spans="1:2" ht="14.25" customHeight="1">
      <c r="A569" s="318"/>
      <c r="B569" s="318"/>
    </row>
    <row r="570" spans="1:2" ht="14.25" customHeight="1">
      <c r="A570" s="318"/>
      <c r="B570" s="318"/>
    </row>
    <row r="571" spans="1:2" ht="14.25" customHeight="1">
      <c r="A571" s="318"/>
      <c r="B571" s="318"/>
    </row>
    <row r="572" spans="1:2" ht="14.25" customHeight="1">
      <c r="A572" s="318"/>
      <c r="B572" s="318"/>
    </row>
    <row r="573" spans="1:2" ht="14.25" customHeight="1">
      <c r="A573" s="318"/>
      <c r="B573" s="318"/>
    </row>
    <row r="574" spans="1:2" ht="14.25" customHeight="1">
      <c r="A574" s="318"/>
      <c r="B574" s="318"/>
    </row>
    <row r="575" spans="1:2" ht="14.25" customHeight="1">
      <c r="A575" s="318"/>
      <c r="B575" s="318"/>
    </row>
    <row r="576" spans="1:2" ht="14.25" customHeight="1">
      <c r="A576" s="318"/>
      <c r="B576" s="318"/>
    </row>
    <row r="577" spans="1:2" ht="14.25" customHeight="1">
      <c r="A577" s="318"/>
      <c r="B577" s="318"/>
    </row>
    <row r="578" spans="1:2" ht="14.25" customHeight="1">
      <c r="A578" s="318"/>
      <c r="B578" s="318"/>
    </row>
    <row r="579" spans="1:2" ht="14.25" customHeight="1">
      <c r="A579" s="318"/>
      <c r="B579" s="318"/>
    </row>
    <row r="580" spans="1:2" ht="14.25" customHeight="1">
      <c r="A580" s="318"/>
      <c r="B580" s="318"/>
    </row>
    <row r="581" spans="1:2" ht="14.25" customHeight="1">
      <c r="A581" s="318"/>
      <c r="B581" s="318"/>
    </row>
    <row r="582" spans="1:2" ht="14.25" customHeight="1">
      <c r="A582" s="318"/>
      <c r="B582" s="318"/>
    </row>
    <row r="583" spans="1:2" ht="14.25" customHeight="1">
      <c r="A583" s="318"/>
      <c r="B583" s="318"/>
    </row>
    <row r="584" spans="1:2" ht="14.25" customHeight="1">
      <c r="A584" s="318"/>
      <c r="B584" s="318"/>
    </row>
    <row r="585" spans="1:2" ht="14.25" customHeight="1">
      <c r="A585" s="318"/>
      <c r="B585" s="318"/>
    </row>
    <row r="586" spans="1:2" ht="14.25" customHeight="1">
      <c r="A586" s="318"/>
      <c r="B586" s="318"/>
    </row>
    <row r="587" spans="1:2" ht="14.25" customHeight="1">
      <c r="A587" s="318"/>
      <c r="B587" s="318"/>
    </row>
    <row r="588" spans="1:2" ht="14.25" customHeight="1">
      <c r="A588" s="318"/>
      <c r="B588" s="318"/>
    </row>
    <row r="589" spans="1:2" ht="14.25" customHeight="1">
      <c r="A589" s="318"/>
      <c r="B589" s="318"/>
    </row>
    <row r="590" spans="1:2" ht="14.25" customHeight="1">
      <c r="A590" s="318"/>
      <c r="B590" s="318"/>
    </row>
    <row r="591" spans="1:2" ht="14.25" customHeight="1">
      <c r="A591" s="318"/>
      <c r="B591" s="318"/>
    </row>
    <row r="592" spans="1:2" ht="14.25" customHeight="1">
      <c r="A592" s="318"/>
      <c r="B592" s="318"/>
    </row>
    <row r="593" spans="1:2" ht="14.25" customHeight="1">
      <c r="A593" s="318"/>
      <c r="B593" s="318"/>
    </row>
    <row r="594" spans="1:2" ht="14.25" customHeight="1">
      <c r="A594" s="318"/>
      <c r="B594" s="318"/>
    </row>
    <row r="595" spans="1:2" ht="14.25" customHeight="1">
      <c r="A595" s="318"/>
      <c r="B595" s="318"/>
    </row>
    <row r="596" spans="1:2" ht="14.25" customHeight="1">
      <c r="A596" s="318"/>
      <c r="B596" s="318"/>
    </row>
    <row r="597" spans="1:2" ht="14.25" customHeight="1">
      <c r="A597" s="318"/>
      <c r="B597" s="318"/>
    </row>
    <row r="598" spans="1:2" ht="14.25" customHeight="1">
      <c r="A598" s="318"/>
      <c r="B598" s="318"/>
    </row>
    <row r="599" spans="1:2" ht="14.25" customHeight="1">
      <c r="A599" s="318"/>
      <c r="B599" s="318"/>
    </row>
    <row r="600" spans="1:2" ht="14.25" customHeight="1">
      <c r="A600" s="318"/>
      <c r="B600" s="318"/>
    </row>
    <row r="601" spans="1:2" ht="14.25" customHeight="1">
      <c r="A601" s="318"/>
      <c r="B601" s="318"/>
    </row>
    <row r="602" spans="1:2" ht="14.25" customHeight="1">
      <c r="A602" s="318"/>
      <c r="B602" s="318"/>
    </row>
    <row r="603" spans="1:2" ht="14.25" customHeight="1">
      <c r="A603" s="318"/>
      <c r="B603" s="318"/>
    </row>
    <row r="604" spans="1:2" ht="14.25" customHeight="1">
      <c r="A604" s="318"/>
      <c r="B604" s="318"/>
    </row>
    <row r="605" spans="1:2" ht="14.25" customHeight="1">
      <c r="A605" s="318"/>
      <c r="B605" s="318"/>
    </row>
    <row r="606" spans="1:2" ht="14.25" customHeight="1">
      <c r="A606" s="318"/>
      <c r="B606" s="318"/>
    </row>
    <row r="607" spans="1:2" ht="14.25" customHeight="1">
      <c r="A607" s="318"/>
      <c r="B607" s="318"/>
    </row>
    <row r="608" spans="1:2" ht="14.25" customHeight="1">
      <c r="A608" s="318"/>
      <c r="B608" s="318"/>
    </row>
    <row r="609" spans="1:2" ht="14.25" customHeight="1">
      <c r="A609" s="318"/>
      <c r="B609" s="318"/>
    </row>
    <row r="610" spans="1:2" ht="14.25" customHeight="1">
      <c r="A610" s="318"/>
      <c r="B610" s="318"/>
    </row>
    <row r="611" spans="1:2" ht="14.25" customHeight="1">
      <c r="A611" s="318"/>
      <c r="B611" s="318"/>
    </row>
    <row r="612" spans="1:2" ht="14.25" customHeight="1">
      <c r="A612" s="318"/>
      <c r="B612" s="318"/>
    </row>
    <row r="613" spans="1:2" ht="14.25" customHeight="1">
      <c r="A613" s="318"/>
      <c r="B613" s="318"/>
    </row>
    <row r="614" spans="1:2" ht="14.25" customHeight="1">
      <c r="A614" s="318"/>
      <c r="B614" s="318"/>
    </row>
    <row r="615" spans="1:2" ht="14.25" customHeight="1">
      <c r="A615" s="318"/>
      <c r="B615" s="318"/>
    </row>
    <row r="616" spans="1:2" ht="14.25" customHeight="1">
      <c r="A616" s="318"/>
      <c r="B616" s="318"/>
    </row>
    <row r="617" spans="1:2" ht="14.25" customHeight="1">
      <c r="A617" s="318"/>
      <c r="B617" s="318"/>
    </row>
    <row r="618" spans="1:2" ht="14.25" customHeight="1">
      <c r="A618" s="318"/>
      <c r="B618" s="318"/>
    </row>
    <row r="619" spans="1:2" ht="14.25" customHeight="1">
      <c r="A619" s="318"/>
      <c r="B619" s="318"/>
    </row>
    <row r="620" spans="1:2" ht="14.25" customHeight="1">
      <c r="A620" s="318"/>
      <c r="B620" s="318"/>
    </row>
    <row r="621" spans="1:2" ht="14.25" customHeight="1">
      <c r="A621" s="318"/>
      <c r="B621" s="318"/>
    </row>
    <row r="622" spans="1:2" ht="14.25" customHeight="1">
      <c r="A622" s="318"/>
      <c r="B622" s="318"/>
    </row>
    <row r="623" spans="1:2" ht="14.25" customHeight="1">
      <c r="A623" s="318"/>
      <c r="B623" s="318"/>
    </row>
    <row r="624" spans="1:2" ht="14.25" customHeight="1">
      <c r="A624" s="318"/>
      <c r="B624" s="318"/>
    </row>
    <row r="625" spans="1:2" ht="14.25" customHeight="1">
      <c r="A625" s="318"/>
      <c r="B625" s="318"/>
    </row>
    <row r="626" spans="1:2" ht="14.25" customHeight="1">
      <c r="A626" s="318"/>
      <c r="B626" s="318"/>
    </row>
    <row r="627" spans="1:2" ht="14.25" customHeight="1">
      <c r="A627" s="318"/>
      <c r="B627" s="318"/>
    </row>
    <row r="628" spans="1:2" ht="14.25" customHeight="1">
      <c r="A628" s="318"/>
      <c r="B628" s="318"/>
    </row>
    <row r="629" spans="1:2" ht="14.25" customHeight="1">
      <c r="A629" s="318"/>
      <c r="B629" s="318"/>
    </row>
    <row r="630" spans="1:2" ht="14.25" customHeight="1">
      <c r="A630" s="318"/>
      <c r="B630" s="318"/>
    </row>
    <row r="631" spans="1:2" ht="14.25" customHeight="1">
      <c r="A631" s="318"/>
      <c r="B631" s="318"/>
    </row>
    <row r="632" spans="1:2" ht="14.25" customHeight="1">
      <c r="A632" s="318"/>
      <c r="B632" s="318"/>
    </row>
    <row r="633" spans="1:2" ht="14.25" customHeight="1">
      <c r="A633" s="318"/>
      <c r="B633" s="318"/>
    </row>
    <row r="634" spans="1:2" ht="14.25" customHeight="1">
      <c r="A634" s="318"/>
      <c r="B634" s="318"/>
    </row>
    <row r="635" spans="1:2" ht="14.25" customHeight="1">
      <c r="A635" s="318"/>
      <c r="B635" s="318"/>
    </row>
    <row r="636" spans="1:2" ht="14.25" customHeight="1">
      <c r="A636" s="318"/>
      <c r="B636" s="318"/>
    </row>
    <row r="637" spans="1:2" ht="14.25" customHeight="1">
      <c r="A637" s="318"/>
      <c r="B637" s="318"/>
    </row>
    <row r="638" spans="1:2" ht="14.25" customHeight="1">
      <c r="A638" s="318"/>
      <c r="B638" s="318"/>
    </row>
    <row r="639" spans="1:2" ht="14.25" customHeight="1">
      <c r="A639" s="318"/>
      <c r="B639" s="318"/>
    </row>
    <row r="640" spans="1:2" ht="14.25" customHeight="1">
      <c r="A640" s="318"/>
      <c r="B640" s="318"/>
    </row>
    <row r="641" spans="1:2" ht="14.25" customHeight="1">
      <c r="A641" s="318"/>
      <c r="B641" s="318"/>
    </row>
    <row r="642" spans="1:2" ht="14.25" customHeight="1">
      <c r="A642" s="318"/>
      <c r="B642" s="318"/>
    </row>
    <row r="643" spans="1:2" ht="14.25" customHeight="1">
      <c r="A643" s="318"/>
      <c r="B643" s="318"/>
    </row>
    <row r="644" spans="1:2" ht="14.25" customHeight="1">
      <c r="A644" s="318"/>
      <c r="B644" s="318"/>
    </row>
    <row r="645" spans="1:2" ht="14.25" customHeight="1">
      <c r="A645" s="318"/>
      <c r="B645" s="318"/>
    </row>
    <row r="646" spans="1:2" ht="14.25" customHeight="1">
      <c r="A646" s="318"/>
      <c r="B646" s="318"/>
    </row>
    <row r="647" spans="1:2" ht="14.25" customHeight="1">
      <c r="A647" s="318"/>
      <c r="B647" s="318"/>
    </row>
    <row r="648" spans="1:2" ht="14.25" customHeight="1">
      <c r="A648" s="318"/>
      <c r="B648" s="318"/>
    </row>
    <row r="649" spans="1:2" ht="14.25" customHeight="1">
      <c r="A649" s="318"/>
      <c r="B649" s="318"/>
    </row>
    <row r="650" spans="1:2" ht="14.25" customHeight="1">
      <c r="A650" s="318"/>
      <c r="B650" s="318"/>
    </row>
    <row r="651" spans="1:2" ht="14.25" customHeight="1">
      <c r="A651" s="318"/>
      <c r="B651" s="318"/>
    </row>
    <row r="652" spans="1:2" ht="14.25" customHeight="1">
      <c r="A652" s="318"/>
      <c r="B652" s="318"/>
    </row>
    <row r="653" spans="1:2" ht="14.25" customHeight="1">
      <c r="A653" s="318"/>
      <c r="B653" s="318"/>
    </row>
    <row r="654" spans="1:2" ht="14.25" customHeight="1">
      <c r="A654" s="318"/>
      <c r="B654" s="318"/>
    </row>
    <row r="655" spans="1:2" ht="14.25" customHeight="1">
      <c r="A655" s="318"/>
      <c r="B655" s="318"/>
    </row>
    <row r="656" spans="1:2" ht="14.25" customHeight="1">
      <c r="A656" s="318"/>
      <c r="B656" s="318"/>
    </row>
    <row r="657" spans="1:2" ht="14.25" customHeight="1">
      <c r="A657" s="318"/>
      <c r="B657" s="318"/>
    </row>
    <row r="658" spans="1:2" ht="14.25" customHeight="1">
      <c r="A658" s="318"/>
      <c r="B658" s="318"/>
    </row>
    <row r="659" spans="1:2" ht="14.25" customHeight="1">
      <c r="A659" s="318"/>
      <c r="B659" s="318"/>
    </row>
    <row r="660" spans="1:2" ht="14.25" customHeight="1">
      <c r="A660" s="318"/>
      <c r="B660" s="318"/>
    </row>
    <row r="661" spans="1:2" ht="14.25" customHeight="1">
      <c r="A661" s="318"/>
      <c r="B661" s="318"/>
    </row>
    <row r="662" spans="1:2" ht="14.25" customHeight="1">
      <c r="A662" s="318"/>
      <c r="B662" s="318"/>
    </row>
    <row r="663" spans="1:2" ht="14.25" customHeight="1">
      <c r="A663" s="318"/>
      <c r="B663" s="318"/>
    </row>
    <row r="664" spans="1:2" ht="14.25" customHeight="1">
      <c r="A664" s="318"/>
      <c r="B664" s="318"/>
    </row>
    <row r="665" spans="1:2" ht="14.25" customHeight="1">
      <c r="A665" s="318"/>
      <c r="B665" s="318"/>
    </row>
    <row r="666" spans="1:2" ht="14.25" customHeight="1">
      <c r="A666" s="318"/>
      <c r="B666" s="318"/>
    </row>
    <row r="667" spans="1:2" ht="14.25" customHeight="1">
      <c r="A667" s="318"/>
      <c r="B667" s="318"/>
    </row>
    <row r="668" spans="1:2" ht="14.25" customHeight="1">
      <c r="A668" s="318"/>
      <c r="B668" s="318"/>
    </row>
    <row r="669" spans="1:2" ht="14.25" customHeight="1">
      <c r="A669" s="318"/>
      <c r="B669" s="318"/>
    </row>
    <row r="670" spans="1:2" ht="14.25" customHeight="1">
      <c r="A670" s="318"/>
      <c r="B670" s="318"/>
    </row>
    <row r="671" spans="1:2" ht="14.25" customHeight="1">
      <c r="A671" s="318"/>
      <c r="B671" s="318"/>
    </row>
    <row r="672" spans="1:2" ht="14.25" customHeight="1">
      <c r="A672" s="318"/>
      <c r="B672" s="318"/>
    </row>
    <row r="673" spans="1:2" ht="14.25" customHeight="1">
      <c r="A673" s="318"/>
      <c r="B673" s="318"/>
    </row>
    <row r="674" spans="1:2" ht="14.25" customHeight="1">
      <c r="A674" s="318"/>
      <c r="B674" s="318"/>
    </row>
    <row r="675" spans="1:2" ht="14.25" customHeight="1">
      <c r="A675" s="318"/>
      <c r="B675" s="318"/>
    </row>
    <row r="676" spans="1:2" ht="14.25" customHeight="1">
      <c r="A676" s="318"/>
      <c r="B676" s="318"/>
    </row>
    <row r="677" spans="1:2" ht="14.25" customHeight="1">
      <c r="A677" s="318"/>
      <c r="B677" s="318"/>
    </row>
    <row r="678" spans="1:2" ht="14.25" customHeight="1">
      <c r="A678" s="318"/>
      <c r="B678" s="318"/>
    </row>
    <row r="679" spans="1:2" ht="14.25" customHeight="1">
      <c r="A679" s="318"/>
      <c r="B679" s="318"/>
    </row>
    <row r="680" spans="1:2" ht="14.25" customHeight="1">
      <c r="A680" s="318"/>
      <c r="B680" s="318"/>
    </row>
    <row r="681" spans="1:2" ht="14.25" customHeight="1">
      <c r="A681" s="318"/>
      <c r="B681" s="318"/>
    </row>
    <row r="682" spans="1:2" ht="14.25" customHeight="1">
      <c r="A682" s="318"/>
      <c r="B682" s="318"/>
    </row>
    <row r="683" spans="1:2" ht="14.25" customHeight="1">
      <c r="A683" s="318"/>
      <c r="B683" s="318"/>
    </row>
    <row r="684" spans="1:2" ht="14.25" customHeight="1">
      <c r="A684" s="318"/>
      <c r="B684" s="318"/>
    </row>
    <row r="685" spans="1:2" ht="14.25" customHeight="1">
      <c r="A685" s="318"/>
      <c r="B685" s="318"/>
    </row>
    <row r="686" spans="1:2" ht="14.25" customHeight="1">
      <c r="A686" s="318"/>
      <c r="B686" s="318"/>
    </row>
    <row r="687" spans="1:2" ht="14.25" customHeight="1">
      <c r="A687" s="318"/>
      <c r="B687" s="318"/>
    </row>
    <row r="688" spans="1:2" ht="14.25" customHeight="1">
      <c r="A688" s="318"/>
      <c r="B688" s="318"/>
    </row>
    <row r="689" spans="1:2" ht="14.25" customHeight="1">
      <c r="A689" s="318"/>
      <c r="B689" s="318"/>
    </row>
    <row r="690" spans="1:2" ht="14.25" customHeight="1">
      <c r="A690" s="318"/>
      <c r="B690" s="318"/>
    </row>
    <row r="691" spans="1:2" ht="14.25" customHeight="1">
      <c r="A691" s="318"/>
      <c r="B691" s="318"/>
    </row>
    <row r="692" spans="1:2" ht="14.25" customHeight="1">
      <c r="A692" s="318"/>
      <c r="B692" s="318"/>
    </row>
    <row r="693" spans="1:2" ht="14.25" customHeight="1">
      <c r="A693" s="318"/>
      <c r="B693" s="318"/>
    </row>
    <row r="694" spans="1:2" ht="14.25" customHeight="1">
      <c r="A694" s="318"/>
      <c r="B694" s="318"/>
    </row>
    <row r="695" spans="1:2" ht="14.25" customHeight="1">
      <c r="A695" s="318"/>
      <c r="B695" s="318"/>
    </row>
    <row r="696" spans="1:2" ht="14.25" customHeight="1">
      <c r="A696" s="318"/>
      <c r="B696" s="318"/>
    </row>
    <row r="697" spans="1:2" ht="14.25" customHeight="1">
      <c r="A697" s="318"/>
      <c r="B697" s="318"/>
    </row>
    <row r="698" spans="1:2" ht="14.25" customHeight="1">
      <c r="A698" s="318"/>
      <c r="B698" s="318"/>
    </row>
    <row r="699" spans="1:2" ht="14.25" customHeight="1">
      <c r="A699" s="318"/>
      <c r="B699" s="318"/>
    </row>
    <row r="700" spans="1:2" ht="14.25" customHeight="1">
      <c r="A700" s="318"/>
      <c r="B700" s="318"/>
    </row>
    <row r="701" spans="1:2" ht="14.25" customHeight="1">
      <c r="A701" s="318"/>
      <c r="B701" s="318"/>
    </row>
    <row r="702" spans="1:2" ht="14.25" customHeight="1">
      <c r="A702" s="318"/>
      <c r="B702" s="318"/>
    </row>
    <row r="703" spans="1:2" ht="14.25" customHeight="1">
      <c r="A703" s="318"/>
      <c r="B703" s="318"/>
    </row>
    <row r="704" spans="1:2" ht="14.25" customHeight="1">
      <c r="A704" s="318"/>
      <c r="B704" s="318"/>
    </row>
    <row r="705" spans="1:2" ht="14.25" customHeight="1">
      <c r="A705" s="318"/>
      <c r="B705" s="318"/>
    </row>
    <row r="706" spans="1:2" ht="14.25" customHeight="1">
      <c r="A706" s="318"/>
      <c r="B706" s="318"/>
    </row>
    <row r="707" spans="1:2" ht="14.25" customHeight="1">
      <c r="A707" s="318"/>
      <c r="B707" s="318"/>
    </row>
    <row r="708" spans="1:2" ht="14.25" customHeight="1">
      <c r="A708" s="318"/>
      <c r="B708" s="318"/>
    </row>
    <row r="709" spans="1:2" ht="14.25" customHeight="1">
      <c r="A709" s="318"/>
      <c r="B709" s="318"/>
    </row>
    <row r="710" spans="1:2" ht="14.25" customHeight="1">
      <c r="A710" s="318"/>
      <c r="B710" s="318"/>
    </row>
    <row r="711" spans="1:2" ht="14.25" customHeight="1">
      <c r="A711" s="318"/>
      <c r="B711" s="318"/>
    </row>
    <row r="712" spans="1:2" ht="14.25" customHeight="1">
      <c r="A712" s="318"/>
      <c r="B712" s="318"/>
    </row>
    <row r="713" spans="1:2" ht="14.25" customHeight="1">
      <c r="A713" s="318"/>
      <c r="B713" s="318"/>
    </row>
    <row r="714" spans="1:2" ht="14.25" customHeight="1">
      <c r="A714" s="318"/>
      <c r="B714" s="318"/>
    </row>
    <row r="715" spans="1:2" ht="14.25" customHeight="1">
      <c r="A715" s="318"/>
      <c r="B715" s="318"/>
    </row>
    <row r="716" spans="1:2" ht="14.25" customHeight="1">
      <c r="A716" s="318"/>
      <c r="B716" s="318"/>
    </row>
    <row r="717" spans="1:2" ht="14.25" customHeight="1">
      <c r="A717" s="318"/>
      <c r="B717" s="318"/>
    </row>
    <row r="718" spans="1:2" ht="14.25" customHeight="1">
      <c r="A718" s="318"/>
      <c r="B718" s="318"/>
    </row>
    <row r="719" spans="1:2" ht="14.25" customHeight="1">
      <c r="A719" s="318"/>
      <c r="B719" s="318"/>
    </row>
    <row r="720" spans="1:2" ht="14.25" customHeight="1">
      <c r="A720" s="318"/>
      <c r="B720" s="318"/>
    </row>
    <row r="721" spans="1:2" ht="14.25" customHeight="1">
      <c r="A721" s="318"/>
      <c r="B721" s="318"/>
    </row>
    <row r="722" spans="1:2" ht="14.25" customHeight="1">
      <c r="A722" s="318"/>
      <c r="B722" s="318"/>
    </row>
    <row r="723" spans="1:2" ht="14.25" customHeight="1">
      <c r="A723" s="318"/>
      <c r="B723" s="318"/>
    </row>
    <row r="724" spans="1:2" ht="14.25" customHeight="1">
      <c r="A724" s="318"/>
      <c r="B724" s="318"/>
    </row>
    <row r="725" spans="1:2" ht="14.25" customHeight="1">
      <c r="A725" s="318"/>
      <c r="B725" s="318"/>
    </row>
    <row r="726" spans="1:2" ht="14.25" customHeight="1">
      <c r="A726" s="318"/>
      <c r="B726" s="318"/>
    </row>
    <row r="727" spans="1:2" ht="14.25" customHeight="1">
      <c r="A727" s="318"/>
      <c r="B727" s="318"/>
    </row>
    <row r="728" spans="1:2" ht="14.25" customHeight="1">
      <c r="A728" s="318"/>
      <c r="B728" s="318"/>
    </row>
    <row r="729" spans="1:2" ht="14.25" customHeight="1">
      <c r="A729" s="318"/>
      <c r="B729" s="318"/>
    </row>
    <row r="730" spans="1:2" ht="14.25" customHeight="1">
      <c r="A730" s="318"/>
      <c r="B730" s="318"/>
    </row>
    <row r="731" spans="1:2" ht="14.25" customHeight="1">
      <c r="A731" s="318"/>
      <c r="B731" s="318"/>
    </row>
    <row r="732" spans="1:2" ht="14.25" customHeight="1">
      <c r="A732" s="318"/>
      <c r="B732" s="318"/>
    </row>
    <row r="733" spans="1:2" ht="14.25" customHeight="1">
      <c r="A733" s="318"/>
      <c r="B733" s="318"/>
    </row>
    <row r="734" spans="1:2" ht="14.25" customHeight="1">
      <c r="A734" s="318"/>
      <c r="B734" s="318"/>
    </row>
    <row r="735" spans="1:2" ht="14.25" customHeight="1">
      <c r="A735" s="318"/>
      <c r="B735" s="318"/>
    </row>
    <row r="736" spans="1:2" ht="14.25" customHeight="1">
      <c r="A736" s="318"/>
      <c r="B736" s="318"/>
    </row>
    <row r="737" spans="1:2" ht="14.25" customHeight="1">
      <c r="A737" s="318"/>
      <c r="B737" s="318"/>
    </row>
    <row r="738" spans="1:2" ht="14.25" customHeight="1">
      <c r="A738" s="318"/>
      <c r="B738" s="318"/>
    </row>
    <row r="739" spans="1:2" ht="14.25" customHeight="1">
      <c r="A739" s="318"/>
      <c r="B739" s="318"/>
    </row>
    <row r="740" spans="1:2" ht="14.25" customHeight="1">
      <c r="A740" s="318"/>
      <c r="B740" s="318"/>
    </row>
    <row r="741" spans="1:2" ht="14.25" customHeight="1">
      <c r="A741" s="318"/>
      <c r="B741" s="318"/>
    </row>
    <row r="742" spans="1:2" ht="14.25" customHeight="1">
      <c r="A742" s="318"/>
      <c r="B742" s="318"/>
    </row>
    <row r="743" spans="1:2" ht="14.25" customHeight="1">
      <c r="A743" s="318"/>
      <c r="B743" s="318"/>
    </row>
    <row r="744" spans="1:2" ht="14.25" customHeight="1">
      <c r="A744" s="318"/>
      <c r="B744" s="318"/>
    </row>
    <row r="745" spans="1:2" ht="14.25" customHeight="1">
      <c r="A745" s="318"/>
      <c r="B745" s="318"/>
    </row>
    <row r="746" spans="1:2" ht="14.25" customHeight="1">
      <c r="A746" s="318"/>
      <c r="B746" s="318"/>
    </row>
    <row r="747" spans="1:2" ht="14.25" customHeight="1">
      <c r="A747" s="318"/>
      <c r="B747" s="318"/>
    </row>
    <row r="748" spans="1:2" ht="14.25" customHeight="1">
      <c r="A748" s="318"/>
      <c r="B748" s="318"/>
    </row>
    <row r="749" spans="1:2" ht="14.25" customHeight="1">
      <c r="A749" s="318"/>
      <c r="B749" s="318"/>
    </row>
    <row r="750" spans="1:2" ht="14.25" customHeight="1">
      <c r="A750" s="318"/>
      <c r="B750" s="318"/>
    </row>
    <row r="751" spans="1:2" ht="14.25" customHeight="1">
      <c r="A751" s="318"/>
      <c r="B751" s="318"/>
    </row>
    <row r="752" spans="1:2" ht="14.25" customHeight="1">
      <c r="A752" s="318"/>
      <c r="B752" s="318"/>
    </row>
    <row r="753" spans="1:2" ht="14.25" customHeight="1">
      <c r="A753" s="318"/>
      <c r="B753" s="318"/>
    </row>
    <row r="754" spans="1:2" ht="14.25" customHeight="1">
      <c r="A754" s="318"/>
      <c r="B754" s="318"/>
    </row>
    <row r="755" spans="1:2" ht="14.25" customHeight="1">
      <c r="A755" s="318"/>
      <c r="B755" s="318"/>
    </row>
    <row r="756" spans="1:2" ht="14.25" customHeight="1">
      <c r="A756" s="318"/>
      <c r="B756" s="318"/>
    </row>
    <row r="757" spans="1:2" ht="14.25" customHeight="1">
      <c r="A757" s="318"/>
      <c r="B757" s="318"/>
    </row>
    <row r="758" spans="1:2" ht="14.25" customHeight="1">
      <c r="A758" s="318"/>
      <c r="B758" s="318"/>
    </row>
    <row r="759" spans="1:2" ht="14.25" customHeight="1">
      <c r="A759" s="318"/>
      <c r="B759" s="318"/>
    </row>
    <row r="760" spans="1:2" ht="14.25" customHeight="1">
      <c r="A760" s="318"/>
      <c r="B760" s="318"/>
    </row>
    <row r="761" spans="1:2" ht="14.25" customHeight="1">
      <c r="A761" s="318"/>
      <c r="B761" s="318"/>
    </row>
    <row r="762" spans="1:2" ht="14.25" customHeight="1">
      <c r="A762" s="318"/>
      <c r="B762" s="318"/>
    </row>
    <row r="763" spans="1:2" ht="14.25" customHeight="1">
      <c r="A763" s="318"/>
      <c r="B763" s="318"/>
    </row>
    <row r="764" spans="1:2" ht="14.25" customHeight="1">
      <c r="A764" s="318"/>
      <c r="B764" s="318"/>
    </row>
    <row r="765" spans="1:2" ht="14.25" customHeight="1">
      <c r="A765" s="318"/>
      <c r="B765" s="318"/>
    </row>
    <row r="766" spans="1:2" ht="14.25" customHeight="1">
      <c r="A766" s="318"/>
      <c r="B766" s="318"/>
    </row>
    <row r="767" spans="1:2" ht="14.25" customHeight="1">
      <c r="A767" s="318"/>
      <c r="B767" s="318"/>
    </row>
    <row r="768" spans="1:2" ht="14.25" customHeight="1">
      <c r="A768" s="318"/>
      <c r="B768" s="318"/>
    </row>
    <row r="769" spans="1:2" ht="14.25" customHeight="1">
      <c r="A769" s="318"/>
      <c r="B769" s="318"/>
    </row>
    <row r="770" spans="1:2" ht="14.25" customHeight="1">
      <c r="A770" s="318"/>
      <c r="B770" s="318"/>
    </row>
    <row r="771" spans="1:2" ht="14.25" customHeight="1">
      <c r="A771" s="318"/>
      <c r="B771" s="318"/>
    </row>
    <row r="772" spans="1:2" ht="14.25" customHeight="1">
      <c r="A772" s="318"/>
      <c r="B772" s="318"/>
    </row>
    <row r="773" spans="1:2" ht="14.25" customHeight="1">
      <c r="A773" s="318"/>
      <c r="B773" s="318"/>
    </row>
    <row r="774" spans="1:2" ht="14.25" customHeight="1">
      <c r="A774" s="318"/>
      <c r="B774" s="318"/>
    </row>
    <row r="775" spans="1:2" ht="14.25" customHeight="1">
      <c r="A775" s="318"/>
      <c r="B775" s="318"/>
    </row>
    <row r="776" spans="1:2" ht="14.25" customHeight="1">
      <c r="A776" s="318"/>
      <c r="B776" s="318"/>
    </row>
    <row r="777" spans="1:2" ht="14.25" customHeight="1">
      <c r="A777" s="318"/>
      <c r="B777" s="318"/>
    </row>
    <row r="778" spans="1:2" ht="14.25" customHeight="1">
      <c r="A778" s="318"/>
      <c r="B778" s="318"/>
    </row>
    <row r="779" spans="1:2" ht="14.25" customHeight="1">
      <c r="A779" s="318"/>
      <c r="B779" s="318"/>
    </row>
    <row r="780" spans="1:2" ht="14.25" customHeight="1">
      <c r="A780" s="318"/>
      <c r="B780" s="318"/>
    </row>
    <row r="781" spans="1:2" ht="14.25" customHeight="1">
      <c r="A781" s="318"/>
      <c r="B781" s="318"/>
    </row>
    <row r="782" spans="1:2" ht="14.25" customHeight="1">
      <c r="A782" s="318"/>
      <c r="B782" s="318"/>
    </row>
    <row r="783" spans="1:2" ht="14.25" customHeight="1">
      <c r="A783" s="318"/>
      <c r="B783" s="318"/>
    </row>
    <row r="784" spans="1:2" ht="14.25" customHeight="1">
      <c r="A784" s="318"/>
      <c r="B784" s="318"/>
    </row>
    <row r="785" spans="1:2" ht="14.25" customHeight="1">
      <c r="A785" s="318"/>
      <c r="B785" s="318"/>
    </row>
    <row r="786" spans="1:2" ht="14.25" customHeight="1">
      <c r="A786" s="318"/>
      <c r="B786" s="318"/>
    </row>
    <row r="787" spans="1:2" ht="14.25" customHeight="1">
      <c r="A787" s="318"/>
      <c r="B787" s="318"/>
    </row>
    <row r="788" spans="1:2" ht="14.25" customHeight="1">
      <c r="A788" s="318"/>
      <c r="B788" s="318"/>
    </row>
    <row r="789" spans="1:2" ht="14.25" customHeight="1">
      <c r="A789" s="318"/>
      <c r="B789" s="318"/>
    </row>
    <row r="790" spans="1:2" ht="14.25" customHeight="1">
      <c r="A790" s="318"/>
      <c r="B790" s="318"/>
    </row>
    <row r="791" spans="1:2" ht="14.25" customHeight="1">
      <c r="A791" s="318"/>
      <c r="B791" s="318"/>
    </row>
    <row r="792" spans="1:2" ht="14.25" customHeight="1">
      <c r="A792" s="318"/>
      <c r="B792" s="318"/>
    </row>
    <row r="793" spans="1:2" ht="14.25" customHeight="1">
      <c r="A793" s="318"/>
      <c r="B793" s="318"/>
    </row>
    <row r="794" spans="1:2" ht="14.25" customHeight="1">
      <c r="A794" s="318"/>
      <c r="B794" s="318"/>
    </row>
    <row r="795" spans="1:2" ht="14.25" customHeight="1">
      <c r="A795" s="318"/>
      <c r="B795" s="318"/>
    </row>
    <row r="796" spans="1:2" ht="14.25" customHeight="1">
      <c r="A796" s="318"/>
      <c r="B796" s="318"/>
    </row>
    <row r="797" spans="1:2" ht="14.25" customHeight="1">
      <c r="A797" s="318"/>
      <c r="B797" s="318"/>
    </row>
    <row r="798" spans="1:2" ht="14.25" customHeight="1">
      <c r="A798" s="318"/>
      <c r="B798" s="318"/>
    </row>
    <row r="799" spans="1:2" ht="14.25" customHeight="1">
      <c r="A799" s="318"/>
      <c r="B799" s="318"/>
    </row>
    <row r="800" spans="1:2" ht="14.25" customHeight="1">
      <c r="A800" s="318"/>
      <c r="B800" s="318"/>
    </row>
    <row r="801" spans="1:2" ht="14.25" customHeight="1">
      <c r="A801" s="318"/>
      <c r="B801" s="318"/>
    </row>
    <row r="802" spans="1:2" ht="14.25" customHeight="1">
      <c r="A802" s="318"/>
      <c r="B802" s="318"/>
    </row>
    <row r="803" spans="1:2" ht="14.25" customHeight="1">
      <c r="A803" s="318"/>
      <c r="B803" s="318"/>
    </row>
    <row r="804" spans="1:2" ht="14.25" customHeight="1">
      <c r="A804" s="318"/>
      <c r="B804" s="318"/>
    </row>
    <row r="805" spans="1:2" ht="14.25" customHeight="1">
      <c r="A805" s="318"/>
      <c r="B805" s="318"/>
    </row>
    <row r="806" spans="1:2" ht="14.25" customHeight="1">
      <c r="A806" s="318"/>
      <c r="B806" s="318"/>
    </row>
    <row r="807" spans="1:2" ht="14.25" customHeight="1">
      <c r="A807" s="318"/>
      <c r="B807" s="318"/>
    </row>
    <row r="808" spans="1:2" ht="14.25" customHeight="1">
      <c r="A808" s="318"/>
      <c r="B808" s="318"/>
    </row>
    <row r="809" spans="1:2" ht="14.25" customHeight="1">
      <c r="A809" s="318"/>
      <c r="B809" s="318"/>
    </row>
    <row r="810" spans="1:2" ht="14.25" customHeight="1">
      <c r="A810" s="318"/>
      <c r="B810" s="318"/>
    </row>
    <row r="811" spans="1:2" ht="14.25" customHeight="1">
      <c r="A811" s="318"/>
      <c r="B811" s="318"/>
    </row>
    <row r="812" spans="1:2" ht="14.25" customHeight="1">
      <c r="A812" s="318"/>
      <c r="B812" s="318"/>
    </row>
    <row r="813" spans="1:2" ht="14.25" customHeight="1">
      <c r="A813" s="318"/>
      <c r="B813" s="318"/>
    </row>
    <row r="814" spans="1:2" ht="14.25" customHeight="1">
      <c r="A814" s="318"/>
      <c r="B814" s="318"/>
    </row>
    <row r="815" spans="1:2" ht="14.25" customHeight="1">
      <c r="A815" s="318"/>
      <c r="B815" s="318"/>
    </row>
    <row r="816" spans="1:2" ht="14.25" customHeight="1">
      <c r="A816" s="318"/>
      <c r="B816" s="318"/>
    </row>
    <row r="817" spans="1:2" ht="14.25" customHeight="1">
      <c r="A817" s="318"/>
      <c r="B817" s="318"/>
    </row>
    <row r="818" spans="1:2" ht="14.25" customHeight="1">
      <c r="A818" s="318"/>
      <c r="B818" s="318"/>
    </row>
    <row r="819" spans="1:2" ht="14.25" customHeight="1">
      <c r="A819" s="318"/>
      <c r="B819" s="318"/>
    </row>
    <row r="820" spans="1:2" ht="14.25" customHeight="1">
      <c r="A820" s="318"/>
      <c r="B820" s="318"/>
    </row>
    <row r="821" spans="1:2" ht="14.25" customHeight="1">
      <c r="A821" s="318"/>
      <c r="B821" s="318"/>
    </row>
    <row r="822" spans="1:2" ht="14.25" customHeight="1">
      <c r="A822" s="318"/>
      <c r="B822" s="318"/>
    </row>
    <row r="823" spans="1:2" ht="14.25" customHeight="1">
      <c r="A823" s="318"/>
      <c r="B823" s="318"/>
    </row>
    <row r="824" spans="1:2" ht="14.25" customHeight="1">
      <c r="A824" s="318"/>
      <c r="B824" s="318"/>
    </row>
    <row r="825" spans="1:2" ht="14.25" customHeight="1">
      <c r="A825" s="318"/>
      <c r="B825" s="318"/>
    </row>
    <row r="826" spans="1:2" ht="14.25" customHeight="1">
      <c r="A826" s="318"/>
      <c r="B826" s="318"/>
    </row>
    <row r="827" spans="1:2" ht="14.25" customHeight="1">
      <c r="A827" s="318"/>
      <c r="B827" s="318"/>
    </row>
    <row r="828" spans="1:2" ht="14.25" customHeight="1">
      <c r="A828" s="318"/>
      <c r="B828" s="318"/>
    </row>
    <row r="829" spans="1:2" ht="14.25" customHeight="1">
      <c r="A829" s="318"/>
      <c r="B829" s="318"/>
    </row>
    <row r="830" spans="1:2" ht="14.25" customHeight="1">
      <c r="A830" s="318"/>
      <c r="B830" s="318"/>
    </row>
    <row r="831" spans="1:2" ht="14.25" customHeight="1">
      <c r="A831" s="318"/>
      <c r="B831" s="318"/>
    </row>
    <row r="832" spans="1:2" ht="14.25" customHeight="1">
      <c r="A832" s="318"/>
      <c r="B832" s="318"/>
    </row>
    <row r="833" spans="1:2" ht="14.25" customHeight="1">
      <c r="A833" s="318"/>
      <c r="B833" s="318"/>
    </row>
    <row r="834" spans="1:2" ht="14.25" customHeight="1">
      <c r="A834" s="318"/>
      <c r="B834" s="318"/>
    </row>
    <row r="835" spans="1:2" ht="14.25" customHeight="1">
      <c r="A835" s="318"/>
      <c r="B835" s="318"/>
    </row>
    <row r="836" spans="1:2" ht="14.25" customHeight="1">
      <c r="A836" s="318"/>
      <c r="B836" s="318"/>
    </row>
    <row r="837" spans="1:2" ht="14.25" customHeight="1">
      <c r="A837" s="318"/>
      <c r="B837" s="318"/>
    </row>
    <row r="838" spans="1:2" ht="14.25" customHeight="1">
      <c r="A838" s="318"/>
      <c r="B838" s="318"/>
    </row>
    <row r="839" spans="1:2" ht="14.25" customHeight="1">
      <c r="A839" s="318"/>
      <c r="B839" s="318"/>
    </row>
    <row r="840" spans="1:2" ht="14.25" customHeight="1">
      <c r="A840" s="318"/>
      <c r="B840" s="318"/>
    </row>
    <row r="841" spans="1:2" ht="14.25" customHeight="1">
      <c r="A841" s="318"/>
      <c r="B841" s="318"/>
    </row>
    <row r="842" spans="1:2" ht="14.25" customHeight="1">
      <c r="A842" s="318"/>
      <c r="B842" s="318"/>
    </row>
    <row r="843" spans="1:2" ht="14.25" customHeight="1">
      <c r="A843" s="318"/>
      <c r="B843" s="318"/>
    </row>
    <row r="844" spans="1:2" ht="14.25" customHeight="1">
      <c r="A844" s="318"/>
      <c r="B844" s="318"/>
    </row>
    <row r="845" spans="1:2" ht="14.25" customHeight="1">
      <c r="A845" s="318"/>
      <c r="B845" s="318"/>
    </row>
    <row r="846" spans="1:2" ht="14.25" customHeight="1">
      <c r="A846" s="318"/>
      <c r="B846" s="318"/>
    </row>
    <row r="847" spans="1:2" ht="14.25" customHeight="1">
      <c r="A847" s="318"/>
      <c r="B847" s="318"/>
    </row>
    <row r="848" spans="1:2" ht="14.25" customHeight="1">
      <c r="A848" s="318"/>
      <c r="B848" s="318"/>
    </row>
    <row r="849" spans="1:2" ht="14.25" customHeight="1">
      <c r="A849" s="318"/>
      <c r="B849" s="318"/>
    </row>
    <row r="850" spans="1:2" ht="14.25" customHeight="1">
      <c r="A850" s="318"/>
      <c r="B850" s="318"/>
    </row>
    <row r="851" spans="1:2" ht="14.25" customHeight="1">
      <c r="A851" s="318"/>
      <c r="B851" s="318"/>
    </row>
    <row r="852" spans="1:2" ht="14.25" customHeight="1">
      <c r="A852" s="318"/>
      <c r="B852" s="318"/>
    </row>
    <row r="853" spans="1:2" ht="14.25" customHeight="1">
      <c r="A853" s="318"/>
      <c r="B853" s="318"/>
    </row>
    <row r="854" spans="1:2" ht="14.25" customHeight="1">
      <c r="A854" s="318"/>
      <c r="B854" s="318"/>
    </row>
    <row r="855" spans="1:2" ht="14.25" customHeight="1">
      <c r="A855" s="318"/>
      <c r="B855" s="318"/>
    </row>
    <row r="856" spans="1:2" ht="14.25" customHeight="1">
      <c r="A856" s="318"/>
      <c r="B856" s="318"/>
    </row>
    <row r="857" spans="1:2" ht="14.25" customHeight="1">
      <c r="A857" s="318"/>
      <c r="B857" s="318"/>
    </row>
    <row r="858" spans="1:2" ht="14.25" customHeight="1">
      <c r="A858" s="318"/>
      <c r="B858" s="318"/>
    </row>
    <row r="859" spans="1:2" ht="14.25" customHeight="1">
      <c r="A859" s="318"/>
      <c r="B859" s="318"/>
    </row>
    <row r="860" spans="1:2" ht="14.25" customHeight="1">
      <c r="A860" s="318"/>
      <c r="B860" s="318"/>
    </row>
    <row r="861" spans="1:2" ht="14.25" customHeight="1">
      <c r="A861" s="318"/>
      <c r="B861" s="318"/>
    </row>
    <row r="862" spans="1:2" ht="14.25" customHeight="1">
      <c r="A862" s="318"/>
      <c r="B862" s="318"/>
    </row>
    <row r="863" spans="1:2" ht="14.25" customHeight="1">
      <c r="A863" s="318"/>
      <c r="B863" s="318"/>
    </row>
    <row r="864" spans="1:2" ht="14.25" customHeight="1">
      <c r="A864" s="318"/>
      <c r="B864" s="318"/>
    </row>
    <row r="865" spans="1:2" ht="14.25" customHeight="1">
      <c r="A865" s="318"/>
      <c r="B865" s="318"/>
    </row>
    <row r="866" spans="1:2" ht="14.25" customHeight="1">
      <c r="A866" s="318"/>
      <c r="B866" s="318"/>
    </row>
    <row r="867" spans="1:2" ht="14.25" customHeight="1">
      <c r="A867" s="318"/>
      <c r="B867" s="318"/>
    </row>
    <row r="868" spans="1:2" ht="14.25" customHeight="1">
      <c r="A868" s="318"/>
      <c r="B868" s="318"/>
    </row>
    <row r="869" spans="1:2" ht="14.25" customHeight="1">
      <c r="A869" s="318"/>
      <c r="B869" s="318"/>
    </row>
    <row r="870" spans="1:2" ht="14.25" customHeight="1">
      <c r="A870" s="318"/>
      <c r="B870" s="318"/>
    </row>
    <row r="871" spans="1:2" ht="14.25" customHeight="1">
      <c r="A871" s="318"/>
      <c r="B871" s="318"/>
    </row>
    <row r="872" spans="1:2" ht="14.25" customHeight="1">
      <c r="A872" s="318"/>
      <c r="B872" s="318"/>
    </row>
    <row r="873" spans="1:2" ht="14.25" customHeight="1">
      <c r="A873" s="318"/>
      <c r="B873" s="318"/>
    </row>
    <row r="874" spans="1:2" ht="14.25" customHeight="1">
      <c r="A874" s="318"/>
      <c r="B874" s="318"/>
    </row>
    <row r="875" spans="1:2" ht="14.25" customHeight="1">
      <c r="A875" s="318"/>
      <c r="B875" s="318"/>
    </row>
    <row r="876" spans="1:2" ht="14.25" customHeight="1">
      <c r="A876" s="318"/>
      <c r="B876" s="318"/>
    </row>
    <row r="877" spans="1:2" ht="14.25" customHeight="1">
      <c r="A877" s="318"/>
      <c r="B877" s="318"/>
    </row>
    <row r="878" spans="1:2" ht="14.25" customHeight="1">
      <c r="A878" s="318"/>
      <c r="B878" s="318"/>
    </row>
    <row r="879" spans="1:2" ht="14.25" customHeight="1">
      <c r="A879" s="318"/>
      <c r="B879" s="318"/>
    </row>
    <row r="880" spans="1:2" ht="14.25" customHeight="1">
      <c r="A880" s="318"/>
      <c r="B880" s="318"/>
    </row>
    <row r="881" spans="1:2" ht="14.25" customHeight="1">
      <c r="A881" s="318"/>
      <c r="B881" s="318"/>
    </row>
    <row r="882" spans="1:2" ht="14.25" customHeight="1">
      <c r="A882" s="318"/>
      <c r="B882" s="318"/>
    </row>
    <row r="883" spans="1:2" ht="14.25" customHeight="1">
      <c r="A883" s="318"/>
      <c r="B883" s="318"/>
    </row>
    <row r="884" spans="1:2" ht="14.25" customHeight="1">
      <c r="A884" s="318"/>
      <c r="B884" s="318"/>
    </row>
    <row r="885" spans="1:2" ht="14.25" customHeight="1">
      <c r="A885" s="318"/>
      <c r="B885" s="318"/>
    </row>
    <row r="886" spans="1:2" ht="14.25" customHeight="1">
      <c r="A886" s="318"/>
      <c r="B886" s="318"/>
    </row>
    <row r="887" spans="1:2" ht="14.25" customHeight="1">
      <c r="A887" s="318"/>
      <c r="B887" s="318"/>
    </row>
    <row r="888" spans="1:2" ht="14.25" customHeight="1">
      <c r="A888" s="318"/>
      <c r="B888" s="318"/>
    </row>
    <row r="889" spans="1:2" ht="14.25" customHeight="1">
      <c r="A889" s="318"/>
      <c r="B889" s="318"/>
    </row>
    <row r="890" spans="1:2" ht="14.25" customHeight="1">
      <c r="A890" s="318"/>
      <c r="B890" s="318"/>
    </row>
    <row r="891" spans="1:2" ht="14.25" customHeight="1">
      <c r="A891" s="318"/>
      <c r="B891" s="318"/>
    </row>
    <row r="892" spans="1:2" ht="14.25" customHeight="1">
      <c r="A892" s="318"/>
      <c r="B892" s="318"/>
    </row>
    <row r="893" spans="1:2" ht="14.25" customHeight="1">
      <c r="A893" s="318"/>
      <c r="B893" s="318"/>
    </row>
    <row r="894" spans="1:2" ht="14.25" customHeight="1">
      <c r="A894" s="318"/>
      <c r="B894" s="318"/>
    </row>
    <row r="895" spans="1:2" ht="14.25" customHeight="1">
      <c r="A895" s="318"/>
      <c r="B895" s="318"/>
    </row>
    <row r="896" spans="1:2" ht="14.25" customHeight="1">
      <c r="A896" s="318"/>
      <c r="B896" s="318"/>
    </row>
    <row r="897" spans="1:2" ht="14.25" customHeight="1">
      <c r="A897" s="318"/>
      <c r="B897" s="318"/>
    </row>
    <row r="898" spans="1:2" ht="14.25" customHeight="1">
      <c r="A898" s="318"/>
      <c r="B898" s="318"/>
    </row>
    <row r="899" spans="1:2" ht="14.25" customHeight="1">
      <c r="A899" s="318"/>
      <c r="B899" s="318"/>
    </row>
    <row r="900" spans="1:2" ht="14.25" customHeight="1">
      <c r="A900" s="318"/>
      <c r="B900" s="318"/>
    </row>
    <row r="901" spans="1:2" ht="14.25" customHeight="1">
      <c r="A901" s="318"/>
      <c r="B901" s="318"/>
    </row>
    <row r="902" spans="1:2" ht="14.25" customHeight="1">
      <c r="A902" s="318"/>
      <c r="B902" s="318"/>
    </row>
    <row r="903" spans="1:2" ht="14.25" customHeight="1">
      <c r="A903" s="318"/>
      <c r="B903" s="318"/>
    </row>
    <row r="904" spans="1:2" ht="14.25" customHeight="1">
      <c r="A904" s="318"/>
      <c r="B904" s="318"/>
    </row>
    <row r="905" spans="1:2" ht="14.25" customHeight="1">
      <c r="A905" s="318"/>
      <c r="B905" s="318"/>
    </row>
    <row r="906" spans="1:2" ht="14.25" customHeight="1">
      <c r="A906" s="318"/>
      <c r="B906" s="318"/>
    </row>
    <row r="907" spans="1:2" ht="14.25" customHeight="1">
      <c r="A907" s="318"/>
      <c r="B907" s="318"/>
    </row>
    <row r="908" spans="1:2" ht="14.25" customHeight="1">
      <c r="A908" s="318"/>
      <c r="B908" s="318"/>
    </row>
    <row r="909" spans="1:2" ht="14.25" customHeight="1">
      <c r="A909" s="318"/>
      <c r="B909" s="318"/>
    </row>
    <row r="910" spans="1:2" ht="14.25" customHeight="1">
      <c r="A910" s="318"/>
      <c r="B910" s="318"/>
    </row>
    <row r="911" spans="1:2" ht="14.25" customHeight="1">
      <c r="A911" s="318"/>
      <c r="B911" s="318"/>
    </row>
    <row r="912" spans="1:2" ht="14.25" customHeight="1">
      <c r="A912" s="318"/>
      <c r="B912" s="318"/>
    </row>
    <row r="913" spans="1:2" ht="14.25" customHeight="1">
      <c r="A913" s="318"/>
      <c r="B913" s="318"/>
    </row>
    <row r="914" spans="1:2" ht="14.25" customHeight="1">
      <c r="A914" s="318"/>
      <c r="B914" s="318"/>
    </row>
    <row r="915" spans="1:2" ht="14.25" customHeight="1">
      <c r="A915" s="318"/>
      <c r="B915" s="318"/>
    </row>
    <row r="916" spans="1:2" ht="14.25" customHeight="1">
      <c r="A916" s="318"/>
      <c r="B916" s="318"/>
    </row>
    <row r="917" spans="1:2" ht="14.25" customHeight="1">
      <c r="A917" s="318"/>
      <c r="B917" s="318"/>
    </row>
    <row r="918" spans="1:2" ht="14.25" customHeight="1">
      <c r="A918" s="318"/>
      <c r="B918" s="318"/>
    </row>
    <row r="919" spans="1:2" ht="14.25" customHeight="1">
      <c r="A919" s="318"/>
      <c r="B919" s="318"/>
    </row>
    <row r="920" spans="1:2" ht="14.25" customHeight="1">
      <c r="A920" s="318"/>
      <c r="B920" s="318"/>
    </row>
    <row r="921" spans="1:2" ht="14.25" customHeight="1">
      <c r="A921" s="318"/>
      <c r="B921" s="318"/>
    </row>
    <row r="922" spans="1:2" ht="14.25" customHeight="1">
      <c r="A922" s="318"/>
      <c r="B922" s="318"/>
    </row>
    <row r="923" spans="1:2" ht="14.25" customHeight="1">
      <c r="A923" s="318"/>
      <c r="B923" s="318"/>
    </row>
    <row r="924" spans="1:2" ht="14.25" customHeight="1">
      <c r="A924" s="318"/>
      <c r="B924" s="318"/>
    </row>
    <row r="925" spans="1:2" ht="14.25" customHeight="1">
      <c r="A925" s="318"/>
      <c r="B925" s="318"/>
    </row>
    <row r="926" spans="1:2" ht="14.25" customHeight="1">
      <c r="A926" s="318"/>
      <c r="B926" s="318"/>
    </row>
    <row r="927" spans="1:2" ht="14.25" customHeight="1">
      <c r="A927" s="318"/>
      <c r="B927" s="318"/>
    </row>
    <row r="928" spans="1:2" ht="14.25" customHeight="1">
      <c r="A928" s="318"/>
      <c r="B928" s="318"/>
    </row>
    <row r="929" spans="1:2" ht="14.25" customHeight="1">
      <c r="A929" s="318"/>
      <c r="B929" s="318"/>
    </row>
    <row r="930" spans="1:2" ht="14.25" customHeight="1">
      <c r="A930" s="318"/>
      <c r="B930" s="318"/>
    </row>
    <row r="931" spans="1:2" ht="14.25" customHeight="1">
      <c r="A931" s="318"/>
      <c r="B931" s="318"/>
    </row>
    <row r="932" spans="1:2" ht="14.25" customHeight="1">
      <c r="A932" s="318"/>
      <c r="B932" s="318"/>
    </row>
    <row r="933" spans="1:2" ht="14.25" customHeight="1">
      <c r="A933" s="318"/>
      <c r="B933" s="318"/>
    </row>
    <row r="934" spans="1:2" ht="14.25" customHeight="1">
      <c r="A934" s="318"/>
      <c r="B934" s="318"/>
    </row>
    <row r="935" spans="1:2" ht="14.25" customHeight="1">
      <c r="A935" s="318"/>
      <c r="B935" s="318"/>
    </row>
    <row r="936" spans="1:2" ht="14.25" customHeight="1">
      <c r="A936" s="318"/>
      <c r="B936" s="318"/>
    </row>
    <row r="937" spans="1:2" ht="14.25" customHeight="1">
      <c r="A937" s="318"/>
      <c r="B937" s="318"/>
    </row>
    <row r="938" spans="1:2" ht="14.25" customHeight="1">
      <c r="A938" s="318"/>
      <c r="B938" s="318"/>
    </row>
    <row r="939" spans="1:2" ht="14.25" customHeight="1">
      <c r="A939" s="318"/>
      <c r="B939" s="318"/>
    </row>
    <row r="940" spans="1:2" ht="14.25" customHeight="1">
      <c r="A940" s="318"/>
      <c r="B940" s="318"/>
    </row>
    <row r="941" spans="1:2" ht="14.25" customHeight="1">
      <c r="A941" s="318"/>
      <c r="B941" s="318"/>
    </row>
    <row r="942" spans="1:2" ht="14.25" customHeight="1">
      <c r="A942" s="318"/>
      <c r="B942" s="318"/>
    </row>
    <row r="943" spans="1:2" ht="14.25" customHeight="1">
      <c r="A943" s="318"/>
      <c r="B943" s="318"/>
    </row>
    <row r="944" spans="1:2" ht="14.25" customHeight="1">
      <c r="A944" s="318"/>
      <c r="B944" s="318"/>
    </row>
    <row r="945" spans="1:2" ht="14.25" customHeight="1">
      <c r="A945" s="318"/>
      <c r="B945" s="318"/>
    </row>
    <row r="946" spans="1:2" ht="14.25" customHeight="1">
      <c r="A946" s="318"/>
      <c r="B946" s="318"/>
    </row>
    <row r="947" spans="1:2" ht="14.25" customHeight="1">
      <c r="A947" s="318"/>
      <c r="B947" s="318"/>
    </row>
    <row r="948" spans="1:2" ht="14.25" customHeight="1">
      <c r="A948" s="318"/>
      <c r="B948" s="318"/>
    </row>
    <row r="949" spans="1:2" ht="14.25" customHeight="1">
      <c r="A949" s="318"/>
      <c r="B949" s="318"/>
    </row>
    <row r="950" spans="1:2" ht="14.25" customHeight="1">
      <c r="A950" s="318"/>
      <c r="B950" s="318"/>
    </row>
    <row r="951" spans="1:2" ht="14.25" customHeight="1">
      <c r="A951" s="318"/>
      <c r="B951" s="318"/>
    </row>
    <row r="952" spans="1:2" ht="14.25" customHeight="1">
      <c r="A952" s="318"/>
      <c r="B952" s="318"/>
    </row>
    <row r="953" spans="1:2" ht="14.25" customHeight="1">
      <c r="A953" s="318"/>
      <c r="B953" s="318"/>
    </row>
    <row r="954" spans="1:2" ht="14.25" customHeight="1">
      <c r="A954" s="318"/>
      <c r="B954" s="318"/>
    </row>
    <row r="955" spans="1:2" ht="14.25" customHeight="1">
      <c r="A955" s="318"/>
      <c r="B955" s="318"/>
    </row>
    <row r="956" spans="1:2" ht="14.25" customHeight="1">
      <c r="A956" s="318"/>
      <c r="B956" s="318"/>
    </row>
    <row r="957" spans="1:2" ht="14.25" customHeight="1">
      <c r="A957" s="318"/>
      <c r="B957" s="318"/>
    </row>
    <row r="958" spans="1:2" ht="14.25" customHeight="1">
      <c r="A958" s="318"/>
      <c r="B958" s="318"/>
    </row>
    <row r="959" spans="1:2" ht="14.25" customHeight="1">
      <c r="A959" s="318"/>
      <c r="B959" s="318"/>
    </row>
    <row r="960" spans="1:2" ht="14.25" customHeight="1">
      <c r="A960" s="318"/>
      <c r="B960" s="318"/>
    </row>
    <row r="961" spans="1:2" ht="14.25" customHeight="1">
      <c r="A961" s="318"/>
      <c r="B961" s="318"/>
    </row>
    <row r="962" spans="1:2" ht="14.25" customHeight="1">
      <c r="A962" s="318"/>
      <c r="B962" s="318"/>
    </row>
    <row r="963" spans="1:2" ht="14.25" customHeight="1">
      <c r="A963" s="318"/>
      <c r="B963" s="318"/>
    </row>
    <row r="964" spans="1:2" ht="14.25" customHeight="1">
      <c r="A964" s="318"/>
      <c r="B964" s="318"/>
    </row>
    <row r="965" spans="1:2" ht="14.25" customHeight="1">
      <c r="A965" s="318"/>
      <c r="B965" s="318"/>
    </row>
    <row r="966" spans="1:2" ht="14.25" customHeight="1">
      <c r="A966" s="318"/>
      <c r="B966" s="318"/>
    </row>
    <row r="967" spans="1:2" ht="14.25" customHeight="1">
      <c r="A967" s="318"/>
      <c r="B967" s="318"/>
    </row>
    <row r="968" spans="1:2" ht="14.25" customHeight="1">
      <c r="A968" s="318"/>
      <c r="B968" s="318"/>
    </row>
    <row r="969" spans="1:2" ht="14.25" customHeight="1">
      <c r="A969" s="318"/>
      <c r="B969" s="318"/>
    </row>
    <row r="970" spans="1:2" ht="14.25" customHeight="1">
      <c r="A970" s="318"/>
      <c r="B970" s="318"/>
    </row>
    <row r="971" spans="1:2" ht="14.25" customHeight="1">
      <c r="A971" s="318"/>
      <c r="B971" s="318"/>
    </row>
    <row r="972" spans="1:2" ht="14.25" customHeight="1">
      <c r="A972" s="318"/>
      <c r="B972" s="318"/>
    </row>
    <row r="973" spans="1:2" ht="14.25" customHeight="1">
      <c r="A973" s="318"/>
      <c r="B973" s="318"/>
    </row>
    <row r="974" spans="1:2" ht="14.25" customHeight="1">
      <c r="A974" s="318"/>
      <c r="B974" s="318"/>
    </row>
    <row r="975" spans="1:2" ht="14.25" customHeight="1">
      <c r="A975" s="318"/>
      <c r="B975" s="318"/>
    </row>
    <row r="976" spans="1:2" ht="14.25" customHeight="1">
      <c r="A976" s="318"/>
      <c r="B976" s="318"/>
    </row>
    <row r="977" spans="1:2" ht="14.25" customHeight="1">
      <c r="A977" s="318"/>
      <c r="B977" s="318"/>
    </row>
    <row r="978" spans="1:2" ht="14.25" customHeight="1">
      <c r="A978" s="318"/>
      <c r="B978" s="318"/>
    </row>
    <row r="979" spans="1:2" ht="14.25" customHeight="1">
      <c r="A979" s="318"/>
      <c r="B979" s="318"/>
    </row>
    <row r="980" spans="1:2" ht="14.25" customHeight="1">
      <c r="A980" s="318"/>
      <c r="B980" s="318"/>
    </row>
    <row r="981" spans="1:2" ht="14.25" customHeight="1">
      <c r="A981" s="318"/>
      <c r="B981" s="318"/>
    </row>
    <row r="982" spans="1:2" ht="14.25" customHeight="1">
      <c r="A982" s="318"/>
      <c r="B982" s="318"/>
    </row>
    <row r="983" spans="1:2" ht="14.25" customHeight="1">
      <c r="A983" s="318"/>
      <c r="B983" s="318"/>
    </row>
    <row r="984" spans="1:2" ht="14.25" customHeight="1">
      <c r="A984" s="318"/>
      <c r="B984" s="318"/>
    </row>
    <row r="985" spans="1:2" ht="14.25" customHeight="1">
      <c r="A985" s="318"/>
      <c r="B985" s="318"/>
    </row>
    <row r="986" spans="1:2" ht="14.25" customHeight="1">
      <c r="A986" s="318"/>
      <c r="B986" s="318"/>
    </row>
    <row r="987" spans="1:2" ht="14.25" customHeight="1">
      <c r="A987" s="318"/>
      <c r="B987" s="318"/>
    </row>
    <row r="988" spans="1:2" ht="14.25" customHeight="1">
      <c r="A988" s="318"/>
      <c r="B988" s="318"/>
    </row>
    <row r="989" spans="1:2" ht="14.25" customHeight="1">
      <c r="A989" s="318"/>
      <c r="B989" s="318"/>
    </row>
    <row r="990" spans="1:2" ht="14.25" customHeight="1">
      <c r="A990" s="318"/>
      <c r="B990" s="318"/>
    </row>
    <row r="991" spans="1:2" ht="14.25" customHeight="1">
      <c r="A991" s="318"/>
      <c r="B991" s="318"/>
    </row>
    <row r="992" spans="1:2" ht="14.25" customHeight="1">
      <c r="A992" s="318"/>
      <c r="B992" s="318"/>
    </row>
    <row r="993" spans="1:2" ht="14.25" customHeight="1">
      <c r="A993" s="318"/>
      <c r="B993" s="318"/>
    </row>
    <row r="994" spans="1:2" ht="14.25" customHeight="1">
      <c r="A994" s="318"/>
      <c r="B994" s="318"/>
    </row>
    <row r="995" spans="1:2" ht="14.25" customHeight="1">
      <c r="A995" s="318"/>
      <c r="B995" s="318"/>
    </row>
    <row r="996" spans="1:2" ht="14.25" customHeight="1">
      <c r="A996" s="318"/>
      <c r="B996" s="318"/>
    </row>
    <row r="997" spans="1:2" ht="14.25" customHeight="1">
      <c r="A997" s="318"/>
      <c r="B997" s="318"/>
    </row>
    <row r="998" spans="1:2" ht="14.25" customHeight="1">
      <c r="A998" s="318"/>
      <c r="B998" s="318"/>
    </row>
    <row r="999" spans="1:2" ht="14.25" customHeight="1">
      <c r="A999" s="318"/>
      <c r="B999" s="318"/>
    </row>
    <row r="1000" spans="1:2" ht="14.25" customHeight="1">
      <c r="A1000" s="318"/>
      <c r="B1000" s="318"/>
    </row>
  </sheetData>
  <mergeCells count="2">
    <mergeCell ref="A10:B10"/>
    <mergeCell ref="A20:B20"/>
  </mergeCells>
  <pageMargins left="0.7" right="0.7" top="0.75" bottom="0.75" header="0" footer="0"/>
  <pageSetup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000"/>
  <sheetViews>
    <sheetView zoomScale="45" workbookViewId="0"/>
  </sheetViews>
  <sheetFormatPr defaultColWidth="14.42578125" defaultRowHeight="15" customHeight="1"/>
  <cols>
    <col min="1" max="1" width="35.140625" customWidth="1"/>
    <col min="2" max="2" width="98.28515625" customWidth="1"/>
    <col min="3" max="4" width="11.42578125" customWidth="1"/>
    <col min="5" max="5" width="45.28515625" customWidth="1"/>
    <col min="6" max="6" width="86.7109375" customWidth="1"/>
    <col min="7" max="26" width="11.42578125" customWidth="1"/>
  </cols>
  <sheetData>
    <row r="1" spans="1:2" ht="14.25" customHeight="1">
      <c r="A1" s="241" t="s">
        <v>987</v>
      </c>
      <c r="B1" s="341" t="s">
        <v>1203</v>
      </c>
    </row>
    <row r="2" spans="1:2" ht="14.25" customHeight="1">
      <c r="A2" s="243" t="s">
        <v>989</v>
      </c>
      <c r="B2" s="342" t="s">
        <v>1204</v>
      </c>
    </row>
    <row r="3" spans="1:2" ht="275.25" customHeight="1">
      <c r="A3" s="245" t="s">
        <v>913</v>
      </c>
      <c r="B3" s="343" t="s">
        <v>1205</v>
      </c>
    </row>
    <row r="4" spans="1:2" ht="239.25" customHeight="1">
      <c r="A4" s="245" t="s">
        <v>916</v>
      </c>
      <c r="B4" s="343" t="s">
        <v>1206</v>
      </c>
    </row>
    <row r="5" spans="1:2" ht="194.25" customHeight="1">
      <c r="A5" s="245" t="s">
        <v>918</v>
      </c>
      <c r="B5" s="343" t="s">
        <v>1207</v>
      </c>
    </row>
    <row r="6" spans="1:2" ht="133.5" customHeight="1">
      <c r="A6" s="245" t="s">
        <v>920</v>
      </c>
      <c r="B6" s="343" t="s">
        <v>1208</v>
      </c>
    </row>
    <row r="7" spans="1:2" ht="90.75" customHeight="1">
      <c r="A7" s="243" t="s">
        <v>922</v>
      </c>
      <c r="B7" s="343" t="s">
        <v>1209</v>
      </c>
    </row>
    <row r="8" spans="1:2" ht="14.25" customHeight="1">
      <c r="A8" s="318"/>
      <c r="B8" s="318"/>
    </row>
    <row r="9" spans="1:2" ht="14.25" customHeight="1">
      <c r="A9" s="318"/>
      <c r="B9" s="318"/>
    </row>
    <row r="10" spans="1:2" ht="14.25" customHeight="1">
      <c r="A10" s="518" t="s">
        <v>924</v>
      </c>
      <c r="B10" s="434"/>
    </row>
    <row r="11" spans="1:2" ht="14.25" customHeight="1">
      <c r="A11" s="331" t="s">
        <v>1174</v>
      </c>
      <c r="B11" s="331" t="s">
        <v>1210</v>
      </c>
    </row>
    <row r="12" spans="1:2" ht="14.25" customHeight="1">
      <c r="A12" s="331" t="s">
        <v>1176</v>
      </c>
      <c r="B12" s="318" t="s">
        <v>1211</v>
      </c>
    </row>
    <row r="13" spans="1:2" ht="14.25" customHeight="1">
      <c r="A13" s="318" t="s">
        <v>1178</v>
      </c>
      <c r="B13" s="318" t="s">
        <v>1179</v>
      </c>
    </row>
    <row r="14" spans="1:2" ht="14.25" customHeight="1">
      <c r="A14" s="331" t="s">
        <v>1180</v>
      </c>
      <c r="B14" s="318" t="s">
        <v>1212</v>
      </c>
    </row>
    <row r="15" spans="1:2" ht="14.25" customHeight="1">
      <c r="A15" s="331" t="s">
        <v>1182</v>
      </c>
      <c r="B15" s="331" t="s">
        <v>1213</v>
      </c>
    </row>
    <row r="16" spans="1:2" ht="14.25" customHeight="1">
      <c r="A16" s="331" t="s">
        <v>1184</v>
      </c>
      <c r="B16" s="331" t="s">
        <v>1214</v>
      </c>
    </row>
    <row r="17" spans="1:6" ht="14.25" customHeight="1">
      <c r="A17" s="331" t="s">
        <v>1215</v>
      </c>
      <c r="B17" s="331" t="s">
        <v>1216</v>
      </c>
    </row>
    <row r="18" spans="1:6" ht="14.25" customHeight="1">
      <c r="A18" s="318"/>
      <c r="B18" s="318"/>
    </row>
    <row r="19" spans="1:6" ht="14.25" customHeight="1">
      <c r="A19" s="318"/>
      <c r="B19" s="318"/>
    </row>
    <row r="20" spans="1:6" ht="14.25" customHeight="1">
      <c r="A20" s="518" t="s">
        <v>944</v>
      </c>
      <c r="B20" s="434"/>
    </row>
    <row r="21" spans="1:6" ht="14.25" customHeight="1">
      <c r="A21" s="318"/>
      <c r="B21" s="318"/>
    </row>
    <row r="22" spans="1:6" ht="14.25" customHeight="1">
      <c r="A22" s="318" t="s">
        <v>1186</v>
      </c>
      <c r="B22" s="318" t="s">
        <v>1187</v>
      </c>
      <c r="E22" s="332" t="s">
        <v>1188</v>
      </c>
      <c r="F22" s="333" t="s">
        <v>1217</v>
      </c>
    </row>
    <row r="23" spans="1:6" ht="14.25" customHeight="1">
      <c r="A23" s="334" t="s">
        <v>1190</v>
      </c>
      <c r="B23" s="318" t="s">
        <v>1218</v>
      </c>
      <c r="E23" s="332" t="s">
        <v>1219</v>
      </c>
      <c r="F23" s="333" t="s">
        <v>1220</v>
      </c>
    </row>
    <row r="24" spans="1:6" ht="14.25" customHeight="1">
      <c r="A24" s="318" t="s">
        <v>1194</v>
      </c>
      <c r="B24" s="335" t="s">
        <v>1221</v>
      </c>
    </row>
    <row r="25" spans="1:6" ht="14.25" customHeight="1">
      <c r="A25" s="318" t="s">
        <v>1196</v>
      </c>
      <c r="B25" s="331" t="s">
        <v>1222</v>
      </c>
    </row>
    <row r="26" spans="1:6" ht="14.25" customHeight="1">
      <c r="A26" s="318"/>
      <c r="B26" s="318"/>
    </row>
    <row r="27" spans="1:6" ht="14.25" customHeight="1">
      <c r="A27" s="318"/>
      <c r="B27" s="318"/>
    </row>
    <row r="28" spans="1:6" ht="14.25" customHeight="1">
      <c r="A28" s="318"/>
      <c r="B28" s="318"/>
    </row>
    <row r="29" spans="1:6" ht="14.25" customHeight="1">
      <c r="A29" s="336" t="s">
        <v>1186</v>
      </c>
      <c r="B29" s="336" t="s">
        <v>1198</v>
      </c>
    </row>
    <row r="30" spans="1:6" ht="14.25" customHeight="1">
      <c r="A30" s="337" t="s">
        <v>1190</v>
      </c>
      <c r="B30" s="338" t="s">
        <v>1223</v>
      </c>
    </row>
    <row r="31" spans="1:6" ht="14.25" customHeight="1">
      <c r="A31" s="328" t="s">
        <v>1200</v>
      </c>
      <c r="B31" s="335" t="s">
        <v>1224</v>
      </c>
    </row>
    <row r="32" spans="1:6" ht="14.25" customHeight="1">
      <c r="A32" s="339" t="s">
        <v>1194</v>
      </c>
      <c r="B32" s="339" t="s">
        <v>1225</v>
      </c>
    </row>
    <row r="33" spans="1:2" ht="14.25" customHeight="1">
      <c r="A33" s="318"/>
      <c r="B33" s="318"/>
    </row>
    <row r="34" spans="1:2" ht="14.25" customHeight="1">
      <c r="A34" s="318"/>
      <c r="B34" s="318"/>
    </row>
    <row r="35" spans="1:2" ht="14.25" customHeight="1">
      <c r="A35" s="318"/>
      <c r="B35" s="318"/>
    </row>
    <row r="36" spans="1:2" ht="14.25" customHeight="1">
      <c r="A36" s="318"/>
      <c r="B36" s="318"/>
    </row>
    <row r="37" spans="1:2" ht="14.25" customHeight="1">
      <c r="A37" s="318"/>
      <c r="B37" s="318"/>
    </row>
    <row r="38" spans="1:2" ht="14.25" customHeight="1">
      <c r="A38" s="318"/>
      <c r="B38" s="318"/>
    </row>
    <row r="39" spans="1:2" ht="14.25" customHeight="1">
      <c r="A39" s="318"/>
      <c r="B39" s="318"/>
    </row>
    <row r="40" spans="1:2" ht="14.25" customHeight="1">
      <c r="A40" s="318"/>
      <c r="B40" s="318"/>
    </row>
    <row r="41" spans="1:2" ht="14.25" customHeight="1">
      <c r="A41" s="318"/>
      <c r="B41" s="318"/>
    </row>
    <row r="42" spans="1:2" ht="14.25" customHeight="1">
      <c r="A42" s="318"/>
      <c r="B42" s="318"/>
    </row>
    <row r="43" spans="1:2" ht="14.25" customHeight="1">
      <c r="A43" s="318"/>
      <c r="B43" s="318"/>
    </row>
    <row r="44" spans="1:2" ht="14.25" customHeight="1">
      <c r="A44" s="318"/>
      <c r="B44" s="318"/>
    </row>
    <row r="45" spans="1:2" ht="14.25" customHeight="1">
      <c r="A45" s="318"/>
      <c r="B45" s="318"/>
    </row>
    <row r="46" spans="1:2" ht="14.25" customHeight="1">
      <c r="A46" s="318"/>
      <c r="B46" s="318"/>
    </row>
    <row r="47" spans="1:2" ht="14.25" customHeight="1">
      <c r="A47" s="318"/>
      <c r="B47" s="318"/>
    </row>
    <row r="48" spans="1:2" ht="14.25" customHeight="1">
      <c r="A48" s="318"/>
      <c r="B48" s="318"/>
    </row>
    <row r="49" spans="1:2" ht="14.25" customHeight="1">
      <c r="A49" s="318"/>
      <c r="B49" s="318"/>
    </row>
    <row r="50" spans="1:2" ht="14.25" customHeight="1">
      <c r="A50" s="318"/>
      <c r="B50" s="318"/>
    </row>
    <row r="51" spans="1:2" ht="14.25" customHeight="1">
      <c r="A51" s="318"/>
      <c r="B51" s="318"/>
    </row>
    <row r="52" spans="1:2" ht="14.25" customHeight="1">
      <c r="A52" s="318"/>
      <c r="B52" s="318"/>
    </row>
    <row r="53" spans="1:2" ht="14.25" customHeight="1">
      <c r="A53" s="318"/>
      <c r="B53" s="318"/>
    </row>
    <row r="54" spans="1:2" ht="14.25" customHeight="1">
      <c r="A54" s="318"/>
      <c r="B54" s="318"/>
    </row>
    <row r="55" spans="1:2" ht="14.25" customHeight="1">
      <c r="A55" s="318"/>
      <c r="B55" s="318"/>
    </row>
    <row r="56" spans="1:2" ht="14.25" customHeight="1">
      <c r="A56" s="318"/>
      <c r="B56" s="318"/>
    </row>
    <row r="57" spans="1:2" ht="14.25" customHeight="1">
      <c r="A57" s="318"/>
      <c r="B57" s="318"/>
    </row>
    <row r="58" spans="1:2" ht="14.25" customHeight="1">
      <c r="A58" s="318"/>
      <c r="B58" s="318"/>
    </row>
    <row r="59" spans="1:2" ht="14.25" customHeight="1">
      <c r="A59" s="318"/>
      <c r="B59" s="318"/>
    </row>
    <row r="60" spans="1:2" ht="14.25" customHeight="1">
      <c r="A60" s="318"/>
      <c r="B60" s="318"/>
    </row>
    <row r="61" spans="1:2" ht="14.25" customHeight="1">
      <c r="A61" s="318"/>
      <c r="B61" s="318"/>
    </row>
    <row r="62" spans="1:2" ht="14.25" customHeight="1">
      <c r="A62" s="318"/>
      <c r="B62" s="318"/>
    </row>
    <row r="63" spans="1:2" ht="14.25" customHeight="1">
      <c r="A63" s="318"/>
      <c r="B63" s="318"/>
    </row>
    <row r="64" spans="1:2" ht="14.25" customHeight="1">
      <c r="A64" s="318"/>
      <c r="B64" s="318"/>
    </row>
    <row r="65" spans="1:2" ht="14.25" customHeight="1">
      <c r="A65" s="318"/>
      <c r="B65" s="318"/>
    </row>
    <row r="66" spans="1:2" ht="14.25" customHeight="1">
      <c r="A66" s="318"/>
      <c r="B66" s="318"/>
    </row>
    <row r="67" spans="1:2" ht="14.25" customHeight="1">
      <c r="A67" s="318"/>
      <c r="B67" s="318"/>
    </row>
    <row r="68" spans="1:2" ht="14.25" customHeight="1">
      <c r="A68" s="318"/>
      <c r="B68" s="318"/>
    </row>
    <row r="69" spans="1:2" ht="14.25" customHeight="1">
      <c r="A69" s="318"/>
      <c r="B69" s="318"/>
    </row>
    <row r="70" spans="1:2" ht="14.25" customHeight="1">
      <c r="A70" s="318"/>
      <c r="B70" s="318"/>
    </row>
    <row r="71" spans="1:2" ht="14.25" customHeight="1">
      <c r="A71" s="318"/>
      <c r="B71" s="318"/>
    </row>
    <row r="72" spans="1:2" ht="14.25" customHeight="1">
      <c r="A72" s="318"/>
      <c r="B72" s="318"/>
    </row>
    <row r="73" spans="1:2" ht="14.25" customHeight="1">
      <c r="A73" s="318"/>
      <c r="B73" s="318"/>
    </row>
    <row r="74" spans="1:2" ht="14.25" customHeight="1">
      <c r="A74" s="318"/>
      <c r="B74" s="318"/>
    </row>
    <row r="75" spans="1:2" ht="14.25" customHeight="1">
      <c r="A75" s="318"/>
      <c r="B75" s="318"/>
    </row>
    <row r="76" spans="1:2" ht="14.25" customHeight="1">
      <c r="A76" s="318"/>
      <c r="B76" s="318"/>
    </row>
    <row r="77" spans="1:2" ht="14.25" customHeight="1">
      <c r="A77" s="318"/>
      <c r="B77" s="318"/>
    </row>
    <row r="78" spans="1:2" ht="14.25" customHeight="1">
      <c r="A78" s="318"/>
      <c r="B78" s="318"/>
    </row>
    <row r="79" spans="1:2" ht="14.25" customHeight="1">
      <c r="A79" s="318"/>
      <c r="B79" s="318"/>
    </row>
    <row r="80" spans="1:2" ht="14.25" customHeight="1">
      <c r="A80" s="318"/>
      <c r="B80" s="318"/>
    </row>
    <row r="81" spans="1:2" ht="14.25" customHeight="1">
      <c r="A81" s="318"/>
      <c r="B81" s="318"/>
    </row>
    <row r="82" spans="1:2" ht="14.25" customHeight="1">
      <c r="A82" s="318"/>
      <c r="B82" s="318"/>
    </row>
    <row r="83" spans="1:2" ht="14.25" customHeight="1">
      <c r="A83" s="318"/>
      <c r="B83" s="318"/>
    </row>
    <row r="84" spans="1:2" ht="14.25" customHeight="1">
      <c r="A84" s="318"/>
      <c r="B84" s="318"/>
    </row>
    <row r="85" spans="1:2" ht="14.25" customHeight="1">
      <c r="A85" s="318"/>
      <c r="B85" s="318"/>
    </row>
    <row r="86" spans="1:2" ht="14.25" customHeight="1">
      <c r="A86" s="318"/>
      <c r="B86" s="318"/>
    </row>
    <row r="87" spans="1:2" ht="14.25" customHeight="1">
      <c r="A87" s="318"/>
      <c r="B87" s="318"/>
    </row>
    <row r="88" spans="1:2" ht="14.25" customHeight="1">
      <c r="A88" s="318"/>
      <c r="B88" s="318"/>
    </row>
    <row r="89" spans="1:2" ht="14.25" customHeight="1">
      <c r="A89" s="318"/>
      <c r="B89" s="318"/>
    </row>
    <row r="90" spans="1:2" ht="14.25" customHeight="1">
      <c r="A90" s="318"/>
      <c r="B90" s="318"/>
    </row>
    <row r="91" spans="1:2" ht="14.25" customHeight="1">
      <c r="A91" s="318"/>
      <c r="B91" s="318"/>
    </row>
    <row r="92" spans="1:2" ht="14.25" customHeight="1">
      <c r="A92" s="318"/>
      <c r="B92" s="318"/>
    </row>
    <row r="93" spans="1:2" ht="14.25" customHeight="1">
      <c r="A93" s="318"/>
      <c r="B93" s="318"/>
    </row>
    <row r="94" spans="1:2" ht="14.25" customHeight="1">
      <c r="A94" s="318"/>
      <c r="B94" s="318"/>
    </row>
    <row r="95" spans="1:2" ht="14.25" customHeight="1">
      <c r="A95" s="318"/>
      <c r="B95" s="318"/>
    </row>
    <row r="96" spans="1:2" ht="14.25" customHeight="1">
      <c r="A96" s="318"/>
      <c r="B96" s="318"/>
    </row>
    <row r="97" spans="1:2" ht="14.25" customHeight="1">
      <c r="A97" s="318"/>
      <c r="B97" s="318"/>
    </row>
    <row r="98" spans="1:2" ht="14.25" customHeight="1">
      <c r="A98" s="318"/>
      <c r="B98" s="318"/>
    </row>
    <row r="99" spans="1:2" ht="14.25" customHeight="1">
      <c r="A99" s="318"/>
      <c r="B99" s="318"/>
    </row>
    <row r="100" spans="1:2" ht="14.25" customHeight="1">
      <c r="A100" s="318"/>
      <c r="B100" s="318"/>
    </row>
    <row r="101" spans="1:2" ht="14.25" customHeight="1">
      <c r="A101" s="318"/>
      <c r="B101" s="318"/>
    </row>
    <row r="102" spans="1:2" ht="14.25" customHeight="1">
      <c r="A102" s="318"/>
      <c r="B102" s="318"/>
    </row>
    <row r="103" spans="1:2" ht="14.25" customHeight="1">
      <c r="A103" s="318"/>
      <c r="B103" s="318"/>
    </row>
    <row r="104" spans="1:2" ht="14.25" customHeight="1">
      <c r="A104" s="318"/>
      <c r="B104" s="318"/>
    </row>
    <row r="105" spans="1:2" ht="14.25" customHeight="1">
      <c r="A105" s="318"/>
      <c r="B105" s="318"/>
    </row>
    <row r="106" spans="1:2" ht="14.25" customHeight="1">
      <c r="A106" s="318"/>
      <c r="B106" s="318"/>
    </row>
    <row r="107" spans="1:2" ht="14.25" customHeight="1">
      <c r="A107" s="318"/>
      <c r="B107" s="318"/>
    </row>
    <row r="108" spans="1:2" ht="14.25" customHeight="1">
      <c r="A108" s="318"/>
      <c r="B108" s="318"/>
    </row>
    <row r="109" spans="1:2" ht="14.25" customHeight="1">
      <c r="A109" s="318"/>
      <c r="B109" s="318"/>
    </row>
    <row r="110" spans="1:2" ht="14.25" customHeight="1">
      <c r="A110" s="318"/>
      <c r="B110" s="318"/>
    </row>
    <row r="111" spans="1:2" ht="14.25" customHeight="1">
      <c r="A111" s="318"/>
      <c r="B111" s="318"/>
    </row>
    <row r="112" spans="1:2" ht="14.25" customHeight="1">
      <c r="A112" s="318"/>
      <c r="B112" s="318"/>
    </row>
    <row r="113" spans="1:2" ht="14.25" customHeight="1">
      <c r="A113" s="318"/>
      <c r="B113" s="318"/>
    </row>
    <row r="114" spans="1:2" ht="14.25" customHeight="1">
      <c r="A114" s="318"/>
      <c r="B114" s="318"/>
    </row>
    <row r="115" spans="1:2" ht="14.25" customHeight="1">
      <c r="A115" s="318"/>
      <c r="B115" s="318"/>
    </row>
    <row r="116" spans="1:2" ht="14.25" customHeight="1">
      <c r="A116" s="318"/>
      <c r="B116" s="318"/>
    </row>
    <row r="117" spans="1:2" ht="14.25" customHeight="1">
      <c r="A117" s="318"/>
      <c r="B117" s="318"/>
    </row>
    <row r="118" spans="1:2" ht="14.25" customHeight="1">
      <c r="A118" s="318"/>
      <c r="B118" s="318"/>
    </row>
    <row r="119" spans="1:2" ht="14.25" customHeight="1">
      <c r="A119" s="318"/>
      <c r="B119" s="318"/>
    </row>
    <row r="120" spans="1:2" ht="14.25" customHeight="1">
      <c r="A120" s="318"/>
      <c r="B120" s="318"/>
    </row>
    <row r="121" spans="1:2" ht="14.25" customHeight="1">
      <c r="A121" s="318"/>
      <c r="B121" s="318"/>
    </row>
    <row r="122" spans="1:2" ht="14.25" customHeight="1">
      <c r="A122" s="318"/>
      <c r="B122" s="318"/>
    </row>
    <row r="123" spans="1:2" ht="14.25" customHeight="1">
      <c r="A123" s="318"/>
      <c r="B123" s="318"/>
    </row>
    <row r="124" spans="1:2" ht="14.25" customHeight="1">
      <c r="A124" s="318"/>
      <c r="B124" s="318"/>
    </row>
    <row r="125" spans="1:2" ht="14.25" customHeight="1">
      <c r="A125" s="318"/>
      <c r="B125" s="318"/>
    </row>
    <row r="126" spans="1:2" ht="14.25" customHeight="1">
      <c r="A126" s="318"/>
      <c r="B126" s="318"/>
    </row>
    <row r="127" spans="1:2" ht="14.25" customHeight="1">
      <c r="A127" s="318"/>
      <c r="B127" s="318"/>
    </row>
    <row r="128" spans="1:2" ht="14.25" customHeight="1">
      <c r="A128" s="318"/>
      <c r="B128" s="318"/>
    </row>
    <row r="129" spans="1:2" ht="14.25" customHeight="1">
      <c r="A129" s="318"/>
      <c r="B129" s="318"/>
    </row>
    <row r="130" spans="1:2" ht="14.25" customHeight="1">
      <c r="A130" s="318"/>
      <c r="B130" s="318"/>
    </row>
    <row r="131" spans="1:2" ht="14.25" customHeight="1">
      <c r="A131" s="318"/>
      <c r="B131" s="318"/>
    </row>
    <row r="132" spans="1:2" ht="14.25" customHeight="1">
      <c r="A132" s="318"/>
      <c r="B132" s="318"/>
    </row>
    <row r="133" spans="1:2" ht="14.25" customHeight="1">
      <c r="A133" s="318"/>
      <c r="B133" s="318"/>
    </row>
    <row r="134" spans="1:2" ht="14.25" customHeight="1">
      <c r="A134" s="318"/>
      <c r="B134" s="318"/>
    </row>
    <row r="135" spans="1:2" ht="14.25" customHeight="1">
      <c r="A135" s="318"/>
      <c r="B135" s="318"/>
    </row>
    <row r="136" spans="1:2" ht="14.25" customHeight="1">
      <c r="A136" s="318"/>
      <c r="B136" s="318"/>
    </row>
    <row r="137" spans="1:2" ht="14.25" customHeight="1">
      <c r="A137" s="318"/>
      <c r="B137" s="318"/>
    </row>
    <row r="138" spans="1:2" ht="14.25" customHeight="1">
      <c r="A138" s="318"/>
      <c r="B138" s="318"/>
    </row>
    <row r="139" spans="1:2" ht="14.25" customHeight="1">
      <c r="A139" s="318"/>
      <c r="B139" s="318"/>
    </row>
    <row r="140" spans="1:2" ht="14.25" customHeight="1">
      <c r="A140" s="318"/>
      <c r="B140" s="318"/>
    </row>
    <row r="141" spans="1:2" ht="14.25" customHeight="1">
      <c r="A141" s="318"/>
      <c r="B141" s="318"/>
    </row>
    <row r="142" spans="1:2" ht="14.25" customHeight="1">
      <c r="A142" s="318"/>
      <c r="B142" s="318"/>
    </row>
    <row r="143" spans="1:2" ht="14.25" customHeight="1">
      <c r="A143" s="318"/>
      <c r="B143" s="318"/>
    </row>
    <row r="144" spans="1:2" ht="14.25" customHeight="1">
      <c r="A144" s="318"/>
      <c r="B144" s="318"/>
    </row>
    <row r="145" spans="1:2" ht="14.25" customHeight="1">
      <c r="A145" s="318"/>
      <c r="B145" s="318"/>
    </row>
    <row r="146" spans="1:2" ht="14.25" customHeight="1">
      <c r="A146" s="318"/>
      <c r="B146" s="318"/>
    </row>
    <row r="147" spans="1:2" ht="14.25" customHeight="1">
      <c r="A147" s="318"/>
      <c r="B147" s="318"/>
    </row>
    <row r="148" spans="1:2" ht="14.25" customHeight="1">
      <c r="A148" s="318"/>
      <c r="B148" s="318"/>
    </row>
    <row r="149" spans="1:2" ht="14.25" customHeight="1">
      <c r="A149" s="318"/>
      <c r="B149" s="318"/>
    </row>
    <row r="150" spans="1:2" ht="14.25" customHeight="1">
      <c r="A150" s="318"/>
      <c r="B150" s="318"/>
    </row>
    <row r="151" spans="1:2" ht="14.25" customHeight="1">
      <c r="A151" s="318"/>
      <c r="B151" s="318"/>
    </row>
    <row r="152" spans="1:2" ht="14.25" customHeight="1">
      <c r="A152" s="318"/>
      <c r="B152" s="318"/>
    </row>
    <row r="153" spans="1:2" ht="14.25" customHeight="1">
      <c r="A153" s="318"/>
      <c r="B153" s="318"/>
    </row>
    <row r="154" spans="1:2" ht="14.25" customHeight="1">
      <c r="A154" s="318"/>
      <c r="B154" s="318"/>
    </row>
    <row r="155" spans="1:2" ht="14.25" customHeight="1">
      <c r="A155" s="318"/>
      <c r="B155" s="318"/>
    </row>
    <row r="156" spans="1:2" ht="14.25" customHeight="1">
      <c r="A156" s="318"/>
      <c r="B156" s="318"/>
    </row>
    <row r="157" spans="1:2" ht="14.25" customHeight="1">
      <c r="A157" s="318"/>
      <c r="B157" s="318"/>
    </row>
    <row r="158" spans="1:2" ht="14.25" customHeight="1">
      <c r="A158" s="318"/>
      <c r="B158" s="318"/>
    </row>
    <row r="159" spans="1:2" ht="14.25" customHeight="1">
      <c r="A159" s="318"/>
      <c r="B159" s="318"/>
    </row>
    <row r="160" spans="1:2" ht="14.25" customHeight="1">
      <c r="A160" s="318"/>
      <c r="B160" s="318"/>
    </row>
    <row r="161" spans="1:2" ht="14.25" customHeight="1">
      <c r="A161" s="318"/>
      <c r="B161" s="318"/>
    </row>
    <row r="162" spans="1:2" ht="14.25" customHeight="1">
      <c r="A162" s="318"/>
      <c r="B162" s="318"/>
    </row>
    <row r="163" spans="1:2" ht="14.25" customHeight="1">
      <c r="A163" s="318"/>
      <c r="B163" s="318"/>
    </row>
    <row r="164" spans="1:2" ht="14.25" customHeight="1">
      <c r="A164" s="318"/>
      <c r="B164" s="318"/>
    </row>
    <row r="165" spans="1:2" ht="14.25" customHeight="1">
      <c r="A165" s="318"/>
      <c r="B165" s="318"/>
    </row>
    <row r="166" spans="1:2" ht="14.25" customHeight="1">
      <c r="A166" s="318"/>
      <c r="B166" s="318"/>
    </row>
    <row r="167" spans="1:2" ht="14.25" customHeight="1">
      <c r="A167" s="318"/>
      <c r="B167" s="318"/>
    </row>
    <row r="168" spans="1:2" ht="14.25" customHeight="1">
      <c r="A168" s="318"/>
      <c r="B168" s="318"/>
    </row>
    <row r="169" spans="1:2" ht="14.25" customHeight="1">
      <c r="A169" s="318"/>
      <c r="B169" s="318"/>
    </row>
    <row r="170" spans="1:2" ht="14.25" customHeight="1">
      <c r="A170" s="318"/>
      <c r="B170" s="318"/>
    </row>
    <row r="171" spans="1:2" ht="14.25" customHeight="1">
      <c r="A171" s="318"/>
      <c r="B171" s="318"/>
    </row>
    <row r="172" spans="1:2" ht="14.25" customHeight="1">
      <c r="A172" s="318"/>
      <c r="B172" s="318"/>
    </row>
    <row r="173" spans="1:2" ht="14.25" customHeight="1">
      <c r="A173" s="318"/>
      <c r="B173" s="318"/>
    </row>
    <row r="174" spans="1:2" ht="14.25" customHeight="1">
      <c r="A174" s="318"/>
      <c r="B174" s="318"/>
    </row>
    <row r="175" spans="1:2" ht="14.25" customHeight="1">
      <c r="A175" s="318"/>
      <c r="B175" s="318"/>
    </row>
    <row r="176" spans="1:2" ht="14.25" customHeight="1">
      <c r="A176" s="318"/>
      <c r="B176" s="318"/>
    </row>
    <row r="177" spans="1:2" ht="14.25" customHeight="1">
      <c r="A177" s="318"/>
      <c r="B177" s="318"/>
    </row>
    <row r="178" spans="1:2" ht="14.25" customHeight="1">
      <c r="A178" s="318"/>
      <c r="B178" s="318"/>
    </row>
    <row r="179" spans="1:2" ht="14.25" customHeight="1">
      <c r="A179" s="318"/>
      <c r="B179" s="318"/>
    </row>
    <row r="180" spans="1:2" ht="14.25" customHeight="1">
      <c r="A180" s="318"/>
      <c r="B180" s="318"/>
    </row>
    <row r="181" spans="1:2" ht="14.25" customHeight="1">
      <c r="A181" s="318"/>
      <c r="B181" s="318"/>
    </row>
    <row r="182" spans="1:2" ht="14.25" customHeight="1">
      <c r="A182" s="318"/>
      <c r="B182" s="318"/>
    </row>
    <row r="183" spans="1:2" ht="14.25" customHeight="1">
      <c r="A183" s="318"/>
      <c r="B183" s="318"/>
    </row>
    <row r="184" spans="1:2" ht="14.25" customHeight="1">
      <c r="A184" s="318"/>
      <c r="B184" s="318"/>
    </row>
    <row r="185" spans="1:2" ht="14.25" customHeight="1">
      <c r="A185" s="318"/>
      <c r="B185" s="318"/>
    </row>
    <row r="186" spans="1:2" ht="14.25" customHeight="1">
      <c r="A186" s="318"/>
      <c r="B186" s="318"/>
    </row>
    <row r="187" spans="1:2" ht="14.25" customHeight="1">
      <c r="A187" s="318"/>
      <c r="B187" s="318"/>
    </row>
    <row r="188" spans="1:2" ht="14.25" customHeight="1">
      <c r="A188" s="318"/>
      <c r="B188" s="318"/>
    </row>
    <row r="189" spans="1:2" ht="14.25" customHeight="1">
      <c r="A189" s="318"/>
      <c r="B189" s="318"/>
    </row>
    <row r="190" spans="1:2" ht="14.25" customHeight="1">
      <c r="A190" s="318"/>
      <c r="B190" s="318"/>
    </row>
    <row r="191" spans="1:2" ht="14.25" customHeight="1">
      <c r="A191" s="318"/>
      <c r="B191" s="318"/>
    </row>
    <row r="192" spans="1:2" ht="14.25" customHeight="1">
      <c r="A192" s="318"/>
      <c r="B192" s="318"/>
    </row>
    <row r="193" spans="1:2" ht="14.25" customHeight="1">
      <c r="A193" s="318"/>
      <c r="B193" s="318"/>
    </row>
    <row r="194" spans="1:2" ht="14.25" customHeight="1">
      <c r="A194" s="318"/>
      <c r="B194" s="318"/>
    </row>
    <row r="195" spans="1:2" ht="14.25" customHeight="1">
      <c r="A195" s="318"/>
      <c r="B195" s="318"/>
    </row>
    <row r="196" spans="1:2" ht="14.25" customHeight="1">
      <c r="A196" s="318"/>
      <c r="B196" s="318"/>
    </row>
    <row r="197" spans="1:2" ht="14.25" customHeight="1">
      <c r="A197" s="318"/>
      <c r="B197" s="318"/>
    </row>
    <row r="198" spans="1:2" ht="14.25" customHeight="1">
      <c r="A198" s="318"/>
      <c r="B198" s="318"/>
    </row>
    <row r="199" spans="1:2" ht="14.25" customHeight="1">
      <c r="A199" s="318"/>
      <c r="B199" s="318"/>
    </row>
    <row r="200" spans="1:2" ht="14.25" customHeight="1">
      <c r="A200" s="318"/>
      <c r="B200" s="318"/>
    </row>
    <row r="201" spans="1:2" ht="14.25" customHeight="1">
      <c r="A201" s="318"/>
      <c r="B201" s="318"/>
    </row>
    <row r="202" spans="1:2" ht="14.25" customHeight="1">
      <c r="A202" s="318"/>
      <c r="B202" s="318"/>
    </row>
    <row r="203" spans="1:2" ht="14.25" customHeight="1">
      <c r="A203" s="318"/>
      <c r="B203" s="318"/>
    </row>
    <row r="204" spans="1:2" ht="14.25" customHeight="1">
      <c r="A204" s="318"/>
      <c r="B204" s="318"/>
    </row>
    <row r="205" spans="1:2" ht="14.25" customHeight="1">
      <c r="A205" s="318"/>
      <c r="B205" s="318"/>
    </row>
    <row r="206" spans="1:2" ht="14.25" customHeight="1">
      <c r="A206" s="318"/>
      <c r="B206" s="318"/>
    </row>
    <row r="207" spans="1:2" ht="14.25" customHeight="1">
      <c r="A207" s="318"/>
      <c r="B207" s="318"/>
    </row>
    <row r="208" spans="1:2" ht="14.25" customHeight="1">
      <c r="A208" s="318"/>
      <c r="B208" s="318"/>
    </row>
    <row r="209" spans="1:2" ht="14.25" customHeight="1">
      <c r="A209" s="318"/>
      <c r="B209" s="318"/>
    </row>
    <row r="210" spans="1:2" ht="14.25" customHeight="1">
      <c r="A210" s="318"/>
      <c r="B210" s="318"/>
    </row>
    <row r="211" spans="1:2" ht="14.25" customHeight="1">
      <c r="A211" s="318"/>
      <c r="B211" s="318"/>
    </row>
    <row r="212" spans="1:2" ht="14.25" customHeight="1">
      <c r="A212" s="318"/>
      <c r="B212" s="318"/>
    </row>
    <row r="213" spans="1:2" ht="14.25" customHeight="1">
      <c r="A213" s="318"/>
      <c r="B213" s="318"/>
    </row>
    <row r="214" spans="1:2" ht="14.25" customHeight="1">
      <c r="A214" s="318"/>
      <c r="B214" s="318"/>
    </row>
    <row r="215" spans="1:2" ht="14.25" customHeight="1">
      <c r="A215" s="318"/>
      <c r="B215" s="318"/>
    </row>
    <row r="216" spans="1:2" ht="14.25" customHeight="1">
      <c r="A216" s="318"/>
      <c r="B216" s="318"/>
    </row>
    <row r="217" spans="1:2" ht="14.25" customHeight="1">
      <c r="A217" s="318"/>
      <c r="B217" s="318"/>
    </row>
    <row r="218" spans="1:2" ht="14.25" customHeight="1">
      <c r="A218" s="318"/>
      <c r="B218" s="318"/>
    </row>
    <row r="219" spans="1:2" ht="14.25" customHeight="1">
      <c r="A219" s="318"/>
      <c r="B219" s="318"/>
    </row>
    <row r="220" spans="1:2" ht="14.25" customHeight="1">
      <c r="A220" s="318"/>
      <c r="B220" s="318"/>
    </row>
    <row r="221" spans="1:2" ht="14.25" customHeight="1">
      <c r="A221" s="318"/>
      <c r="B221" s="318"/>
    </row>
    <row r="222" spans="1:2" ht="14.25" customHeight="1">
      <c r="A222" s="318"/>
      <c r="B222" s="318"/>
    </row>
    <row r="223" spans="1:2" ht="14.25" customHeight="1">
      <c r="A223" s="318"/>
      <c r="B223" s="318"/>
    </row>
    <row r="224" spans="1:2" ht="14.25" customHeight="1">
      <c r="A224" s="318"/>
      <c r="B224" s="318"/>
    </row>
    <row r="225" spans="1:2" ht="14.25" customHeight="1">
      <c r="A225" s="318"/>
      <c r="B225" s="318"/>
    </row>
    <row r="226" spans="1:2" ht="14.25" customHeight="1">
      <c r="A226" s="318"/>
      <c r="B226" s="318"/>
    </row>
    <row r="227" spans="1:2" ht="14.25" customHeight="1">
      <c r="A227" s="318"/>
      <c r="B227" s="318"/>
    </row>
    <row r="228" spans="1:2" ht="14.25" customHeight="1">
      <c r="A228" s="318"/>
      <c r="B228" s="318"/>
    </row>
    <row r="229" spans="1:2" ht="14.25" customHeight="1">
      <c r="A229" s="318"/>
      <c r="B229" s="318"/>
    </row>
    <row r="230" spans="1:2" ht="14.25" customHeight="1">
      <c r="A230" s="318"/>
      <c r="B230" s="318"/>
    </row>
    <row r="231" spans="1:2" ht="14.25" customHeight="1">
      <c r="A231" s="318"/>
      <c r="B231" s="318"/>
    </row>
    <row r="232" spans="1:2" ht="14.25" customHeight="1">
      <c r="A232" s="318"/>
      <c r="B232" s="318"/>
    </row>
    <row r="233" spans="1:2" ht="14.25" customHeight="1">
      <c r="A233" s="318"/>
      <c r="B233" s="318"/>
    </row>
    <row r="234" spans="1:2" ht="14.25" customHeight="1">
      <c r="A234" s="318"/>
      <c r="B234" s="318"/>
    </row>
    <row r="235" spans="1:2" ht="14.25" customHeight="1">
      <c r="A235" s="318"/>
      <c r="B235" s="318"/>
    </row>
    <row r="236" spans="1:2" ht="14.25" customHeight="1">
      <c r="A236" s="318"/>
      <c r="B236" s="318"/>
    </row>
    <row r="237" spans="1:2" ht="14.25" customHeight="1">
      <c r="A237" s="318"/>
      <c r="B237" s="318"/>
    </row>
    <row r="238" spans="1:2" ht="14.25" customHeight="1">
      <c r="A238" s="318"/>
      <c r="B238" s="318"/>
    </row>
    <row r="239" spans="1:2" ht="14.25" customHeight="1">
      <c r="A239" s="318"/>
      <c r="B239" s="318"/>
    </row>
    <row r="240" spans="1:2" ht="14.25" customHeight="1">
      <c r="A240" s="318"/>
      <c r="B240" s="318"/>
    </row>
    <row r="241" spans="1:2" ht="14.25" customHeight="1">
      <c r="A241" s="318"/>
      <c r="B241" s="318"/>
    </row>
    <row r="242" spans="1:2" ht="14.25" customHeight="1">
      <c r="A242" s="318"/>
      <c r="B242" s="318"/>
    </row>
    <row r="243" spans="1:2" ht="14.25" customHeight="1">
      <c r="A243" s="318"/>
      <c r="B243" s="318"/>
    </row>
    <row r="244" spans="1:2" ht="14.25" customHeight="1">
      <c r="A244" s="318"/>
      <c r="B244" s="318"/>
    </row>
    <row r="245" spans="1:2" ht="14.25" customHeight="1">
      <c r="A245" s="318"/>
      <c r="B245" s="318"/>
    </row>
    <row r="246" spans="1:2" ht="14.25" customHeight="1">
      <c r="A246" s="318"/>
      <c r="B246" s="318"/>
    </row>
    <row r="247" spans="1:2" ht="14.25" customHeight="1">
      <c r="A247" s="318"/>
      <c r="B247" s="318"/>
    </row>
    <row r="248" spans="1:2" ht="14.25" customHeight="1">
      <c r="A248" s="318"/>
      <c r="B248" s="318"/>
    </row>
    <row r="249" spans="1:2" ht="14.25" customHeight="1">
      <c r="A249" s="318"/>
      <c r="B249" s="318"/>
    </row>
    <row r="250" spans="1:2" ht="14.25" customHeight="1">
      <c r="A250" s="318"/>
      <c r="B250" s="318"/>
    </row>
    <row r="251" spans="1:2" ht="14.25" customHeight="1">
      <c r="A251" s="318"/>
      <c r="B251" s="318"/>
    </row>
    <row r="252" spans="1:2" ht="14.25" customHeight="1">
      <c r="A252" s="318"/>
      <c r="B252" s="318"/>
    </row>
    <row r="253" spans="1:2" ht="14.25" customHeight="1">
      <c r="A253" s="318"/>
      <c r="B253" s="318"/>
    </row>
    <row r="254" spans="1:2" ht="14.25" customHeight="1">
      <c r="A254" s="318"/>
      <c r="B254" s="318"/>
    </row>
    <row r="255" spans="1:2" ht="14.25" customHeight="1">
      <c r="A255" s="318"/>
      <c r="B255" s="318"/>
    </row>
    <row r="256" spans="1:2" ht="14.25" customHeight="1">
      <c r="A256" s="318"/>
      <c r="B256" s="318"/>
    </row>
    <row r="257" spans="1:2" ht="14.25" customHeight="1">
      <c r="A257" s="318"/>
      <c r="B257" s="318"/>
    </row>
    <row r="258" spans="1:2" ht="14.25" customHeight="1">
      <c r="A258" s="318"/>
      <c r="B258" s="318"/>
    </row>
    <row r="259" spans="1:2" ht="14.25" customHeight="1">
      <c r="A259" s="318"/>
      <c r="B259" s="318"/>
    </row>
    <row r="260" spans="1:2" ht="14.25" customHeight="1">
      <c r="A260" s="318"/>
      <c r="B260" s="318"/>
    </row>
    <row r="261" spans="1:2" ht="14.25" customHeight="1">
      <c r="A261" s="318"/>
      <c r="B261" s="318"/>
    </row>
    <row r="262" spans="1:2" ht="14.25" customHeight="1">
      <c r="A262" s="318"/>
      <c r="B262" s="318"/>
    </row>
    <row r="263" spans="1:2" ht="14.25" customHeight="1">
      <c r="A263" s="318"/>
      <c r="B263" s="318"/>
    </row>
    <row r="264" spans="1:2" ht="14.25" customHeight="1">
      <c r="A264" s="318"/>
      <c r="B264" s="318"/>
    </row>
    <row r="265" spans="1:2" ht="14.25" customHeight="1">
      <c r="A265" s="318"/>
      <c r="B265" s="318"/>
    </row>
    <row r="266" spans="1:2" ht="14.25" customHeight="1">
      <c r="A266" s="318"/>
      <c r="B266" s="318"/>
    </row>
    <row r="267" spans="1:2" ht="14.25" customHeight="1">
      <c r="A267" s="318"/>
      <c r="B267" s="318"/>
    </row>
    <row r="268" spans="1:2" ht="14.25" customHeight="1">
      <c r="A268" s="318"/>
      <c r="B268" s="318"/>
    </row>
    <row r="269" spans="1:2" ht="14.25" customHeight="1">
      <c r="A269" s="318"/>
      <c r="B269" s="318"/>
    </row>
    <row r="270" spans="1:2" ht="14.25" customHeight="1">
      <c r="A270" s="318"/>
      <c r="B270" s="318"/>
    </row>
    <row r="271" spans="1:2" ht="14.25" customHeight="1">
      <c r="A271" s="318"/>
      <c r="B271" s="318"/>
    </row>
    <row r="272" spans="1:2" ht="14.25" customHeight="1">
      <c r="A272" s="318"/>
      <c r="B272" s="318"/>
    </row>
    <row r="273" spans="1:2" ht="14.25" customHeight="1">
      <c r="A273" s="318"/>
      <c r="B273" s="318"/>
    </row>
    <row r="274" spans="1:2" ht="14.25" customHeight="1">
      <c r="A274" s="318"/>
      <c r="B274" s="318"/>
    </row>
    <row r="275" spans="1:2" ht="14.25" customHeight="1">
      <c r="A275" s="318"/>
      <c r="B275" s="318"/>
    </row>
    <row r="276" spans="1:2" ht="14.25" customHeight="1">
      <c r="A276" s="318"/>
      <c r="B276" s="318"/>
    </row>
    <row r="277" spans="1:2" ht="14.25" customHeight="1">
      <c r="A277" s="318"/>
      <c r="B277" s="318"/>
    </row>
    <row r="278" spans="1:2" ht="14.25" customHeight="1">
      <c r="A278" s="318"/>
      <c r="B278" s="318"/>
    </row>
    <row r="279" spans="1:2" ht="14.25" customHeight="1">
      <c r="A279" s="318"/>
      <c r="B279" s="318"/>
    </row>
    <row r="280" spans="1:2" ht="14.25" customHeight="1">
      <c r="A280" s="318"/>
      <c r="B280" s="318"/>
    </row>
    <row r="281" spans="1:2" ht="14.25" customHeight="1">
      <c r="A281" s="318"/>
      <c r="B281" s="318"/>
    </row>
    <row r="282" spans="1:2" ht="14.25" customHeight="1">
      <c r="A282" s="318"/>
      <c r="B282" s="318"/>
    </row>
    <row r="283" spans="1:2" ht="14.25" customHeight="1">
      <c r="A283" s="318"/>
      <c r="B283" s="318"/>
    </row>
    <row r="284" spans="1:2" ht="14.25" customHeight="1">
      <c r="A284" s="318"/>
      <c r="B284" s="318"/>
    </row>
    <row r="285" spans="1:2" ht="14.25" customHeight="1">
      <c r="A285" s="318"/>
      <c r="B285" s="318"/>
    </row>
    <row r="286" spans="1:2" ht="14.25" customHeight="1">
      <c r="A286" s="318"/>
      <c r="B286" s="318"/>
    </row>
    <row r="287" spans="1:2" ht="14.25" customHeight="1">
      <c r="A287" s="318"/>
      <c r="B287" s="318"/>
    </row>
    <row r="288" spans="1:2" ht="14.25" customHeight="1">
      <c r="A288" s="318"/>
      <c r="B288" s="318"/>
    </row>
    <row r="289" spans="1:2" ht="14.25" customHeight="1">
      <c r="A289" s="318"/>
      <c r="B289" s="318"/>
    </row>
    <row r="290" spans="1:2" ht="14.25" customHeight="1">
      <c r="A290" s="318"/>
      <c r="B290" s="318"/>
    </row>
    <row r="291" spans="1:2" ht="14.25" customHeight="1">
      <c r="A291" s="318"/>
      <c r="B291" s="318"/>
    </row>
    <row r="292" spans="1:2" ht="14.25" customHeight="1">
      <c r="A292" s="318"/>
      <c r="B292" s="318"/>
    </row>
    <row r="293" spans="1:2" ht="14.25" customHeight="1">
      <c r="A293" s="318"/>
      <c r="B293" s="318"/>
    </row>
    <row r="294" spans="1:2" ht="14.25" customHeight="1">
      <c r="A294" s="318"/>
      <c r="B294" s="318"/>
    </row>
    <row r="295" spans="1:2" ht="14.25" customHeight="1">
      <c r="A295" s="318"/>
      <c r="B295" s="318"/>
    </row>
    <row r="296" spans="1:2" ht="14.25" customHeight="1">
      <c r="A296" s="318"/>
      <c r="B296" s="318"/>
    </row>
    <row r="297" spans="1:2" ht="14.25" customHeight="1">
      <c r="A297" s="318"/>
      <c r="B297" s="318"/>
    </row>
    <row r="298" spans="1:2" ht="14.25" customHeight="1">
      <c r="A298" s="318"/>
      <c r="B298" s="318"/>
    </row>
    <row r="299" spans="1:2" ht="14.25" customHeight="1">
      <c r="A299" s="318"/>
      <c r="B299" s="318"/>
    </row>
    <row r="300" spans="1:2" ht="14.25" customHeight="1">
      <c r="A300" s="318"/>
      <c r="B300" s="318"/>
    </row>
    <row r="301" spans="1:2" ht="14.25" customHeight="1">
      <c r="A301" s="318"/>
      <c r="B301" s="318"/>
    </row>
    <row r="302" spans="1:2" ht="14.25" customHeight="1">
      <c r="A302" s="318"/>
      <c r="B302" s="318"/>
    </row>
    <row r="303" spans="1:2" ht="14.25" customHeight="1">
      <c r="A303" s="318"/>
      <c r="B303" s="318"/>
    </row>
    <row r="304" spans="1:2" ht="14.25" customHeight="1">
      <c r="A304" s="318"/>
      <c r="B304" s="318"/>
    </row>
    <row r="305" spans="1:2" ht="14.25" customHeight="1">
      <c r="A305" s="318"/>
      <c r="B305" s="318"/>
    </row>
    <row r="306" spans="1:2" ht="14.25" customHeight="1">
      <c r="A306" s="318"/>
      <c r="B306" s="318"/>
    </row>
    <row r="307" spans="1:2" ht="14.25" customHeight="1">
      <c r="A307" s="318"/>
      <c r="B307" s="318"/>
    </row>
    <row r="308" spans="1:2" ht="14.25" customHeight="1">
      <c r="A308" s="318"/>
      <c r="B308" s="318"/>
    </row>
    <row r="309" spans="1:2" ht="14.25" customHeight="1">
      <c r="A309" s="318"/>
      <c r="B309" s="318"/>
    </row>
    <row r="310" spans="1:2" ht="14.25" customHeight="1">
      <c r="A310" s="318"/>
      <c r="B310" s="318"/>
    </row>
    <row r="311" spans="1:2" ht="14.25" customHeight="1">
      <c r="A311" s="318"/>
      <c r="B311" s="318"/>
    </row>
    <row r="312" spans="1:2" ht="14.25" customHeight="1">
      <c r="A312" s="318"/>
      <c r="B312" s="318"/>
    </row>
    <row r="313" spans="1:2" ht="14.25" customHeight="1">
      <c r="A313" s="318"/>
      <c r="B313" s="318"/>
    </row>
    <row r="314" spans="1:2" ht="14.25" customHeight="1">
      <c r="A314" s="318"/>
      <c r="B314" s="318"/>
    </row>
    <row r="315" spans="1:2" ht="14.25" customHeight="1">
      <c r="A315" s="318"/>
      <c r="B315" s="318"/>
    </row>
    <row r="316" spans="1:2" ht="14.25" customHeight="1">
      <c r="A316" s="318"/>
      <c r="B316" s="318"/>
    </row>
    <row r="317" spans="1:2" ht="14.25" customHeight="1">
      <c r="A317" s="318"/>
      <c r="B317" s="318"/>
    </row>
    <row r="318" spans="1:2" ht="14.25" customHeight="1">
      <c r="A318" s="318"/>
      <c r="B318" s="318"/>
    </row>
    <row r="319" spans="1:2" ht="14.25" customHeight="1">
      <c r="A319" s="318"/>
      <c r="B319" s="318"/>
    </row>
    <row r="320" spans="1:2" ht="14.25" customHeight="1">
      <c r="A320" s="318"/>
      <c r="B320" s="318"/>
    </row>
    <row r="321" spans="1:2" ht="14.25" customHeight="1">
      <c r="A321" s="318"/>
      <c r="B321" s="318"/>
    </row>
    <row r="322" spans="1:2" ht="14.25" customHeight="1">
      <c r="A322" s="318"/>
      <c r="B322" s="318"/>
    </row>
    <row r="323" spans="1:2" ht="14.25" customHeight="1">
      <c r="A323" s="318"/>
      <c r="B323" s="318"/>
    </row>
    <row r="324" spans="1:2" ht="14.25" customHeight="1">
      <c r="A324" s="318"/>
      <c r="B324" s="318"/>
    </row>
    <row r="325" spans="1:2" ht="14.25" customHeight="1">
      <c r="A325" s="318"/>
      <c r="B325" s="318"/>
    </row>
    <row r="326" spans="1:2" ht="14.25" customHeight="1">
      <c r="A326" s="318"/>
      <c r="B326" s="318"/>
    </row>
    <row r="327" spans="1:2" ht="14.25" customHeight="1">
      <c r="A327" s="318"/>
      <c r="B327" s="318"/>
    </row>
    <row r="328" spans="1:2" ht="14.25" customHeight="1">
      <c r="A328" s="318"/>
      <c r="B328" s="318"/>
    </row>
    <row r="329" spans="1:2" ht="14.25" customHeight="1">
      <c r="A329" s="318"/>
      <c r="B329" s="318"/>
    </row>
    <row r="330" spans="1:2" ht="14.25" customHeight="1">
      <c r="A330" s="318"/>
      <c r="B330" s="318"/>
    </row>
    <row r="331" spans="1:2" ht="14.25" customHeight="1">
      <c r="A331" s="318"/>
      <c r="B331" s="318"/>
    </row>
    <row r="332" spans="1:2" ht="14.25" customHeight="1">
      <c r="A332" s="318"/>
      <c r="B332" s="318"/>
    </row>
    <row r="333" spans="1:2" ht="14.25" customHeight="1">
      <c r="A333" s="318"/>
      <c r="B333" s="318"/>
    </row>
    <row r="334" spans="1:2" ht="14.25" customHeight="1">
      <c r="A334" s="318"/>
      <c r="B334" s="318"/>
    </row>
    <row r="335" spans="1:2" ht="14.25" customHeight="1">
      <c r="A335" s="318"/>
      <c r="B335" s="318"/>
    </row>
    <row r="336" spans="1:2" ht="14.25" customHeight="1">
      <c r="A336" s="318"/>
      <c r="B336" s="318"/>
    </row>
    <row r="337" spans="1:2" ht="14.25" customHeight="1">
      <c r="A337" s="318"/>
      <c r="B337" s="318"/>
    </row>
    <row r="338" spans="1:2" ht="14.25" customHeight="1">
      <c r="A338" s="318"/>
      <c r="B338" s="318"/>
    </row>
    <row r="339" spans="1:2" ht="14.25" customHeight="1">
      <c r="A339" s="318"/>
      <c r="B339" s="318"/>
    </row>
    <row r="340" spans="1:2" ht="14.25" customHeight="1">
      <c r="A340" s="318"/>
      <c r="B340" s="318"/>
    </row>
    <row r="341" spans="1:2" ht="14.25" customHeight="1">
      <c r="A341" s="318"/>
      <c r="B341" s="318"/>
    </row>
    <row r="342" spans="1:2" ht="14.25" customHeight="1">
      <c r="A342" s="318"/>
      <c r="B342" s="318"/>
    </row>
    <row r="343" spans="1:2" ht="14.25" customHeight="1">
      <c r="A343" s="318"/>
      <c r="B343" s="318"/>
    </row>
    <row r="344" spans="1:2" ht="14.25" customHeight="1">
      <c r="A344" s="318"/>
      <c r="B344" s="318"/>
    </row>
    <row r="345" spans="1:2" ht="14.25" customHeight="1">
      <c r="A345" s="318"/>
      <c r="B345" s="318"/>
    </row>
    <row r="346" spans="1:2" ht="14.25" customHeight="1">
      <c r="A346" s="318"/>
      <c r="B346" s="318"/>
    </row>
    <row r="347" spans="1:2" ht="14.25" customHeight="1">
      <c r="A347" s="318"/>
      <c r="B347" s="318"/>
    </row>
    <row r="348" spans="1:2" ht="14.25" customHeight="1">
      <c r="A348" s="318"/>
      <c r="B348" s="318"/>
    </row>
    <row r="349" spans="1:2" ht="14.25" customHeight="1">
      <c r="A349" s="318"/>
      <c r="B349" s="318"/>
    </row>
    <row r="350" spans="1:2" ht="14.25" customHeight="1">
      <c r="A350" s="318"/>
      <c r="B350" s="318"/>
    </row>
    <row r="351" spans="1:2" ht="14.25" customHeight="1">
      <c r="A351" s="318"/>
      <c r="B351" s="318"/>
    </row>
    <row r="352" spans="1:2" ht="14.25" customHeight="1">
      <c r="A352" s="318"/>
      <c r="B352" s="318"/>
    </row>
    <row r="353" spans="1:2" ht="14.25" customHeight="1">
      <c r="A353" s="318"/>
      <c r="B353" s="318"/>
    </row>
    <row r="354" spans="1:2" ht="14.25" customHeight="1">
      <c r="A354" s="318"/>
      <c r="B354" s="318"/>
    </row>
    <row r="355" spans="1:2" ht="14.25" customHeight="1">
      <c r="A355" s="318"/>
      <c r="B355" s="318"/>
    </row>
    <row r="356" spans="1:2" ht="14.25" customHeight="1">
      <c r="A356" s="318"/>
      <c r="B356" s="318"/>
    </row>
    <row r="357" spans="1:2" ht="14.25" customHeight="1">
      <c r="A357" s="318"/>
      <c r="B357" s="318"/>
    </row>
    <row r="358" spans="1:2" ht="14.25" customHeight="1">
      <c r="A358" s="318"/>
      <c r="B358" s="318"/>
    </row>
    <row r="359" spans="1:2" ht="14.25" customHeight="1">
      <c r="A359" s="318"/>
      <c r="B359" s="318"/>
    </row>
    <row r="360" spans="1:2" ht="14.25" customHeight="1">
      <c r="A360" s="318"/>
      <c r="B360" s="318"/>
    </row>
    <row r="361" spans="1:2" ht="14.25" customHeight="1">
      <c r="A361" s="318"/>
      <c r="B361" s="318"/>
    </row>
    <row r="362" spans="1:2" ht="14.25" customHeight="1">
      <c r="A362" s="318"/>
      <c r="B362" s="318"/>
    </row>
    <row r="363" spans="1:2" ht="14.25" customHeight="1">
      <c r="A363" s="318"/>
      <c r="B363" s="318"/>
    </row>
    <row r="364" spans="1:2" ht="14.25" customHeight="1">
      <c r="A364" s="318"/>
      <c r="B364" s="318"/>
    </row>
    <row r="365" spans="1:2" ht="14.25" customHeight="1">
      <c r="A365" s="318"/>
      <c r="B365" s="318"/>
    </row>
    <row r="366" spans="1:2" ht="14.25" customHeight="1">
      <c r="A366" s="318"/>
      <c r="B366" s="318"/>
    </row>
    <row r="367" spans="1:2" ht="14.25" customHeight="1">
      <c r="A367" s="318"/>
      <c r="B367" s="318"/>
    </row>
    <row r="368" spans="1:2" ht="14.25" customHeight="1">
      <c r="A368" s="318"/>
      <c r="B368" s="318"/>
    </row>
    <row r="369" spans="1:2" ht="14.25" customHeight="1">
      <c r="A369" s="318"/>
      <c r="B369" s="318"/>
    </row>
    <row r="370" spans="1:2" ht="14.25" customHeight="1">
      <c r="A370" s="318"/>
      <c r="B370" s="318"/>
    </row>
    <row r="371" spans="1:2" ht="14.25" customHeight="1">
      <c r="A371" s="318"/>
      <c r="B371" s="318"/>
    </row>
    <row r="372" spans="1:2" ht="14.25" customHeight="1">
      <c r="A372" s="318"/>
      <c r="B372" s="318"/>
    </row>
    <row r="373" spans="1:2" ht="14.25" customHeight="1">
      <c r="A373" s="318"/>
      <c r="B373" s="318"/>
    </row>
    <row r="374" spans="1:2" ht="14.25" customHeight="1">
      <c r="A374" s="318"/>
      <c r="B374" s="318"/>
    </row>
    <row r="375" spans="1:2" ht="14.25" customHeight="1">
      <c r="A375" s="318"/>
      <c r="B375" s="318"/>
    </row>
    <row r="376" spans="1:2" ht="14.25" customHeight="1">
      <c r="A376" s="318"/>
      <c r="B376" s="318"/>
    </row>
    <row r="377" spans="1:2" ht="14.25" customHeight="1">
      <c r="A377" s="318"/>
      <c r="B377" s="318"/>
    </row>
    <row r="378" spans="1:2" ht="14.25" customHeight="1">
      <c r="A378" s="318"/>
      <c r="B378" s="318"/>
    </row>
    <row r="379" spans="1:2" ht="14.25" customHeight="1">
      <c r="A379" s="318"/>
      <c r="B379" s="318"/>
    </row>
    <row r="380" spans="1:2" ht="14.25" customHeight="1">
      <c r="A380" s="318"/>
      <c r="B380" s="318"/>
    </row>
    <row r="381" spans="1:2" ht="14.25" customHeight="1">
      <c r="A381" s="318"/>
      <c r="B381" s="318"/>
    </row>
    <row r="382" spans="1:2" ht="14.25" customHeight="1">
      <c r="A382" s="318"/>
      <c r="B382" s="318"/>
    </row>
    <row r="383" spans="1:2" ht="14.25" customHeight="1">
      <c r="A383" s="318"/>
      <c r="B383" s="318"/>
    </row>
    <row r="384" spans="1:2" ht="14.25" customHeight="1">
      <c r="A384" s="318"/>
      <c r="B384" s="318"/>
    </row>
    <row r="385" spans="1:2" ht="14.25" customHeight="1">
      <c r="A385" s="318"/>
      <c r="B385" s="318"/>
    </row>
    <row r="386" spans="1:2" ht="14.25" customHeight="1">
      <c r="A386" s="318"/>
      <c r="B386" s="318"/>
    </row>
    <row r="387" spans="1:2" ht="14.25" customHeight="1">
      <c r="A387" s="318"/>
      <c r="B387" s="318"/>
    </row>
    <row r="388" spans="1:2" ht="14.25" customHeight="1">
      <c r="A388" s="318"/>
      <c r="B388" s="318"/>
    </row>
    <row r="389" spans="1:2" ht="14.25" customHeight="1">
      <c r="A389" s="318"/>
      <c r="B389" s="318"/>
    </row>
    <row r="390" spans="1:2" ht="14.25" customHeight="1">
      <c r="A390" s="318"/>
      <c r="B390" s="318"/>
    </row>
    <row r="391" spans="1:2" ht="14.25" customHeight="1">
      <c r="A391" s="318"/>
      <c r="B391" s="318"/>
    </row>
    <row r="392" spans="1:2" ht="14.25" customHeight="1">
      <c r="A392" s="318"/>
      <c r="B392" s="318"/>
    </row>
    <row r="393" spans="1:2" ht="14.25" customHeight="1">
      <c r="A393" s="318"/>
      <c r="B393" s="318"/>
    </row>
    <row r="394" spans="1:2" ht="14.25" customHeight="1">
      <c r="A394" s="318"/>
      <c r="B394" s="318"/>
    </row>
    <row r="395" spans="1:2" ht="14.25" customHeight="1">
      <c r="A395" s="318"/>
      <c r="B395" s="318"/>
    </row>
    <row r="396" spans="1:2" ht="14.25" customHeight="1">
      <c r="A396" s="318"/>
      <c r="B396" s="318"/>
    </row>
    <row r="397" spans="1:2" ht="14.25" customHeight="1">
      <c r="A397" s="318"/>
      <c r="B397" s="318"/>
    </row>
    <row r="398" spans="1:2" ht="14.25" customHeight="1">
      <c r="A398" s="318"/>
      <c r="B398" s="318"/>
    </row>
    <row r="399" spans="1:2" ht="14.25" customHeight="1">
      <c r="A399" s="318"/>
      <c r="B399" s="318"/>
    </row>
    <row r="400" spans="1:2" ht="14.25" customHeight="1">
      <c r="A400" s="318"/>
      <c r="B400" s="318"/>
    </row>
    <row r="401" spans="1:2" ht="14.25" customHeight="1">
      <c r="A401" s="318"/>
      <c r="B401" s="318"/>
    </row>
    <row r="402" spans="1:2" ht="14.25" customHeight="1">
      <c r="A402" s="318"/>
      <c r="B402" s="318"/>
    </row>
    <row r="403" spans="1:2" ht="14.25" customHeight="1">
      <c r="A403" s="318"/>
      <c r="B403" s="318"/>
    </row>
    <row r="404" spans="1:2" ht="14.25" customHeight="1">
      <c r="A404" s="318"/>
      <c r="B404" s="318"/>
    </row>
    <row r="405" spans="1:2" ht="14.25" customHeight="1">
      <c r="A405" s="318"/>
      <c r="B405" s="318"/>
    </row>
    <row r="406" spans="1:2" ht="14.25" customHeight="1">
      <c r="A406" s="318"/>
      <c r="B406" s="318"/>
    </row>
    <row r="407" spans="1:2" ht="14.25" customHeight="1">
      <c r="A407" s="318"/>
      <c r="B407" s="318"/>
    </row>
    <row r="408" spans="1:2" ht="14.25" customHeight="1">
      <c r="A408" s="318"/>
      <c r="B408" s="318"/>
    </row>
    <row r="409" spans="1:2" ht="14.25" customHeight="1">
      <c r="A409" s="318"/>
      <c r="B409" s="318"/>
    </row>
    <row r="410" spans="1:2" ht="14.25" customHeight="1">
      <c r="A410" s="318"/>
      <c r="B410" s="318"/>
    </row>
    <row r="411" spans="1:2" ht="14.25" customHeight="1">
      <c r="A411" s="318"/>
      <c r="B411" s="318"/>
    </row>
    <row r="412" spans="1:2" ht="14.25" customHeight="1">
      <c r="A412" s="318"/>
      <c r="B412" s="318"/>
    </row>
    <row r="413" spans="1:2" ht="14.25" customHeight="1">
      <c r="A413" s="318"/>
      <c r="B413" s="318"/>
    </row>
    <row r="414" spans="1:2" ht="14.25" customHeight="1">
      <c r="A414" s="318"/>
      <c r="B414" s="318"/>
    </row>
    <row r="415" spans="1:2" ht="14.25" customHeight="1">
      <c r="A415" s="318"/>
      <c r="B415" s="318"/>
    </row>
    <row r="416" spans="1:2" ht="14.25" customHeight="1">
      <c r="A416" s="318"/>
      <c r="B416" s="318"/>
    </row>
    <row r="417" spans="1:2" ht="14.25" customHeight="1">
      <c r="A417" s="318"/>
      <c r="B417" s="318"/>
    </row>
    <row r="418" spans="1:2" ht="14.25" customHeight="1">
      <c r="A418" s="318"/>
      <c r="B418" s="318"/>
    </row>
    <row r="419" spans="1:2" ht="14.25" customHeight="1">
      <c r="A419" s="318"/>
      <c r="B419" s="318"/>
    </row>
    <row r="420" spans="1:2" ht="14.25" customHeight="1">
      <c r="A420" s="318"/>
      <c r="B420" s="318"/>
    </row>
    <row r="421" spans="1:2" ht="14.25" customHeight="1">
      <c r="A421" s="318"/>
      <c r="B421" s="318"/>
    </row>
    <row r="422" spans="1:2" ht="14.25" customHeight="1">
      <c r="A422" s="318"/>
      <c r="B422" s="318"/>
    </row>
    <row r="423" spans="1:2" ht="14.25" customHeight="1">
      <c r="A423" s="318"/>
      <c r="B423" s="318"/>
    </row>
    <row r="424" spans="1:2" ht="14.25" customHeight="1">
      <c r="A424" s="318"/>
      <c r="B424" s="318"/>
    </row>
    <row r="425" spans="1:2" ht="14.25" customHeight="1">
      <c r="A425" s="318"/>
      <c r="B425" s="318"/>
    </row>
    <row r="426" spans="1:2" ht="14.25" customHeight="1">
      <c r="A426" s="318"/>
      <c r="B426" s="318"/>
    </row>
    <row r="427" spans="1:2" ht="14.25" customHeight="1">
      <c r="A427" s="318"/>
      <c r="B427" s="318"/>
    </row>
    <row r="428" spans="1:2" ht="14.25" customHeight="1">
      <c r="A428" s="318"/>
      <c r="B428" s="318"/>
    </row>
    <row r="429" spans="1:2" ht="14.25" customHeight="1">
      <c r="A429" s="318"/>
      <c r="B429" s="318"/>
    </row>
    <row r="430" spans="1:2" ht="14.25" customHeight="1">
      <c r="A430" s="318"/>
      <c r="B430" s="318"/>
    </row>
    <row r="431" spans="1:2" ht="14.25" customHeight="1">
      <c r="A431" s="318"/>
      <c r="B431" s="318"/>
    </row>
    <row r="432" spans="1:2" ht="14.25" customHeight="1">
      <c r="A432" s="318"/>
      <c r="B432" s="318"/>
    </row>
    <row r="433" spans="1:2" ht="14.25" customHeight="1">
      <c r="A433" s="318"/>
      <c r="B433" s="318"/>
    </row>
    <row r="434" spans="1:2" ht="14.25" customHeight="1">
      <c r="A434" s="318"/>
      <c r="B434" s="318"/>
    </row>
    <row r="435" spans="1:2" ht="14.25" customHeight="1">
      <c r="A435" s="318"/>
      <c r="B435" s="318"/>
    </row>
    <row r="436" spans="1:2" ht="14.25" customHeight="1">
      <c r="A436" s="318"/>
      <c r="B436" s="318"/>
    </row>
    <row r="437" spans="1:2" ht="14.25" customHeight="1">
      <c r="A437" s="318"/>
      <c r="B437" s="318"/>
    </row>
    <row r="438" spans="1:2" ht="14.25" customHeight="1">
      <c r="A438" s="318"/>
      <c r="B438" s="318"/>
    </row>
    <row r="439" spans="1:2" ht="14.25" customHeight="1">
      <c r="A439" s="318"/>
      <c r="B439" s="318"/>
    </row>
    <row r="440" spans="1:2" ht="14.25" customHeight="1">
      <c r="A440" s="318"/>
      <c r="B440" s="318"/>
    </row>
    <row r="441" spans="1:2" ht="14.25" customHeight="1">
      <c r="A441" s="318"/>
      <c r="B441" s="318"/>
    </row>
    <row r="442" spans="1:2" ht="14.25" customHeight="1">
      <c r="A442" s="318"/>
      <c r="B442" s="318"/>
    </row>
    <row r="443" spans="1:2" ht="14.25" customHeight="1">
      <c r="A443" s="318"/>
      <c r="B443" s="318"/>
    </row>
    <row r="444" spans="1:2" ht="14.25" customHeight="1">
      <c r="A444" s="318"/>
      <c r="B444" s="318"/>
    </row>
    <row r="445" spans="1:2" ht="14.25" customHeight="1">
      <c r="A445" s="318"/>
      <c r="B445" s="318"/>
    </row>
    <row r="446" spans="1:2" ht="14.25" customHeight="1">
      <c r="A446" s="318"/>
      <c r="B446" s="318"/>
    </row>
    <row r="447" spans="1:2" ht="14.25" customHeight="1">
      <c r="A447" s="318"/>
      <c r="B447" s="318"/>
    </row>
    <row r="448" spans="1:2" ht="14.25" customHeight="1">
      <c r="A448" s="318"/>
      <c r="B448" s="318"/>
    </row>
    <row r="449" spans="1:2" ht="14.25" customHeight="1">
      <c r="A449" s="318"/>
      <c r="B449" s="318"/>
    </row>
    <row r="450" spans="1:2" ht="14.25" customHeight="1">
      <c r="A450" s="318"/>
      <c r="B450" s="318"/>
    </row>
    <row r="451" spans="1:2" ht="14.25" customHeight="1">
      <c r="A451" s="318"/>
      <c r="B451" s="318"/>
    </row>
    <row r="452" spans="1:2" ht="14.25" customHeight="1">
      <c r="A452" s="318"/>
      <c r="B452" s="318"/>
    </row>
    <row r="453" spans="1:2" ht="14.25" customHeight="1">
      <c r="A453" s="318"/>
      <c r="B453" s="318"/>
    </row>
    <row r="454" spans="1:2" ht="14.25" customHeight="1">
      <c r="A454" s="318"/>
      <c r="B454" s="318"/>
    </row>
    <row r="455" spans="1:2" ht="14.25" customHeight="1">
      <c r="A455" s="318"/>
      <c r="B455" s="318"/>
    </row>
    <row r="456" spans="1:2" ht="14.25" customHeight="1">
      <c r="A456" s="318"/>
      <c r="B456" s="318"/>
    </row>
    <row r="457" spans="1:2" ht="14.25" customHeight="1">
      <c r="A457" s="318"/>
      <c r="B457" s="318"/>
    </row>
    <row r="458" spans="1:2" ht="14.25" customHeight="1">
      <c r="A458" s="318"/>
      <c r="B458" s="318"/>
    </row>
    <row r="459" spans="1:2" ht="14.25" customHeight="1">
      <c r="A459" s="318"/>
      <c r="B459" s="318"/>
    </row>
    <row r="460" spans="1:2" ht="14.25" customHeight="1">
      <c r="A460" s="318"/>
      <c r="B460" s="318"/>
    </row>
    <row r="461" spans="1:2" ht="14.25" customHeight="1">
      <c r="A461" s="318"/>
      <c r="B461" s="318"/>
    </row>
    <row r="462" spans="1:2" ht="14.25" customHeight="1">
      <c r="A462" s="318"/>
      <c r="B462" s="318"/>
    </row>
    <row r="463" spans="1:2" ht="14.25" customHeight="1">
      <c r="A463" s="318"/>
      <c r="B463" s="318"/>
    </row>
    <row r="464" spans="1:2" ht="14.25" customHeight="1">
      <c r="A464" s="318"/>
      <c r="B464" s="318"/>
    </row>
    <row r="465" spans="1:2" ht="14.25" customHeight="1">
      <c r="A465" s="318"/>
      <c r="B465" s="318"/>
    </row>
    <row r="466" spans="1:2" ht="14.25" customHeight="1">
      <c r="A466" s="318"/>
      <c r="B466" s="318"/>
    </row>
    <row r="467" spans="1:2" ht="14.25" customHeight="1">
      <c r="A467" s="318"/>
      <c r="B467" s="318"/>
    </row>
    <row r="468" spans="1:2" ht="14.25" customHeight="1">
      <c r="A468" s="318"/>
      <c r="B468" s="318"/>
    </row>
    <row r="469" spans="1:2" ht="14.25" customHeight="1">
      <c r="A469" s="318"/>
      <c r="B469" s="318"/>
    </row>
    <row r="470" spans="1:2" ht="14.25" customHeight="1">
      <c r="A470" s="318"/>
      <c r="B470" s="318"/>
    </row>
    <row r="471" spans="1:2" ht="14.25" customHeight="1">
      <c r="A471" s="318"/>
      <c r="B471" s="318"/>
    </row>
    <row r="472" spans="1:2" ht="14.25" customHeight="1">
      <c r="A472" s="318"/>
      <c r="B472" s="318"/>
    </row>
    <row r="473" spans="1:2" ht="14.25" customHeight="1">
      <c r="A473" s="318"/>
      <c r="B473" s="318"/>
    </row>
    <row r="474" spans="1:2" ht="14.25" customHeight="1">
      <c r="A474" s="318"/>
      <c r="B474" s="318"/>
    </row>
    <row r="475" spans="1:2" ht="14.25" customHeight="1">
      <c r="A475" s="318"/>
      <c r="B475" s="318"/>
    </row>
    <row r="476" spans="1:2" ht="14.25" customHeight="1">
      <c r="A476" s="318"/>
      <c r="B476" s="318"/>
    </row>
    <row r="477" spans="1:2" ht="14.25" customHeight="1">
      <c r="A477" s="318"/>
      <c r="B477" s="318"/>
    </row>
    <row r="478" spans="1:2" ht="14.25" customHeight="1">
      <c r="A478" s="318"/>
      <c r="B478" s="318"/>
    </row>
    <row r="479" spans="1:2" ht="14.25" customHeight="1">
      <c r="A479" s="318"/>
      <c r="B479" s="318"/>
    </row>
    <row r="480" spans="1:2" ht="14.25" customHeight="1">
      <c r="A480" s="318"/>
      <c r="B480" s="318"/>
    </row>
    <row r="481" spans="1:2" ht="14.25" customHeight="1">
      <c r="A481" s="318"/>
      <c r="B481" s="318"/>
    </row>
    <row r="482" spans="1:2" ht="14.25" customHeight="1">
      <c r="A482" s="318"/>
      <c r="B482" s="318"/>
    </row>
    <row r="483" spans="1:2" ht="14.25" customHeight="1">
      <c r="A483" s="318"/>
      <c r="B483" s="318"/>
    </row>
    <row r="484" spans="1:2" ht="14.25" customHeight="1">
      <c r="A484" s="318"/>
      <c r="B484" s="318"/>
    </row>
    <row r="485" spans="1:2" ht="14.25" customHeight="1">
      <c r="A485" s="318"/>
      <c r="B485" s="318"/>
    </row>
    <row r="486" spans="1:2" ht="14.25" customHeight="1">
      <c r="A486" s="318"/>
      <c r="B486" s="318"/>
    </row>
    <row r="487" spans="1:2" ht="14.25" customHeight="1">
      <c r="A487" s="318"/>
      <c r="B487" s="318"/>
    </row>
    <row r="488" spans="1:2" ht="14.25" customHeight="1">
      <c r="A488" s="318"/>
      <c r="B488" s="318"/>
    </row>
    <row r="489" spans="1:2" ht="14.25" customHeight="1">
      <c r="A489" s="318"/>
      <c r="B489" s="318"/>
    </row>
    <row r="490" spans="1:2" ht="14.25" customHeight="1">
      <c r="A490" s="318"/>
      <c r="B490" s="318"/>
    </row>
    <row r="491" spans="1:2" ht="14.25" customHeight="1">
      <c r="A491" s="318"/>
      <c r="B491" s="318"/>
    </row>
    <row r="492" spans="1:2" ht="14.25" customHeight="1">
      <c r="A492" s="318"/>
      <c r="B492" s="318"/>
    </row>
    <row r="493" spans="1:2" ht="14.25" customHeight="1">
      <c r="A493" s="318"/>
      <c r="B493" s="318"/>
    </row>
    <row r="494" spans="1:2" ht="14.25" customHeight="1">
      <c r="A494" s="318"/>
      <c r="B494" s="318"/>
    </row>
    <row r="495" spans="1:2" ht="14.25" customHeight="1">
      <c r="A495" s="318"/>
      <c r="B495" s="318"/>
    </row>
    <row r="496" spans="1:2" ht="14.25" customHeight="1">
      <c r="A496" s="318"/>
      <c r="B496" s="318"/>
    </row>
    <row r="497" spans="1:2" ht="14.25" customHeight="1">
      <c r="A497" s="318"/>
      <c r="B497" s="318"/>
    </row>
    <row r="498" spans="1:2" ht="14.25" customHeight="1">
      <c r="A498" s="318"/>
      <c r="B498" s="318"/>
    </row>
    <row r="499" spans="1:2" ht="14.25" customHeight="1">
      <c r="A499" s="318"/>
      <c r="B499" s="318"/>
    </row>
    <row r="500" spans="1:2" ht="14.25" customHeight="1">
      <c r="A500" s="318"/>
      <c r="B500" s="318"/>
    </row>
    <row r="501" spans="1:2" ht="14.25" customHeight="1">
      <c r="A501" s="318"/>
      <c r="B501" s="318"/>
    </row>
    <row r="502" spans="1:2" ht="14.25" customHeight="1">
      <c r="A502" s="318"/>
      <c r="B502" s="318"/>
    </row>
    <row r="503" spans="1:2" ht="14.25" customHeight="1">
      <c r="A503" s="318"/>
      <c r="B503" s="318"/>
    </row>
    <row r="504" spans="1:2" ht="14.25" customHeight="1">
      <c r="A504" s="318"/>
      <c r="B504" s="318"/>
    </row>
    <row r="505" spans="1:2" ht="14.25" customHeight="1">
      <c r="A505" s="318"/>
      <c r="B505" s="318"/>
    </row>
    <row r="506" spans="1:2" ht="14.25" customHeight="1">
      <c r="A506" s="318"/>
      <c r="B506" s="318"/>
    </row>
    <row r="507" spans="1:2" ht="14.25" customHeight="1">
      <c r="A507" s="318"/>
      <c r="B507" s="318"/>
    </row>
    <row r="508" spans="1:2" ht="14.25" customHeight="1">
      <c r="A508" s="318"/>
      <c r="B508" s="318"/>
    </row>
    <row r="509" spans="1:2" ht="14.25" customHeight="1">
      <c r="A509" s="318"/>
      <c r="B509" s="318"/>
    </row>
    <row r="510" spans="1:2" ht="14.25" customHeight="1">
      <c r="A510" s="318"/>
      <c r="B510" s="318"/>
    </row>
    <row r="511" spans="1:2" ht="14.25" customHeight="1">
      <c r="A511" s="318"/>
      <c r="B511" s="318"/>
    </row>
    <row r="512" spans="1:2" ht="14.25" customHeight="1">
      <c r="A512" s="318"/>
      <c r="B512" s="318"/>
    </row>
    <row r="513" spans="1:2" ht="14.25" customHeight="1">
      <c r="A513" s="318"/>
      <c r="B513" s="318"/>
    </row>
    <row r="514" spans="1:2" ht="14.25" customHeight="1">
      <c r="A514" s="318"/>
      <c r="B514" s="318"/>
    </row>
    <row r="515" spans="1:2" ht="14.25" customHeight="1">
      <c r="A515" s="318"/>
      <c r="B515" s="318"/>
    </row>
    <row r="516" spans="1:2" ht="14.25" customHeight="1">
      <c r="A516" s="318"/>
      <c r="B516" s="318"/>
    </row>
    <row r="517" spans="1:2" ht="14.25" customHeight="1">
      <c r="A517" s="318"/>
      <c r="B517" s="318"/>
    </row>
    <row r="518" spans="1:2" ht="14.25" customHeight="1">
      <c r="A518" s="318"/>
      <c r="B518" s="318"/>
    </row>
    <row r="519" spans="1:2" ht="14.25" customHeight="1">
      <c r="A519" s="318"/>
      <c r="B519" s="318"/>
    </row>
    <row r="520" spans="1:2" ht="14.25" customHeight="1">
      <c r="A520" s="318"/>
      <c r="B520" s="318"/>
    </row>
    <row r="521" spans="1:2" ht="14.25" customHeight="1">
      <c r="A521" s="318"/>
      <c r="B521" s="318"/>
    </row>
    <row r="522" spans="1:2" ht="14.25" customHeight="1">
      <c r="A522" s="318"/>
      <c r="B522" s="318"/>
    </row>
    <row r="523" spans="1:2" ht="14.25" customHeight="1">
      <c r="A523" s="318"/>
      <c r="B523" s="318"/>
    </row>
    <row r="524" spans="1:2" ht="14.25" customHeight="1">
      <c r="A524" s="318"/>
      <c r="B524" s="318"/>
    </row>
    <row r="525" spans="1:2" ht="14.25" customHeight="1">
      <c r="A525" s="318"/>
      <c r="B525" s="318"/>
    </row>
    <row r="526" spans="1:2" ht="14.25" customHeight="1">
      <c r="A526" s="318"/>
      <c r="B526" s="318"/>
    </row>
    <row r="527" spans="1:2" ht="14.25" customHeight="1">
      <c r="A527" s="318"/>
      <c r="B527" s="318"/>
    </row>
    <row r="528" spans="1:2" ht="14.25" customHeight="1">
      <c r="A528" s="318"/>
      <c r="B528" s="318"/>
    </row>
    <row r="529" spans="1:2" ht="14.25" customHeight="1">
      <c r="A529" s="318"/>
      <c r="B529" s="318"/>
    </row>
    <row r="530" spans="1:2" ht="14.25" customHeight="1">
      <c r="A530" s="318"/>
      <c r="B530" s="318"/>
    </row>
    <row r="531" spans="1:2" ht="14.25" customHeight="1">
      <c r="A531" s="318"/>
      <c r="B531" s="318"/>
    </row>
    <row r="532" spans="1:2" ht="14.25" customHeight="1">
      <c r="A532" s="318"/>
      <c r="B532" s="318"/>
    </row>
    <row r="533" spans="1:2" ht="14.25" customHeight="1">
      <c r="A533" s="318"/>
      <c r="B533" s="318"/>
    </row>
    <row r="534" spans="1:2" ht="14.25" customHeight="1">
      <c r="A534" s="318"/>
      <c r="B534" s="318"/>
    </row>
    <row r="535" spans="1:2" ht="14.25" customHeight="1">
      <c r="A535" s="318"/>
      <c r="B535" s="318"/>
    </row>
    <row r="536" spans="1:2" ht="14.25" customHeight="1">
      <c r="A536" s="318"/>
      <c r="B536" s="318"/>
    </row>
    <row r="537" spans="1:2" ht="14.25" customHeight="1">
      <c r="A537" s="318"/>
      <c r="B537" s="318"/>
    </row>
    <row r="538" spans="1:2" ht="14.25" customHeight="1">
      <c r="A538" s="318"/>
      <c r="B538" s="318"/>
    </row>
    <row r="539" spans="1:2" ht="14.25" customHeight="1">
      <c r="A539" s="318"/>
      <c r="B539" s="318"/>
    </row>
    <row r="540" spans="1:2" ht="14.25" customHeight="1">
      <c r="A540" s="318"/>
      <c r="B540" s="318"/>
    </row>
    <row r="541" spans="1:2" ht="14.25" customHeight="1">
      <c r="A541" s="318"/>
      <c r="B541" s="318"/>
    </row>
    <row r="542" spans="1:2" ht="14.25" customHeight="1">
      <c r="A542" s="318"/>
      <c r="B542" s="318"/>
    </row>
    <row r="543" spans="1:2" ht="14.25" customHeight="1">
      <c r="A543" s="318"/>
      <c r="B543" s="318"/>
    </row>
    <row r="544" spans="1:2" ht="14.25" customHeight="1">
      <c r="A544" s="318"/>
      <c r="B544" s="318"/>
    </row>
    <row r="545" spans="1:2" ht="14.25" customHeight="1">
      <c r="A545" s="318"/>
      <c r="B545" s="318"/>
    </row>
    <row r="546" spans="1:2" ht="14.25" customHeight="1">
      <c r="A546" s="318"/>
      <c r="B546" s="318"/>
    </row>
    <row r="547" spans="1:2" ht="14.25" customHeight="1">
      <c r="A547" s="318"/>
      <c r="B547" s="318"/>
    </row>
    <row r="548" spans="1:2" ht="14.25" customHeight="1">
      <c r="A548" s="318"/>
      <c r="B548" s="318"/>
    </row>
    <row r="549" spans="1:2" ht="14.25" customHeight="1">
      <c r="A549" s="318"/>
      <c r="B549" s="318"/>
    </row>
    <row r="550" spans="1:2" ht="14.25" customHeight="1">
      <c r="A550" s="318"/>
      <c r="B550" s="318"/>
    </row>
    <row r="551" spans="1:2" ht="14.25" customHeight="1">
      <c r="A551" s="318"/>
      <c r="B551" s="318"/>
    </row>
    <row r="552" spans="1:2" ht="14.25" customHeight="1">
      <c r="A552" s="318"/>
      <c r="B552" s="318"/>
    </row>
    <row r="553" spans="1:2" ht="14.25" customHeight="1">
      <c r="A553" s="318"/>
      <c r="B553" s="318"/>
    </row>
    <row r="554" spans="1:2" ht="14.25" customHeight="1">
      <c r="A554" s="318"/>
      <c r="B554" s="318"/>
    </row>
    <row r="555" spans="1:2" ht="14.25" customHeight="1">
      <c r="A555" s="318"/>
      <c r="B555" s="318"/>
    </row>
    <row r="556" spans="1:2" ht="14.25" customHeight="1">
      <c r="A556" s="318"/>
      <c r="B556" s="318"/>
    </row>
    <row r="557" spans="1:2" ht="14.25" customHeight="1">
      <c r="A557" s="318"/>
      <c r="B557" s="318"/>
    </row>
    <row r="558" spans="1:2" ht="14.25" customHeight="1">
      <c r="A558" s="318"/>
      <c r="B558" s="318"/>
    </row>
    <row r="559" spans="1:2" ht="14.25" customHeight="1">
      <c r="A559" s="318"/>
      <c r="B559" s="318"/>
    </row>
    <row r="560" spans="1:2" ht="14.25" customHeight="1">
      <c r="A560" s="318"/>
      <c r="B560" s="318"/>
    </row>
    <row r="561" spans="1:2" ht="14.25" customHeight="1">
      <c r="A561" s="318"/>
      <c r="B561" s="318"/>
    </row>
    <row r="562" spans="1:2" ht="14.25" customHeight="1">
      <c r="A562" s="318"/>
      <c r="B562" s="318"/>
    </row>
    <row r="563" spans="1:2" ht="14.25" customHeight="1">
      <c r="A563" s="318"/>
      <c r="B563" s="318"/>
    </row>
    <row r="564" spans="1:2" ht="14.25" customHeight="1">
      <c r="A564" s="318"/>
      <c r="B564" s="318"/>
    </row>
    <row r="565" spans="1:2" ht="14.25" customHeight="1">
      <c r="A565" s="318"/>
      <c r="B565" s="318"/>
    </row>
    <row r="566" spans="1:2" ht="14.25" customHeight="1">
      <c r="A566" s="318"/>
      <c r="B566" s="318"/>
    </row>
    <row r="567" spans="1:2" ht="14.25" customHeight="1">
      <c r="A567" s="318"/>
      <c r="B567" s="318"/>
    </row>
    <row r="568" spans="1:2" ht="14.25" customHeight="1">
      <c r="A568" s="318"/>
      <c r="B568" s="318"/>
    </row>
    <row r="569" spans="1:2" ht="14.25" customHeight="1">
      <c r="A569" s="318"/>
      <c r="B569" s="318"/>
    </row>
    <row r="570" spans="1:2" ht="14.25" customHeight="1">
      <c r="A570" s="318"/>
      <c r="B570" s="318"/>
    </row>
    <row r="571" spans="1:2" ht="14.25" customHeight="1">
      <c r="A571" s="318"/>
      <c r="B571" s="318"/>
    </row>
    <row r="572" spans="1:2" ht="14.25" customHeight="1">
      <c r="A572" s="318"/>
      <c r="B572" s="318"/>
    </row>
    <row r="573" spans="1:2" ht="14.25" customHeight="1">
      <c r="A573" s="318"/>
      <c r="B573" s="318"/>
    </row>
    <row r="574" spans="1:2" ht="14.25" customHeight="1">
      <c r="A574" s="318"/>
      <c r="B574" s="318"/>
    </row>
    <row r="575" spans="1:2" ht="14.25" customHeight="1">
      <c r="A575" s="318"/>
      <c r="B575" s="318"/>
    </row>
    <row r="576" spans="1:2" ht="14.25" customHeight="1">
      <c r="A576" s="318"/>
      <c r="B576" s="318"/>
    </row>
    <row r="577" spans="1:2" ht="14.25" customHeight="1">
      <c r="A577" s="318"/>
      <c r="B577" s="318"/>
    </row>
    <row r="578" spans="1:2" ht="14.25" customHeight="1">
      <c r="A578" s="318"/>
      <c r="B578" s="318"/>
    </row>
    <row r="579" spans="1:2" ht="14.25" customHeight="1">
      <c r="A579" s="318"/>
      <c r="B579" s="318"/>
    </row>
    <row r="580" spans="1:2" ht="14.25" customHeight="1">
      <c r="A580" s="318"/>
      <c r="B580" s="318"/>
    </row>
    <row r="581" spans="1:2" ht="14.25" customHeight="1">
      <c r="A581" s="318"/>
      <c r="B581" s="318"/>
    </row>
    <row r="582" spans="1:2" ht="14.25" customHeight="1">
      <c r="A582" s="318"/>
      <c r="B582" s="318"/>
    </row>
    <row r="583" spans="1:2" ht="14.25" customHeight="1">
      <c r="A583" s="318"/>
      <c r="B583" s="318"/>
    </row>
    <row r="584" spans="1:2" ht="14.25" customHeight="1">
      <c r="A584" s="318"/>
      <c r="B584" s="318"/>
    </row>
    <row r="585" spans="1:2" ht="14.25" customHeight="1">
      <c r="A585" s="318"/>
      <c r="B585" s="318"/>
    </row>
    <row r="586" spans="1:2" ht="14.25" customHeight="1">
      <c r="A586" s="318"/>
      <c r="B586" s="318"/>
    </row>
    <row r="587" spans="1:2" ht="14.25" customHeight="1">
      <c r="A587" s="318"/>
      <c r="B587" s="318"/>
    </row>
    <row r="588" spans="1:2" ht="14.25" customHeight="1">
      <c r="A588" s="318"/>
      <c r="B588" s="318"/>
    </row>
    <row r="589" spans="1:2" ht="14.25" customHeight="1">
      <c r="A589" s="318"/>
      <c r="B589" s="318"/>
    </row>
    <row r="590" spans="1:2" ht="14.25" customHeight="1">
      <c r="A590" s="318"/>
      <c r="B590" s="318"/>
    </row>
    <row r="591" spans="1:2" ht="14.25" customHeight="1">
      <c r="A591" s="318"/>
      <c r="B591" s="318"/>
    </row>
    <row r="592" spans="1:2" ht="14.25" customHeight="1">
      <c r="A592" s="318"/>
      <c r="B592" s="318"/>
    </row>
    <row r="593" spans="1:2" ht="14.25" customHeight="1">
      <c r="A593" s="318"/>
      <c r="B593" s="318"/>
    </row>
    <row r="594" spans="1:2" ht="14.25" customHeight="1">
      <c r="A594" s="318"/>
      <c r="B594" s="318"/>
    </row>
    <row r="595" spans="1:2" ht="14.25" customHeight="1">
      <c r="A595" s="318"/>
      <c r="B595" s="318"/>
    </row>
    <row r="596" spans="1:2" ht="14.25" customHeight="1">
      <c r="A596" s="318"/>
      <c r="B596" s="318"/>
    </row>
    <row r="597" spans="1:2" ht="14.25" customHeight="1">
      <c r="A597" s="318"/>
      <c r="B597" s="318"/>
    </row>
    <row r="598" spans="1:2" ht="14.25" customHeight="1">
      <c r="A598" s="318"/>
      <c r="B598" s="318"/>
    </row>
    <row r="599" spans="1:2" ht="14.25" customHeight="1">
      <c r="A599" s="318"/>
      <c r="B599" s="318"/>
    </row>
    <row r="600" spans="1:2" ht="14.25" customHeight="1">
      <c r="A600" s="318"/>
      <c r="B600" s="318"/>
    </row>
    <row r="601" spans="1:2" ht="14.25" customHeight="1">
      <c r="A601" s="318"/>
      <c r="B601" s="318"/>
    </row>
    <row r="602" spans="1:2" ht="14.25" customHeight="1">
      <c r="A602" s="318"/>
      <c r="B602" s="318"/>
    </row>
    <row r="603" spans="1:2" ht="14.25" customHeight="1">
      <c r="A603" s="318"/>
      <c r="B603" s="318"/>
    </row>
    <row r="604" spans="1:2" ht="14.25" customHeight="1">
      <c r="A604" s="318"/>
      <c r="B604" s="318"/>
    </row>
    <row r="605" spans="1:2" ht="14.25" customHeight="1">
      <c r="A605" s="318"/>
      <c r="B605" s="318"/>
    </row>
    <row r="606" spans="1:2" ht="14.25" customHeight="1">
      <c r="A606" s="318"/>
      <c r="B606" s="318"/>
    </row>
    <row r="607" spans="1:2" ht="14.25" customHeight="1">
      <c r="A607" s="318"/>
      <c r="B607" s="318"/>
    </row>
    <row r="608" spans="1:2" ht="14.25" customHeight="1">
      <c r="A608" s="318"/>
      <c r="B608" s="318"/>
    </row>
    <row r="609" spans="1:2" ht="14.25" customHeight="1">
      <c r="A609" s="318"/>
      <c r="B609" s="318"/>
    </row>
    <row r="610" spans="1:2" ht="14.25" customHeight="1">
      <c r="A610" s="318"/>
      <c r="B610" s="318"/>
    </row>
    <row r="611" spans="1:2" ht="14.25" customHeight="1">
      <c r="A611" s="318"/>
      <c r="B611" s="318"/>
    </row>
    <row r="612" spans="1:2" ht="14.25" customHeight="1">
      <c r="A612" s="318"/>
      <c r="B612" s="318"/>
    </row>
    <row r="613" spans="1:2" ht="14.25" customHeight="1">
      <c r="A613" s="318"/>
      <c r="B613" s="318"/>
    </row>
    <row r="614" spans="1:2" ht="14.25" customHeight="1">
      <c r="A614" s="318"/>
      <c r="B614" s="318"/>
    </row>
    <row r="615" spans="1:2" ht="14.25" customHeight="1">
      <c r="A615" s="318"/>
      <c r="B615" s="318"/>
    </row>
    <row r="616" spans="1:2" ht="14.25" customHeight="1">
      <c r="A616" s="318"/>
      <c r="B616" s="318"/>
    </row>
    <row r="617" spans="1:2" ht="14.25" customHeight="1">
      <c r="A617" s="318"/>
      <c r="B617" s="318"/>
    </row>
    <row r="618" spans="1:2" ht="14.25" customHeight="1">
      <c r="A618" s="318"/>
      <c r="B618" s="318"/>
    </row>
    <row r="619" spans="1:2" ht="14.25" customHeight="1">
      <c r="A619" s="318"/>
      <c r="B619" s="318"/>
    </row>
    <row r="620" spans="1:2" ht="14.25" customHeight="1">
      <c r="A620" s="318"/>
      <c r="B620" s="318"/>
    </row>
    <row r="621" spans="1:2" ht="14.25" customHeight="1">
      <c r="A621" s="318"/>
      <c r="B621" s="318"/>
    </row>
    <row r="622" spans="1:2" ht="14.25" customHeight="1">
      <c r="A622" s="318"/>
      <c r="B622" s="318"/>
    </row>
    <row r="623" spans="1:2" ht="14.25" customHeight="1">
      <c r="A623" s="318"/>
      <c r="B623" s="318"/>
    </row>
    <row r="624" spans="1:2" ht="14.25" customHeight="1">
      <c r="A624" s="318"/>
      <c r="B624" s="318"/>
    </row>
    <row r="625" spans="1:2" ht="14.25" customHeight="1">
      <c r="A625" s="318"/>
      <c r="B625" s="318"/>
    </row>
    <row r="626" spans="1:2" ht="14.25" customHeight="1">
      <c r="A626" s="318"/>
      <c r="B626" s="318"/>
    </row>
    <row r="627" spans="1:2" ht="14.25" customHeight="1">
      <c r="A627" s="318"/>
      <c r="B627" s="318"/>
    </row>
    <row r="628" spans="1:2" ht="14.25" customHeight="1">
      <c r="A628" s="318"/>
      <c r="B628" s="318"/>
    </row>
    <row r="629" spans="1:2" ht="14.25" customHeight="1">
      <c r="A629" s="318"/>
      <c r="B629" s="318"/>
    </row>
    <row r="630" spans="1:2" ht="14.25" customHeight="1">
      <c r="A630" s="318"/>
      <c r="B630" s="318"/>
    </row>
    <row r="631" spans="1:2" ht="14.25" customHeight="1">
      <c r="A631" s="318"/>
      <c r="B631" s="318"/>
    </row>
    <row r="632" spans="1:2" ht="14.25" customHeight="1">
      <c r="A632" s="318"/>
      <c r="B632" s="318"/>
    </row>
    <row r="633" spans="1:2" ht="14.25" customHeight="1">
      <c r="A633" s="318"/>
      <c r="B633" s="318"/>
    </row>
    <row r="634" spans="1:2" ht="14.25" customHeight="1">
      <c r="A634" s="318"/>
      <c r="B634" s="318"/>
    </row>
    <row r="635" spans="1:2" ht="14.25" customHeight="1">
      <c r="A635" s="318"/>
      <c r="B635" s="318"/>
    </row>
    <row r="636" spans="1:2" ht="14.25" customHeight="1">
      <c r="A636" s="318"/>
      <c r="B636" s="318"/>
    </row>
    <row r="637" spans="1:2" ht="14.25" customHeight="1">
      <c r="A637" s="318"/>
      <c r="B637" s="318"/>
    </row>
    <row r="638" spans="1:2" ht="14.25" customHeight="1">
      <c r="A638" s="318"/>
      <c r="B638" s="318"/>
    </row>
    <row r="639" spans="1:2" ht="14.25" customHeight="1">
      <c r="A639" s="318"/>
      <c r="B639" s="318"/>
    </row>
    <row r="640" spans="1:2" ht="14.25" customHeight="1">
      <c r="A640" s="318"/>
      <c r="B640" s="318"/>
    </row>
    <row r="641" spans="1:2" ht="14.25" customHeight="1">
      <c r="A641" s="318"/>
      <c r="B641" s="318"/>
    </row>
    <row r="642" spans="1:2" ht="14.25" customHeight="1">
      <c r="A642" s="318"/>
      <c r="B642" s="318"/>
    </row>
    <row r="643" spans="1:2" ht="14.25" customHeight="1">
      <c r="A643" s="318"/>
      <c r="B643" s="318"/>
    </row>
    <row r="644" spans="1:2" ht="14.25" customHeight="1">
      <c r="A644" s="318"/>
      <c r="B644" s="318"/>
    </row>
    <row r="645" spans="1:2" ht="14.25" customHeight="1">
      <c r="A645" s="318"/>
      <c r="B645" s="318"/>
    </row>
    <row r="646" spans="1:2" ht="14.25" customHeight="1">
      <c r="A646" s="318"/>
      <c r="B646" s="318"/>
    </row>
    <row r="647" spans="1:2" ht="14.25" customHeight="1">
      <c r="A647" s="318"/>
      <c r="B647" s="318"/>
    </row>
    <row r="648" spans="1:2" ht="14.25" customHeight="1">
      <c r="A648" s="318"/>
      <c r="B648" s="318"/>
    </row>
    <row r="649" spans="1:2" ht="14.25" customHeight="1">
      <c r="A649" s="318"/>
      <c r="B649" s="318"/>
    </row>
    <row r="650" spans="1:2" ht="14.25" customHeight="1">
      <c r="A650" s="318"/>
      <c r="B650" s="318"/>
    </row>
    <row r="651" spans="1:2" ht="14.25" customHeight="1">
      <c r="A651" s="318"/>
      <c r="B651" s="318"/>
    </row>
    <row r="652" spans="1:2" ht="14.25" customHeight="1">
      <c r="A652" s="318"/>
      <c r="B652" s="318"/>
    </row>
    <row r="653" spans="1:2" ht="14.25" customHeight="1">
      <c r="A653" s="318"/>
      <c r="B653" s="318"/>
    </row>
    <row r="654" spans="1:2" ht="14.25" customHeight="1">
      <c r="A654" s="318"/>
      <c r="B654" s="318"/>
    </row>
    <row r="655" spans="1:2" ht="14.25" customHeight="1">
      <c r="A655" s="318"/>
      <c r="B655" s="318"/>
    </row>
    <row r="656" spans="1:2" ht="14.25" customHeight="1">
      <c r="A656" s="318"/>
      <c r="B656" s="318"/>
    </row>
    <row r="657" spans="1:2" ht="14.25" customHeight="1">
      <c r="A657" s="318"/>
      <c r="B657" s="318"/>
    </row>
    <row r="658" spans="1:2" ht="14.25" customHeight="1">
      <c r="A658" s="318"/>
      <c r="B658" s="318"/>
    </row>
    <row r="659" spans="1:2" ht="14.25" customHeight="1">
      <c r="A659" s="318"/>
      <c r="B659" s="318"/>
    </row>
    <row r="660" spans="1:2" ht="14.25" customHeight="1">
      <c r="A660" s="318"/>
      <c r="B660" s="318"/>
    </row>
    <row r="661" spans="1:2" ht="14.25" customHeight="1">
      <c r="A661" s="318"/>
      <c r="B661" s="318"/>
    </row>
    <row r="662" spans="1:2" ht="14.25" customHeight="1">
      <c r="A662" s="318"/>
      <c r="B662" s="318"/>
    </row>
    <row r="663" spans="1:2" ht="14.25" customHeight="1">
      <c r="A663" s="318"/>
      <c r="B663" s="318"/>
    </row>
    <row r="664" spans="1:2" ht="14.25" customHeight="1">
      <c r="A664" s="318"/>
      <c r="B664" s="318"/>
    </row>
    <row r="665" spans="1:2" ht="14.25" customHeight="1">
      <c r="A665" s="318"/>
      <c r="B665" s="318"/>
    </row>
    <row r="666" spans="1:2" ht="14.25" customHeight="1">
      <c r="A666" s="318"/>
      <c r="B666" s="318"/>
    </row>
    <row r="667" spans="1:2" ht="14.25" customHeight="1">
      <c r="A667" s="318"/>
      <c r="B667" s="318"/>
    </row>
    <row r="668" spans="1:2" ht="14.25" customHeight="1">
      <c r="A668" s="318"/>
      <c r="B668" s="318"/>
    </row>
    <row r="669" spans="1:2" ht="14.25" customHeight="1">
      <c r="A669" s="318"/>
      <c r="B669" s="318"/>
    </row>
    <row r="670" spans="1:2" ht="14.25" customHeight="1">
      <c r="A670" s="318"/>
      <c r="B670" s="318"/>
    </row>
    <row r="671" spans="1:2" ht="14.25" customHeight="1">
      <c r="A671" s="318"/>
      <c r="B671" s="318"/>
    </row>
    <row r="672" spans="1:2" ht="14.25" customHeight="1">
      <c r="A672" s="318"/>
      <c r="B672" s="318"/>
    </row>
    <row r="673" spans="1:2" ht="14.25" customHeight="1">
      <c r="A673" s="318"/>
      <c r="B673" s="318"/>
    </row>
    <row r="674" spans="1:2" ht="14.25" customHeight="1">
      <c r="A674" s="318"/>
      <c r="B674" s="318"/>
    </row>
    <row r="675" spans="1:2" ht="14.25" customHeight="1">
      <c r="A675" s="318"/>
      <c r="B675" s="318"/>
    </row>
    <row r="676" spans="1:2" ht="14.25" customHeight="1">
      <c r="A676" s="318"/>
      <c r="B676" s="318"/>
    </row>
    <row r="677" spans="1:2" ht="14.25" customHeight="1">
      <c r="A677" s="318"/>
      <c r="B677" s="318"/>
    </row>
    <row r="678" spans="1:2" ht="14.25" customHeight="1">
      <c r="A678" s="318"/>
      <c r="B678" s="318"/>
    </row>
    <row r="679" spans="1:2" ht="14.25" customHeight="1">
      <c r="A679" s="318"/>
      <c r="B679" s="318"/>
    </row>
    <row r="680" spans="1:2" ht="14.25" customHeight="1">
      <c r="A680" s="318"/>
      <c r="B680" s="318"/>
    </row>
    <row r="681" spans="1:2" ht="14.25" customHeight="1">
      <c r="A681" s="318"/>
      <c r="B681" s="318"/>
    </row>
    <row r="682" spans="1:2" ht="14.25" customHeight="1">
      <c r="A682" s="318"/>
      <c r="B682" s="318"/>
    </row>
    <row r="683" spans="1:2" ht="14.25" customHeight="1">
      <c r="A683" s="318"/>
      <c r="B683" s="318"/>
    </row>
    <row r="684" spans="1:2" ht="14.25" customHeight="1">
      <c r="A684" s="318"/>
      <c r="B684" s="318"/>
    </row>
    <row r="685" spans="1:2" ht="14.25" customHeight="1">
      <c r="A685" s="318"/>
      <c r="B685" s="318"/>
    </row>
    <row r="686" spans="1:2" ht="14.25" customHeight="1">
      <c r="A686" s="318"/>
      <c r="B686" s="318"/>
    </row>
    <row r="687" spans="1:2" ht="14.25" customHeight="1">
      <c r="A687" s="318"/>
      <c r="B687" s="318"/>
    </row>
    <row r="688" spans="1:2" ht="14.25" customHeight="1">
      <c r="A688" s="318"/>
      <c r="B688" s="318"/>
    </row>
    <row r="689" spans="1:2" ht="14.25" customHeight="1">
      <c r="A689" s="318"/>
      <c r="B689" s="318"/>
    </row>
    <row r="690" spans="1:2" ht="14.25" customHeight="1">
      <c r="A690" s="318"/>
      <c r="B690" s="318"/>
    </row>
    <row r="691" spans="1:2" ht="14.25" customHeight="1">
      <c r="A691" s="318"/>
      <c r="B691" s="318"/>
    </row>
    <row r="692" spans="1:2" ht="14.25" customHeight="1">
      <c r="A692" s="318"/>
      <c r="B692" s="318"/>
    </row>
    <row r="693" spans="1:2" ht="14.25" customHeight="1">
      <c r="A693" s="318"/>
      <c r="B693" s="318"/>
    </row>
    <row r="694" spans="1:2" ht="14.25" customHeight="1">
      <c r="A694" s="318"/>
      <c r="B694" s="318"/>
    </row>
    <row r="695" spans="1:2" ht="14.25" customHeight="1">
      <c r="A695" s="318"/>
      <c r="B695" s="318"/>
    </row>
    <row r="696" spans="1:2" ht="14.25" customHeight="1">
      <c r="A696" s="318"/>
      <c r="B696" s="318"/>
    </row>
    <row r="697" spans="1:2" ht="14.25" customHeight="1">
      <c r="A697" s="318"/>
      <c r="B697" s="318"/>
    </row>
    <row r="698" spans="1:2" ht="14.25" customHeight="1">
      <c r="A698" s="318"/>
      <c r="B698" s="318"/>
    </row>
    <row r="699" spans="1:2" ht="14.25" customHeight="1">
      <c r="A699" s="318"/>
      <c r="B699" s="318"/>
    </row>
    <row r="700" spans="1:2" ht="14.25" customHeight="1">
      <c r="A700" s="318"/>
      <c r="B700" s="318"/>
    </row>
    <row r="701" spans="1:2" ht="14.25" customHeight="1">
      <c r="A701" s="318"/>
      <c r="B701" s="318"/>
    </row>
    <row r="702" spans="1:2" ht="14.25" customHeight="1">
      <c r="A702" s="318"/>
      <c r="B702" s="318"/>
    </row>
    <row r="703" spans="1:2" ht="14.25" customHeight="1">
      <c r="A703" s="318"/>
      <c r="B703" s="318"/>
    </row>
    <row r="704" spans="1:2" ht="14.25" customHeight="1">
      <c r="A704" s="318"/>
      <c r="B704" s="318"/>
    </row>
    <row r="705" spans="1:2" ht="14.25" customHeight="1">
      <c r="A705" s="318"/>
      <c r="B705" s="318"/>
    </row>
    <row r="706" spans="1:2" ht="14.25" customHeight="1">
      <c r="A706" s="318"/>
      <c r="B706" s="318"/>
    </row>
    <row r="707" spans="1:2" ht="14.25" customHeight="1">
      <c r="A707" s="318"/>
      <c r="B707" s="318"/>
    </row>
    <row r="708" spans="1:2" ht="14.25" customHeight="1">
      <c r="A708" s="318"/>
      <c r="B708" s="318"/>
    </row>
    <row r="709" spans="1:2" ht="14.25" customHeight="1">
      <c r="A709" s="318"/>
      <c r="B709" s="318"/>
    </row>
    <row r="710" spans="1:2" ht="14.25" customHeight="1">
      <c r="A710" s="318"/>
      <c r="B710" s="318"/>
    </row>
    <row r="711" spans="1:2" ht="14.25" customHeight="1">
      <c r="A711" s="318"/>
      <c r="B711" s="318"/>
    </row>
    <row r="712" spans="1:2" ht="14.25" customHeight="1">
      <c r="A712" s="318"/>
      <c r="B712" s="318"/>
    </row>
    <row r="713" spans="1:2" ht="14.25" customHeight="1">
      <c r="A713" s="318"/>
      <c r="B713" s="318"/>
    </row>
    <row r="714" spans="1:2" ht="14.25" customHeight="1">
      <c r="A714" s="318"/>
      <c r="B714" s="318"/>
    </row>
    <row r="715" spans="1:2" ht="14.25" customHeight="1">
      <c r="A715" s="318"/>
      <c r="B715" s="318"/>
    </row>
    <row r="716" spans="1:2" ht="14.25" customHeight="1">
      <c r="A716" s="318"/>
      <c r="B716" s="318"/>
    </row>
    <row r="717" spans="1:2" ht="14.25" customHeight="1">
      <c r="A717" s="318"/>
      <c r="B717" s="318"/>
    </row>
    <row r="718" spans="1:2" ht="14.25" customHeight="1">
      <c r="A718" s="318"/>
      <c r="B718" s="318"/>
    </row>
    <row r="719" spans="1:2" ht="14.25" customHeight="1">
      <c r="A719" s="318"/>
      <c r="B719" s="318"/>
    </row>
    <row r="720" spans="1:2" ht="14.25" customHeight="1">
      <c r="A720" s="318"/>
      <c r="B720" s="318"/>
    </row>
    <row r="721" spans="1:2" ht="14.25" customHeight="1">
      <c r="A721" s="318"/>
      <c r="B721" s="318"/>
    </row>
    <row r="722" spans="1:2" ht="14.25" customHeight="1">
      <c r="A722" s="318"/>
      <c r="B722" s="318"/>
    </row>
    <row r="723" spans="1:2" ht="14.25" customHeight="1">
      <c r="A723" s="318"/>
      <c r="B723" s="318"/>
    </row>
    <row r="724" spans="1:2" ht="14.25" customHeight="1">
      <c r="A724" s="318"/>
      <c r="B724" s="318"/>
    </row>
    <row r="725" spans="1:2" ht="14.25" customHeight="1">
      <c r="A725" s="318"/>
      <c r="B725" s="318"/>
    </row>
    <row r="726" spans="1:2" ht="14.25" customHeight="1">
      <c r="A726" s="318"/>
      <c r="B726" s="318"/>
    </row>
    <row r="727" spans="1:2" ht="14.25" customHeight="1">
      <c r="A727" s="318"/>
      <c r="B727" s="318"/>
    </row>
    <row r="728" spans="1:2" ht="14.25" customHeight="1">
      <c r="A728" s="318"/>
      <c r="B728" s="318"/>
    </row>
    <row r="729" spans="1:2" ht="14.25" customHeight="1">
      <c r="A729" s="318"/>
      <c r="B729" s="318"/>
    </row>
    <row r="730" spans="1:2" ht="14.25" customHeight="1">
      <c r="A730" s="318"/>
      <c r="B730" s="318"/>
    </row>
    <row r="731" spans="1:2" ht="14.25" customHeight="1">
      <c r="A731" s="318"/>
      <c r="B731" s="318"/>
    </row>
    <row r="732" spans="1:2" ht="14.25" customHeight="1">
      <c r="A732" s="318"/>
      <c r="B732" s="318"/>
    </row>
    <row r="733" spans="1:2" ht="14.25" customHeight="1">
      <c r="A733" s="318"/>
      <c r="B733" s="318"/>
    </row>
    <row r="734" spans="1:2" ht="14.25" customHeight="1">
      <c r="A734" s="318"/>
      <c r="B734" s="318"/>
    </row>
    <row r="735" spans="1:2" ht="14.25" customHeight="1">
      <c r="A735" s="318"/>
      <c r="B735" s="318"/>
    </row>
    <row r="736" spans="1:2" ht="14.25" customHeight="1">
      <c r="A736" s="318"/>
      <c r="B736" s="318"/>
    </row>
    <row r="737" spans="1:2" ht="14.25" customHeight="1">
      <c r="A737" s="318"/>
      <c r="B737" s="318"/>
    </row>
    <row r="738" spans="1:2" ht="14.25" customHeight="1">
      <c r="A738" s="318"/>
      <c r="B738" s="318"/>
    </row>
    <row r="739" spans="1:2" ht="14.25" customHeight="1">
      <c r="A739" s="318"/>
      <c r="B739" s="318"/>
    </row>
    <row r="740" spans="1:2" ht="14.25" customHeight="1">
      <c r="A740" s="318"/>
      <c r="B740" s="318"/>
    </row>
    <row r="741" spans="1:2" ht="14.25" customHeight="1">
      <c r="A741" s="318"/>
      <c r="B741" s="318"/>
    </row>
    <row r="742" spans="1:2" ht="14.25" customHeight="1">
      <c r="A742" s="318"/>
      <c r="B742" s="318"/>
    </row>
    <row r="743" spans="1:2" ht="14.25" customHeight="1">
      <c r="A743" s="318"/>
      <c r="B743" s="318"/>
    </row>
    <row r="744" spans="1:2" ht="14.25" customHeight="1">
      <c r="A744" s="318"/>
      <c r="B744" s="318"/>
    </row>
    <row r="745" spans="1:2" ht="14.25" customHeight="1">
      <c r="A745" s="318"/>
      <c r="B745" s="318"/>
    </row>
    <row r="746" spans="1:2" ht="14.25" customHeight="1">
      <c r="A746" s="318"/>
      <c r="B746" s="318"/>
    </row>
    <row r="747" spans="1:2" ht="14.25" customHeight="1">
      <c r="A747" s="318"/>
      <c r="B747" s="318"/>
    </row>
    <row r="748" spans="1:2" ht="14.25" customHeight="1">
      <c r="A748" s="318"/>
      <c r="B748" s="318"/>
    </row>
    <row r="749" spans="1:2" ht="14.25" customHeight="1">
      <c r="A749" s="318"/>
      <c r="B749" s="318"/>
    </row>
    <row r="750" spans="1:2" ht="14.25" customHeight="1">
      <c r="A750" s="318"/>
      <c r="B750" s="318"/>
    </row>
    <row r="751" spans="1:2" ht="14.25" customHeight="1">
      <c r="A751" s="318"/>
      <c r="B751" s="318"/>
    </row>
    <row r="752" spans="1:2" ht="14.25" customHeight="1">
      <c r="A752" s="318"/>
      <c r="B752" s="318"/>
    </row>
    <row r="753" spans="1:2" ht="14.25" customHeight="1">
      <c r="A753" s="318"/>
      <c r="B753" s="318"/>
    </row>
    <row r="754" spans="1:2" ht="14.25" customHeight="1">
      <c r="A754" s="318"/>
      <c r="B754" s="318"/>
    </row>
    <row r="755" spans="1:2" ht="14.25" customHeight="1">
      <c r="A755" s="318"/>
      <c r="B755" s="318"/>
    </row>
    <row r="756" spans="1:2" ht="14.25" customHeight="1">
      <c r="A756" s="318"/>
      <c r="B756" s="318"/>
    </row>
    <row r="757" spans="1:2" ht="14.25" customHeight="1">
      <c r="A757" s="318"/>
      <c r="B757" s="318"/>
    </row>
    <row r="758" spans="1:2" ht="14.25" customHeight="1">
      <c r="A758" s="318"/>
      <c r="B758" s="318"/>
    </row>
    <row r="759" spans="1:2" ht="14.25" customHeight="1">
      <c r="A759" s="318"/>
      <c r="B759" s="318"/>
    </row>
    <row r="760" spans="1:2" ht="14.25" customHeight="1">
      <c r="A760" s="318"/>
      <c r="B760" s="318"/>
    </row>
    <row r="761" spans="1:2" ht="14.25" customHeight="1">
      <c r="A761" s="318"/>
      <c r="B761" s="318"/>
    </row>
    <row r="762" spans="1:2" ht="14.25" customHeight="1">
      <c r="A762" s="318"/>
      <c r="B762" s="318"/>
    </row>
    <row r="763" spans="1:2" ht="14.25" customHeight="1">
      <c r="A763" s="318"/>
      <c r="B763" s="318"/>
    </row>
    <row r="764" spans="1:2" ht="14.25" customHeight="1">
      <c r="A764" s="318"/>
      <c r="B764" s="318"/>
    </row>
    <row r="765" spans="1:2" ht="14.25" customHeight="1">
      <c r="A765" s="318"/>
      <c r="B765" s="318"/>
    </row>
    <row r="766" spans="1:2" ht="14.25" customHeight="1">
      <c r="A766" s="318"/>
      <c r="B766" s="318"/>
    </row>
    <row r="767" spans="1:2" ht="14.25" customHeight="1">
      <c r="A767" s="318"/>
      <c r="B767" s="318"/>
    </row>
    <row r="768" spans="1:2" ht="14.25" customHeight="1">
      <c r="A768" s="318"/>
      <c r="B768" s="318"/>
    </row>
    <row r="769" spans="1:2" ht="14.25" customHeight="1">
      <c r="A769" s="318"/>
      <c r="B769" s="318"/>
    </row>
    <row r="770" spans="1:2" ht="14.25" customHeight="1">
      <c r="A770" s="318"/>
      <c r="B770" s="318"/>
    </row>
    <row r="771" spans="1:2" ht="14.25" customHeight="1">
      <c r="A771" s="318"/>
      <c r="B771" s="318"/>
    </row>
    <row r="772" spans="1:2" ht="14.25" customHeight="1">
      <c r="A772" s="318"/>
      <c r="B772" s="318"/>
    </row>
    <row r="773" spans="1:2" ht="14.25" customHeight="1">
      <c r="A773" s="318"/>
      <c r="B773" s="318"/>
    </row>
    <row r="774" spans="1:2" ht="14.25" customHeight="1">
      <c r="A774" s="318"/>
      <c r="B774" s="318"/>
    </row>
    <row r="775" spans="1:2" ht="14.25" customHeight="1">
      <c r="A775" s="318"/>
      <c r="B775" s="318"/>
    </row>
    <row r="776" spans="1:2" ht="14.25" customHeight="1">
      <c r="A776" s="318"/>
      <c r="B776" s="318"/>
    </row>
    <row r="777" spans="1:2" ht="14.25" customHeight="1">
      <c r="A777" s="318"/>
      <c r="B777" s="318"/>
    </row>
    <row r="778" spans="1:2" ht="14.25" customHeight="1">
      <c r="A778" s="318"/>
      <c r="B778" s="318"/>
    </row>
    <row r="779" spans="1:2" ht="14.25" customHeight="1">
      <c r="A779" s="318"/>
      <c r="B779" s="318"/>
    </row>
    <row r="780" spans="1:2" ht="14.25" customHeight="1">
      <c r="A780" s="318"/>
      <c r="B780" s="318"/>
    </row>
    <row r="781" spans="1:2" ht="14.25" customHeight="1">
      <c r="A781" s="318"/>
      <c r="B781" s="318"/>
    </row>
    <row r="782" spans="1:2" ht="14.25" customHeight="1">
      <c r="A782" s="318"/>
      <c r="B782" s="318"/>
    </row>
    <row r="783" spans="1:2" ht="14.25" customHeight="1">
      <c r="A783" s="318"/>
      <c r="B783" s="318"/>
    </row>
    <row r="784" spans="1:2" ht="14.25" customHeight="1">
      <c r="A784" s="318"/>
      <c r="B784" s="318"/>
    </row>
    <row r="785" spans="1:2" ht="14.25" customHeight="1">
      <c r="A785" s="318"/>
      <c r="B785" s="318"/>
    </row>
    <row r="786" spans="1:2" ht="14.25" customHeight="1">
      <c r="A786" s="318"/>
      <c r="B786" s="318"/>
    </row>
    <row r="787" spans="1:2" ht="14.25" customHeight="1">
      <c r="A787" s="318"/>
      <c r="B787" s="318"/>
    </row>
    <row r="788" spans="1:2" ht="14.25" customHeight="1">
      <c r="A788" s="318"/>
      <c r="B788" s="318"/>
    </row>
    <row r="789" spans="1:2" ht="14.25" customHeight="1">
      <c r="A789" s="318"/>
      <c r="B789" s="318"/>
    </row>
    <row r="790" spans="1:2" ht="14.25" customHeight="1">
      <c r="A790" s="318"/>
      <c r="B790" s="318"/>
    </row>
    <row r="791" spans="1:2" ht="14.25" customHeight="1">
      <c r="A791" s="318"/>
      <c r="B791" s="318"/>
    </row>
    <row r="792" spans="1:2" ht="14.25" customHeight="1">
      <c r="A792" s="318"/>
      <c r="B792" s="318"/>
    </row>
    <row r="793" spans="1:2" ht="14.25" customHeight="1">
      <c r="A793" s="318"/>
      <c r="B793" s="318"/>
    </row>
    <row r="794" spans="1:2" ht="14.25" customHeight="1">
      <c r="A794" s="318"/>
      <c r="B794" s="318"/>
    </row>
    <row r="795" spans="1:2" ht="14.25" customHeight="1">
      <c r="A795" s="318"/>
      <c r="B795" s="318"/>
    </row>
    <row r="796" spans="1:2" ht="14.25" customHeight="1">
      <c r="A796" s="318"/>
      <c r="B796" s="318"/>
    </row>
    <row r="797" spans="1:2" ht="14.25" customHeight="1">
      <c r="A797" s="318"/>
      <c r="B797" s="318"/>
    </row>
    <row r="798" spans="1:2" ht="14.25" customHeight="1">
      <c r="A798" s="318"/>
      <c r="B798" s="318"/>
    </row>
    <row r="799" spans="1:2" ht="14.25" customHeight="1">
      <c r="A799" s="318"/>
      <c r="B799" s="318"/>
    </row>
    <row r="800" spans="1:2" ht="14.25" customHeight="1">
      <c r="A800" s="318"/>
      <c r="B800" s="318"/>
    </row>
    <row r="801" spans="1:2" ht="14.25" customHeight="1">
      <c r="A801" s="318"/>
      <c r="B801" s="318"/>
    </row>
    <row r="802" spans="1:2" ht="14.25" customHeight="1">
      <c r="A802" s="318"/>
      <c r="B802" s="318"/>
    </row>
    <row r="803" spans="1:2" ht="14.25" customHeight="1">
      <c r="A803" s="318"/>
      <c r="B803" s="318"/>
    </row>
    <row r="804" spans="1:2" ht="14.25" customHeight="1">
      <c r="A804" s="318"/>
      <c r="B804" s="318"/>
    </row>
    <row r="805" spans="1:2" ht="14.25" customHeight="1">
      <c r="A805" s="318"/>
      <c r="B805" s="318"/>
    </row>
    <row r="806" spans="1:2" ht="14.25" customHeight="1">
      <c r="A806" s="318"/>
      <c r="B806" s="318"/>
    </row>
    <row r="807" spans="1:2" ht="14.25" customHeight="1">
      <c r="A807" s="318"/>
      <c r="B807" s="318"/>
    </row>
    <row r="808" spans="1:2" ht="14.25" customHeight="1">
      <c r="A808" s="318"/>
      <c r="B808" s="318"/>
    </row>
    <row r="809" spans="1:2" ht="14.25" customHeight="1">
      <c r="A809" s="318"/>
      <c r="B809" s="318"/>
    </row>
    <row r="810" spans="1:2" ht="14.25" customHeight="1">
      <c r="A810" s="318"/>
      <c r="B810" s="318"/>
    </row>
    <row r="811" spans="1:2" ht="14.25" customHeight="1">
      <c r="A811" s="318"/>
      <c r="B811" s="318"/>
    </row>
    <row r="812" spans="1:2" ht="14.25" customHeight="1">
      <c r="A812" s="318"/>
      <c r="B812" s="318"/>
    </row>
    <row r="813" spans="1:2" ht="14.25" customHeight="1">
      <c r="A813" s="318"/>
      <c r="B813" s="318"/>
    </row>
    <row r="814" spans="1:2" ht="14.25" customHeight="1">
      <c r="A814" s="318"/>
      <c r="B814" s="318"/>
    </row>
    <row r="815" spans="1:2" ht="14.25" customHeight="1">
      <c r="A815" s="318"/>
      <c r="B815" s="318"/>
    </row>
    <row r="816" spans="1:2" ht="14.25" customHeight="1">
      <c r="A816" s="318"/>
      <c r="B816" s="318"/>
    </row>
    <row r="817" spans="1:2" ht="14.25" customHeight="1">
      <c r="A817" s="318"/>
      <c r="B817" s="318"/>
    </row>
    <row r="818" spans="1:2" ht="14.25" customHeight="1">
      <c r="A818" s="318"/>
      <c r="B818" s="318"/>
    </row>
    <row r="819" spans="1:2" ht="14.25" customHeight="1">
      <c r="A819" s="318"/>
      <c r="B819" s="318"/>
    </row>
    <row r="820" spans="1:2" ht="14.25" customHeight="1">
      <c r="A820" s="318"/>
      <c r="B820" s="318"/>
    </row>
    <row r="821" spans="1:2" ht="14.25" customHeight="1">
      <c r="A821" s="318"/>
      <c r="B821" s="318"/>
    </row>
    <row r="822" spans="1:2" ht="14.25" customHeight="1">
      <c r="A822" s="318"/>
      <c r="B822" s="318"/>
    </row>
    <row r="823" spans="1:2" ht="14.25" customHeight="1">
      <c r="A823" s="318"/>
      <c r="B823" s="318"/>
    </row>
    <row r="824" spans="1:2" ht="14.25" customHeight="1">
      <c r="A824" s="318"/>
      <c r="B824" s="318"/>
    </row>
    <row r="825" spans="1:2" ht="14.25" customHeight="1">
      <c r="A825" s="318"/>
      <c r="B825" s="318"/>
    </row>
    <row r="826" spans="1:2" ht="14.25" customHeight="1">
      <c r="A826" s="318"/>
      <c r="B826" s="318"/>
    </row>
    <row r="827" spans="1:2" ht="14.25" customHeight="1">
      <c r="A827" s="318"/>
      <c r="B827" s="318"/>
    </row>
    <row r="828" spans="1:2" ht="14.25" customHeight="1">
      <c r="A828" s="318"/>
      <c r="B828" s="318"/>
    </row>
    <row r="829" spans="1:2" ht="14.25" customHeight="1">
      <c r="A829" s="318"/>
      <c r="B829" s="318"/>
    </row>
    <row r="830" spans="1:2" ht="14.25" customHeight="1">
      <c r="A830" s="318"/>
      <c r="B830" s="318"/>
    </row>
    <row r="831" spans="1:2" ht="14.25" customHeight="1">
      <c r="A831" s="318"/>
      <c r="B831" s="318"/>
    </row>
    <row r="832" spans="1:2" ht="14.25" customHeight="1">
      <c r="A832" s="318"/>
      <c r="B832" s="318"/>
    </row>
    <row r="833" spans="1:2" ht="14.25" customHeight="1">
      <c r="A833" s="318"/>
      <c r="B833" s="318"/>
    </row>
    <row r="834" spans="1:2" ht="14.25" customHeight="1">
      <c r="A834" s="318"/>
      <c r="B834" s="318"/>
    </row>
    <row r="835" spans="1:2" ht="14.25" customHeight="1">
      <c r="A835" s="318"/>
      <c r="B835" s="318"/>
    </row>
    <row r="836" spans="1:2" ht="14.25" customHeight="1">
      <c r="A836" s="318"/>
      <c r="B836" s="318"/>
    </row>
    <row r="837" spans="1:2" ht="14.25" customHeight="1">
      <c r="A837" s="318"/>
      <c r="B837" s="318"/>
    </row>
    <row r="838" spans="1:2" ht="14.25" customHeight="1">
      <c r="A838" s="318"/>
      <c r="B838" s="318"/>
    </row>
    <row r="839" spans="1:2" ht="14.25" customHeight="1">
      <c r="A839" s="318"/>
      <c r="B839" s="318"/>
    </row>
    <row r="840" spans="1:2" ht="14.25" customHeight="1">
      <c r="A840" s="318"/>
      <c r="B840" s="318"/>
    </row>
    <row r="841" spans="1:2" ht="14.25" customHeight="1">
      <c r="A841" s="318"/>
      <c r="B841" s="318"/>
    </row>
    <row r="842" spans="1:2" ht="14.25" customHeight="1">
      <c r="A842" s="318"/>
      <c r="B842" s="318"/>
    </row>
    <row r="843" spans="1:2" ht="14.25" customHeight="1">
      <c r="A843" s="318"/>
      <c r="B843" s="318"/>
    </row>
    <row r="844" spans="1:2" ht="14.25" customHeight="1">
      <c r="A844" s="318"/>
      <c r="B844" s="318"/>
    </row>
    <row r="845" spans="1:2" ht="14.25" customHeight="1">
      <c r="A845" s="318"/>
      <c r="B845" s="318"/>
    </row>
    <row r="846" spans="1:2" ht="14.25" customHeight="1">
      <c r="A846" s="318"/>
      <c r="B846" s="318"/>
    </row>
    <row r="847" spans="1:2" ht="14.25" customHeight="1">
      <c r="A847" s="318"/>
      <c r="B847" s="318"/>
    </row>
    <row r="848" spans="1:2" ht="14.25" customHeight="1">
      <c r="A848" s="318"/>
      <c r="B848" s="318"/>
    </row>
    <row r="849" spans="1:2" ht="14.25" customHeight="1">
      <c r="A849" s="318"/>
      <c r="B849" s="318"/>
    </row>
    <row r="850" spans="1:2" ht="14.25" customHeight="1">
      <c r="A850" s="318"/>
      <c r="B850" s="318"/>
    </row>
    <row r="851" spans="1:2" ht="14.25" customHeight="1">
      <c r="A851" s="318"/>
      <c r="B851" s="318"/>
    </row>
    <row r="852" spans="1:2" ht="14.25" customHeight="1">
      <c r="A852" s="318"/>
      <c r="B852" s="318"/>
    </row>
    <row r="853" spans="1:2" ht="14.25" customHeight="1">
      <c r="A853" s="318"/>
      <c r="B853" s="318"/>
    </row>
    <row r="854" spans="1:2" ht="14.25" customHeight="1">
      <c r="A854" s="318"/>
      <c r="B854" s="318"/>
    </row>
    <row r="855" spans="1:2" ht="14.25" customHeight="1">
      <c r="A855" s="318"/>
      <c r="B855" s="318"/>
    </row>
    <row r="856" spans="1:2" ht="14.25" customHeight="1">
      <c r="A856" s="318"/>
      <c r="B856" s="318"/>
    </row>
    <row r="857" spans="1:2" ht="14.25" customHeight="1">
      <c r="A857" s="318"/>
      <c r="B857" s="318"/>
    </row>
    <row r="858" spans="1:2" ht="14.25" customHeight="1">
      <c r="A858" s="318"/>
      <c r="B858" s="318"/>
    </row>
    <row r="859" spans="1:2" ht="14.25" customHeight="1">
      <c r="A859" s="318"/>
      <c r="B859" s="318"/>
    </row>
    <row r="860" spans="1:2" ht="14.25" customHeight="1">
      <c r="A860" s="318"/>
      <c r="B860" s="318"/>
    </row>
    <row r="861" spans="1:2" ht="14.25" customHeight="1">
      <c r="A861" s="318"/>
      <c r="B861" s="318"/>
    </row>
    <row r="862" spans="1:2" ht="14.25" customHeight="1">
      <c r="A862" s="318"/>
      <c r="B862" s="318"/>
    </row>
    <row r="863" spans="1:2" ht="14.25" customHeight="1">
      <c r="A863" s="318"/>
      <c r="B863" s="318"/>
    </row>
    <row r="864" spans="1:2" ht="14.25" customHeight="1">
      <c r="A864" s="318"/>
      <c r="B864" s="318"/>
    </row>
    <row r="865" spans="1:2" ht="14.25" customHeight="1">
      <c r="A865" s="318"/>
      <c r="B865" s="318"/>
    </row>
    <row r="866" spans="1:2" ht="14.25" customHeight="1">
      <c r="A866" s="318"/>
      <c r="B866" s="318"/>
    </row>
    <row r="867" spans="1:2" ht="14.25" customHeight="1">
      <c r="A867" s="318"/>
      <c r="B867" s="318"/>
    </row>
    <row r="868" spans="1:2" ht="14.25" customHeight="1">
      <c r="A868" s="318"/>
      <c r="B868" s="318"/>
    </row>
    <row r="869" spans="1:2" ht="14.25" customHeight="1">
      <c r="A869" s="318"/>
      <c r="B869" s="318"/>
    </row>
    <row r="870" spans="1:2" ht="14.25" customHeight="1">
      <c r="A870" s="318"/>
      <c r="B870" s="318"/>
    </row>
    <row r="871" spans="1:2" ht="14.25" customHeight="1">
      <c r="A871" s="318"/>
      <c r="B871" s="318"/>
    </row>
    <row r="872" spans="1:2" ht="14.25" customHeight="1">
      <c r="A872" s="318"/>
      <c r="B872" s="318"/>
    </row>
    <row r="873" spans="1:2" ht="14.25" customHeight="1">
      <c r="A873" s="318"/>
      <c r="B873" s="318"/>
    </row>
    <row r="874" spans="1:2" ht="14.25" customHeight="1">
      <c r="A874" s="318"/>
      <c r="B874" s="318"/>
    </row>
    <row r="875" spans="1:2" ht="14.25" customHeight="1">
      <c r="A875" s="318"/>
      <c r="B875" s="318"/>
    </row>
    <row r="876" spans="1:2" ht="14.25" customHeight="1">
      <c r="A876" s="318"/>
      <c r="B876" s="318"/>
    </row>
    <row r="877" spans="1:2" ht="14.25" customHeight="1">
      <c r="A877" s="318"/>
      <c r="B877" s="318"/>
    </row>
    <row r="878" spans="1:2" ht="14.25" customHeight="1">
      <c r="A878" s="318"/>
      <c r="B878" s="318"/>
    </row>
    <row r="879" spans="1:2" ht="14.25" customHeight="1">
      <c r="A879" s="318"/>
      <c r="B879" s="318"/>
    </row>
    <row r="880" spans="1:2" ht="14.25" customHeight="1">
      <c r="A880" s="318"/>
      <c r="B880" s="318"/>
    </row>
    <row r="881" spans="1:2" ht="14.25" customHeight="1">
      <c r="A881" s="318"/>
      <c r="B881" s="318"/>
    </row>
    <row r="882" spans="1:2" ht="14.25" customHeight="1">
      <c r="A882" s="318"/>
      <c r="B882" s="318"/>
    </row>
    <row r="883" spans="1:2" ht="14.25" customHeight="1">
      <c r="A883" s="318"/>
      <c r="B883" s="318"/>
    </row>
    <row r="884" spans="1:2" ht="14.25" customHeight="1">
      <c r="A884" s="318"/>
      <c r="B884" s="318"/>
    </row>
    <row r="885" spans="1:2" ht="14.25" customHeight="1">
      <c r="A885" s="318"/>
      <c r="B885" s="318"/>
    </row>
    <row r="886" spans="1:2" ht="14.25" customHeight="1">
      <c r="A886" s="318"/>
      <c r="B886" s="318"/>
    </row>
    <row r="887" spans="1:2" ht="14.25" customHeight="1">
      <c r="A887" s="318"/>
      <c r="B887" s="318"/>
    </row>
    <row r="888" spans="1:2" ht="14.25" customHeight="1">
      <c r="A888" s="318"/>
      <c r="B888" s="318"/>
    </row>
    <row r="889" spans="1:2" ht="14.25" customHeight="1">
      <c r="A889" s="318"/>
      <c r="B889" s="318"/>
    </row>
    <row r="890" spans="1:2" ht="14.25" customHeight="1">
      <c r="A890" s="318"/>
      <c r="B890" s="318"/>
    </row>
    <row r="891" spans="1:2" ht="14.25" customHeight="1">
      <c r="A891" s="318"/>
      <c r="B891" s="318"/>
    </row>
    <row r="892" spans="1:2" ht="14.25" customHeight="1">
      <c r="A892" s="318"/>
      <c r="B892" s="318"/>
    </row>
    <row r="893" spans="1:2" ht="14.25" customHeight="1">
      <c r="A893" s="318"/>
      <c r="B893" s="318"/>
    </row>
    <row r="894" spans="1:2" ht="14.25" customHeight="1">
      <c r="A894" s="318"/>
      <c r="B894" s="318"/>
    </row>
    <row r="895" spans="1:2" ht="14.25" customHeight="1">
      <c r="A895" s="318"/>
      <c r="B895" s="318"/>
    </row>
    <row r="896" spans="1:2" ht="14.25" customHeight="1">
      <c r="A896" s="318"/>
      <c r="B896" s="318"/>
    </row>
    <row r="897" spans="1:2" ht="14.25" customHeight="1">
      <c r="A897" s="318"/>
      <c r="B897" s="318"/>
    </row>
    <row r="898" spans="1:2" ht="14.25" customHeight="1">
      <c r="A898" s="318"/>
      <c r="B898" s="318"/>
    </row>
    <row r="899" spans="1:2" ht="14.25" customHeight="1">
      <c r="A899" s="318"/>
      <c r="B899" s="318"/>
    </row>
    <row r="900" spans="1:2" ht="14.25" customHeight="1">
      <c r="A900" s="318"/>
      <c r="B900" s="318"/>
    </row>
    <row r="901" spans="1:2" ht="14.25" customHeight="1">
      <c r="A901" s="318"/>
      <c r="B901" s="318"/>
    </row>
    <row r="902" spans="1:2" ht="14.25" customHeight="1">
      <c r="A902" s="318"/>
      <c r="B902" s="318"/>
    </row>
    <row r="903" spans="1:2" ht="14.25" customHeight="1">
      <c r="A903" s="318"/>
      <c r="B903" s="318"/>
    </row>
    <row r="904" spans="1:2" ht="14.25" customHeight="1">
      <c r="A904" s="318"/>
      <c r="B904" s="318"/>
    </row>
    <row r="905" spans="1:2" ht="14.25" customHeight="1">
      <c r="A905" s="318"/>
      <c r="B905" s="318"/>
    </row>
    <row r="906" spans="1:2" ht="14.25" customHeight="1">
      <c r="A906" s="318"/>
      <c r="B906" s="318"/>
    </row>
    <row r="907" spans="1:2" ht="14.25" customHeight="1">
      <c r="A907" s="318"/>
      <c r="B907" s="318"/>
    </row>
    <row r="908" spans="1:2" ht="14.25" customHeight="1">
      <c r="A908" s="318"/>
      <c r="B908" s="318"/>
    </row>
    <row r="909" spans="1:2" ht="14.25" customHeight="1">
      <c r="A909" s="318"/>
      <c r="B909" s="318"/>
    </row>
    <row r="910" spans="1:2" ht="14.25" customHeight="1">
      <c r="A910" s="318"/>
      <c r="B910" s="318"/>
    </row>
    <row r="911" spans="1:2" ht="14.25" customHeight="1">
      <c r="A911" s="318"/>
      <c r="B911" s="318"/>
    </row>
    <row r="912" spans="1:2" ht="14.25" customHeight="1">
      <c r="A912" s="318"/>
      <c r="B912" s="318"/>
    </row>
    <row r="913" spans="1:2" ht="14.25" customHeight="1">
      <c r="A913" s="318"/>
      <c r="B913" s="318"/>
    </row>
    <row r="914" spans="1:2" ht="14.25" customHeight="1">
      <c r="A914" s="318"/>
      <c r="B914" s="318"/>
    </row>
    <row r="915" spans="1:2" ht="14.25" customHeight="1">
      <c r="A915" s="318"/>
      <c r="B915" s="318"/>
    </row>
    <row r="916" spans="1:2" ht="14.25" customHeight="1">
      <c r="A916" s="318"/>
      <c r="B916" s="318"/>
    </row>
    <row r="917" spans="1:2" ht="14.25" customHeight="1">
      <c r="A917" s="318"/>
      <c r="B917" s="318"/>
    </row>
    <row r="918" spans="1:2" ht="14.25" customHeight="1">
      <c r="A918" s="318"/>
      <c r="B918" s="318"/>
    </row>
    <row r="919" spans="1:2" ht="14.25" customHeight="1">
      <c r="A919" s="318"/>
      <c r="B919" s="318"/>
    </row>
    <row r="920" spans="1:2" ht="14.25" customHeight="1">
      <c r="A920" s="318"/>
      <c r="B920" s="318"/>
    </row>
    <row r="921" spans="1:2" ht="14.25" customHeight="1">
      <c r="A921" s="318"/>
      <c r="B921" s="318"/>
    </row>
    <row r="922" spans="1:2" ht="14.25" customHeight="1">
      <c r="A922" s="318"/>
      <c r="B922" s="318"/>
    </row>
    <row r="923" spans="1:2" ht="14.25" customHeight="1">
      <c r="A923" s="318"/>
      <c r="B923" s="318"/>
    </row>
    <row r="924" spans="1:2" ht="14.25" customHeight="1">
      <c r="A924" s="318"/>
      <c r="B924" s="318"/>
    </row>
    <row r="925" spans="1:2" ht="14.25" customHeight="1">
      <c r="A925" s="318"/>
      <c r="B925" s="318"/>
    </row>
    <row r="926" spans="1:2" ht="14.25" customHeight="1">
      <c r="A926" s="318"/>
      <c r="B926" s="318"/>
    </row>
    <row r="927" spans="1:2" ht="14.25" customHeight="1">
      <c r="A927" s="318"/>
      <c r="B927" s="318"/>
    </row>
    <row r="928" spans="1:2" ht="14.25" customHeight="1">
      <c r="A928" s="318"/>
      <c r="B928" s="318"/>
    </row>
    <row r="929" spans="1:2" ht="14.25" customHeight="1">
      <c r="A929" s="318"/>
      <c r="B929" s="318"/>
    </row>
    <row r="930" spans="1:2" ht="14.25" customHeight="1">
      <c r="A930" s="318"/>
      <c r="B930" s="318"/>
    </row>
    <row r="931" spans="1:2" ht="14.25" customHeight="1">
      <c r="A931" s="318"/>
      <c r="B931" s="318"/>
    </row>
    <row r="932" spans="1:2" ht="14.25" customHeight="1">
      <c r="A932" s="318"/>
      <c r="B932" s="318"/>
    </row>
    <row r="933" spans="1:2" ht="14.25" customHeight="1">
      <c r="A933" s="318"/>
      <c r="B933" s="318"/>
    </row>
    <row r="934" spans="1:2" ht="14.25" customHeight="1">
      <c r="A934" s="318"/>
      <c r="B934" s="318"/>
    </row>
    <row r="935" spans="1:2" ht="14.25" customHeight="1">
      <c r="A935" s="318"/>
      <c r="B935" s="318"/>
    </row>
    <row r="936" spans="1:2" ht="14.25" customHeight="1">
      <c r="A936" s="318"/>
      <c r="B936" s="318"/>
    </row>
    <row r="937" spans="1:2" ht="14.25" customHeight="1">
      <c r="A937" s="318"/>
      <c r="B937" s="318"/>
    </row>
    <row r="938" spans="1:2" ht="14.25" customHeight="1">
      <c r="A938" s="318"/>
      <c r="B938" s="318"/>
    </row>
    <row r="939" spans="1:2" ht="14.25" customHeight="1">
      <c r="A939" s="318"/>
      <c r="B939" s="318"/>
    </row>
    <row r="940" spans="1:2" ht="14.25" customHeight="1">
      <c r="A940" s="318"/>
      <c r="B940" s="318"/>
    </row>
    <row r="941" spans="1:2" ht="14.25" customHeight="1">
      <c r="A941" s="318"/>
      <c r="B941" s="318"/>
    </row>
    <row r="942" spans="1:2" ht="14.25" customHeight="1">
      <c r="A942" s="318"/>
      <c r="B942" s="318"/>
    </row>
    <row r="943" spans="1:2" ht="14.25" customHeight="1">
      <c r="A943" s="318"/>
      <c r="B943" s="318"/>
    </row>
    <row r="944" spans="1:2" ht="14.25" customHeight="1">
      <c r="A944" s="318"/>
      <c r="B944" s="318"/>
    </row>
    <row r="945" spans="1:2" ht="14.25" customHeight="1">
      <c r="A945" s="318"/>
      <c r="B945" s="318"/>
    </row>
    <row r="946" spans="1:2" ht="14.25" customHeight="1">
      <c r="A946" s="318"/>
      <c r="B946" s="318"/>
    </row>
    <row r="947" spans="1:2" ht="14.25" customHeight="1">
      <c r="A947" s="318"/>
      <c r="B947" s="318"/>
    </row>
    <row r="948" spans="1:2" ht="14.25" customHeight="1">
      <c r="A948" s="318"/>
      <c r="B948" s="318"/>
    </row>
    <row r="949" spans="1:2" ht="14.25" customHeight="1">
      <c r="A949" s="318"/>
      <c r="B949" s="318"/>
    </row>
    <row r="950" spans="1:2" ht="14.25" customHeight="1">
      <c r="A950" s="318"/>
      <c r="B950" s="318"/>
    </row>
    <row r="951" spans="1:2" ht="14.25" customHeight="1">
      <c r="A951" s="318"/>
      <c r="B951" s="318"/>
    </row>
    <row r="952" spans="1:2" ht="14.25" customHeight="1">
      <c r="A952" s="318"/>
      <c r="B952" s="318"/>
    </row>
    <row r="953" spans="1:2" ht="14.25" customHeight="1">
      <c r="A953" s="318"/>
      <c r="B953" s="318"/>
    </row>
    <row r="954" spans="1:2" ht="14.25" customHeight="1">
      <c r="A954" s="318"/>
      <c r="B954" s="318"/>
    </row>
    <row r="955" spans="1:2" ht="14.25" customHeight="1">
      <c r="A955" s="318"/>
      <c r="B955" s="318"/>
    </row>
    <row r="956" spans="1:2" ht="14.25" customHeight="1">
      <c r="A956" s="318"/>
      <c r="B956" s="318"/>
    </row>
    <row r="957" spans="1:2" ht="14.25" customHeight="1">
      <c r="A957" s="318"/>
      <c r="B957" s="318"/>
    </row>
    <row r="958" spans="1:2" ht="14.25" customHeight="1">
      <c r="A958" s="318"/>
      <c r="B958" s="318"/>
    </row>
    <row r="959" spans="1:2" ht="14.25" customHeight="1">
      <c r="A959" s="318"/>
      <c r="B959" s="318"/>
    </row>
    <row r="960" spans="1:2" ht="14.25" customHeight="1">
      <c r="A960" s="318"/>
      <c r="B960" s="318"/>
    </row>
    <row r="961" spans="1:2" ht="14.25" customHeight="1">
      <c r="A961" s="318"/>
      <c r="B961" s="318"/>
    </row>
    <row r="962" spans="1:2" ht="14.25" customHeight="1">
      <c r="A962" s="318"/>
      <c r="B962" s="318"/>
    </row>
    <row r="963" spans="1:2" ht="14.25" customHeight="1">
      <c r="A963" s="318"/>
      <c r="B963" s="318"/>
    </row>
    <row r="964" spans="1:2" ht="14.25" customHeight="1">
      <c r="A964" s="318"/>
      <c r="B964" s="318"/>
    </row>
    <row r="965" spans="1:2" ht="14.25" customHeight="1">
      <c r="A965" s="318"/>
      <c r="B965" s="318"/>
    </row>
    <row r="966" spans="1:2" ht="14.25" customHeight="1">
      <c r="A966" s="318"/>
      <c r="B966" s="318"/>
    </row>
    <row r="967" spans="1:2" ht="14.25" customHeight="1">
      <c r="A967" s="318"/>
      <c r="B967" s="318"/>
    </row>
    <row r="968" spans="1:2" ht="14.25" customHeight="1">
      <c r="A968" s="318"/>
      <c r="B968" s="318"/>
    </row>
    <row r="969" spans="1:2" ht="14.25" customHeight="1">
      <c r="A969" s="318"/>
      <c r="B969" s="318"/>
    </row>
    <row r="970" spans="1:2" ht="14.25" customHeight="1">
      <c r="A970" s="318"/>
      <c r="B970" s="318"/>
    </row>
    <row r="971" spans="1:2" ht="14.25" customHeight="1">
      <c r="A971" s="318"/>
      <c r="B971" s="318"/>
    </row>
    <row r="972" spans="1:2" ht="14.25" customHeight="1">
      <c r="A972" s="318"/>
      <c r="B972" s="318"/>
    </row>
    <row r="973" spans="1:2" ht="14.25" customHeight="1">
      <c r="A973" s="318"/>
      <c r="B973" s="318"/>
    </row>
    <row r="974" spans="1:2" ht="14.25" customHeight="1">
      <c r="A974" s="318"/>
      <c r="B974" s="318"/>
    </row>
    <row r="975" spans="1:2" ht="14.25" customHeight="1">
      <c r="A975" s="318"/>
      <c r="B975" s="318"/>
    </row>
    <row r="976" spans="1:2" ht="14.25" customHeight="1">
      <c r="A976" s="318"/>
      <c r="B976" s="318"/>
    </row>
    <row r="977" spans="1:2" ht="14.25" customHeight="1">
      <c r="A977" s="318"/>
      <c r="B977" s="318"/>
    </row>
    <row r="978" spans="1:2" ht="14.25" customHeight="1">
      <c r="A978" s="318"/>
      <c r="B978" s="318"/>
    </row>
    <row r="979" spans="1:2" ht="14.25" customHeight="1">
      <c r="A979" s="318"/>
      <c r="B979" s="318"/>
    </row>
    <row r="980" spans="1:2" ht="14.25" customHeight="1">
      <c r="A980" s="318"/>
      <c r="B980" s="318"/>
    </row>
    <row r="981" spans="1:2" ht="14.25" customHeight="1">
      <c r="A981" s="318"/>
      <c r="B981" s="318"/>
    </row>
    <row r="982" spans="1:2" ht="14.25" customHeight="1">
      <c r="A982" s="318"/>
      <c r="B982" s="318"/>
    </row>
    <row r="983" spans="1:2" ht="14.25" customHeight="1">
      <c r="A983" s="318"/>
      <c r="B983" s="318"/>
    </row>
    <row r="984" spans="1:2" ht="14.25" customHeight="1">
      <c r="A984" s="318"/>
      <c r="B984" s="318"/>
    </row>
    <row r="985" spans="1:2" ht="14.25" customHeight="1">
      <c r="A985" s="318"/>
      <c r="B985" s="318"/>
    </row>
    <row r="986" spans="1:2" ht="14.25" customHeight="1">
      <c r="A986" s="318"/>
      <c r="B986" s="318"/>
    </row>
    <row r="987" spans="1:2" ht="14.25" customHeight="1">
      <c r="A987" s="318"/>
      <c r="B987" s="318"/>
    </row>
    <row r="988" spans="1:2" ht="14.25" customHeight="1">
      <c r="A988" s="318"/>
      <c r="B988" s="318"/>
    </row>
    <row r="989" spans="1:2" ht="14.25" customHeight="1">
      <c r="A989" s="318"/>
      <c r="B989" s="318"/>
    </row>
    <row r="990" spans="1:2" ht="14.25" customHeight="1">
      <c r="A990" s="318"/>
      <c r="B990" s="318"/>
    </row>
    <row r="991" spans="1:2" ht="14.25" customHeight="1">
      <c r="A991" s="318"/>
      <c r="B991" s="318"/>
    </row>
    <row r="992" spans="1:2" ht="14.25" customHeight="1">
      <c r="A992" s="318"/>
      <c r="B992" s="318"/>
    </row>
    <row r="993" spans="1:2" ht="14.25" customHeight="1">
      <c r="A993" s="318"/>
      <c r="B993" s="318"/>
    </row>
    <row r="994" spans="1:2" ht="14.25" customHeight="1">
      <c r="A994" s="318"/>
      <c r="B994" s="318"/>
    </row>
    <row r="995" spans="1:2" ht="14.25" customHeight="1">
      <c r="A995" s="318"/>
      <c r="B995" s="318"/>
    </row>
    <row r="996" spans="1:2" ht="14.25" customHeight="1">
      <c r="A996" s="318"/>
      <c r="B996" s="318"/>
    </row>
    <row r="997" spans="1:2" ht="14.25" customHeight="1">
      <c r="A997" s="318"/>
      <c r="B997" s="318"/>
    </row>
    <row r="998" spans="1:2" ht="14.25" customHeight="1">
      <c r="A998" s="318"/>
      <c r="B998" s="318"/>
    </row>
    <row r="999" spans="1:2" ht="14.25" customHeight="1">
      <c r="A999" s="318"/>
      <c r="B999" s="318"/>
    </row>
    <row r="1000" spans="1:2" ht="14.25" customHeight="1">
      <c r="A1000" s="318"/>
      <c r="B1000" s="318"/>
    </row>
  </sheetData>
  <mergeCells count="2">
    <mergeCell ref="A10:B10"/>
    <mergeCell ref="A20:B20"/>
  </mergeCells>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vt:i4>
      </vt:variant>
    </vt:vector>
  </HeadingPairs>
  <TitlesOfParts>
    <vt:vector size="26" baseType="lpstr">
      <vt:lpstr>Details RECAP</vt:lpstr>
      <vt:lpstr>Masi</vt:lpstr>
      <vt:lpstr>R-R MASI 20</vt:lpstr>
      <vt:lpstr>Masi 20</vt:lpstr>
      <vt:lpstr>R-R PF</vt:lpstr>
      <vt:lpstr>Beta</vt:lpstr>
      <vt:lpstr>Souscription</vt:lpstr>
      <vt:lpstr>Attribution</vt:lpstr>
      <vt:lpstr>Solution SOLVEUR-REBALENCEMENT</vt:lpstr>
      <vt:lpstr>Matrice de corrélation</vt:lpstr>
      <vt:lpstr>VAR-COVAR PF</vt:lpstr>
      <vt:lpstr>VAR-COVAR MASI 20</vt:lpstr>
      <vt:lpstr>La comparaison</vt:lpstr>
      <vt:lpstr>Comparaison PF-MASI 20</vt:lpstr>
      <vt:lpstr>Argumentaire Ciments du Maroc</vt:lpstr>
      <vt:lpstr>Argumentaire HPS</vt:lpstr>
      <vt:lpstr>Argumentaire Marsa Maroc</vt:lpstr>
      <vt:lpstr>Argumentaire Labelvie</vt:lpstr>
      <vt:lpstr>Argumentaire IAM</vt:lpstr>
      <vt:lpstr>Argumentaire SANLAM</vt:lpstr>
      <vt:lpstr>Argumentaire Sothema</vt:lpstr>
      <vt:lpstr>Argumentaire RISMA</vt:lpstr>
      <vt:lpstr>Argumentaire TGCC</vt:lpstr>
      <vt:lpstr>Argumentaire Sonasid</vt:lpstr>
      <vt:lpstr>Argumentaire ATW</vt:lpstr>
      <vt:lpstr>'Solution SOLVEUR-REBALENCEMENT'!solver_opt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rajae ouidad</cp:lastModifiedBy>
  <dcterms:created xsi:type="dcterms:W3CDTF">2025-10-18T16:44:57Z</dcterms:created>
  <dcterms:modified xsi:type="dcterms:W3CDTF">2026-09-26T19:58:34Z</dcterms:modified>
</cp:coreProperties>
</file>