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tejeda\AppData\Local\Temp\"/>
    </mc:Choice>
  </mc:AlternateContent>
  <bookViews>
    <workbookView xWindow="480" yWindow="120" windowWidth="14355" windowHeight="7125"/>
  </bookViews>
  <sheets>
    <sheet name="AllocDefintion" sheetId="18" r:id="rId1"/>
    <sheet name="AllocDetail" sheetId="12" r:id="rId2"/>
    <sheet name="AllocSummary" sheetId="14" r:id="rId3"/>
    <sheet name="{PL}PickLst" sheetId="11" state="hidden" r:id="rId4"/>
    <sheet name="Lookup" sheetId="10" state="hidden" r:id="rId5"/>
    <sheet name="AllocationIn" sheetId="6" state="hidden" r:id="rId6"/>
    <sheet name="{AR}01" sheetId="20" state="hidden" r:id="rId7"/>
  </sheets>
  <definedNames>
    <definedName name="FcstMethods">Lookup!$G$2:$G$4</definedName>
    <definedName name="OpExSubsets" localSheetId="0">Lookup!$A$2:$A$10</definedName>
    <definedName name="OpExSubsets">Lookup!$A$2:$A$10</definedName>
    <definedName name="RowFilter">Lookup!$B$2:$B$3</definedName>
    <definedName name="SelectYesNo" localSheetId="0">Lookup!$D$2:$D$3</definedName>
    <definedName name="SelectYesNo">Lookup!$D$2:$D$3</definedName>
    <definedName name="TM1PICKLIST">'{PL}PickLst'!$A$1:$A$35</definedName>
    <definedName name="TM1REBUILDOPTION">1</definedName>
    <definedName name="TM1RPTDATARNG1" localSheetId="0">AllocDefintion!$18:$28</definedName>
    <definedName name="TM1RPTDATARNG2" localSheetId="1">AllocDetail!$22:$36</definedName>
    <definedName name="TM1RPTFMTIDCOL" localSheetId="0">AllocDefintion!$A$1:$A$9</definedName>
    <definedName name="TM1RPTFMTIDCOL" localSheetId="1">AllocDetail!$A$1:$A$8</definedName>
    <definedName name="TM1RPTFMTRNG" localSheetId="0">AllocDefintion!$D$1:$K$9</definedName>
    <definedName name="TM1RPTFMTRNG" localSheetId="1">AllocDetail!$C$1:$J$8</definedName>
  </definedNames>
  <calcPr calcId="152511" calcMode="manual" concurrentCalc="0"/>
</workbook>
</file>

<file path=xl/calcChain.xml><?xml version="1.0" encoding="utf-8"?>
<calcChain xmlns="http://schemas.openxmlformats.org/spreadsheetml/2006/main">
  <c r="A36" i="12" l="1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C9" i="12"/>
  <c r="C13" i="12"/>
  <c r="E13" i="12"/>
  <c r="D13" i="12"/>
  <c r="F13" i="12"/>
  <c r="J36" i="12"/>
  <c r="I36" i="12"/>
  <c r="H36" i="12"/>
  <c r="G36" i="12"/>
  <c r="F36" i="12"/>
  <c r="E36" i="12"/>
  <c r="D36" i="12"/>
  <c r="J35" i="12"/>
  <c r="I35" i="12"/>
  <c r="H35" i="12"/>
  <c r="G35" i="12"/>
  <c r="F35" i="12"/>
  <c r="E35" i="12"/>
  <c r="D35" i="12"/>
  <c r="J34" i="12"/>
  <c r="I34" i="12"/>
  <c r="H34" i="12"/>
  <c r="G34" i="12"/>
  <c r="F34" i="12"/>
  <c r="E34" i="12"/>
  <c r="D34" i="12"/>
  <c r="J33" i="12"/>
  <c r="I33" i="12"/>
  <c r="H33" i="12"/>
  <c r="G33" i="12"/>
  <c r="F33" i="12"/>
  <c r="E33" i="12"/>
  <c r="D33" i="12"/>
  <c r="J32" i="12"/>
  <c r="I32" i="12"/>
  <c r="H32" i="12"/>
  <c r="G32" i="12"/>
  <c r="F32" i="12"/>
  <c r="E32" i="12"/>
  <c r="D32" i="12"/>
  <c r="J31" i="12"/>
  <c r="I31" i="12"/>
  <c r="H31" i="12"/>
  <c r="G31" i="12"/>
  <c r="F31" i="12"/>
  <c r="E31" i="12"/>
  <c r="D31" i="12"/>
  <c r="J30" i="12"/>
  <c r="I30" i="12"/>
  <c r="H30" i="12"/>
  <c r="G30" i="12"/>
  <c r="F30" i="12"/>
  <c r="E30" i="12"/>
  <c r="D30" i="12"/>
  <c r="J29" i="12"/>
  <c r="I29" i="12"/>
  <c r="H29" i="12"/>
  <c r="G29" i="12"/>
  <c r="F29" i="12"/>
  <c r="E29" i="12"/>
  <c r="D29" i="12"/>
  <c r="J28" i="12"/>
  <c r="I28" i="12"/>
  <c r="H28" i="12"/>
  <c r="G28" i="12"/>
  <c r="F28" i="12"/>
  <c r="E28" i="12"/>
  <c r="D28" i="12"/>
  <c r="J27" i="12"/>
  <c r="I27" i="12"/>
  <c r="H27" i="12"/>
  <c r="G27" i="12"/>
  <c r="F27" i="12"/>
  <c r="E27" i="12"/>
  <c r="D27" i="12"/>
  <c r="J26" i="12"/>
  <c r="I26" i="12"/>
  <c r="H26" i="12"/>
  <c r="G26" i="12"/>
  <c r="F26" i="12"/>
  <c r="E26" i="12"/>
  <c r="D26" i="12"/>
  <c r="J25" i="12"/>
  <c r="I25" i="12"/>
  <c r="H25" i="12"/>
  <c r="G25" i="12"/>
  <c r="F25" i="12"/>
  <c r="E25" i="12"/>
  <c r="D25" i="12"/>
  <c r="J24" i="12"/>
  <c r="I24" i="12"/>
  <c r="H24" i="12"/>
  <c r="G24" i="12"/>
  <c r="F24" i="12"/>
  <c r="E24" i="12"/>
  <c r="D24" i="12"/>
  <c r="J23" i="12"/>
  <c r="I23" i="12"/>
  <c r="H23" i="12"/>
  <c r="G23" i="12"/>
  <c r="F23" i="12"/>
  <c r="E23" i="12"/>
  <c r="D23" i="12"/>
  <c r="C28" i="18"/>
  <c r="A28" i="18"/>
  <c r="C27" i="18"/>
  <c r="D10" i="18"/>
  <c r="D14" i="18"/>
  <c r="E14" i="18"/>
  <c r="A27" i="18"/>
  <c r="C26" i="18"/>
  <c r="A26" i="18"/>
  <c r="C25" i="18"/>
  <c r="A25" i="18"/>
  <c r="C24" i="18"/>
  <c r="A24" i="18"/>
  <c r="C23" i="18"/>
  <c r="A23" i="18"/>
  <c r="C22" i="18"/>
  <c r="A22" i="18"/>
  <c r="C21" i="18"/>
  <c r="A21" i="18"/>
  <c r="C20" i="18"/>
  <c r="A20" i="18"/>
  <c r="C19" i="18"/>
  <c r="A19" i="18"/>
  <c r="K28" i="18"/>
  <c r="J28" i="18"/>
  <c r="I28" i="18"/>
  <c r="H28" i="18"/>
  <c r="G28" i="18"/>
  <c r="F28" i="18"/>
  <c r="E28" i="18"/>
  <c r="K27" i="18"/>
  <c r="J27" i="18"/>
  <c r="I27" i="18"/>
  <c r="H27" i="18"/>
  <c r="G27" i="18"/>
  <c r="F27" i="18"/>
  <c r="E27" i="18"/>
  <c r="K26" i="18"/>
  <c r="J26" i="18"/>
  <c r="I26" i="18"/>
  <c r="H26" i="18"/>
  <c r="G26" i="18"/>
  <c r="F26" i="18"/>
  <c r="E26" i="18"/>
  <c r="K25" i="18"/>
  <c r="J25" i="18"/>
  <c r="I25" i="18"/>
  <c r="H25" i="18"/>
  <c r="G25" i="18"/>
  <c r="F25" i="18"/>
  <c r="E25" i="18"/>
  <c r="K24" i="18"/>
  <c r="J24" i="18"/>
  <c r="I24" i="18"/>
  <c r="H24" i="18"/>
  <c r="G24" i="18"/>
  <c r="F24" i="18"/>
  <c r="E24" i="18"/>
  <c r="K23" i="18"/>
  <c r="J23" i="18"/>
  <c r="I23" i="18"/>
  <c r="H23" i="18"/>
  <c r="G23" i="18"/>
  <c r="F23" i="18"/>
  <c r="E23" i="18"/>
  <c r="K22" i="18"/>
  <c r="J22" i="18"/>
  <c r="I22" i="18"/>
  <c r="H22" i="18"/>
  <c r="G22" i="18"/>
  <c r="F22" i="18"/>
  <c r="E22" i="18"/>
  <c r="K21" i="18"/>
  <c r="J21" i="18"/>
  <c r="I21" i="18"/>
  <c r="H21" i="18"/>
  <c r="G21" i="18"/>
  <c r="F21" i="18"/>
  <c r="E21" i="18"/>
  <c r="K20" i="18"/>
  <c r="J20" i="18"/>
  <c r="I20" i="18"/>
  <c r="H20" i="18"/>
  <c r="G20" i="18"/>
  <c r="F20" i="18"/>
  <c r="E20" i="18"/>
  <c r="K19" i="18"/>
  <c r="J19" i="18"/>
  <c r="I19" i="18"/>
  <c r="H19" i="18"/>
  <c r="G19" i="18"/>
  <c r="F19" i="18"/>
  <c r="E19" i="18"/>
  <c r="H6" i="6"/>
  <c r="F6" i="6"/>
  <c r="D6" i="6"/>
  <c r="B6" i="6"/>
  <c r="C1" i="6"/>
  <c r="F5" i="14"/>
  <c r="E5" i="14"/>
  <c r="D5" i="14"/>
  <c r="B5" i="14"/>
  <c r="C1" i="14"/>
  <c r="C22" i="12"/>
  <c r="J16" i="12"/>
  <c r="H16" i="12"/>
  <c r="F16" i="12"/>
  <c r="D16" i="12"/>
  <c r="C16" i="12"/>
  <c r="D18" i="18"/>
  <c r="E18" i="18"/>
  <c r="A18" i="18"/>
  <c r="C18" i="18"/>
  <c r="K18" i="18"/>
  <c r="J18" i="18"/>
  <c r="I18" i="18"/>
  <c r="H18" i="18"/>
  <c r="G18" i="18"/>
  <c r="F18" i="18"/>
  <c r="A5" i="18"/>
  <c r="A4" i="18"/>
  <c r="A3" i="18"/>
  <c r="A2" i="18"/>
  <c r="C10" i="14"/>
  <c r="F19" i="14"/>
  <c r="H19" i="14"/>
  <c r="I19" i="14"/>
  <c r="F18" i="14"/>
  <c r="H18" i="14"/>
  <c r="I18" i="14"/>
  <c r="F17" i="14"/>
  <c r="H17" i="14"/>
  <c r="I17" i="14"/>
  <c r="F16" i="14"/>
  <c r="H16" i="14"/>
  <c r="I16" i="14"/>
  <c r="F15" i="14"/>
  <c r="H15" i="14"/>
  <c r="I15" i="14"/>
  <c r="F14" i="14"/>
  <c r="H14" i="14"/>
  <c r="I14" i="14"/>
  <c r="F12" i="14"/>
  <c r="H12" i="14"/>
  <c r="I12" i="14"/>
  <c r="F11" i="14"/>
  <c r="H11" i="14"/>
  <c r="I11" i="14"/>
  <c r="F10" i="14"/>
  <c r="H10" i="14"/>
  <c r="I10" i="14"/>
  <c r="F20" i="14"/>
  <c r="H20" i="14"/>
  <c r="I20" i="14"/>
  <c r="F13" i="14"/>
  <c r="H13" i="14"/>
  <c r="I13" i="14"/>
  <c r="G19" i="14"/>
  <c r="E19" i="14"/>
  <c r="D19" i="14"/>
  <c r="C19" i="14"/>
  <c r="G18" i="14"/>
  <c r="E18" i="14"/>
  <c r="D18" i="14"/>
  <c r="C18" i="14"/>
  <c r="G17" i="14"/>
  <c r="E17" i="14"/>
  <c r="D17" i="14"/>
  <c r="C17" i="14"/>
  <c r="G16" i="14"/>
  <c r="E16" i="14"/>
  <c r="D16" i="14"/>
  <c r="C16" i="14"/>
  <c r="G15" i="14"/>
  <c r="E15" i="14"/>
  <c r="D15" i="14"/>
  <c r="C15" i="14"/>
  <c r="G14" i="14"/>
  <c r="E14" i="14"/>
  <c r="D14" i="14"/>
  <c r="C14" i="14"/>
  <c r="G13" i="14"/>
  <c r="E13" i="14"/>
  <c r="D13" i="14"/>
  <c r="C13" i="14"/>
  <c r="G12" i="14"/>
  <c r="E12" i="14"/>
  <c r="D12" i="14"/>
  <c r="C12" i="14"/>
  <c r="G11" i="14"/>
  <c r="E11" i="14"/>
  <c r="D11" i="14"/>
  <c r="C11" i="14"/>
  <c r="G10" i="14"/>
  <c r="E10" i="14"/>
  <c r="D10" i="14"/>
  <c r="J22" i="12"/>
  <c r="I22" i="12"/>
  <c r="H22" i="12"/>
  <c r="G22" i="12"/>
  <c r="F22" i="12"/>
  <c r="E22" i="12"/>
  <c r="D22" i="12"/>
  <c r="A22" i="12"/>
  <c r="A5" i="12"/>
  <c r="A4" i="12"/>
  <c r="A3" i="12"/>
  <c r="A2" i="12"/>
  <c r="K19" i="6"/>
  <c r="J19" i="6"/>
  <c r="I19" i="6"/>
  <c r="H19" i="6"/>
  <c r="G19" i="6"/>
  <c r="F19" i="6"/>
  <c r="E19" i="6"/>
  <c r="D19" i="6"/>
  <c r="C19" i="6"/>
  <c r="K18" i="6"/>
  <c r="J18" i="6"/>
  <c r="I18" i="6"/>
  <c r="H18" i="6"/>
  <c r="G18" i="6"/>
  <c r="F18" i="6"/>
  <c r="E18" i="6"/>
  <c r="D18" i="6"/>
  <c r="C18" i="6"/>
  <c r="K17" i="6"/>
  <c r="J17" i="6"/>
  <c r="I17" i="6"/>
  <c r="H17" i="6"/>
  <c r="G17" i="6"/>
  <c r="F17" i="6"/>
  <c r="E17" i="6"/>
  <c r="D17" i="6"/>
  <c r="C17" i="6"/>
  <c r="K16" i="6"/>
  <c r="J16" i="6"/>
  <c r="I16" i="6"/>
  <c r="H16" i="6"/>
  <c r="G16" i="6"/>
  <c r="F16" i="6"/>
  <c r="E16" i="6"/>
  <c r="D16" i="6"/>
  <c r="C16" i="6"/>
  <c r="K15" i="6"/>
  <c r="J15" i="6"/>
  <c r="I15" i="6"/>
  <c r="H15" i="6"/>
  <c r="G15" i="6"/>
  <c r="F15" i="6"/>
  <c r="E15" i="6"/>
  <c r="D15" i="6"/>
  <c r="C15" i="6"/>
  <c r="K14" i="6"/>
  <c r="J14" i="6"/>
  <c r="I14" i="6"/>
  <c r="H14" i="6"/>
  <c r="G14" i="6"/>
  <c r="F14" i="6"/>
  <c r="E14" i="6"/>
  <c r="D14" i="6"/>
  <c r="C14" i="6"/>
  <c r="K13" i="6"/>
  <c r="J13" i="6"/>
  <c r="I13" i="6"/>
  <c r="H13" i="6"/>
  <c r="G13" i="6"/>
  <c r="F13" i="6"/>
  <c r="E13" i="6"/>
  <c r="D13" i="6"/>
  <c r="C13" i="6"/>
  <c r="K12" i="6"/>
  <c r="J12" i="6"/>
  <c r="I12" i="6"/>
  <c r="H12" i="6"/>
  <c r="G12" i="6"/>
  <c r="F12" i="6"/>
  <c r="E12" i="6"/>
  <c r="D12" i="6"/>
  <c r="C12" i="6"/>
  <c r="K11" i="6"/>
  <c r="J11" i="6"/>
  <c r="I11" i="6"/>
  <c r="H11" i="6"/>
  <c r="G11" i="6"/>
  <c r="F11" i="6"/>
  <c r="E11" i="6"/>
  <c r="D11" i="6"/>
  <c r="C11" i="6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I6" i="6"/>
</calcChain>
</file>

<file path=xl/sharedStrings.xml><?xml version="1.0" encoding="utf-8"?>
<sst xmlns="http://schemas.openxmlformats.org/spreadsheetml/2006/main" count="230" uniqueCount="138">
  <si>
    <t>Year</t>
  </si>
  <si>
    <t>Version</t>
  </si>
  <si>
    <t>Source Entity</t>
  </si>
  <si>
    <t>Desc</t>
  </si>
  <si>
    <t>Source Account</t>
  </si>
  <si>
    <t>Source Amount</t>
  </si>
  <si>
    <t>Pct to Allocate</t>
  </si>
  <si>
    <t>Allocation Amount</t>
  </si>
  <si>
    <t>Allocation Driver</t>
  </si>
  <si>
    <t>D</t>
  </si>
  <si>
    <t>N</t>
  </si>
  <si>
    <t>[Begin Format Range]</t>
  </si>
  <si>
    <t>[End Format Range]</t>
  </si>
  <si>
    <t>Allocation 2</t>
  </si>
  <si>
    <t>Allocation 3</t>
  </si>
  <si>
    <t>Allocation 4</t>
  </si>
  <si>
    <t>Allocation 5</t>
  </si>
  <si>
    <t>Allocation 6</t>
  </si>
  <si>
    <t>Allocation 7</t>
  </si>
  <si>
    <t>Allocation 8</t>
  </si>
  <si>
    <t>Allocation 9</t>
  </si>
  <si>
    <t>Allocation 10</t>
  </si>
  <si>
    <t>Budget P&amp;L</t>
  </si>
  <si>
    <t>Organization</t>
  </si>
  <si>
    <t>Summary</t>
  </si>
  <si>
    <t>Yes</t>
  </si>
  <si>
    <t>6199 OFFICE EXPENSE</t>
  </si>
  <si>
    <t>6299 TRAVEL</t>
  </si>
  <si>
    <t>6399 OCCUPANCY</t>
  </si>
  <si>
    <t>6499 MARKETING</t>
  </si>
  <si>
    <t>6599 DEPRECIATION</t>
  </si>
  <si>
    <t>6699 ALLOCATIONS</t>
  </si>
  <si>
    <t>Month</t>
  </si>
  <si>
    <t>No</t>
  </si>
  <si>
    <t>CUBE:</t>
  </si>
  <si>
    <t>Driver</t>
  </si>
  <si>
    <t>Total Driver</t>
  </si>
  <si>
    <t>Ratio</t>
  </si>
  <si>
    <t>Allocated Amount</t>
  </si>
  <si>
    <t>Credit Amount</t>
  </si>
  <si>
    <t>All Allocations</t>
  </si>
  <si>
    <t>Allocation 1</t>
  </si>
  <si>
    <t>Account</t>
  </si>
  <si>
    <t>Office Expense</t>
  </si>
  <si>
    <t>Budget</t>
  </si>
  <si>
    <t>6100 Insurance</t>
  </si>
  <si>
    <t>6110 Office Equipment</t>
  </si>
  <si>
    <t>6120 Office Supplies</t>
  </si>
  <si>
    <t>6130 Other Expense</t>
  </si>
  <si>
    <t>6140 Postage and Mailing</t>
  </si>
  <si>
    <t>6150 Telephone</t>
  </si>
  <si>
    <t>OpExSubsets</t>
  </si>
  <si>
    <t>RowFilter</t>
  </si>
  <si>
    <t>SelectYesNo</t>
  </si>
  <si>
    <t>FcstMethods</t>
  </si>
  <si>
    <t>Item</t>
  </si>
  <si>
    <t>OpEx</t>
  </si>
  <si>
    <t>Last Year Actual</t>
  </si>
  <si>
    <t>OpEx All</t>
  </si>
  <si>
    <t>Average Prior 3 Months</t>
  </si>
  <si>
    <t>Payroll</t>
  </si>
  <si>
    <t/>
  </si>
  <si>
    <t>Travel</t>
  </si>
  <si>
    <t>Occupancy</t>
  </si>
  <si>
    <t>Marketing</t>
  </si>
  <si>
    <t>Depreciation</t>
  </si>
  <si>
    <t>6200 Meals</t>
  </si>
  <si>
    <t>6210 Hotel</t>
  </si>
  <si>
    <t>6220 Vehicles</t>
  </si>
  <si>
    <t>6230 Entertaining</t>
  </si>
  <si>
    <t>6300 Rent</t>
  </si>
  <si>
    <t>6310 Utilities</t>
  </si>
  <si>
    <t>6320 Maintenance</t>
  </si>
  <si>
    <t>6400 Sales Promotion</t>
  </si>
  <si>
    <t>6410 Advertising</t>
  </si>
  <si>
    <t>6520 Depreciation - New</t>
  </si>
  <si>
    <t>6510 Depreciation - Existing</t>
  </si>
  <si>
    <t>Allocation List</t>
  </si>
  <si>
    <t>Exclude Entity</t>
  </si>
  <si>
    <t>Description</t>
  </si>
  <si>
    <t>Square Footage</t>
  </si>
  <si>
    <t>Server Space</t>
  </si>
  <si>
    <t>FTE</t>
  </si>
  <si>
    <t>6005 Bonus</t>
  </si>
  <si>
    <t>6015 Employer Taxes</t>
  </si>
  <si>
    <t>Massachusetts</t>
  </si>
  <si>
    <t>Maryland</t>
  </si>
  <si>
    <t>Central Region</t>
  </si>
  <si>
    <t>Michigan</t>
  </si>
  <si>
    <t>Illinois</t>
  </si>
  <si>
    <t>California</t>
  </si>
  <si>
    <t>Washington</t>
  </si>
  <si>
    <t>Canada</t>
  </si>
  <si>
    <t>Allocation Out</t>
  </si>
  <si>
    <t>Allocation In</t>
  </si>
  <si>
    <t>Allocation</t>
  </si>
  <si>
    <t>Amount</t>
  </si>
  <si>
    <t>Entity</t>
  </si>
  <si>
    <t>Exclude</t>
  </si>
  <si>
    <t>Total</t>
  </si>
  <si>
    <t>In</t>
  </si>
  <si>
    <t>Out</t>
  </si>
  <si>
    <t>Source</t>
  </si>
  <si>
    <t>Drive</t>
  </si>
  <si>
    <t>Credit</t>
  </si>
  <si>
    <t>6000 Salaries</t>
  </si>
  <si>
    <t>6010 Benefits</t>
  </si>
  <si>
    <t>6020 Cell Phones</t>
  </si>
  <si>
    <t>1_All</t>
  </si>
  <si>
    <t>4999</t>
  </si>
  <si>
    <t>5999</t>
  </si>
  <si>
    <t>GM</t>
  </si>
  <si>
    <t>6099</t>
  </si>
  <si>
    <t>6199</t>
  </si>
  <si>
    <t>6299</t>
  </si>
  <si>
    <t>6399</t>
  </si>
  <si>
    <t>6499</t>
  </si>
  <si>
    <t>6599</t>
  </si>
  <si>
    <t>TE</t>
  </si>
  <si>
    <t>NP</t>
  </si>
  <si>
    <t>6699</t>
  </si>
  <si>
    <t>NPAA</t>
  </si>
  <si>
    <t>Statistics</t>
  </si>
  <si>
    <t>Total Operating Expense</t>
  </si>
  <si>
    <t>6099 PAYROLL</t>
  </si>
  <si>
    <t>East Region</t>
  </si>
  <si>
    <t>Florida</t>
  </si>
  <si>
    <t>West Region</t>
  </si>
  <si>
    <t>Ontario</t>
  </si>
  <si>
    <t>Quebec</t>
  </si>
  <si>
    <t>British Columbia</t>
  </si>
  <si>
    <t>Net Profit</t>
  </si>
  <si>
    <t>Gross Margin</t>
  </si>
  <si>
    <t>4999 Gross Revenue</t>
  </si>
  <si>
    <t>5999 Cost of Sales</t>
  </si>
  <si>
    <t>Net Profit After Allocations</t>
  </si>
  <si>
    <t>6600 Allocations In</t>
  </si>
  <si>
    <t>6610 Allocations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</si>
</sst>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,_);_(* \(#,##0,\);_(* &quot;-&quot;??_);_(@_)"/>
    <numFmt numFmtId="165" formatCode="&quot;- &quot;@"/>
    <numFmt numFmtId="166" formatCode="&quot;+ &quot;@"/>
    <numFmt numFmtId="167" formatCode="_(* #,##0_);_(* \(#,##0\);_(* &quot;-&quot;??_);_(@_)"/>
    <numFmt numFmtId="168" formatCode="_(* #,##0_);_(* \(#,##0\);_(* &quot; &quot;??_);_(@_)"/>
    <numFmt numFmtId="169" formatCode="#.0%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9"/>
      <name val="Calibri"/>
      <family val="2"/>
    </font>
    <font>
      <b/>
      <sz val="10"/>
      <name val="Calibri"/>
      <family val="2"/>
    </font>
    <font>
      <sz val="10"/>
      <color indexed="9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b/>
      <sz val="14"/>
      <color indexed="17"/>
      <name val="Arial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Verdana"/>
      <family val="2"/>
    </font>
    <font>
      <sz val="8"/>
      <name val="Calibri"/>
      <family val="2"/>
    </font>
    <font>
      <sz val="9"/>
      <color indexed="8"/>
      <name val="Calibri"/>
      <family val="2"/>
    </font>
    <font>
      <b/>
      <sz val="8"/>
      <color indexed="9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2"/>
      <color theme="0"/>
      <name val="Arial"/>
      <family val="2"/>
    </font>
    <font>
      <sz val="9"/>
      <color indexed="8"/>
      <name val="Arial"/>
      <family val="2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8"/>
      <color theme="1"/>
      <name val="Arial"/>
      <family val="2"/>
    </font>
    <font>
      <b/>
      <sz val="9"/>
      <color theme="0" tint="-0.499984740745262"/>
      <name val="Arial"/>
      <family val="2"/>
    </font>
    <font>
      <sz val="9"/>
      <color rgb="FF7F7F7F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theme="0" tint="-0.499984740745262"/>
      <name val="Arial"/>
      <family val="2"/>
    </font>
    <font>
      <b/>
      <sz val="9"/>
      <color theme="1" tint="0.49998474074526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indexed="44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rgb="FF608DAD"/>
      </bottom>
      <diagonal/>
    </border>
  </borders>
  <cellStyleXfs count="45">
    <xf numFmtId="0" fontId="0" fillId="0" borderId="0"/>
    <xf numFmtId="43" fontId="6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1" fillId="0" borderId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1">
      <alignment horizontal="right" vertical="center"/>
    </xf>
    <xf numFmtId="0" fontId="16" fillId="10" borderId="1">
      <alignment horizontal="center" vertical="center"/>
    </xf>
    <xf numFmtId="0" fontId="21" fillId="0" borderId="1">
      <alignment horizontal="right" vertical="center"/>
    </xf>
    <xf numFmtId="0" fontId="16" fillId="10" borderId="1">
      <alignment horizontal="left" vertical="center"/>
    </xf>
    <xf numFmtId="0" fontId="16" fillId="10" borderId="1">
      <alignment horizontal="center" vertical="center"/>
    </xf>
    <xf numFmtId="0" fontId="22" fillId="10" borderId="1">
      <alignment horizontal="center" vertical="center"/>
    </xf>
    <xf numFmtId="0" fontId="21" fillId="7" borderId="1"/>
    <xf numFmtId="0" fontId="16" fillId="0" borderId="1">
      <alignment horizontal="left" vertical="top"/>
    </xf>
    <xf numFmtId="0" fontId="16" fillId="11" borderId="1"/>
    <xf numFmtId="0" fontId="16" fillId="0" borderId="1">
      <alignment horizontal="left" vertical="center"/>
    </xf>
    <xf numFmtId="0" fontId="21" fillId="12" borderId="1"/>
    <xf numFmtId="0" fontId="21" fillId="0" borderId="1">
      <alignment horizontal="right" vertical="center"/>
    </xf>
    <xf numFmtId="0" fontId="21" fillId="13" borderId="1">
      <alignment horizontal="right" vertical="center"/>
    </xf>
    <xf numFmtId="0" fontId="21" fillId="0" borderId="1">
      <alignment horizontal="center" vertical="center"/>
    </xf>
    <xf numFmtId="0" fontId="22" fillId="6" borderId="1"/>
    <xf numFmtId="0" fontId="22" fillId="14" borderId="1"/>
    <xf numFmtId="0" fontId="22" fillId="0" borderId="1">
      <alignment horizontal="center" vertical="center" wrapText="1"/>
    </xf>
    <xf numFmtId="0" fontId="23" fillId="10" borderId="1">
      <alignment horizontal="left" vertical="center" indent="1"/>
    </xf>
    <xf numFmtId="0" fontId="24" fillId="0" borderId="1"/>
    <xf numFmtId="0" fontId="16" fillId="10" borderId="1">
      <alignment horizontal="left" vertical="center"/>
    </xf>
    <xf numFmtId="0" fontId="22" fillId="10" borderId="1">
      <alignment horizontal="center" vertical="center"/>
    </xf>
    <xf numFmtId="0" fontId="17" fillId="6" borderId="1">
      <alignment horizontal="center" vertical="center"/>
    </xf>
    <xf numFmtId="0" fontId="17" fillId="14" borderId="1">
      <alignment horizontal="center" vertical="center"/>
    </xf>
    <xf numFmtId="0" fontId="17" fillId="6" borderId="1">
      <alignment horizontal="left" vertical="center"/>
    </xf>
    <xf numFmtId="0" fontId="17" fillId="14" borderId="1">
      <alignment horizontal="left" vertical="center"/>
    </xf>
    <xf numFmtId="0" fontId="25" fillId="0" borderId="1"/>
    <xf numFmtId="9" fontId="1" fillId="0" borderId="0" applyFont="0" applyFill="0" applyBorder="0" applyAlignment="0" applyProtection="0"/>
  </cellStyleXfs>
  <cellXfs count="88">
    <xf numFmtId="0" fontId="0" fillId="0" borderId="0" xfId="0"/>
    <xf numFmtId="164" fontId="3" fillId="2" borderId="1" xfId="1" applyNumberFormat="1" applyFont="1" applyFill="1" applyBorder="1"/>
    <xf numFmtId="164" fontId="5" fillId="3" borderId="1" xfId="1" applyNumberFormat="1" applyFont="1" applyFill="1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7" fillId="0" borderId="0" xfId="0" applyFont="1" applyAlignment="1">
      <alignment vertical="center"/>
    </xf>
    <xf numFmtId="0" fontId="0" fillId="4" borderId="0" xfId="0" applyFill="1" applyBorder="1"/>
    <xf numFmtId="0" fontId="0" fillId="0" borderId="2" xfId="0" applyFill="1" applyBorder="1"/>
    <xf numFmtId="0" fontId="0" fillId="0" borderId="0" xfId="0" applyAlignment="1">
      <alignment vertical="center"/>
    </xf>
    <xf numFmtId="165" fontId="2" fillId="5" borderId="1" xfId="0" applyNumberFormat="1" applyFont="1" applyFill="1" applyBorder="1" applyAlignment="1">
      <alignment horizontal="left"/>
    </xf>
    <xf numFmtId="0" fontId="0" fillId="0" borderId="0" xfId="0" applyFill="1" applyBorder="1"/>
    <xf numFmtId="49" fontId="2" fillId="5" borderId="1" xfId="0" applyNumberFormat="1" applyFont="1" applyFill="1" applyBorder="1" applyAlignment="1">
      <alignment horizontal="center" vertical="center" wrapText="1"/>
    </xf>
    <xf numFmtId="9" fontId="3" fillId="2" borderId="1" xfId="13" applyFont="1" applyFill="1" applyBorder="1"/>
    <xf numFmtId="49" fontId="4" fillId="5" borderId="1" xfId="0" applyNumberFormat="1" applyFont="1" applyFill="1" applyBorder="1" applyAlignment="1">
      <alignment horizontal="left" indent="2"/>
    </xf>
    <xf numFmtId="9" fontId="5" fillId="3" borderId="1" xfId="13" applyFont="1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5" fillId="0" borderId="0" xfId="0" applyFont="1"/>
    <xf numFmtId="0" fontId="13" fillId="0" borderId="0" xfId="0" applyFont="1"/>
    <xf numFmtId="49" fontId="18" fillId="8" borderId="6" xfId="0" applyNumberFormat="1" applyFont="1" applyFill="1" applyBorder="1" applyAlignment="1">
      <alignment horizontal="center" vertical="center"/>
    </xf>
    <xf numFmtId="0" fontId="19" fillId="9" borderId="0" xfId="0" applyFont="1" applyFill="1" applyBorder="1" applyAlignment="1">
      <alignment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26" fillId="0" borderId="0" xfId="0" applyFont="1"/>
    <xf numFmtId="0" fontId="26" fillId="0" borderId="0" xfId="0" applyFont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26" fillId="0" borderId="0" xfId="0" applyFont="1" applyAlignment="1">
      <alignment vertical="center" wrapText="1"/>
    </xf>
    <xf numFmtId="49" fontId="28" fillId="5" borderId="1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29" fillId="0" borderId="0" xfId="0" applyFont="1"/>
    <xf numFmtId="49" fontId="0" fillId="0" borderId="0" xfId="0" applyNumberFormat="1" applyAlignment="1"/>
    <xf numFmtId="0" fontId="19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left" indent="1"/>
    </xf>
    <xf numFmtId="164" fontId="32" fillId="0" borderId="0" xfId="17" applyNumberFormat="1" applyFont="1" applyFill="1" applyBorder="1"/>
    <xf numFmtId="167" fontId="32" fillId="0" borderId="0" xfId="17" applyNumberFormat="1" applyFont="1" applyFill="1" applyBorder="1"/>
    <xf numFmtId="9" fontId="32" fillId="0" borderId="0" xfId="44" applyFont="1" applyFill="1" applyBorder="1"/>
    <xf numFmtId="0" fontId="33" fillId="0" borderId="0" xfId="0" applyFont="1"/>
    <xf numFmtId="49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49" fontId="30" fillId="8" borderId="8" xfId="0" applyNumberFormat="1" applyFont="1" applyFill="1" applyBorder="1" applyAlignment="1">
      <alignment horizontal="left" indent="1"/>
    </xf>
    <xf numFmtId="164" fontId="30" fillId="8" borderId="8" xfId="17" applyNumberFormat="1" applyFont="1" applyFill="1" applyBorder="1"/>
    <xf numFmtId="166" fontId="30" fillId="8" borderId="8" xfId="0" applyNumberFormat="1" applyFont="1" applyFill="1" applyBorder="1" applyAlignment="1">
      <alignment horizontal="left"/>
    </xf>
    <xf numFmtId="167" fontId="18" fillId="8" borderId="8" xfId="17" applyNumberFormat="1" applyFont="1" applyFill="1" applyBorder="1"/>
    <xf numFmtId="9" fontId="18" fillId="8" borderId="8" xfId="44" applyFont="1" applyFill="1" applyBorder="1"/>
    <xf numFmtId="49" fontId="32" fillId="0" borderId="0" xfId="0" applyNumberFormat="1" applyFont="1" applyFill="1" applyBorder="1" applyAlignment="1">
      <alignment horizontal="left" indent="1"/>
    </xf>
    <xf numFmtId="168" fontId="32" fillId="0" borderId="0" xfId="1" applyNumberFormat="1" applyFont="1" applyFill="1" applyBorder="1"/>
    <xf numFmtId="168" fontId="32" fillId="0" borderId="0" xfId="1" applyNumberFormat="1" applyFont="1" applyFill="1" applyBorder="1" applyAlignment="1">
      <alignment horizontal="center"/>
    </xf>
    <xf numFmtId="9" fontId="32" fillId="0" borderId="0" xfId="13" applyFont="1" applyFill="1" applyBorder="1"/>
    <xf numFmtId="49" fontId="32" fillId="0" borderId="0" xfId="0" applyNumberFormat="1" applyFont="1" applyFill="1" applyBorder="1" applyAlignment="1">
      <alignment horizontal="left" indent="2"/>
    </xf>
    <xf numFmtId="165" fontId="18" fillId="15" borderId="10" xfId="0" applyNumberFormat="1" applyFont="1" applyFill="1" applyBorder="1" applyAlignment="1">
      <alignment horizontal="left"/>
    </xf>
    <xf numFmtId="168" fontId="18" fillId="15" borderId="10" xfId="1" applyNumberFormat="1" applyFont="1" applyFill="1" applyBorder="1"/>
    <xf numFmtId="168" fontId="18" fillId="15" borderId="10" xfId="1" applyNumberFormat="1" applyFont="1" applyFill="1" applyBorder="1" applyAlignment="1">
      <alignment horizontal="center"/>
    </xf>
    <xf numFmtId="9" fontId="18" fillId="15" borderId="10" xfId="13" applyFont="1" applyFill="1" applyBorder="1"/>
    <xf numFmtId="165" fontId="18" fillId="8" borderId="10" xfId="0" applyNumberFormat="1" applyFont="1" applyFill="1" applyBorder="1" applyAlignment="1">
      <alignment horizontal="left" indent="1"/>
    </xf>
    <xf numFmtId="168" fontId="18" fillId="8" borderId="10" xfId="1" applyNumberFormat="1" applyFont="1" applyFill="1" applyBorder="1"/>
    <xf numFmtId="168" fontId="18" fillId="8" borderId="10" xfId="1" applyNumberFormat="1" applyFont="1" applyFill="1" applyBorder="1" applyAlignment="1">
      <alignment horizontal="center"/>
    </xf>
    <xf numFmtId="9" fontId="18" fillId="8" borderId="10" xfId="13" applyFont="1" applyFill="1" applyBorder="1"/>
    <xf numFmtId="49" fontId="18" fillId="15" borderId="10" xfId="0" applyNumberFormat="1" applyFont="1" applyFill="1" applyBorder="1" applyAlignment="1">
      <alignment horizontal="left" indent="1"/>
    </xf>
    <xf numFmtId="49" fontId="18" fillId="8" borderId="10" xfId="0" applyNumberFormat="1" applyFont="1" applyFill="1" applyBorder="1" applyAlignment="1">
      <alignment horizontal="left" indent="1"/>
    </xf>
    <xf numFmtId="49" fontId="28" fillId="5" borderId="11" xfId="0" applyNumberFormat="1" applyFont="1" applyFill="1" applyBorder="1" applyAlignment="1">
      <alignment horizontal="center" vertical="center" wrapText="1"/>
    </xf>
    <xf numFmtId="0" fontId="26" fillId="0" borderId="4" xfId="0" applyFont="1" applyFill="1" applyBorder="1"/>
    <xf numFmtId="166" fontId="35" fillId="8" borderId="9" xfId="0" applyNumberFormat="1" applyFont="1" applyFill="1" applyBorder="1" applyAlignment="1">
      <alignment horizontal="left"/>
    </xf>
    <xf numFmtId="0" fontId="18" fillId="8" borderId="9" xfId="0" applyNumberFormat="1" applyFont="1" applyFill="1" applyBorder="1" applyAlignment="1">
      <alignment horizontal="left" indent="1"/>
    </xf>
    <xf numFmtId="0" fontId="18" fillId="8" borderId="9" xfId="0" applyNumberFormat="1" applyFont="1" applyFill="1" applyBorder="1"/>
    <xf numFmtId="167" fontId="18" fillId="8" borderId="9" xfId="1" applyNumberFormat="1" applyFont="1" applyFill="1" applyBorder="1" applyAlignment="1">
      <alignment horizontal="center"/>
    </xf>
    <xf numFmtId="169" fontId="18" fillId="8" borderId="9" xfId="0" applyNumberFormat="1" applyFont="1" applyFill="1" applyBorder="1"/>
    <xf numFmtId="167" fontId="18" fillId="8" borderId="9" xfId="1" applyNumberFormat="1" applyFont="1" applyFill="1" applyBorder="1"/>
    <xf numFmtId="0" fontId="20" fillId="0" borderId="0" xfId="0" applyNumberFormat="1" applyFont="1" applyFill="1" applyBorder="1" applyAlignment="1">
      <alignment horizontal="left" indent="1"/>
    </xf>
    <xf numFmtId="0" fontId="20" fillId="0" borderId="0" xfId="0" applyNumberFormat="1" applyFont="1" applyFill="1" applyBorder="1"/>
    <xf numFmtId="167" fontId="20" fillId="0" borderId="0" xfId="1" applyNumberFormat="1" applyFont="1" applyFill="1" applyBorder="1" applyAlignment="1">
      <alignment horizontal="center"/>
    </xf>
    <xf numFmtId="169" fontId="20" fillId="0" borderId="0" xfId="0" applyNumberFormat="1" applyFont="1" applyFill="1" applyBorder="1"/>
    <xf numFmtId="167" fontId="20" fillId="0" borderId="0" xfId="1" applyNumberFormat="1" applyFont="1" applyFill="1" applyBorder="1"/>
    <xf numFmtId="49" fontId="35" fillId="0" borderId="0" xfId="0" applyNumberFormat="1" applyFont="1" applyFill="1" applyBorder="1" applyAlignment="1">
      <alignment horizontal="left" indent="1"/>
    </xf>
    <xf numFmtId="0" fontId="35" fillId="0" borderId="0" xfId="0" applyFont="1" applyAlignment="1">
      <alignment wrapText="1"/>
    </xf>
    <xf numFmtId="0" fontId="35" fillId="0" borderId="0" xfId="0" applyFont="1"/>
    <xf numFmtId="0" fontId="0" fillId="0" borderId="4" xfId="0" applyFill="1" applyBorder="1"/>
    <xf numFmtId="49" fontId="14" fillId="5" borderId="11" xfId="0" applyNumberFormat="1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/>
    </xf>
    <xf numFmtId="49" fontId="18" fillId="8" borderId="7" xfId="0" applyNumberFormat="1" applyFont="1" applyFill="1" applyBorder="1" applyAlignment="1">
      <alignment horizontal="center" vertical="center"/>
    </xf>
    <xf numFmtId="49" fontId="18" fillId="8" borderId="6" xfId="0" applyNumberFormat="1" applyFont="1" applyFill="1" applyBorder="1" applyAlignment="1">
      <alignment horizontal="center" vertical="center"/>
    </xf>
    <xf numFmtId="0" fontId="19" fillId="9" borderId="0" xfId="0" applyFont="1" applyFill="1" applyBorder="1" applyAlignment="1">
      <alignment vertical="center"/>
    </xf>
    <xf numFmtId="0" fontId="26" fillId="0" borderId="0" xfId="0" applyFont="1" applyAlignment="1">
      <alignment vertical="center"/>
    </xf>
    <xf numFmtId="49" fontId="18" fillId="8" borderId="0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8" fillId="0" borderId="12" xfId="0" applyNumberFormat="1" applyFont="1" applyFill="1" applyBorder="1" applyAlignment="1" applyProtection="1">
      <alignment horizontal="center" vertical="center"/>
    </xf>
    <xf numFmtId="0" fontId="18" fillId="0" borderId="12" xfId="0" applyNumberFormat="1" applyFont="1" applyFill="1" applyBorder="1" applyAlignment="1" applyProtection="1">
      <alignment horizontal="center" vertical="center" wrapText="1"/>
    </xf>
  </cellXfs>
  <cellStyles count="45">
    <cellStyle name="Calculated Column - IBM Cognos" xfId="18"/>
    <cellStyle name="Calculated Column Name - IBM Cognos" xfId="19"/>
    <cellStyle name="Calculated Row - IBM Cognos" xfId="20"/>
    <cellStyle name="Calculated Row Name - IBM Cognos" xfId="21"/>
    <cellStyle name="Column Name - IBM Cognos" xfId="22"/>
    <cellStyle name="Column Template - IBM Cognos" xfId="23"/>
    <cellStyle name="Comma" xfId="1" builtinId="3"/>
    <cellStyle name="Comma [0] 2" xfId="2"/>
    <cellStyle name="Comma [0] 3" xfId="3"/>
    <cellStyle name="Comma 2" xfId="4"/>
    <cellStyle name="Comma 3" xfId="5"/>
    <cellStyle name="Comma 4" xfId="6"/>
    <cellStyle name="Comma 5" xfId="7"/>
    <cellStyle name="Comma 6" xfId="17"/>
    <cellStyle name="Currency 2" xfId="8"/>
    <cellStyle name="Differs From Base - IBM Cognos" xfId="24"/>
    <cellStyle name="Group Name - IBM Cognos" xfId="25"/>
    <cellStyle name="Hold Values - IBM Cognos" xfId="26"/>
    <cellStyle name="List Name - IBM Cognos" xfId="27"/>
    <cellStyle name="Locked - IBM Cognos" xfId="28"/>
    <cellStyle name="Measure - IBM Cognos" xfId="29"/>
    <cellStyle name="Measure Header - IBM Cognos" xfId="30"/>
    <cellStyle name="Measure Name - IBM Cognos" xfId="31"/>
    <cellStyle name="Measure Summary - IBM Cognos" xfId="32"/>
    <cellStyle name="Measure Summary TM1 - IBM Cognos" xfId="33"/>
    <cellStyle name="Measure Template - IBM Cognos" xfId="34"/>
    <cellStyle name="More - IBM Cognos" xfId="35"/>
    <cellStyle name="Normal" xfId="0" builtinId="0"/>
    <cellStyle name="Normal 2" xfId="9"/>
    <cellStyle name="Normal 3" xfId="10"/>
    <cellStyle name="Normal 4" xfId="11"/>
    <cellStyle name="Normal 5" xfId="12"/>
    <cellStyle name="Pending Change - IBM Cognos" xfId="36"/>
    <cellStyle name="Percent" xfId="13" builtinId="5"/>
    <cellStyle name="Percent 2" xfId="14"/>
    <cellStyle name="Percent 3" xfId="15"/>
    <cellStyle name="Percent 4" xfId="16"/>
    <cellStyle name="Percent 5" xfId="44"/>
    <cellStyle name="Row Name - IBM Cognos" xfId="37"/>
    <cellStyle name="Row Template - IBM Cognos" xfId="38"/>
    <cellStyle name="Summary Column Name - IBM Cognos" xfId="39"/>
    <cellStyle name="Summary Column Name TM1 - IBM Cognos" xfId="40"/>
    <cellStyle name="Summary Row Name - IBM Cognos" xfId="41"/>
    <cellStyle name="Summary Row Name TM1 - IBM Cognos" xfId="42"/>
    <cellStyle name="Unsaved Change - IBM Cognos" xfId="43"/>
  </cellStyles>
  <dxfs count="3">
    <dxf>
      <fill>
        <patternFill>
          <bgColor rgb="FFF9F9F9"/>
        </patternFill>
      </fill>
    </dxf>
    <dxf>
      <fill>
        <patternFill>
          <bgColor rgb="FFF9F9F9"/>
        </patternFill>
      </fill>
    </dxf>
    <dxf>
      <fill>
        <patternFill>
          <bgColor rgb="FFF9F9F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  <mruColors>
      <color rgb="FF608DAD"/>
      <color rgb="FF0296DF"/>
      <color rgb="FFF3AB40"/>
      <color rgb="FF8BC43F"/>
      <color rgb="FF7F7F7F"/>
      <color rgb="FF959595"/>
      <color rgb="FFF9F9F9"/>
      <color rgb="FFF2F2F2"/>
      <color rgb="FF66C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590550</xdr:colOff>
      <xdr:row>0</xdr:row>
      <xdr:rowOff>0</xdr:rowOff>
    </xdr:from>
    <xdr:to>
      <xdr:col>11</xdr:col>
      <xdr:colOff>9525</xdr:colOff>
      <xdr:row>11</xdr:row>
      <xdr:rowOff>238125</xdr:rowOff>
    </xdr:to>
    <xdr:sp macro="" textlink="">
      <xdr:nvSpPr>
        <xdr:cNvPr id="2" name="Rectangle 1"/>
        <xdr:cNvSpPr/>
      </xdr:nvSpPr>
      <xdr:spPr>
        <a:xfrm>
          <a:off x="6915150" y="0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12</xdr:row>
          <xdr:rowOff>9525</xdr:rowOff>
        </xdr:from>
        <xdr:to>
          <xdr:col>10</xdr:col>
          <xdr:colOff>1009650</xdr:colOff>
          <xdr:row>13</xdr:row>
          <xdr:rowOff>66675</xdr:rowOff>
        </xdr:to>
        <xdr:sp macro="" textlink="">
          <xdr:nvSpPr>
            <xdr:cNvPr id="5121" name="TI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8F8F8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absolute">
    <xdr:from>
      <xdr:col>2</xdr:col>
      <xdr:colOff>0</xdr:colOff>
      <xdr:row>0</xdr:row>
      <xdr:rowOff>0</xdr:rowOff>
    </xdr:from>
    <xdr:to>
      <xdr:col>8</xdr:col>
      <xdr:colOff>609600</xdr:colOff>
      <xdr:row>11</xdr:row>
      <xdr:rowOff>238125</xdr:rowOff>
    </xdr:to>
    <xdr:sp macro="" textlink="">
      <xdr:nvSpPr>
        <xdr:cNvPr id="4" name="Rectangle 3"/>
        <xdr:cNvSpPr/>
      </xdr:nvSpPr>
      <xdr:spPr>
        <a:xfrm>
          <a:off x="85725" y="0"/>
          <a:ext cx="6848475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Allocation Definition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609600</xdr:colOff>
      <xdr:row>9</xdr:row>
      <xdr:rowOff>9525</xdr:rowOff>
    </xdr:from>
    <xdr:to>
      <xdr:col>10</xdr:col>
      <xdr:colOff>38100</xdr:colOff>
      <xdr:row>10</xdr:row>
      <xdr:rowOff>247650</xdr:rowOff>
    </xdr:to>
    <xdr:sp macro="" textlink="">
      <xdr:nvSpPr>
        <xdr:cNvPr id="3" name="Rectangle 2"/>
        <xdr:cNvSpPr/>
      </xdr:nvSpPr>
      <xdr:spPr>
        <a:xfrm>
          <a:off x="6467475" y="9525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9526</xdr:colOff>
      <xdr:row>9</xdr:row>
      <xdr:rowOff>9525</xdr:rowOff>
    </xdr:from>
    <xdr:to>
      <xdr:col>8</xdr:col>
      <xdr:colOff>19050</xdr:colOff>
      <xdr:row>10</xdr:row>
      <xdr:rowOff>247650</xdr:rowOff>
    </xdr:to>
    <xdr:sp macro="" textlink="">
      <xdr:nvSpPr>
        <xdr:cNvPr id="4" name="Rectangle 3"/>
        <xdr:cNvSpPr/>
      </xdr:nvSpPr>
      <xdr:spPr>
        <a:xfrm>
          <a:off x="95251" y="9525"/>
          <a:ext cx="6400799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Allocation Detail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1143000</xdr:colOff>
      <xdr:row>1</xdr:row>
      <xdr:rowOff>9525</xdr:rowOff>
    </xdr:from>
    <xdr:to>
      <xdr:col>9</xdr:col>
      <xdr:colOff>9525</xdr:colOff>
      <xdr:row>2</xdr:row>
      <xdr:rowOff>247650</xdr:rowOff>
    </xdr:to>
    <xdr:sp macro="" textlink="">
      <xdr:nvSpPr>
        <xdr:cNvPr id="3" name="Rectangle 2"/>
        <xdr:cNvSpPr/>
      </xdr:nvSpPr>
      <xdr:spPr>
        <a:xfrm>
          <a:off x="5524500" y="9525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0</xdr:colOff>
      <xdr:row>1</xdr:row>
      <xdr:rowOff>9525</xdr:rowOff>
    </xdr:from>
    <xdr:to>
      <xdr:col>5</xdr:col>
      <xdr:colOff>1143000</xdr:colOff>
      <xdr:row>2</xdr:row>
      <xdr:rowOff>247650</xdr:rowOff>
    </xdr:to>
    <xdr:sp macro="" textlink="">
      <xdr:nvSpPr>
        <xdr:cNvPr id="4" name="Rectangle 3"/>
        <xdr:cNvSpPr/>
      </xdr:nvSpPr>
      <xdr:spPr>
        <a:xfrm>
          <a:off x="85725" y="9525"/>
          <a:ext cx="5438775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Allocation</a:t>
          </a:r>
          <a:r>
            <a:rPr lang="en-US" sz="24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Summary</a:t>
          </a:r>
          <a:endParaRPr lang="en-US" sz="24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38100</xdr:rowOff>
    </xdr:from>
    <xdr:to>
      <xdr:col>2</xdr:col>
      <xdr:colOff>161925</xdr:colOff>
      <xdr:row>2</xdr:row>
      <xdr:rowOff>0</xdr:rowOff>
    </xdr:to>
    <xdr:pic>
      <xdr:nvPicPr>
        <xdr:cNvPr id="13361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0"/>
          <a:ext cx="13049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K28"/>
  <sheetViews>
    <sheetView showGridLines="0" showRowColHeaders="0" tabSelected="1" topLeftCell="B11" workbookViewId="0">
      <selection activeCell="B11" sqref="B11"/>
    </sheetView>
  </sheetViews>
  <sheetFormatPr defaultRowHeight="15" x14ac:dyDescent="0.25"/>
  <cols>
    <col min="1" max="1" width="7" hidden="1" customWidth="1"/>
    <col min="2" max="2" width="1.28515625" customWidth="1"/>
    <col min="3" max="3" width="14.5703125" hidden="1" customWidth="1"/>
    <col min="4" max="4" width="15.5703125" customWidth="1"/>
    <col min="5" max="5" width="19.42578125" customWidth="1"/>
    <col min="6" max="6" width="24.5703125" customWidth="1"/>
    <col min="7" max="7" width="21.28515625" customWidth="1"/>
    <col min="8" max="8" width="12.7109375" customWidth="1"/>
    <col min="9" max="9" width="10.28515625" customWidth="1"/>
    <col min="10" max="10" width="12.7109375" customWidth="1"/>
    <col min="11" max="11" width="17.85546875" customWidth="1"/>
  </cols>
  <sheetData>
    <row r="1" spans="1:11" hidden="1" x14ac:dyDescent="0.25">
      <c r="A1" t="s">
        <v>11</v>
      </c>
      <c r="D1" s="74"/>
    </row>
    <row r="2" spans="1:11" hidden="1" x14ac:dyDescent="0.25">
      <c r="A2" s="38">
        <f>0</f>
        <v>0</v>
      </c>
      <c r="D2" s="32"/>
      <c r="E2" s="33"/>
      <c r="F2" s="33"/>
      <c r="G2" s="33"/>
      <c r="H2" s="34"/>
      <c r="I2" s="35"/>
      <c r="J2" s="34"/>
      <c r="K2" s="33"/>
    </row>
    <row r="3" spans="1:11" hidden="1" x14ac:dyDescent="0.25">
      <c r="A3" s="38">
        <f>1</f>
        <v>1</v>
      </c>
      <c r="D3" s="32"/>
      <c r="E3" s="33"/>
      <c r="F3" s="33"/>
      <c r="G3" s="33"/>
      <c r="H3" s="34"/>
      <c r="I3" s="35"/>
      <c r="J3" s="34"/>
      <c r="K3" s="33"/>
    </row>
    <row r="4" spans="1:11" hidden="1" x14ac:dyDescent="0.25">
      <c r="A4" s="38">
        <f>2</f>
        <v>2</v>
      </c>
      <c r="D4" s="32"/>
      <c r="E4" s="33"/>
      <c r="F4" s="33"/>
      <c r="G4" s="33"/>
      <c r="H4" s="34"/>
      <c r="I4" s="35"/>
      <c r="J4" s="34"/>
      <c r="K4" s="33"/>
    </row>
    <row r="5" spans="1:11" hidden="1" x14ac:dyDescent="0.25">
      <c r="A5" s="38">
        <f>3</f>
        <v>3</v>
      </c>
      <c r="D5" s="32"/>
      <c r="E5" s="33"/>
      <c r="F5" s="33"/>
      <c r="G5" s="33"/>
      <c r="H5" s="34"/>
      <c r="I5" s="35"/>
      <c r="J5" s="34"/>
      <c r="K5" s="33"/>
    </row>
    <row r="6" spans="1:11" hidden="1" x14ac:dyDescent="0.25">
      <c r="A6" s="38" t="s">
        <v>9</v>
      </c>
      <c r="D6" s="32"/>
      <c r="E6" s="33"/>
      <c r="F6" s="33"/>
      <c r="G6" s="33"/>
      <c r="H6" s="34"/>
      <c r="I6" s="35"/>
      <c r="J6" s="34"/>
      <c r="K6" s="33"/>
    </row>
    <row r="7" spans="1:11" hidden="1" x14ac:dyDescent="0.25">
      <c r="A7" s="38" t="s">
        <v>10</v>
      </c>
      <c r="D7" s="32"/>
      <c r="E7" s="33"/>
      <c r="F7" s="33"/>
      <c r="G7" s="33"/>
      <c r="H7" s="34"/>
      <c r="I7" s="35"/>
      <c r="J7" s="34"/>
      <c r="K7" s="33"/>
    </row>
    <row r="8" spans="1:11" hidden="1" x14ac:dyDescent="0.25">
      <c r="A8" s="38" t="s">
        <v>108</v>
      </c>
      <c r="D8" s="39"/>
      <c r="E8" s="40"/>
      <c r="F8" s="40"/>
      <c r="G8" s="40"/>
      <c r="H8" s="42"/>
      <c r="I8" s="43"/>
      <c r="J8" s="42"/>
      <c r="K8" s="40"/>
    </row>
    <row r="9" spans="1:11" hidden="1" x14ac:dyDescent="0.25">
      <c r="A9" t="s">
        <v>12</v>
      </c>
      <c r="D9" s="36"/>
      <c r="E9" s="36"/>
      <c r="F9" s="36"/>
      <c r="G9" s="36"/>
      <c r="H9" s="36"/>
      <c r="I9" s="36"/>
      <c r="J9" s="36"/>
      <c r="K9" s="36"/>
    </row>
    <row r="10" spans="1:11" ht="22.5" hidden="1" customHeight="1" x14ac:dyDescent="0.25">
      <c r="D10" s="36" t="str">
        <f ca="1">_xll.TM1RPTVIEW("24retail:Allocation Source Definition:1", 0, _xll.TM1RPTTITLE("24retail:Year",$D$14), _xll.TM1RPTTITLE("24retail:Version",$E$14),TM1RPTFMTRNG,TM1RPTFMTIDCOL)</f>
        <v>24retail:Allocation Source Definition:1</v>
      </c>
    </row>
    <row r="11" spans="1:11" ht="37.5" customHeight="1" thickBot="1" x14ac:dyDescent="0.3">
      <c r="A11" s="75"/>
      <c r="B11" s="30"/>
      <c r="C11" s="30"/>
      <c r="D11" s="30"/>
      <c r="E11" s="30"/>
      <c r="F11" s="30"/>
      <c r="G11" s="30"/>
      <c r="H11" s="30"/>
      <c r="I11" s="30"/>
      <c r="J11" s="30"/>
      <c r="K11" s="30"/>
    </row>
    <row r="12" spans="1:11" ht="29.25" customHeight="1" x14ac:dyDescent="0.25"/>
    <row r="13" spans="1:11" s="8" customFormat="1" ht="15" customHeight="1" x14ac:dyDescent="0.25">
      <c r="D13" s="19" t="s">
        <v>0</v>
      </c>
      <c r="E13" s="19" t="s">
        <v>1</v>
      </c>
    </row>
    <row r="14" spans="1:11" s="8" customFormat="1" ht="15" customHeight="1" x14ac:dyDescent="0.25">
      <c r="D14" s="31" t="str">
        <f ca="1">_xll.SUBNM("24retail:Year","Default","Y2","Caption_Default")</f>
        <v>2015</v>
      </c>
      <c r="E14" s="31" t="str">
        <f ca="1">_xll.SUBNM("24retail:Version","Current",_xll.DBR("24retail:Calendar","Current Version","String"),"Caption_Default")</f>
        <v>Budget</v>
      </c>
    </row>
    <row r="15" spans="1:11" s="8" customFormat="1" ht="10.5" customHeight="1" x14ac:dyDescent="0.25"/>
    <row r="16" spans="1:11" s="16" customFormat="1" ht="30.75" customHeight="1" thickBot="1" x14ac:dyDescent="0.3">
      <c r="D16" s="87"/>
      <c r="E16" s="87" t="s">
        <v>2</v>
      </c>
      <c r="F16" s="87" t="s">
        <v>3</v>
      </c>
      <c r="G16" s="87" t="s">
        <v>4</v>
      </c>
      <c r="H16" s="87" t="s">
        <v>5</v>
      </c>
      <c r="I16" s="87" t="s">
        <v>6</v>
      </c>
      <c r="J16" s="87" t="s">
        <v>7</v>
      </c>
      <c r="K16" s="87" t="s">
        <v>8</v>
      </c>
    </row>
    <row r="17" spans="1:11" s="15" customFormat="1" ht="30.75" hidden="1" customHeight="1" thickTop="1" x14ac:dyDescent="0.25">
      <c r="D17" s="73"/>
      <c r="E17" s="76" t="s">
        <v>2</v>
      </c>
      <c r="F17" s="76" t="s">
        <v>3</v>
      </c>
      <c r="G17" s="76" t="s">
        <v>4</v>
      </c>
      <c r="H17" s="76" t="s">
        <v>5</v>
      </c>
      <c r="I17" s="76" t="s">
        <v>6</v>
      </c>
      <c r="J17" s="76" t="s">
        <v>7</v>
      </c>
      <c r="K17" s="76" t="s">
        <v>8</v>
      </c>
    </row>
    <row r="18" spans="1:11" ht="15" customHeight="1" thickTop="1" x14ac:dyDescent="0.25">
      <c r="A18" t="e">
        <f ca="1">IF(D18="All Allocations","1_All",IF(OR(_xll.DBR($D$10,$D18,$D$14,$E$14,"zSource")=#REF!,_xll.DBR($D$10,$D18,$D$14,$E$14,"zSource")=""),1,0))</f>
        <v>#REF!</v>
      </c>
      <c r="C18" t="str">
        <f>IF(MOD(ROW(),2)=1,"G","W")</f>
        <v>W</v>
      </c>
      <c r="D18" s="37" t="str">
        <f ca="1">_xll.TM1RPTROW($D$10,"24retail:Allocation List","L0 Allocations")</f>
        <v>Allocation 1</v>
      </c>
      <c r="E18" s="33" t="str">
        <f ca="1">_xll.DBRW($D$10,$D18,$D$14,$E$14,E$17)</f>
        <v>Maryland</v>
      </c>
      <c r="F18" s="33" t="str">
        <f ca="1">_xll.DBRW($D$10,$D18,$D$14,$E$14,F$17)</f>
        <v>Travel Allocation</v>
      </c>
      <c r="G18" s="33" t="str">
        <f ca="1">_xll.DBRW($D$10,$D18,$D$14,$E$14,G$17)</f>
        <v>6299 TRAVEL</v>
      </c>
      <c r="H18" s="34">
        <f ca="1">_xll.DBRW($D$10,$D18,$D$14,$E$14,H$17)</f>
        <v>42948</v>
      </c>
      <c r="I18" s="35">
        <f ca="1">_xll.DBRW($D$10,$D18,$D$14,$E$14,I$17)</f>
        <v>1</v>
      </c>
      <c r="J18" s="34">
        <f ca="1">_xll.DBRW($D$10,$D18,$D$14,$E$14,J$17)</f>
        <v>42948</v>
      </c>
      <c r="K18" s="33" t="str">
        <f ca="1">_xll.DBRW($D$10,$D18,$D$14,$E$14,K$17)</f>
        <v>FTE</v>
      </c>
    </row>
    <row r="19" spans="1:11" ht="15" customHeight="1" x14ac:dyDescent="0.25">
      <c r="A19" t="e">
        <f ca="1">IF(D19="All Allocations","1_All",IF(OR(_xll.DBR($D$10,$D19,$D$14,$E$14,"zSource")=#REF!,_xll.DBR($D$10,$D19,$D$14,$E$14,"zSource")=""),1,0))</f>
        <v>#REF!</v>
      </c>
      <c r="C19" t="str">
        <f t="shared" ref="C19:C28" si="0">IF(MOD(ROW(),2)=1,"G","W")</f>
        <v>G</v>
      </c>
      <c r="D19" s="29" t="s">
        <v>13</v>
      </c>
      <c r="E19" s="33" t="str">
        <f ca="1">_xll.DBRW($D$10,$D19,$D$14,$E$14,E$17)</f>
        <v>Maryland</v>
      </c>
      <c r="F19" s="33" t="str">
        <f ca="1">_xll.DBRW($D$10,$D19,$D$14,$E$14,F$17)</f>
        <v>Payroll Allocation</v>
      </c>
      <c r="G19" s="33" t="str">
        <f ca="1">_xll.DBRW($D$10,$D19,$D$14,$E$14,G$17)</f>
        <v>6099 PAYROLL</v>
      </c>
      <c r="H19" s="34">
        <f ca="1">_xll.DBRW($D$10,$D19,$D$14,$E$14,H$17)</f>
        <v>565209.76611884555</v>
      </c>
      <c r="I19" s="35">
        <f ca="1">_xll.DBRW($D$10,$D19,$D$14,$E$14,I$17)</f>
        <v>1</v>
      </c>
      <c r="J19" s="34">
        <f ca="1">_xll.DBRW($D$10,$D19,$D$14,$E$14,J$17)</f>
        <v>565209.76611884555</v>
      </c>
      <c r="K19" s="33" t="str">
        <f ca="1">_xll.DBRW($D$10,$D19,$D$14,$E$14,K$17)</f>
        <v>FTE</v>
      </c>
    </row>
    <row r="20" spans="1:11" ht="15" customHeight="1" x14ac:dyDescent="0.25">
      <c r="A20" t="e">
        <f ca="1">IF(D20="All Allocations","1_All",IF(OR(_xll.DBR($D$10,$D20,$D$14,$E$14,"zSource")=#REF!,_xll.DBR($D$10,$D20,$D$14,$E$14,"zSource")=""),1,0))</f>
        <v>#REF!</v>
      </c>
      <c r="C20" t="str">
        <f t="shared" si="0"/>
        <v>W</v>
      </c>
      <c r="D20" s="29" t="s">
        <v>14</v>
      </c>
      <c r="E20" s="33" t="str">
        <f ca="1">_xll.DBRW($D$10,$D20,$D$14,$E$14,E$17)</f>
        <v>Florida</v>
      </c>
      <c r="F20" s="33" t="str">
        <f ca="1">_xll.DBRW($D$10,$D20,$D$14,$E$14,F$17)</f>
        <v>Occupancy Allocation</v>
      </c>
      <c r="G20" s="33" t="str">
        <f ca="1">_xll.DBRW($D$10,$D20,$D$14,$E$14,G$17)</f>
        <v>6399 OCCUPANCY</v>
      </c>
      <c r="H20" s="34">
        <f ca="1">_xll.DBRW($D$10,$D20,$D$14,$E$14,H$17)</f>
        <v>323999.99999999994</v>
      </c>
      <c r="I20" s="35">
        <f ca="1">_xll.DBRW($D$10,$D20,$D$14,$E$14,I$17)</f>
        <v>1</v>
      </c>
      <c r="J20" s="34">
        <f ca="1">_xll.DBRW($D$10,$D20,$D$14,$E$14,J$17)</f>
        <v>323999.99999999994</v>
      </c>
      <c r="K20" s="33" t="str">
        <f ca="1">_xll.DBRW($D$10,$D20,$D$14,$E$14,K$17)</f>
        <v>Square Footage</v>
      </c>
    </row>
    <row r="21" spans="1:11" ht="15" customHeight="1" x14ac:dyDescent="0.25">
      <c r="A21" t="e">
        <f ca="1">IF(D21="All Allocations","1_All",IF(OR(_xll.DBR($D$10,$D21,$D$14,$E$14,"zSource")=#REF!,_xll.DBR($D$10,$D21,$D$14,$E$14,"zSource")=""),1,0))</f>
        <v>#REF!</v>
      </c>
      <c r="C21" t="str">
        <f t="shared" si="0"/>
        <v>G</v>
      </c>
      <c r="D21" s="29" t="s">
        <v>15</v>
      </c>
      <c r="E21" s="33" t="str">
        <f ca="1">_xll.DBRW($D$10,$D21,$D$14,$E$14,E$17)</f>
        <v>California</v>
      </c>
      <c r="F21" s="33" t="str">
        <f ca="1">_xll.DBRW($D$10,$D21,$D$14,$E$14,F$17)</f>
        <v>Expense Handoff</v>
      </c>
      <c r="G21" s="33" t="str">
        <f ca="1">_xll.DBRW($D$10,$D21,$D$14,$E$14,G$17)</f>
        <v>Total Operating Expense</v>
      </c>
      <c r="H21" s="34">
        <f ca="1">_xll.DBRW($D$10,$D21,$D$14,$E$14,H$17)</f>
        <v>1399439.0666666669</v>
      </c>
      <c r="I21" s="35">
        <f ca="1">_xll.DBRW($D$10,$D21,$D$14,$E$14,I$17)</f>
        <v>1</v>
      </c>
      <c r="J21" s="34">
        <f ca="1">_xll.DBRW($D$10,$D21,$D$14,$E$14,J$17)</f>
        <v>1399439.0666666669</v>
      </c>
      <c r="K21" s="33" t="str">
        <f ca="1">_xll.DBRW($D$10,$D21,$D$14,$E$14,K$17)</f>
        <v>4999 Gross Revenue</v>
      </c>
    </row>
    <row r="22" spans="1:11" ht="15" customHeight="1" x14ac:dyDescent="0.25">
      <c r="A22" t="e">
        <f ca="1">IF(D22="All Allocations","1_All",IF(OR(_xll.DBR($D$10,$D22,$D$14,$E$14,"zSource")=#REF!,_xll.DBR($D$10,$D22,$D$14,$E$14,"zSource")=""),1,0))</f>
        <v>#REF!</v>
      </c>
      <c r="C22" t="str">
        <f t="shared" si="0"/>
        <v>W</v>
      </c>
      <c r="D22" s="29" t="s">
        <v>16</v>
      </c>
      <c r="E22" s="33" t="str">
        <f ca="1">_xll.DBRW($D$10,$D22,$D$14,$E$14,E$17)</f>
        <v>Florida</v>
      </c>
      <c r="F22" s="33" t="str">
        <f ca="1">_xll.DBRW($D$10,$D22,$D$14,$E$14,F$17)</f>
        <v>Expense Handoff</v>
      </c>
      <c r="G22" s="33" t="str">
        <f ca="1">_xll.DBRW($D$10,$D22,$D$14,$E$14,G$17)</f>
        <v>Total Operating Expense</v>
      </c>
      <c r="H22" s="34">
        <f ca="1">_xll.DBRW($D$10,$D22,$D$14,$E$14,H$17)</f>
        <v>1528604.8519346768</v>
      </c>
      <c r="I22" s="35">
        <f ca="1">_xll.DBRW($D$10,$D22,$D$14,$E$14,I$17)</f>
        <v>1</v>
      </c>
      <c r="J22" s="34">
        <f ca="1">_xll.DBRW($D$10,$D22,$D$14,$E$14,J$17)</f>
        <v>1528604.8519346768</v>
      </c>
      <c r="K22" s="33" t="str">
        <f ca="1">_xll.DBRW($D$10,$D22,$D$14,$E$14,K$17)</f>
        <v>Net Profit</v>
      </c>
    </row>
    <row r="23" spans="1:11" ht="15" customHeight="1" x14ac:dyDescent="0.25">
      <c r="A23" t="e">
        <f ca="1">IF(D23="All Allocations","1_All",IF(OR(_xll.DBR($D$10,$D23,$D$14,$E$14,"zSource")=#REF!,_xll.DBR($D$10,$D23,$D$14,$E$14,"zSource")=""),1,0))</f>
        <v>#REF!</v>
      </c>
      <c r="C23" t="str">
        <f t="shared" si="0"/>
        <v>G</v>
      </c>
      <c r="D23" s="29" t="s">
        <v>17</v>
      </c>
      <c r="E23" s="33" t="str">
        <f ca="1">_xll.DBRW($D$10,$D23,$D$14,$E$14,E$17)</f>
        <v>Kentucky</v>
      </c>
      <c r="F23" s="33" t="str">
        <f ca="1">_xll.DBRW($D$10,$D23,$D$14,$E$14,F$17)</f>
        <v>Cost Allocation</v>
      </c>
      <c r="G23" s="33" t="str">
        <f ca="1">_xll.DBRW($D$10,$D23,$D$14,$E$14,G$17)</f>
        <v>6120 Office Supplies</v>
      </c>
      <c r="H23" s="34">
        <f ca="1">_xll.DBRW($D$10,$D23,$D$14,$E$14,H$17)</f>
        <v>0</v>
      </c>
      <c r="I23" s="35">
        <f ca="1">_xll.DBRW($D$10,$D23,$D$14,$E$14,I$17)</f>
        <v>1</v>
      </c>
      <c r="J23" s="34">
        <f ca="1">_xll.DBRW($D$10,$D23,$D$14,$E$14,J$17)</f>
        <v>0</v>
      </c>
      <c r="K23" s="33" t="str">
        <f ca="1">_xll.DBRW($D$10,$D23,$D$14,$E$14,K$17)</f>
        <v>FTE</v>
      </c>
    </row>
    <row r="24" spans="1:11" ht="15" customHeight="1" x14ac:dyDescent="0.25">
      <c r="A24" t="e">
        <f ca="1">IF(D24="All Allocations","1_All",IF(OR(_xll.DBR($D$10,$D24,$D$14,$E$14,"zSource")=#REF!,_xll.DBR($D$10,$D24,$D$14,$E$14,"zSource")=""),1,0))</f>
        <v>#REF!</v>
      </c>
      <c r="C24" t="str">
        <f t="shared" si="0"/>
        <v>W</v>
      </c>
      <c r="D24" s="29" t="s">
        <v>18</v>
      </c>
      <c r="E24" s="33" t="str">
        <f ca="1">_xll.DBRW($D$10,$D24,$D$14,$E$14,E$17)</f>
        <v>South Carolina</v>
      </c>
      <c r="F24" s="33" t="str">
        <f ca="1">_xll.DBRW($D$10,$D24,$D$14,$E$14,F$17)</f>
        <v>Salary Allocation</v>
      </c>
      <c r="G24" s="33" t="str">
        <f ca="1">_xll.DBRW($D$10,$D24,$D$14,$E$14,G$17)</f>
        <v>6000 Salaries</v>
      </c>
      <c r="H24" s="34">
        <f ca="1">_xll.DBRW($D$10,$D24,$D$14,$E$14,H$17)</f>
        <v>0</v>
      </c>
      <c r="I24" s="35">
        <f ca="1">_xll.DBRW($D$10,$D24,$D$14,$E$14,I$17)</f>
        <v>0.5</v>
      </c>
      <c r="J24" s="34">
        <f ca="1">_xll.DBRW($D$10,$D24,$D$14,$E$14,J$17)</f>
        <v>0</v>
      </c>
      <c r="K24" s="33" t="str">
        <f ca="1">_xll.DBRW($D$10,$D24,$D$14,$E$14,K$17)</f>
        <v>Net Profit</v>
      </c>
    </row>
    <row r="25" spans="1:11" ht="15" customHeight="1" x14ac:dyDescent="0.25">
      <c r="A25" t="e">
        <f ca="1">IF(D25="All Allocations","1_All",IF(OR(_xll.DBR($D$10,$D25,$D$14,$E$14,"zSource")=#REF!,_xll.DBR($D$10,$D25,$D$14,$E$14,"zSource")=""),1,0))</f>
        <v>#REF!</v>
      </c>
      <c r="C25" t="str">
        <f t="shared" si="0"/>
        <v>G</v>
      </c>
      <c r="D25" s="29" t="s">
        <v>19</v>
      </c>
      <c r="E25" s="33" t="str">
        <f ca="1">_xll.DBRW($D$10,$D25,$D$14,$E$14,E$17)</f>
        <v>Georgia</v>
      </c>
      <c r="F25" s="33" t="str">
        <f ca="1">_xll.DBRW($D$10,$D25,$D$14,$E$14,F$17)</f>
        <v>My Best Friend Needs money</v>
      </c>
      <c r="G25" s="33" t="str">
        <f ca="1">_xll.DBRW($D$10,$D25,$D$14,$E$14,G$17)</f>
        <v>Gross Margin</v>
      </c>
      <c r="H25" s="34">
        <f ca="1">_xll.DBRW($D$10,$D25,$D$14,$E$14,H$17)</f>
        <v>0</v>
      </c>
      <c r="I25" s="35">
        <f ca="1">_xll.DBRW($D$10,$D25,$D$14,$E$14,I$17)</f>
        <v>0.1</v>
      </c>
      <c r="J25" s="34">
        <f ca="1">_xll.DBRW($D$10,$D25,$D$14,$E$14,J$17)</f>
        <v>0</v>
      </c>
      <c r="K25" s="33" t="str">
        <f ca="1">_xll.DBRW($D$10,$D25,$D$14,$E$14,K$17)</f>
        <v/>
      </c>
    </row>
    <row r="26" spans="1:11" ht="15" customHeight="1" x14ac:dyDescent="0.25">
      <c r="A26" t="e">
        <f ca="1">IF(D26="All Allocations","1_All",IF(OR(_xll.DBR($D$10,$D26,$D$14,$E$14,"zSource")=#REF!,_xll.DBR($D$10,$D26,$D$14,$E$14,"zSource")=""),1,0))</f>
        <v>#REF!</v>
      </c>
      <c r="C26" t="str">
        <f t="shared" si="0"/>
        <v>W</v>
      </c>
      <c r="D26" s="29" t="s">
        <v>20</v>
      </c>
      <c r="E26" s="33" t="str">
        <f ca="1">_xll.DBRW($D$10,$D26,$D$14,$E$14,E$17)</f>
        <v/>
      </c>
      <c r="F26" s="33" t="str">
        <f ca="1">_xll.DBRW($D$10,$D26,$D$14,$E$14,F$17)</f>
        <v/>
      </c>
      <c r="G26" s="33" t="str">
        <f ca="1">_xll.DBRW($D$10,$D26,$D$14,$E$14,G$17)</f>
        <v/>
      </c>
      <c r="H26" s="34">
        <f ca="1">_xll.DBRW($D$10,$D26,$D$14,$E$14,H$17)</f>
        <v>0</v>
      </c>
      <c r="I26" s="35" t="str">
        <f ca="1">_xll.DBRW($D$10,$D26,$D$14,$E$14,I$17)</f>
        <v/>
      </c>
      <c r="J26" s="34">
        <f ca="1">_xll.DBRW($D$10,$D26,$D$14,$E$14,J$17)</f>
        <v>0</v>
      </c>
      <c r="K26" s="33" t="str">
        <f ca="1">_xll.DBRW($D$10,$D26,$D$14,$E$14,K$17)</f>
        <v/>
      </c>
    </row>
    <row r="27" spans="1:11" ht="15" customHeight="1" x14ac:dyDescent="0.25">
      <c r="A27" t="e">
        <f ca="1">IF(D27="All Allocations","1_All",IF(OR(_xll.DBR($D$10,$D27,$D$14,$E$14,"zSource")=#REF!,_xll.DBR($D$10,$D27,$D$14,$E$14,"zSource")=""),1,0))</f>
        <v>#REF!</v>
      </c>
      <c r="C27" t="str">
        <f t="shared" si="0"/>
        <v>G</v>
      </c>
      <c r="D27" s="29" t="s">
        <v>21</v>
      </c>
      <c r="E27" s="33" t="str">
        <f ca="1">_xll.DBRW($D$10,$D27,$D$14,$E$14,E$17)</f>
        <v/>
      </c>
      <c r="F27" s="33" t="str">
        <f ca="1">_xll.DBRW($D$10,$D27,$D$14,$E$14,F$17)</f>
        <v/>
      </c>
      <c r="G27" s="33" t="str">
        <f ca="1">_xll.DBRW($D$10,$D27,$D$14,$E$14,G$17)</f>
        <v/>
      </c>
      <c r="H27" s="34">
        <f ca="1">_xll.DBRW($D$10,$D27,$D$14,$E$14,H$17)</f>
        <v>0</v>
      </c>
      <c r="I27" s="35" t="str">
        <f ca="1">_xll.DBRW($D$10,$D27,$D$14,$E$14,I$17)</f>
        <v/>
      </c>
      <c r="J27" s="34">
        <f ca="1">_xll.DBRW($D$10,$D27,$D$14,$E$14,J$17)</f>
        <v>0</v>
      </c>
      <c r="K27" s="33" t="str">
        <f ca="1">_xll.DBRW($D$10,$D27,$D$14,$E$14,K$17)</f>
        <v/>
      </c>
    </row>
    <row r="28" spans="1:11" ht="15" customHeight="1" x14ac:dyDescent="0.25">
      <c r="A28" s="38" t="str">
        <f>IF(D28="All Allocations","1_All",IF(OR(_xll.DBR($D$10,$D28,$D$14,$E$14,"zSource")=#REF!,_xll.DBR($D$10,$D28,$D$14,$E$14,"zSource")=""),1,0))</f>
        <v>1_All</v>
      </c>
      <c r="C28" t="str">
        <f t="shared" si="0"/>
        <v>W</v>
      </c>
      <c r="D28" s="41" t="s">
        <v>40</v>
      </c>
      <c r="E28" s="40" t="str">
        <f ca="1">_xll.DBRW($D$10,$D28,$D$14,$E$14,E$17)</f>
        <v/>
      </c>
      <c r="F28" s="40" t="str">
        <f ca="1">_xll.DBRW($D$10,$D28,$D$14,$E$14,F$17)</f>
        <v/>
      </c>
      <c r="G28" s="40" t="str">
        <f ca="1">_xll.DBRW($D$10,$D28,$D$14,$E$14,G$17)</f>
        <v/>
      </c>
      <c r="H28" s="42">
        <f ca="1">_xll.DBRW($D$10,$D28,$D$14,$E$14,H$17)</f>
        <v>3860201.6847201893</v>
      </c>
      <c r="I28" s="43">
        <f ca="1">_xll.DBRW($D$10,$D28,$D$14,$E$14,I$17)</f>
        <v>0</v>
      </c>
      <c r="J28" s="42">
        <f ca="1">_xll.DBRW($D$10,$D28,$D$14,$E$14,J$17)</f>
        <v>3860201.6847201893</v>
      </c>
      <c r="K28" s="40" t="str">
        <f ca="1">_xll.DBRW($D$10,$D28,$D$14,$E$14,K$17)</f>
        <v/>
      </c>
    </row>
  </sheetData>
  <conditionalFormatting sqref="D2:K3 D18:K18">
    <cfRule type="expression" dxfId="2" priority="168">
      <formula>$C2="G"</formula>
    </cfRule>
  </conditionalFormatting>
  <conditionalFormatting sqref="E19:K27">
    <cfRule type="expression" dxfId="1" priority="1">
      <formula>$C19="G"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TIButton1">
          <controlPr defaultSize="0" print="0" autoLine="0" autoPict="0" r:id="rId5">
            <anchor moveWithCells="1">
              <from>
                <xdr:col>10</xdr:col>
                <xdr:colOff>133350</xdr:colOff>
                <xdr:row>12</xdr:row>
                <xdr:rowOff>9525</xdr:rowOff>
              </from>
              <to>
                <xdr:col>10</xdr:col>
                <xdr:colOff>1009650</xdr:colOff>
                <xdr:row>13</xdr:row>
                <xdr:rowOff>66675</xdr:rowOff>
              </to>
            </anchor>
          </controlPr>
        </control>
      </mc:Choice>
      <mc:Fallback>
        <control shapeId="5121" r:id="rId4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U40"/>
  <sheetViews>
    <sheetView showGridLines="0" topLeftCell="B10" workbookViewId="0">
      <selection activeCell="B10" sqref="B10"/>
    </sheetView>
  </sheetViews>
  <sheetFormatPr defaultRowHeight="14.25" x14ac:dyDescent="0.2"/>
  <cols>
    <col min="1" max="1" width="3.5703125" style="22" hidden="1" customWidth="1"/>
    <col min="2" max="2" width="1.28515625" style="22" customWidth="1"/>
    <col min="3" max="3" width="30.140625" style="22" bestFit="1" customWidth="1"/>
    <col min="4" max="4" width="15.7109375" style="22" customWidth="1"/>
    <col min="5" max="5" width="9.28515625" style="22" customWidth="1"/>
    <col min="6" max="7" width="15.7109375" style="22" customWidth="1"/>
    <col min="8" max="8" width="9.28515625" style="22" customWidth="1"/>
    <col min="9" max="10" width="15.7109375" style="22" customWidth="1"/>
    <col min="11" max="16384" width="9.140625" style="22"/>
  </cols>
  <sheetData>
    <row r="1" spans="1:10" ht="15.75" hidden="1" customHeight="1" x14ac:dyDescent="0.2">
      <c r="A1" s="28" t="s">
        <v>11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5" hidden="1" customHeight="1" x14ac:dyDescent="0.2">
      <c r="A2" s="28">
        <f>0</f>
        <v>0</v>
      </c>
      <c r="B2" s="28"/>
      <c r="C2" s="57"/>
      <c r="D2" s="50"/>
      <c r="E2" s="51"/>
      <c r="F2" s="50"/>
      <c r="G2" s="50"/>
      <c r="H2" s="52"/>
      <c r="I2" s="50"/>
      <c r="J2" s="50"/>
    </row>
    <row r="3" spans="1:10" ht="15" hidden="1" customHeight="1" x14ac:dyDescent="0.2">
      <c r="A3" s="28">
        <f>1</f>
        <v>1</v>
      </c>
      <c r="B3" s="28"/>
      <c r="C3" s="58"/>
      <c r="D3" s="54"/>
      <c r="E3" s="55"/>
      <c r="F3" s="54"/>
      <c r="G3" s="54"/>
      <c r="H3" s="56"/>
      <c r="I3" s="54"/>
      <c r="J3" s="54"/>
    </row>
    <row r="4" spans="1:10" ht="15" hidden="1" customHeight="1" x14ac:dyDescent="0.2">
      <c r="A4" s="28">
        <f>2</f>
        <v>2</v>
      </c>
      <c r="B4" s="28"/>
      <c r="C4" s="44"/>
      <c r="D4" s="45"/>
      <c r="E4" s="46"/>
      <c r="F4" s="45"/>
      <c r="G4" s="45"/>
      <c r="H4" s="47"/>
      <c r="I4" s="45"/>
      <c r="J4" s="45"/>
    </row>
    <row r="5" spans="1:10" ht="15" hidden="1" customHeight="1" x14ac:dyDescent="0.2">
      <c r="A5" s="28">
        <f>3</f>
        <v>3</v>
      </c>
      <c r="B5" s="28"/>
      <c r="C5" s="44"/>
      <c r="D5" s="45"/>
      <c r="E5" s="46"/>
      <c r="F5" s="45"/>
      <c r="G5" s="45"/>
      <c r="H5" s="47"/>
      <c r="I5" s="45"/>
      <c r="J5" s="45"/>
    </row>
    <row r="6" spans="1:10" ht="15" hidden="1" customHeight="1" x14ac:dyDescent="0.2">
      <c r="A6" s="28" t="s">
        <v>9</v>
      </c>
      <c r="B6" s="28"/>
      <c r="C6" s="44"/>
      <c r="D6" s="45"/>
      <c r="E6" s="46"/>
      <c r="F6" s="45"/>
      <c r="G6" s="45"/>
      <c r="H6" s="47"/>
      <c r="I6" s="45"/>
      <c r="J6" s="45"/>
    </row>
    <row r="7" spans="1:10" ht="15" hidden="1" customHeight="1" x14ac:dyDescent="0.2">
      <c r="A7" s="28" t="s">
        <v>10</v>
      </c>
      <c r="B7" s="28"/>
      <c r="C7" s="44"/>
      <c r="D7" s="45"/>
      <c r="E7" s="46"/>
      <c r="F7" s="45"/>
      <c r="G7" s="45"/>
      <c r="H7" s="47"/>
      <c r="I7" s="45"/>
      <c r="J7" s="45"/>
    </row>
    <row r="8" spans="1:10" ht="9" hidden="1" customHeight="1" x14ac:dyDescent="0.2">
      <c r="A8" s="28" t="s">
        <v>12</v>
      </c>
      <c r="B8" s="28"/>
      <c r="C8" s="28"/>
      <c r="D8" s="28"/>
      <c r="E8" s="28"/>
      <c r="F8" s="28"/>
      <c r="G8" s="28"/>
      <c r="H8" s="28"/>
      <c r="I8" s="28"/>
      <c r="J8" s="28"/>
    </row>
    <row r="9" spans="1:10" ht="24.75" hidden="1" customHeight="1" x14ac:dyDescent="0.2">
      <c r="C9" s="22" t="str">
        <f ca="1">_xll.TM1RPTVIEW("24retail:Allocation Calculation:2", 0, _xll.TM1RPTTITLE("24retail:Allocation List",$C$13), _xll.TM1RPTTITLE("24retail:Year",$E$13), _xll.TM1RPTTITLE("24retail:Month",$D$13), _xll.TM1RPTTITLE("24retail:Version",$F$13),TM1RPTFMTRNG,TM1RPTFMTIDCOL)</f>
        <v>24retail:Allocation Calculation:2</v>
      </c>
    </row>
    <row r="10" spans="1:10" ht="37.5" customHeight="1" thickBot="1" x14ac:dyDescent="0.25">
      <c r="A10" s="60"/>
      <c r="B10" s="30"/>
      <c r="C10" s="30"/>
      <c r="D10" s="30"/>
      <c r="E10" s="30"/>
      <c r="F10" s="30"/>
      <c r="G10" s="30"/>
      <c r="H10" s="30"/>
      <c r="I10" s="30"/>
      <c r="J10" s="30"/>
    </row>
    <row r="11" spans="1:10" ht="26.25" customHeight="1" x14ac:dyDescent="0.2"/>
    <row r="12" spans="1:10" s="23" customFormat="1" ht="15" customHeight="1" x14ac:dyDescent="0.25">
      <c r="C12" s="19" t="s">
        <v>77</v>
      </c>
      <c r="D12" s="19" t="s">
        <v>32</v>
      </c>
      <c r="E12" s="19" t="s">
        <v>0</v>
      </c>
      <c r="F12" s="78" t="s">
        <v>1</v>
      </c>
      <c r="G12" s="79"/>
    </row>
    <row r="13" spans="1:10" s="23" customFormat="1" ht="15" customHeight="1" x14ac:dyDescent="0.25">
      <c r="C13" s="31" t="str">
        <f ca="1">_xll.SUBNM("24retail:Allocation List","Default","Allocation 1")</f>
        <v>Allocation 1</v>
      </c>
      <c r="D13" s="31" t="str">
        <f ca="1">_xll.SUBNM("24retail:Month","MQY","Year")</f>
        <v>Year</v>
      </c>
      <c r="E13" s="31" t="str">
        <f ca="1">_xll.SUBNM("24retail:Year","Default","Y2","Caption_Default")</f>
        <v>2015</v>
      </c>
      <c r="F13" s="77" t="str">
        <f ca="1">_xll.SUBNM("24retail:Version","Current",_xll.DBR("24retail:Calendar","Current Version","String"),"Caption_Default")</f>
        <v>Budget</v>
      </c>
      <c r="G13" s="77"/>
    </row>
    <row r="14" spans="1:10" s="23" customFormat="1" ht="7.5" customHeight="1" x14ac:dyDescent="0.25">
      <c r="C14" s="24"/>
      <c r="D14" s="24"/>
      <c r="E14" s="24"/>
    </row>
    <row r="15" spans="1:10" s="23" customFormat="1" ht="15" customHeight="1" x14ac:dyDescent="0.25">
      <c r="C15" s="19" t="s">
        <v>79</v>
      </c>
      <c r="D15" s="78" t="s">
        <v>2</v>
      </c>
      <c r="E15" s="79"/>
      <c r="F15" s="78" t="s">
        <v>4</v>
      </c>
      <c r="G15" s="79"/>
      <c r="H15" s="78" t="s">
        <v>8</v>
      </c>
      <c r="I15" s="79"/>
      <c r="J15" s="19" t="s">
        <v>93</v>
      </c>
    </row>
    <row r="16" spans="1:10" s="23" customFormat="1" ht="15" customHeight="1" x14ac:dyDescent="0.25">
      <c r="C16" s="31" t="str">
        <f ca="1">_xll.DBRW("24retail:Allocation Source Definition",$C$13,$E$13,$F$13,"Desc")</f>
        <v>Travel Allocation</v>
      </c>
      <c r="D16" s="77" t="str">
        <f ca="1">_xll.DBRW("24retail:Allocation Source Definition",$C$13,$E$13,$F$13,"zSource")</f>
        <v>Maryland</v>
      </c>
      <c r="E16" s="77"/>
      <c r="F16" s="77" t="str">
        <f ca="1">_xll.DBRW("24retail:Allocation Source Definition",$C$13,$E$13,$F$13,$F$15)</f>
        <v>6299 TRAVEL</v>
      </c>
      <c r="G16" s="77"/>
      <c r="H16" s="77" t="str">
        <f ca="1">_xll.DBRW("24retail:Allocation Source Definition",$C$13,$E$13,$F$13,$H$15)</f>
        <v>FTE</v>
      </c>
      <c r="I16" s="77"/>
      <c r="J16" s="31">
        <f ca="1">_xll.DBRW("24retail:Allocation Source Definition",$C$13,$E$13,$F$13,"Allocation Amount")</f>
        <v>42948</v>
      </c>
    </row>
    <row r="17" spans="1:255" s="23" customFormat="1" ht="7.5" customHeight="1" x14ac:dyDescent="0.25"/>
    <row r="18" spans="1:255" s="23" customFormat="1" ht="12.75" customHeight="1" x14ac:dyDescent="0.25">
      <c r="D18" s="21" t="s">
        <v>95</v>
      </c>
      <c r="E18" s="21" t="s">
        <v>98</v>
      </c>
      <c r="F18" s="21" t="s">
        <v>35</v>
      </c>
      <c r="G18" s="21" t="s">
        <v>99</v>
      </c>
      <c r="H18" s="21" t="s">
        <v>37</v>
      </c>
      <c r="I18" s="21" t="s">
        <v>95</v>
      </c>
      <c r="J18" s="21" t="s">
        <v>95</v>
      </c>
    </row>
    <row r="19" spans="1:255" s="23" customFormat="1" ht="12.75" customHeight="1" thickBot="1" x14ac:dyDescent="0.3">
      <c r="C19" s="86"/>
      <c r="D19" s="86" t="s">
        <v>96</v>
      </c>
      <c r="E19" s="86" t="s">
        <v>97</v>
      </c>
      <c r="F19" s="86"/>
      <c r="G19" s="86" t="s">
        <v>35</v>
      </c>
      <c r="H19" s="86"/>
      <c r="I19" s="86" t="s">
        <v>100</v>
      </c>
      <c r="J19" s="86" t="s">
        <v>101</v>
      </c>
    </row>
    <row r="20" spans="1:255" s="25" customFormat="1" ht="33" hidden="1" customHeight="1" x14ac:dyDescent="0.25">
      <c r="D20" s="59" t="s">
        <v>7</v>
      </c>
      <c r="E20" s="59" t="s">
        <v>78</v>
      </c>
      <c r="F20" s="59" t="s">
        <v>35</v>
      </c>
      <c r="G20" s="59" t="s">
        <v>36</v>
      </c>
      <c r="H20" s="59" t="s">
        <v>37</v>
      </c>
      <c r="I20" s="59" t="s">
        <v>94</v>
      </c>
      <c r="J20" s="59" t="s">
        <v>93</v>
      </c>
    </row>
    <row r="21" spans="1:255" s="25" customFormat="1" ht="33" hidden="1" customHeight="1" x14ac:dyDescent="0.25">
      <c r="D21" s="26" t="s">
        <v>7</v>
      </c>
      <c r="E21" s="26" t="s">
        <v>78</v>
      </c>
      <c r="F21" s="26" t="s">
        <v>35</v>
      </c>
      <c r="G21" s="26" t="s">
        <v>36</v>
      </c>
      <c r="H21" s="26" t="s">
        <v>37</v>
      </c>
      <c r="I21" s="26" t="s">
        <v>38</v>
      </c>
      <c r="J21" s="26" t="s">
        <v>39</v>
      </c>
    </row>
    <row r="22" spans="1:255" ht="15" customHeight="1" thickTop="1" x14ac:dyDescent="0.2">
      <c r="A22" s="28">
        <f ca="1">IF(_xll.TM1RPTELISCONSOLIDATED($C$22,$C22),IF(_xll.TM1RPTELLEV($C$22,$C22)&lt;=3,_xll.TM1RPTELLEV($C$22,$C22),"D"),"N")</f>
        <v>0</v>
      </c>
      <c r="B22" s="28"/>
      <c r="C22" s="49" t="str">
        <f ca="1">_xll.TM1RPTROW($C$9,"24retail:organization","Workflow")</f>
        <v>Total Company</v>
      </c>
      <c r="D22" s="50">
        <f ca="1">_xll.DBRW($C$9,$C22,$C$13,$E$13,$D$13,$F$13,D$21)</f>
        <v>42948</v>
      </c>
      <c r="E22" s="51" t="str">
        <f ca="1">_xll.DBRW($C$9,$C22,$C$13,$E$13,$D$13,$F$13,E$21)</f>
        <v/>
      </c>
      <c r="F22" s="50">
        <f ca="1">_xll.DBRW($C$9,$C22,$C$13,$E$13,$D$13,$F$13,F$21)</f>
        <v>43</v>
      </c>
      <c r="G22" s="50">
        <f ca="1">_xll.DBRW($C$9,$C22,$C$13,$E$13,$D$13,$F$13,G$21)</f>
        <v>43</v>
      </c>
      <c r="H22" s="52">
        <f ca="1">_xll.DBRW($C$9,$C22,$C$13,$E$13,$D$13,$F$13,H$21)</f>
        <v>1</v>
      </c>
      <c r="I22" s="50">
        <f ca="1">_xll.DBRW($C$9,$C22,$C$13,$E$13,$D$13,$F$13,I$21)</f>
        <v>42948.000000000007</v>
      </c>
      <c r="J22" s="50">
        <f ca="1">_xll.DBRW($C$9,$C22,$C$13,$E$13,$D$13,$F$13,J$21)</f>
        <v>-42948</v>
      </c>
    </row>
    <row r="23" spans="1:255" customFormat="1" ht="15" customHeight="1" x14ac:dyDescent="0.25">
      <c r="A23" s="28">
        <f ca="1">IF(_xll.TM1RPTELISCONSOLIDATED($C$22,$C23),IF(_xll.TM1RPTELLEV($C$22,$C23)&lt;=3,_xll.TM1RPTELLEV($C$22,$C23),"D"),"N")</f>
        <v>1</v>
      </c>
      <c r="B23" s="28"/>
      <c r="C23" s="53" t="s">
        <v>125</v>
      </c>
      <c r="D23" s="54">
        <f ca="1">_xll.DBRW($C$9,$C23,$C$13,$E$13,$D$13,$F$13,D$21)</f>
        <v>42948</v>
      </c>
      <c r="E23" s="55" t="str">
        <f ca="1">_xll.DBRW($C$9,$C23,$C$13,$E$13,$D$13,$F$13,E$21)</f>
        <v/>
      </c>
      <c r="F23" s="54">
        <f ca="1">_xll.DBRW($C$9,$C23,$C$13,$E$13,$D$13,$F$13,F$21)</f>
        <v>9.5</v>
      </c>
      <c r="G23" s="54">
        <f ca="1">_xll.DBRW($C$9,$C23,$C$13,$E$13,$D$13,$F$13,G$21)</f>
        <v>43</v>
      </c>
      <c r="H23" s="56">
        <f ca="1">_xll.DBRW($C$9,$C23,$C$13,$E$13,$D$13,$F$13,H$21)</f>
        <v>0.22093023255813954</v>
      </c>
      <c r="I23" s="54">
        <f ca="1">_xll.DBRW($C$9,$C23,$C$13,$E$13,$D$13,$F$13,I$21)</f>
        <v>9947.2365221987311</v>
      </c>
      <c r="J23" s="54">
        <f ca="1">_xll.DBRW($C$9,$C23,$C$13,$E$13,$D$13,$F$13,J$21)</f>
        <v>-42948</v>
      </c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</row>
    <row r="24" spans="1:255" customFormat="1" ht="15" customHeight="1" x14ac:dyDescent="0.25">
      <c r="A24" s="28" t="str">
        <f ca="1">IF(_xll.TM1RPTELISCONSOLIDATED($C$22,$C24),IF(_xll.TM1RPTELLEV($C$22,$C24)&lt;=3,_xll.TM1RPTELLEV($C$22,$C24),"D"),"N")</f>
        <v>N</v>
      </c>
      <c r="B24" s="28"/>
      <c r="C24" s="48" t="s">
        <v>85</v>
      </c>
      <c r="D24" s="45">
        <f ca="1">_xll.DBRW($C$9,$C24,$C$13,$E$13,$D$13,$F$13,D$21)</f>
        <v>42948</v>
      </c>
      <c r="E24" s="46" t="str">
        <f ca="1">_xll.DBRW($C$9,$C24,$C$13,$E$13,$D$13,$F$13,E$21)</f>
        <v/>
      </c>
      <c r="F24" s="45">
        <f ca="1">_xll.DBRW($C$9,$C24,$C$13,$E$13,$D$13,$F$13,F$21)</f>
        <v>4</v>
      </c>
      <c r="G24" s="45">
        <f ca="1">_xll.DBRW($C$9,$C24,$C$13,$E$13,$D$13,$F$13,G$21)</f>
        <v>43</v>
      </c>
      <c r="H24" s="47">
        <f ca="1">_xll.DBRW($C$9,$C24,$C$13,$E$13,$D$13,$F$13,H$21)</f>
        <v>9.3023255813953487E-2</v>
      </c>
      <c r="I24" s="45">
        <f ca="1">_xll.DBRW($C$9,$C24,$C$13,$E$13,$D$13,$F$13,I$21)</f>
        <v>4431.5932497734811</v>
      </c>
      <c r="J24" s="45">
        <f ca="1">_xll.DBRW($C$9,$C24,$C$13,$E$13,$D$13,$F$13,J$21)</f>
        <v>0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</row>
    <row r="25" spans="1:255" customFormat="1" ht="15" customHeight="1" x14ac:dyDescent="0.25">
      <c r="A25" s="28" t="str">
        <f ca="1">IF(_xll.TM1RPTELISCONSOLIDATED($C$22,$C25),IF(_xll.TM1RPTELLEV($C$22,$C25)&lt;=3,_xll.TM1RPTELLEV($C$22,$C25),"D"),"N")</f>
        <v>N</v>
      </c>
      <c r="B25" s="28"/>
      <c r="C25" s="48" t="s">
        <v>86</v>
      </c>
      <c r="D25" s="45">
        <f ca="1">_xll.DBRW($C$9,$C25,$C$13,$E$13,$D$13,$F$13,D$21)</f>
        <v>42948</v>
      </c>
      <c r="E25" s="46" t="str">
        <f ca="1">_xll.DBRW($C$9,$C25,$C$13,$E$13,$D$13,$F$13,E$21)</f>
        <v>Y</v>
      </c>
      <c r="F25" s="45">
        <f ca="1">_xll.DBRW($C$9,$C25,$C$13,$E$13,$D$13,$F$13,F$21)</f>
        <v>0</v>
      </c>
      <c r="G25" s="45">
        <f ca="1">_xll.DBRW($C$9,$C25,$C$13,$E$13,$D$13,$F$13,G$21)</f>
        <v>43</v>
      </c>
      <c r="H25" s="47">
        <f ca="1">_xll.DBRW($C$9,$C25,$C$13,$E$13,$D$13,$F$13,H$21)</f>
        <v>0</v>
      </c>
      <c r="I25" s="45">
        <f ca="1">_xll.DBRW($C$9,$C25,$C$13,$E$13,$D$13,$F$13,I$21)</f>
        <v>0</v>
      </c>
      <c r="J25" s="45">
        <f ca="1">_xll.DBRW($C$9,$C25,$C$13,$E$13,$D$13,$F$13,J$21)</f>
        <v>-42948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</row>
    <row r="26" spans="1:255" customFormat="1" ht="15" customHeight="1" x14ac:dyDescent="0.25">
      <c r="A26" s="28" t="str">
        <f ca="1">IF(_xll.TM1RPTELISCONSOLIDATED($C$22,$C26),IF(_xll.TM1RPTELLEV($C$22,$C26)&lt;=3,_xll.TM1RPTELLEV($C$22,$C26),"D"),"N")</f>
        <v>N</v>
      </c>
      <c r="B26" s="28"/>
      <c r="C26" s="48" t="s">
        <v>126</v>
      </c>
      <c r="D26" s="45">
        <f ca="1">_xll.DBRW($C$9,$C26,$C$13,$E$13,$D$13,$F$13,D$21)</f>
        <v>42948</v>
      </c>
      <c r="E26" s="46" t="str">
        <f ca="1">_xll.DBRW($C$9,$C26,$C$13,$E$13,$D$13,$F$13,E$21)</f>
        <v/>
      </c>
      <c r="F26" s="45">
        <f ca="1">_xll.DBRW($C$9,$C26,$C$13,$E$13,$D$13,$F$13,F$21)</f>
        <v>5.5</v>
      </c>
      <c r="G26" s="45">
        <f ca="1">_xll.DBRW($C$9,$C26,$C$13,$E$13,$D$13,$F$13,G$21)</f>
        <v>43</v>
      </c>
      <c r="H26" s="47">
        <f ca="1">_xll.DBRW($C$9,$C26,$C$13,$E$13,$D$13,$F$13,H$21)</f>
        <v>0.12790697674418605</v>
      </c>
      <c r="I26" s="45">
        <f ca="1">_xll.DBRW($C$9,$C26,$C$13,$E$13,$D$13,$F$13,I$21)</f>
        <v>5515.6432724252491</v>
      </c>
      <c r="J26" s="45">
        <f ca="1">_xll.DBRW($C$9,$C26,$C$13,$E$13,$D$13,$F$13,J$21)</f>
        <v>0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</row>
    <row r="27" spans="1:255" customFormat="1" ht="15" customHeight="1" x14ac:dyDescent="0.25">
      <c r="A27" s="28">
        <f ca="1">IF(_xll.TM1RPTELISCONSOLIDATED($C$22,$C27),IF(_xll.TM1RPTELLEV($C$22,$C27)&lt;=3,_xll.TM1RPTELLEV($C$22,$C27),"D"),"N")</f>
        <v>1</v>
      </c>
      <c r="B27" s="28"/>
      <c r="C27" s="53" t="s">
        <v>87</v>
      </c>
      <c r="D27" s="54">
        <f ca="1">_xll.DBRW($C$9,$C27,$C$13,$E$13,$D$13,$F$13,D$21)</f>
        <v>42948</v>
      </c>
      <c r="E27" s="55" t="str">
        <f ca="1">_xll.DBRW($C$9,$C27,$C$13,$E$13,$D$13,$F$13,E$21)</f>
        <v/>
      </c>
      <c r="F27" s="54">
        <f ca="1">_xll.DBRW($C$9,$C27,$C$13,$E$13,$D$13,$F$13,F$21)</f>
        <v>9</v>
      </c>
      <c r="G27" s="54">
        <f ca="1">_xll.DBRW($C$9,$C27,$C$13,$E$13,$D$13,$F$13,G$21)</f>
        <v>43</v>
      </c>
      <c r="H27" s="56">
        <f ca="1">_xll.DBRW($C$9,$C27,$C$13,$E$13,$D$13,$F$13,H$21)</f>
        <v>0.20930232558139536</v>
      </c>
      <c r="I27" s="54">
        <f ca="1">_xll.DBRW($C$9,$C27,$C$13,$E$13,$D$13,$F$13,I$21)</f>
        <v>9025.5980821504072</v>
      </c>
      <c r="J27" s="54">
        <f ca="1">_xll.DBRW($C$9,$C27,$C$13,$E$13,$D$13,$F$13,J$21)</f>
        <v>0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</row>
    <row r="28" spans="1:255" customFormat="1" ht="15" customHeight="1" x14ac:dyDescent="0.25">
      <c r="A28" s="28" t="str">
        <f ca="1">IF(_xll.TM1RPTELISCONSOLIDATED($C$22,$C28),IF(_xll.TM1RPTELLEV($C$22,$C28)&lt;=3,_xll.TM1RPTELLEV($C$22,$C28),"D"),"N")</f>
        <v>N</v>
      </c>
      <c r="B28" s="28"/>
      <c r="C28" s="48" t="s">
        <v>88</v>
      </c>
      <c r="D28" s="45">
        <f ca="1">_xll.DBRW($C$9,$C28,$C$13,$E$13,$D$13,$F$13,D$21)</f>
        <v>42948</v>
      </c>
      <c r="E28" s="46" t="str">
        <f ca="1">_xll.DBRW($C$9,$C28,$C$13,$E$13,$D$13,$F$13,E$21)</f>
        <v/>
      </c>
      <c r="F28" s="45">
        <f ca="1">_xll.DBRW($C$9,$C28,$C$13,$E$13,$D$13,$F$13,F$21)</f>
        <v>5</v>
      </c>
      <c r="G28" s="45">
        <f ca="1">_xll.DBRW($C$9,$C28,$C$13,$E$13,$D$13,$F$13,G$21)</f>
        <v>43</v>
      </c>
      <c r="H28" s="47">
        <f ca="1">_xll.DBRW($C$9,$C28,$C$13,$E$13,$D$13,$F$13,H$21)</f>
        <v>0.11627906976744186</v>
      </c>
      <c r="I28" s="45">
        <f ca="1">_xll.DBRW($C$9,$C28,$C$13,$E$13,$D$13,$F$13,I$21)</f>
        <v>5014.2211567502272</v>
      </c>
      <c r="J28" s="45">
        <f ca="1">_xll.DBRW($C$9,$C28,$C$13,$E$13,$D$13,$F$13,J$21)</f>
        <v>0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</row>
    <row r="29" spans="1:255" customFormat="1" ht="15" customHeight="1" x14ac:dyDescent="0.25">
      <c r="A29" s="28" t="str">
        <f ca="1">IF(_xll.TM1RPTELISCONSOLIDATED($C$22,$C29),IF(_xll.TM1RPTELLEV($C$22,$C29)&lt;=3,_xll.TM1RPTELLEV($C$22,$C29),"D"),"N")</f>
        <v>N</v>
      </c>
      <c r="B29" s="28"/>
      <c r="C29" s="48" t="s">
        <v>89</v>
      </c>
      <c r="D29" s="45">
        <f ca="1">_xll.DBRW($C$9,$C29,$C$13,$E$13,$D$13,$F$13,D$21)</f>
        <v>42948</v>
      </c>
      <c r="E29" s="46" t="str">
        <f ca="1">_xll.DBRW($C$9,$C29,$C$13,$E$13,$D$13,$F$13,E$21)</f>
        <v/>
      </c>
      <c r="F29" s="45">
        <f ca="1">_xll.DBRW($C$9,$C29,$C$13,$E$13,$D$13,$F$13,F$21)</f>
        <v>4</v>
      </c>
      <c r="G29" s="45">
        <f ca="1">_xll.DBRW($C$9,$C29,$C$13,$E$13,$D$13,$F$13,G$21)</f>
        <v>43</v>
      </c>
      <c r="H29" s="47">
        <f ca="1">_xll.DBRW($C$9,$C29,$C$13,$E$13,$D$13,$F$13,H$21)</f>
        <v>9.3023255813953487E-2</v>
      </c>
      <c r="I29" s="45">
        <f ca="1">_xll.DBRW($C$9,$C29,$C$13,$E$13,$D$13,$F$13,I$21)</f>
        <v>4011.37692540018</v>
      </c>
      <c r="J29" s="45">
        <f ca="1">_xll.DBRW($C$9,$C29,$C$13,$E$13,$D$13,$F$13,J$21)</f>
        <v>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</row>
    <row r="30" spans="1:255" customFormat="1" ht="15" customHeight="1" x14ac:dyDescent="0.25">
      <c r="A30" s="28">
        <f ca="1">IF(_xll.TM1RPTELISCONSOLIDATED($C$22,$C30),IF(_xll.TM1RPTELLEV($C$22,$C30)&lt;=3,_xll.TM1RPTELLEV($C$22,$C30),"D"),"N")</f>
        <v>1</v>
      </c>
      <c r="B30" s="28"/>
      <c r="C30" s="53" t="s">
        <v>127</v>
      </c>
      <c r="D30" s="54">
        <f ca="1">_xll.DBRW($C$9,$C30,$C$13,$E$13,$D$13,$F$13,D$21)</f>
        <v>42948</v>
      </c>
      <c r="E30" s="55" t="str">
        <f ca="1">_xll.DBRW($C$9,$C30,$C$13,$E$13,$D$13,$F$13,E$21)</f>
        <v/>
      </c>
      <c r="F30" s="54">
        <f ca="1">_xll.DBRW($C$9,$C30,$C$13,$E$13,$D$13,$F$13,F$21)</f>
        <v>9.5</v>
      </c>
      <c r="G30" s="54">
        <f ca="1">_xll.DBRW($C$9,$C30,$C$13,$E$13,$D$13,$F$13,G$21)</f>
        <v>43</v>
      </c>
      <c r="H30" s="56">
        <f ca="1">_xll.DBRW($C$9,$C30,$C$13,$E$13,$D$13,$F$13,H$21)</f>
        <v>0.22093023255813954</v>
      </c>
      <c r="I30" s="54">
        <f ca="1">_xll.DBRW($C$9,$C30,$C$13,$E$13,$D$13,$F$13,I$21)</f>
        <v>8932.5019254001818</v>
      </c>
      <c r="J30" s="54">
        <f ca="1">_xll.DBRW($C$9,$C30,$C$13,$E$13,$D$13,$F$13,J$21)</f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</row>
    <row r="31" spans="1:255" customFormat="1" ht="15" customHeight="1" x14ac:dyDescent="0.25">
      <c r="A31" s="28" t="str">
        <f ca="1">IF(_xll.TM1RPTELISCONSOLIDATED($C$22,$C31),IF(_xll.TM1RPTELLEV($C$22,$C31)&lt;=3,_xll.TM1RPTELLEV($C$22,$C31),"D"),"N")</f>
        <v>N</v>
      </c>
      <c r="B31" s="28"/>
      <c r="C31" s="48" t="s">
        <v>90</v>
      </c>
      <c r="D31" s="45">
        <f ca="1">_xll.DBRW($C$9,$C31,$C$13,$E$13,$D$13,$F$13,D$21)</f>
        <v>42948</v>
      </c>
      <c r="E31" s="46" t="str">
        <f ca="1">_xll.DBRW($C$9,$C31,$C$13,$E$13,$D$13,$F$13,E$21)</f>
        <v/>
      </c>
      <c r="F31" s="45">
        <f ca="1">_xll.DBRW($C$9,$C31,$C$13,$E$13,$D$13,$F$13,F$21)</f>
        <v>4.5</v>
      </c>
      <c r="G31" s="45">
        <f ca="1">_xll.DBRW($C$9,$C31,$C$13,$E$13,$D$13,$F$13,G$21)</f>
        <v>43</v>
      </c>
      <c r="H31" s="47">
        <f ca="1">_xll.DBRW($C$9,$C31,$C$13,$E$13,$D$13,$F$13,H$21)</f>
        <v>0.10465116279069768</v>
      </c>
      <c r="I31" s="45">
        <f ca="1">_xll.DBRW($C$9,$C31,$C$13,$E$13,$D$13,$F$13,I$21)</f>
        <v>4512.7990410752045</v>
      </c>
      <c r="J31" s="45">
        <f ca="1">_xll.DBRW($C$9,$C31,$C$13,$E$13,$D$13,$F$13,J$21)</f>
        <v>0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</row>
    <row r="32" spans="1:255" customFormat="1" ht="15" customHeight="1" x14ac:dyDescent="0.25">
      <c r="A32" s="28" t="str">
        <f ca="1">IF(_xll.TM1RPTELISCONSOLIDATED($C$22,$C32),IF(_xll.TM1RPTELLEV($C$22,$C32)&lt;=3,_xll.TM1RPTELLEV($C$22,$C32),"D"),"N")</f>
        <v>N</v>
      </c>
      <c r="B32" s="28"/>
      <c r="C32" s="48" t="s">
        <v>91</v>
      </c>
      <c r="D32" s="45">
        <f ca="1">_xll.DBRW($C$9,$C32,$C$13,$E$13,$D$13,$F$13,D$21)</f>
        <v>42948</v>
      </c>
      <c r="E32" s="46" t="str">
        <f ca="1">_xll.DBRW($C$9,$C32,$C$13,$E$13,$D$13,$F$13,E$21)</f>
        <v/>
      </c>
      <c r="F32" s="45">
        <f ca="1">_xll.DBRW($C$9,$C32,$C$13,$E$13,$D$13,$F$13,F$21)</f>
        <v>5</v>
      </c>
      <c r="G32" s="45">
        <f ca="1">_xll.DBRW($C$9,$C32,$C$13,$E$13,$D$13,$F$13,G$21)</f>
        <v>43</v>
      </c>
      <c r="H32" s="47">
        <f ca="1">_xll.DBRW($C$9,$C32,$C$13,$E$13,$D$13,$F$13,H$21)</f>
        <v>0.11627906976744186</v>
      </c>
      <c r="I32" s="45">
        <f ca="1">_xll.DBRW($C$9,$C32,$C$13,$E$13,$D$13,$F$13,I$21)</f>
        <v>4419.7028843249782</v>
      </c>
      <c r="J32" s="45">
        <f ca="1">_xll.DBRW($C$9,$C32,$C$13,$E$13,$D$13,$F$13,J$21)</f>
        <v>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</row>
    <row r="33" spans="1:255" customFormat="1" ht="15" customHeight="1" x14ac:dyDescent="0.25">
      <c r="A33" s="28">
        <f ca="1">IF(_xll.TM1RPTELISCONSOLIDATED($C$22,$C33),IF(_xll.TM1RPTELLEV($C$22,$C33)&lt;=3,_xll.TM1RPTELLEV($C$22,$C33),"D"),"N")</f>
        <v>1</v>
      </c>
      <c r="B33" s="28"/>
      <c r="C33" s="53" t="s">
        <v>92</v>
      </c>
      <c r="D33" s="54">
        <f ca="1">_xll.DBRW($C$9,$C33,$C$13,$E$13,$D$13,$F$13,D$21)</f>
        <v>42948</v>
      </c>
      <c r="E33" s="55" t="str">
        <f ca="1">_xll.DBRW($C$9,$C33,$C$13,$E$13,$D$13,$F$13,E$21)</f>
        <v/>
      </c>
      <c r="F33" s="54">
        <f ca="1">_xll.DBRW($C$9,$C33,$C$13,$E$13,$D$13,$F$13,F$21)</f>
        <v>15</v>
      </c>
      <c r="G33" s="54">
        <f ca="1">_xll.DBRW($C$9,$C33,$C$13,$E$13,$D$13,$F$13,G$21)</f>
        <v>43</v>
      </c>
      <c r="H33" s="56">
        <f ca="1">_xll.DBRW($C$9,$C33,$C$13,$E$13,$D$13,$F$13,H$21)</f>
        <v>0.34883720930232559</v>
      </c>
      <c r="I33" s="54">
        <f ca="1">_xll.DBRW($C$9,$C33,$C$13,$E$13,$D$13,$F$13,I$21)</f>
        <v>15042.663470250682</v>
      </c>
      <c r="J33" s="54">
        <f ca="1">_xll.DBRW($C$9,$C33,$C$13,$E$13,$D$13,$F$13,J$21)</f>
        <v>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</row>
    <row r="34" spans="1:255" customFormat="1" ht="15" customHeight="1" x14ac:dyDescent="0.25">
      <c r="A34" s="28" t="str">
        <f ca="1">IF(_xll.TM1RPTELISCONSOLIDATED($C$22,$C34),IF(_xll.TM1RPTELLEV($C$22,$C34)&lt;=3,_xll.TM1RPTELLEV($C$22,$C34),"D"),"N")</f>
        <v>N</v>
      </c>
      <c r="B34" s="28"/>
      <c r="C34" s="48" t="s">
        <v>128</v>
      </c>
      <c r="D34" s="45">
        <f ca="1">_xll.DBRW($C$9,$C34,$C$13,$E$13,$D$13,$F$13,D$21)</f>
        <v>42948</v>
      </c>
      <c r="E34" s="46" t="str">
        <f ca="1">_xll.DBRW($C$9,$C34,$C$13,$E$13,$D$13,$F$13,E$21)</f>
        <v/>
      </c>
      <c r="F34" s="45">
        <f ca="1">_xll.DBRW($C$9,$C34,$C$13,$E$13,$D$13,$F$13,F$21)</f>
        <v>5</v>
      </c>
      <c r="G34" s="45">
        <f ca="1">_xll.DBRW($C$9,$C34,$C$13,$E$13,$D$13,$F$13,G$21)</f>
        <v>43</v>
      </c>
      <c r="H34" s="47">
        <f ca="1">_xll.DBRW($C$9,$C34,$C$13,$E$13,$D$13,$F$13,H$21)</f>
        <v>0.11627906976744186</v>
      </c>
      <c r="I34" s="45">
        <f ca="1">_xll.DBRW($C$9,$C34,$C$13,$E$13,$D$13,$F$13,I$21)</f>
        <v>5014.2211567502272</v>
      </c>
      <c r="J34" s="45">
        <f ca="1">_xll.DBRW($C$9,$C34,$C$13,$E$13,$D$13,$F$13,J$21)</f>
        <v>0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</row>
    <row r="35" spans="1:255" customFormat="1" ht="15" customHeight="1" x14ac:dyDescent="0.25">
      <c r="A35" s="28" t="str">
        <f ca="1">IF(_xll.TM1RPTELISCONSOLIDATED($C$22,$C35),IF(_xll.TM1RPTELLEV($C$22,$C35)&lt;=3,_xll.TM1RPTELLEV($C$22,$C35),"D"),"N")</f>
        <v>N</v>
      </c>
      <c r="B35" s="28"/>
      <c r="C35" s="48" t="s">
        <v>129</v>
      </c>
      <c r="D35" s="45">
        <f ca="1">_xll.DBRW($C$9,$C35,$C$13,$E$13,$D$13,$F$13,D$21)</f>
        <v>42948</v>
      </c>
      <c r="E35" s="46" t="str">
        <f ca="1">_xll.DBRW($C$9,$C35,$C$13,$E$13,$D$13,$F$13,E$21)</f>
        <v/>
      </c>
      <c r="F35" s="45">
        <f ca="1">_xll.DBRW($C$9,$C35,$C$13,$E$13,$D$13,$F$13,F$21)</f>
        <v>4.5</v>
      </c>
      <c r="G35" s="45">
        <f ca="1">_xll.DBRW($C$9,$C35,$C$13,$E$13,$D$13,$F$13,G$21)</f>
        <v>43</v>
      </c>
      <c r="H35" s="47">
        <f ca="1">_xll.DBRW($C$9,$C35,$C$13,$E$13,$D$13,$F$13,H$21)</f>
        <v>0.10465116279069768</v>
      </c>
      <c r="I35" s="45">
        <f ca="1">_xll.DBRW($C$9,$C35,$C$13,$E$13,$D$13,$F$13,I$21)</f>
        <v>4512.7990410752045</v>
      </c>
      <c r="J35" s="45">
        <f ca="1">_xll.DBRW($C$9,$C35,$C$13,$E$13,$D$13,$F$13,J$21)</f>
        <v>0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</row>
    <row r="36" spans="1:255" customFormat="1" ht="15" customHeight="1" x14ac:dyDescent="0.25">
      <c r="A36" s="28" t="str">
        <f ca="1">IF(_xll.TM1RPTELISCONSOLIDATED($C$22,$C36),IF(_xll.TM1RPTELLEV($C$22,$C36)&lt;=3,_xll.TM1RPTELLEV($C$22,$C36),"D"),"N")</f>
        <v>N</v>
      </c>
      <c r="B36" s="28"/>
      <c r="C36" s="48" t="s">
        <v>130</v>
      </c>
      <c r="D36" s="45">
        <f ca="1">_xll.DBRW($C$9,$C36,$C$13,$E$13,$D$13,$F$13,D$21)</f>
        <v>42948</v>
      </c>
      <c r="E36" s="46" t="str">
        <f ca="1">_xll.DBRW($C$9,$C36,$C$13,$E$13,$D$13,$F$13,E$21)</f>
        <v/>
      </c>
      <c r="F36" s="45">
        <f ca="1">_xll.DBRW($C$9,$C36,$C$13,$E$13,$D$13,$F$13,F$21)</f>
        <v>5.5</v>
      </c>
      <c r="G36" s="45">
        <f ca="1">_xll.DBRW($C$9,$C36,$C$13,$E$13,$D$13,$F$13,G$21)</f>
        <v>43</v>
      </c>
      <c r="H36" s="47">
        <f ca="1">_xll.DBRW($C$9,$C36,$C$13,$E$13,$D$13,$F$13,H$21)</f>
        <v>0.12790697674418605</v>
      </c>
      <c r="I36" s="45">
        <f ca="1">_xll.DBRW($C$9,$C36,$C$13,$E$13,$D$13,$F$13,I$21)</f>
        <v>5515.6432724252491</v>
      </c>
      <c r="J36" s="45">
        <f ca="1">_xll.DBRW($C$9,$C36,$C$13,$E$13,$D$13,$F$13,J$21)</f>
        <v>0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</row>
    <row r="37" spans="1:255" ht="15" customHeight="1" x14ac:dyDescent="0.2"/>
    <row r="38" spans="1:255" ht="15" customHeight="1" x14ac:dyDescent="0.2"/>
    <row r="39" spans="1:255" ht="15" customHeight="1" x14ac:dyDescent="0.2"/>
    <row r="40" spans="1:255" ht="15" customHeight="1" x14ac:dyDescent="0.2"/>
  </sheetData>
  <mergeCells count="8">
    <mergeCell ref="H16:I16"/>
    <mergeCell ref="D15:E15"/>
    <mergeCell ref="D16:E16"/>
    <mergeCell ref="F16:G16"/>
    <mergeCell ref="F12:G12"/>
    <mergeCell ref="F13:G13"/>
    <mergeCell ref="F15:G15"/>
    <mergeCell ref="H15:I15"/>
  </mergeCells>
  <phoneticPr fontId="12" type="noConversion"/>
  <dataValidations count="1">
    <dataValidation allowBlank="1" showInputMessage="1" showErrorMessage="1" error="The value you entered is not valid._x000a_A user has restricted values that can be entered into this cell." sqref="J16"/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20"/>
  <sheetViews>
    <sheetView showGridLines="0" showRowColHeaders="0" topLeftCell="A2" workbookViewId="0">
      <selection activeCell="D44" sqref="D44"/>
    </sheetView>
  </sheetViews>
  <sheetFormatPr defaultRowHeight="14.25" x14ac:dyDescent="0.2"/>
  <cols>
    <col min="1" max="1" width="1.28515625" style="22" customWidth="1"/>
    <col min="2" max="2" width="14.28515625" style="22" bestFit="1" customWidth="1"/>
    <col min="3" max="3" width="17.5703125" style="22" customWidth="1"/>
    <col min="4" max="4" width="16.5703125" style="22" bestFit="1" customWidth="1"/>
    <col min="5" max="5" width="16" style="22" bestFit="1" customWidth="1"/>
    <col min="6" max="6" width="17.28515625" style="22" bestFit="1" customWidth="1"/>
    <col min="7" max="7" width="7.28515625" style="22" customWidth="1"/>
    <col min="8" max="8" width="12.5703125" style="22" customWidth="1"/>
    <col min="9" max="9" width="12" style="22" customWidth="1"/>
    <col min="10" max="16384" width="9.140625" style="22"/>
  </cols>
  <sheetData>
    <row r="1" spans="1:9" ht="15.75" hidden="1" x14ac:dyDescent="0.2">
      <c r="A1" s="80"/>
      <c r="B1" s="81" t="s">
        <v>34</v>
      </c>
      <c r="C1" s="80" t="str">
        <f ca="1">_xll.VIEW("24retail:Allocation Calculation",$B$5,"!",$E$5,$D$5,$F$5,"!")</f>
        <v>24retail:Allocation Calculation</v>
      </c>
      <c r="D1" s="81"/>
      <c r="E1" s="80"/>
      <c r="F1" s="81"/>
      <c r="G1" s="80"/>
      <c r="H1" s="81"/>
      <c r="I1" s="20"/>
    </row>
    <row r="2" spans="1:9" ht="37.5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9" ht="23.25" customHeight="1" x14ac:dyDescent="0.2"/>
    <row r="4" spans="1:9" x14ac:dyDescent="0.2">
      <c r="B4" s="82" t="s">
        <v>23</v>
      </c>
      <c r="C4" s="79"/>
      <c r="D4" s="19" t="s">
        <v>32</v>
      </c>
      <c r="E4" s="19" t="s">
        <v>0</v>
      </c>
      <c r="F4" s="19" t="s">
        <v>1</v>
      </c>
    </row>
    <row r="5" spans="1:9" x14ac:dyDescent="0.2">
      <c r="B5" s="77" t="str">
        <f ca="1">_xll.SUBNM("24retail:organization","Default","101","Caption_Base")</f>
        <v>Massachusetts</v>
      </c>
      <c r="C5" s="77"/>
      <c r="D5" s="31" t="str">
        <f ca="1">_xll.SUBNM("24retail:Month","Default","Year")</f>
        <v>Year</v>
      </c>
      <c r="E5" s="31" t="str">
        <f ca="1">_xll.SUBNM("24retail:Year","Default","Y2","Caption_Default")</f>
        <v>2015</v>
      </c>
      <c r="F5" s="31" t="str">
        <f ca="1">_xll.SUBNM("24retail:Version","Current",_xll.DBR("24retail:Calendar","Current Version","String"),"Caption_Default")</f>
        <v>Budget</v>
      </c>
    </row>
    <row r="6" spans="1:9" x14ac:dyDescent="0.2">
      <c r="B6" s="27"/>
      <c r="C6" s="27"/>
    </row>
    <row r="7" spans="1:9" ht="13.5" customHeight="1" x14ac:dyDescent="0.2">
      <c r="B7" s="27"/>
      <c r="C7" s="21" t="s">
        <v>102</v>
      </c>
      <c r="D7" s="21" t="s">
        <v>102</v>
      </c>
      <c r="E7" s="21" t="s">
        <v>95</v>
      </c>
      <c r="F7" s="21" t="s">
        <v>95</v>
      </c>
      <c r="G7" s="21" t="s">
        <v>37</v>
      </c>
      <c r="H7" s="21" t="s">
        <v>104</v>
      </c>
      <c r="I7" s="21" t="s">
        <v>95</v>
      </c>
    </row>
    <row r="8" spans="1:9" ht="13.5" customHeight="1" thickBot="1" x14ac:dyDescent="0.25">
      <c r="B8" s="86"/>
      <c r="C8" s="86" t="s">
        <v>97</v>
      </c>
      <c r="D8" s="86" t="s">
        <v>42</v>
      </c>
      <c r="E8" s="86" t="s">
        <v>103</v>
      </c>
      <c r="F8" s="86" t="s">
        <v>96</v>
      </c>
      <c r="G8" s="86"/>
      <c r="H8" s="86" t="s">
        <v>96</v>
      </c>
      <c r="I8" s="86" t="s">
        <v>99</v>
      </c>
    </row>
    <row r="9" spans="1:9" ht="15" hidden="1" thickTop="1" x14ac:dyDescent="0.2">
      <c r="C9" s="22" t="s">
        <v>2</v>
      </c>
      <c r="D9" s="22" t="s">
        <v>4</v>
      </c>
      <c r="E9" s="22" t="s">
        <v>8</v>
      </c>
      <c r="F9" s="22" t="s">
        <v>38</v>
      </c>
      <c r="G9" s="22" t="s">
        <v>37</v>
      </c>
      <c r="H9" s="22" t="s">
        <v>39</v>
      </c>
      <c r="I9" s="22" t="s">
        <v>39</v>
      </c>
    </row>
    <row r="10" spans="1:9" ht="15" thickTop="1" x14ac:dyDescent="0.2">
      <c r="B10" s="72" t="s">
        <v>41</v>
      </c>
      <c r="C10" s="67" t="str">
        <f ca="1">_xll.DBRW($C$1,$B$5,$B10,$E$5,$D$5,$F$5,C$9)</f>
        <v>Maryland</v>
      </c>
      <c r="D10" s="68" t="str">
        <f ca="1">_xll.DBRW($C$1,$B$5,$B10,$E$5,$D$5,$F$5,D$9)</f>
        <v>6299 TRAVEL</v>
      </c>
      <c r="E10" s="68" t="str">
        <f ca="1">_xll.DBRW($C$1,$B$5,$B10,$E$5,$D$5,$F$5,E$9)</f>
        <v>FTE</v>
      </c>
      <c r="F10" s="69">
        <f ca="1">_xll.DBRW($C$1,$B$5,$B10,$E$5,$D$5,$F$5,F$9)</f>
        <v>4431.5932497734811</v>
      </c>
      <c r="G10" s="70">
        <f ca="1">_xll.DBRW($C$1,$B$5,$B10,$E$5,$D$5,$F$5,G$9)</f>
        <v>9.3023255813953487E-2</v>
      </c>
      <c r="H10" s="71">
        <f ca="1">_xll.DBRW($C$1,$B$5,$B10,$E$5,$D$5,$F$5,H$9)</f>
        <v>0</v>
      </c>
      <c r="I10" s="71">
        <f ca="1">IF(ISERR(F10+H10),0,F10+H10)</f>
        <v>4431.5932497734811</v>
      </c>
    </row>
    <row r="11" spans="1:9" x14ac:dyDescent="0.2">
      <c r="B11" s="72" t="s">
        <v>13</v>
      </c>
      <c r="C11" s="67" t="str">
        <f ca="1">_xll.DBRW($C$1,$B$5,$B11,$E$5,$D$5,$F$5,C$9)</f>
        <v>Maryland</v>
      </c>
      <c r="D11" s="68" t="str">
        <f ca="1">_xll.DBRW($C$1,$B$5,$B11,$E$5,$D$5,$F$5,D$9)</f>
        <v>6099 PAYROLL</v>
      </c>
      <c r="E11" s="68" t="str">
        <f ca="1">_xll.DBRW($C$1,$B$5,$B11,$E$5,$D$5,$F$5,E$9)</f>
        <v>FTE</v>
      </c>
      <c r="F11" s="69">
        <f ca="1">_xll.DBRW($C$1,$B$5,$B11,$E$5,$D$5,$F$5,F$9)</f>
        <v>58219.837303951092</v>
      </c>
      <c r="G11" s="70">
        <f ca="1">_xll.DBRW($C$1,$B$5,$B11,$E$5,$D$5,$F$5,G$9)</f>
        <v>9.3023255813953487E-2</v>
      </c>
      <c r="H11" s="71">
        <f ca="1">_xll.DBRW($C$1,$B$5,$B11,$E$5,$D$5,$F$5,H$9)</f>
        <v>0</v>
      </c>
      <c r="I11" s="71">
        <f ca="1">IF(ISERR(F11+H11),0,F11+H11)</f>
        <v>58219.837303951092</v>
      </c>
    </row>
    <row r="12" spans="1:9" x14ac:dyDescent="0.2">
      <c r="B12" s="72" t="s">
        <v>14</v>
      </c>
      <c r="C12" s="67" t="str">
        <f ca="1">_xll.DBRW($C$1,$B$5,$B12,$E$5,$D$5,$F$5,C$9)</f>
        <v>Florida</v>
      </c>
      <c r="D12" s="68" t="str">
        <f ca="1">_xll.DBRW($C$1,$B$5,$B12,$E$5,$D$5,$F$5,D$9)</f>
        <v>6399 OCCUPANCY</v>
      </c>
      <c r="E12" s="68" t="str">
        <f ca="1">_xll.DBRW($C$1,$B$5,$B12,$E$5,$D$5,$F$5,E$9)</f>
        <v>Square Footage</v>
      </c>
      <c r="F12" s="69">
        <f ca="1">_xll.DBRW($C$1,$B$5,$B12,$E$5,$D$5,$F$5,F$9)</f>
        <v>6230.7692307692296</v>
      </c>
      <c r="G12" s="70">
        <f ca="1">_xll.DBRW($C$1,$B$5,$B12,$E$5,$D$5,$F$5,G$9)</f>
        <v>1.9230769230769232E-2</v>
      </c>
      <c r="H12" s="71">
        <f ca="1">_xll.DBRW($C$1,$B$5,$B12,$E$5,$D$5,$F$5,H$9)</f>
        <v>0</v>
      </c>
      <c r="I12" s="71">
        <f ca="1">IF(ISERR(F12+H12),0,F12+H12)</f>
        <v>6230.7692307692296</v>
      </c>
    </row>
    <row r="13" spans="1:9" x14ac:dyDescent="0.2">
      <c r="B13" s="72" t="s">
        <v>15</v>
      </c>
      <c r="C13" s="67" t="str">
        <f ca="1">_xll.DBRW($C$1,$B$5,$B13,$E$5,$D$5,$F$5,C$9)</f>
        <v>California</v>
      </c>
      <c r="D13" s="68" t="str">
        <f ca="1">_xll.DBRW($C$1,$B$5,$B13,$E$5,$D$5,$F$5,D$9)</f>
        <v>Total Operating Expense</v>
      </c>
      <c r="E13" s="68" t="str">
        <f ca="1">_xll.DBRW($C$1,$B$5,$B13,$E$5,$D$5,$F$5,E$9)</f>
        <v>4999 Gross Revenue</v>
      </c>
      <c r="F13" s="69">
        <f ca="1">_xll.DBRW($C$1,$B$5,$B13,$E$5,$D$5,$F$5,F$9)</f>
        <v>164627.70543083336</v>
      </c>
      <c r="G13" s="70">
        <f ca="1">_xll.DBRW($C$1,$B$5,$B13,$E$5,$D$5,$F$5,G$9)</f>
        <v>0.10687769148860478</v>
      </c>
      <c r="H13" s="71">
        <f ca="1">_xll.DBRW($C$1,$B$5,$B13,$E$5,$D$5,$F$5,H$9)</f>
        <v>0</v>
      </c>
      <c r="I13" s="71">
        <f ca="1">IF(ISERR(F13+H13),0,F13+H13)</f>
        <v>164627.70543083336</v>
      </c>
    </row>
    <row r="14" spans="1:9" x14ac:dyDescent="0.2">
      <c r="B14" s="72" t="s">
        <v>16</v>
      </c>
      <c r="C14" s="67" t="str">
        <f ca="1">_xll.DBRW($C$1,$B$5,$B14,$E$5,$D$5,$F$5,C$9)</f>
        <v>Florida</v>
      </c>
      <c r="D14" s="68" t="str">
        <f ca="1">_xll.DBRW($C$1,$B$5,$B14,$E$5,$D$5,$F$5,D$9)</f>
        <v>Total Operating Expense</v>
      </c>
      <c r="E14" s="68" t="str">
        <f ca="1">_xll.DBRW($C$1,$B$5,$B14,$E$5,$D$5,$F$5,E$9)</f>
        <v>Net Profit</v>
      </c>
      <c r="F14" s="69">
        <f ca="1">_xll.DBRW($C$1,$B$5,$B14,$E$5,$D$5,$F$5,F$9)</f>
        <v>90884.291058109127</v>
      </c>
      <c r="G14" s="70">
        <f ca="1">_xll.DBRW($C$1,$B$5,$B14,$E$5,$D$5,$F$5,G$9)</f>
        <v>4.899311365015506E-2</v>
      </c>
      <c r="H14" s="71">
        <f ca="1">_xll.DBRW($C$1,$B$5,$B14,$E$5,$D$5,$F$5,H$9)</f>
        <v>0</v>
      </c>
      <c r="I14" s="71">
        <f t="shared" ref="I14:I19" ca="1" si="0">IF(ISERR(F14+H14),0,F14+H14)</f>
        <v>90884.291058109127</v>
      </c>
    </row>
    <row r="15" spans="1:9" x14ac:dyDescent="0.2">
      <c r="B15" s="72" t="s">
        <v>17</v>
      </c>
      <c r="C15" s="67" t="str">
        <f ca="1">_xll.DBRW($C$1,$B$5,$B15,$E$5,$D$5,$F$5,C$9)</f>
        <v>Kentucky</v>
      </c>
      <c r="D15" s="68" t="str">
        <f ca="1">_xll.DBRW($C$1,$B$5,$B15,$E$5,$D$5,$F$5,D$9)</f>
        <v>6120 Office Supplies</v>
      </c>
      <c r="E15" s="68" t="str">
        <f ca="1">_xll.DBRW($C$1,$B$5,$B15,$E$5,$D$5,$F$5,E$9)</f>
        <v>FTE</v>
      </c>
      <c r="F15" s="69">
        <f ca="1">_xll.DBRW($C$1,$B$5,$B15,$E$5,$D$5,$F$5,F$9)</f>
        <v>0</v>
      </c>
      <c r="G15" s="70">
        <f ca="1">_xll.DBRW($C$1,$B$5,$B15,$E$5,$D$5,$F$5,G$9)</f>
        <v>8.5106382978723402E-2</v>
      </c>
      <c r="H15" s="71">
        <f ca="1">_xll.DBRW($C$1,$B$5,$B15,$E$5,$D$5,$F$5,H$9)</f>
        <v>0</v>
      </c>
      <c r="I15" s="71">
        <f t="shared" ca="1" si="0"/>
        <v>0</v>
      </c>
    </row>
    <row r="16" spans="1:9" x14ac:dyDescent="0.2">
      <c r="B16" s="72" t="s">
        <v>18</v>
      </c>
      <c r="C16" s="67" t="str">
        <f ca="1">_xll.DBRW($C$1,$B$5,$B16,$E$5,$D$5,$F$5,C$9)</f>
        <v>South Carolina</v>
      </c>
      <c r="D16" s="68" t="str">
        <f ca="1">_xll.DBRW($C$1,$B$5,$B16,$E$5,$D$5,$F$5,D$9)</f>
        <v>6000 Salaries</v>
      </c>
      <c r="E16" s="68" t="str">
        <f ca="1">_xll.DBRW($C$1,$B$5,$B16,$E$5,$D$5,$F$5,E$9)</f>
        <v>Net Profit</v>
      </c>
      <c r="F16" s="69">
        <f ca="1">_xll.DBRW($C$1,$B$5,$B16,$E$5,$D$5,$F$5,F$9)</f>
        <v>0</v>
      </c>
      <c r="G16" s="70">
        <f ca="1">_xll.DBRW($C$1,$B$5,$B16,$E$5,$D$5,$F$5,G$9)</f>
        <v>4.6898166848796073E-2</v>
      </c>
      <c r="H16" s="71">
        <f ca="1">_xll.DBRW($C$1,$B$5,$B16,$E$5,$D$5,$F$5,H$9)</f>
        <v>0</v>
      </c>
      <c r="I16" s="71">
        <f t="shared" ca="1" si="0"/>
        <v>0</v>
      </c>
    </row>
    <row r="17" spans="2:9" x14ac:dyDescent="0.2">
      <c r="B17" s="72" t="s">
        <v>19</v>
      </c>
      <c r="C17" s="67" t="str">
        <f ca="1">_xll.DBRW($C$1,$B$5,$B17,$E$5,$D$5,$F$5,C$9)</f>
        <v>Georgia</v>
      </c>
      <c r="D17" s="68" t="str">
        <f ca="1">_xll.DBRW($C$1,$B$5,$B17,$E$5,$D$5,$F$5,D$9)</f>
        <v>Gross Margin</v>
      </c>
      <c r="E17" s="68" t="str">
        <f ca="1">_xll.DBRW($C$1,$B$5,$B17,$E$5,$D$5,$F$5,E$9)</f>
        <v/>
      </c>
      <c r="F17" s="69">
        <f ca="1">_xll.DBRW($C$1,$B$5,$B17,$E$5,$D$5,$F$5,F$9)</f>
        <v>0</v>
      </c>
      <c r="G17" s="70">
        <f ca="1">_xll.DBRW($C$1,$B$5,$B17,$E$5,$D$5,$F$5,G$9)</f>
        <v>0</v>
      </c>
      <c r="H17" s="71">
        <f ca="1">_xll.DBRW($C$1,$B$5,$B17,$E$5,$D$5,$F$5,H$9)</f>
        <v>0</v>
      </c>
      <c r="I17" s="71">
        <f t="shared" ca="1" si="0"/>
        <v>0</v>
      </c>
    </row>
    <row r="18" spans="2:9" x14ac:dyDescent="0.2">
      <c r="B18" s="72" t="s">
        <v>20</v>
      </c>
      <c r="C18" s="67" t="str">
        <f ca="1">_xll.DBRW($C$1,$B$5,$B18,$E$5,$D$5,$F$5,C$9)</f>
        <v/>
      </c>
      <c r="D18" s="68" t="str">
        <f ca="1">_xll.DBRW($C$1,$B$5,$B18,$E$5,$D$5,$F$5,D$9)</f>
        <v/>
      </c>
      <c r="E18" s="68" t="str">
        <f ca="1">_xll.DBRW($C$1,$B$5,$B18,$E$5,$D$5,$F$5,E$9)</f>
        <v/>
      </c>
      <c r="F18" s="69" t="str">
        <f ca="1">_xll.DBRW($C$1,$B$5,$B18,$E$5,$D$5,$F$5,F$9)</f>
        <v/>
      </c>
      <c r="G18" s="70">
        <f ca="1">_xll.DBRW($C$1,$B$5,$B18,$E$5,$D$5,$F$5,G$9)</f>
        <v>0</v>
      </c>
      <c r="H18" s="71" t="str">
        <f ca="1">_xll.DBRW($C$1,$B$5,$B18,$E$5,$D$5,$F$5,H$9)</f>
        <v/>
      </c>
      <c r="I18" s="71">
        <f t="shared" ca="1" si="0"/>
        <v>0</v>
      </c>
    </row>
    <row r="19" spans="2:9" x14ac:dyDescent="0.2">
      <c r="B19" s="72" t="s">
        <v>21</v>
      </c>
      <c r="C19" s="67" t="str">
        <f ca="1">_xll.DBRW($C$1,$B$5,$B19,$E$5,$D$5,$F$5,C$9)</f>
        <v/>
      </c>
      <c r="D19" s="68" t="str">
        <f ca="1">_xll.DBRW($C$1,$B$5,$B19,$E$5,$D$5,$F$5,D$9)</f>
        <v/>
      </c>
      <c r="E19" s="68" t="str">
        <f ca="1">_xll.DBRW($C$1,$B$5,$B19,$E$5,$D$5,$F$5,E$9)</f>
        <v/>
      </c>
      <c r="F19" s="69" t="str">
        <f ca="1">_xll.DBRW($C$1,$B$5,$B19,$E$5,$D$5,$F$5,F$9)</f>
        <v/>
      </c>
      <c r="G19" s="70">
        <f ca="1">_xll.DBRW($C$1,$B$5,$B19,$E$5,$D$5,$F$5,G$9)</f>
        <v>0</v>
      </c>
      <c r="H19" s="71" t="str">
        <f ca="1">_xll.DBRW($C$1,$B$5,$B19,$E$5,$D$5,$F$5,H$9)</f>
        <v/>
      </c>
      <c r="I19" s="71">
        <f t="shared" ca="1" si="0"/>
        <v>0</v>
      </c>
    </row>
    <row r="20" spans="2:9" x14ac:dyDescent="0.2">
      <c r="B20" s="61" t="s">
        <v>40</v>
      </c>
      <c r="C20" s="62"/>
      <c r="D20" s="63"/>
      <c r="E20" s="63"/>
      <c r="F20" s="64">
        <f ca="1">_xll.DBRW($C$1,$B$5,$B20,$E$5,$D$5,$F$5,F$9)</f>
        <v>324394.1962734363</v>
      </c>
      <c r="G20" s="65"/>
      <c r="H20" s="66">
        <f ca="1">_xll.DBRW($C$1,$B$5,$B20,$E$5,$D$5,$F$5,H$9)</f>
        <v>0</v>
      </c>
      <c r="I20" s="66">
        <f ca="1">IF(ISERR(F20+H20),0,F20+H20)</f>
        <v>324394.1962734363</v>
      </c>
    </row>
  </sheetData>
  <mergeCells count="6">
    <mergeCell ref="G1:H1"/>
    <mergeCell ref="B4:C4"/>
    <mergeCell ref="B5:C5"/>
    <mergeCell ref="A1:B1"/>
    <mergeCell ref="C1:D1"/>
    <mergeCell ref="E1:F1"/>
  </mergeCells>
  <phoneticPr fontId="12" type="noConversion"/>
  <conditionalFormatting sqref="B10:I19">
    <cfRule type="expression" dxfId="0" priority="1">
      <formula>MOD(ROW(),2)=1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43"/>
  <sheetViews>
    <sheetView workbookViewId="0"/>
  </sheetViews>
  <sheetFormatPr defaultRowHeight="15" x14ac:dyDescent="0.25"/>
  <sheetData>
    <row r="1" spans="1:1" x14ac:dyDescent="0.25">
      <c r="A1" t="s">
        <v>131</v>
      </c>
    </row>
    <row r="2" spans="1:1" x14ac:dyDescent="0.25">
      <c r="A2" t="s">
        <v>132</v>
      </c>
    </row>
    <row r="3" spans="1:1" x14ac:dyDescent="0.25">
      <c r="A3" t="s">
        <v>133</v>
      </c>
    </row>
    <row r="4" spans="1:1" x14ac:dyDescent="0.25">
      <c r="A4" t="s">
        <v>134</v>
      </c>
    </row>
    <row r="5" spans="1:1" x14ac:dyDescent="0.25">
      <c r="A5" t="s">
        <v>123</v>
      </c>
    </row>
    <row r="6" spans="1:1" x14ac:dyDescent="0.25">
      <c r="A6" t="s">
        <v>124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26</v>
      </c>
    </row>
    <row r="11" spans="1:1" x14ac:dyDescent="0.25">
      <c r="A11" t="s">
        <v>45</v>
      </c>
    </row>
    <row r="12" spans="1:1" x14ac:dyDescent="0.25">
      <c r="A12" t="s">
        <v>46</v>
      </c>
    </row>
    <row r="13" spans="1:1" x14ac:dyDescent="0.25">
      <c r="A13" t="s">
        <v>47</v>
      </c>
    </row>
    <row r="14" spans="1:1" x14ac:dyDescent="0.25">
      <c r="A14" t="s">
        <v>48</v>
      </c>
    </row>
    <row r="15" spans="1:1" x14ac:dyDescent="0.25">
      <c r="A15" t="s">
        <v>49</v>
      </c>
    </row>
    <row r="16" spans="1:1" x14ac:dyDescent="0.25">
      <c r="A16" t="s">
        <v>50</v>
      </c>
    </row>
    <row r="17" spans="1:1" x14ac:dyDescent="0.25">
      <c r="A17" t="s">
        <v>27</v>
      </c>
    </row>
    <row r="18" spans="1:1" x14ac:dyDescent="0.25">
      <c r="A18" t="s">
        <v>66</v>
      </c>
    </row>
    <row r="19" spans="1:1" x14ac:dyDescent="0.25">
      <c r="A19" t="s">
        <v>67</v>
      </c>
    </row>
    <row r="20" spans="1:1" x14ac:dyDescent="0.25">
      <c r="A20" t="s">
        <v>68</v>
      </c>
    </row>
    <row r="21" spans="1:1" x14ac:dyDescent="0.25">
      <c r="A21" t="s">
        <v>69</v>
      </c>
    </row>
    <row r="22" spans="1:1" x14ac:dyDescent="0.25">
      <c r="A22" t="s">
        <v>28</v>
      </c>
    </row>
    <row r="23" spans="1:1" x14ac:dyDescent="0.25">
      <c r="A23" t="s">
        <v>70</v>
      </c>
    </row>
    <row r="24" spans="1:1" x14ac:dyDescent="0.25">
      <c r="A24" t="s">
        <v>71</v>
      </c>
    </row>
    <row r="25" spans="1:1" x14ac:dyDescent="0.25">
      <c r="A25" t="s">
        <v>72</v>
      </c>
    </row>
    <row r="26" spans="1:1" x14ac:dyDescent="0.25">
      <c r="A26" t="s">
        <v>29</v>
      </c>
    </row>
    <row r="27" spans="1:1" x14ac:dyDescent="0.25">
      <c r="A27" t="s">
        <v>73</v>
      </c>
    </row>
    <row r="28" spans="1:1" x14ac:dyDescent="0.25">
      <c r="A28" t="s">
        <v>74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135</v>
      </c>
    </row>
    <row r="32" spans="1:1" x14ac:dyDescent="0.25">
      <c r="A32" t="s">
        <v>136</v>
      </c>
    </row>
    <row r="33" spans="1:1" x14ac:dyDescent="0.25">
      <c r="A33" t="s">
        <v>137</v>
      </c>
    </row>
    <row r="34" spans="1:1" x14ac:dyDescent="0.25">
      <c r="A34" t="s">
        <v>75</v>
      </c>
    </row>
    <row r="35" spans="1:1" x14ac:dyDescent="0.25">
      <c r="A35" t="s">
        <v>76</v>
      </c>
    </row>
    <row r="36" spans="1:1" x14ac:dyDescent="0.25">
      <c r="A36" t="s">
        <v>31</v>
      </c>
    </row>
    <row r="37" spans="1:1" x14ac:dyDescent="0.25">
      <c r="A37" t="s">
        <v>75</v>
      </c>
    </row>
    <row r="38" spans="1:1" x14ac:dyDescent="0.25">
      <c r="A38" t="s">
        <v>76</v>
      </c>
    </row>
    <row r="39" spans="1:1" x14ac:dyDescent="0.25">
      <c r="A39" t="s">
        <v>80</v>
      </c>
    </row>
    <row r="40" spans="1:1" x14ac:dyDescent="0.25">
      <c r="A40" t="s">
        <v>81</v>
      </c>
    </row>
    <row r="41" spans="1:1" x14ac:dyDescent="0.25">
      <c r="A41" t="s">
        <v>83</v>
      </c>
    </row>
    <row r="42" spans="1:1" x14ac:dyDescent="0.25">
      <c r="A42" t="s">
        <v>82</v>
      </c>
    </row>
    <row r="43" spans="1:1" x14ac:dyDescent="0.25">
      <c r="A43" t="s">
        <v>84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5"/>
  <sheetViews>
    <sheetView workbookViewId="0"/>
  </sheetViews>
  <sheetFormatPr defaultRowHeight="15" x14ac:dyDescent="0.25"/>
  <cols>
    <col min="1" max="1" width="17" customWidth="1"/>
  </cols>
  <sheetData>
    <row r="1" spans="1:8" x14ac:dyDescent="0.25">
      <c r="A1" s="17" t="s">
        <v>51</v>
      </c>
      <c r="B1" s="17" t="s">
        <v>52</v>
      </c>
      <c r="C1" s="18"/>
      <c r="D1" s="17" t="s">
        <v>53</v>
      </c>
      <c r="E1" s="18"/>
      <c r="F1" s="18"/>
      <c r="G1" s="17" t="s">
        <v>54</v>
      </c>
      <c r="H1" s="18"/>
    </row>
    <row r="2" spans="1:8" x14ac:dyDescent="0.25">
      <c r="A2" s="18" t="s">
        <v>24</v>
      </c>
      <c r="B2" s="18" t="s">
        <v>55</v>
      </c>
      <c r="C2" s="18"/>
      <c r="D2" s="18" t="s">
        <v>25</v>
      </c>
      <c r="E2" s="18">
        <v>1</v>
      </c>
      <c r="F2" s="18"/>
      <c r="G2" s="18" t="s">
        <v>44</v>
      </c>
      <c r="H2" s="18"/>
    </row>
    <row r="3" spans="1:8" x14ac:dyDescent="0.25">
      <c r="A3" s="18" t="s">
        <v>56</v>
      </c>
      <c r="B3" s="18" t="s">
        <v>35</v>
      </c>
      <c r="C3" s="18"/>
      <c r="D3" s="18" t="s">
        <v>33</v>
      </c>
      <c r="E3" s="18">
        <v>0</v>
      </c>
      <c r="F3" s="18"/>
      <c r="G3" s="18" t="s">
        <v>57</v>
      </c>
      <c r="H3" s="18"/>
    </row>
    <row r="4" spans="1:8" x14ac:dyDescent="0.25">
      <c r="A4" s="18" t="s">
        <v>58</v>
      </c>
      <c r="B4" s="18"/>
      <c r="C4" s="18"/>
      <c r="D4" s="18"/>
      <c r="E4" s="18"/>
      <c r="F4" s="18"/>
      <c r="G4" s="18" t="s">
        <v>59</v>
      </c>
      <c r="H4" s="18"/>
    </row>
    <row r="5" spans="1:8" x14ac:dyDescent="0.25">
      <c r="A5" s="18" t="s">
        <v>60</v>
      </c>
      <c r="B5" s="18"/>
      <c r="C5" s="18"/>
      <c r="D5" s="18"/>
      <c r="E5" s="18"/>
      <c r="F5" s="18"/>
      <c r="G5" s="18"/>
      <c r="H5" s="18" t="s">
        <v>61</v>
      </c>
    </row>
    <row r="6" spans="1:8" x14ac:dyDescent="0.25">
      <c r="A6" s="18" t="s">
        <v>43</v>
      </c>
      <c r="B6" s="18"/>
      <c r="C6" s="18"/>
      <c r="D6" s="18"/>
      <c r="E6" s="18"/>
      <c r="F6" s="18"/>
      <c r="G6" s="18"/>
      <c r="H6" s="18"/>
    </row>
    <row r="7" spans="1:8" x14ac:dyDescent="0.25">
      <c r="A7" s="18" t="s">
        <v>62</v>
      </c>
      <c r="B7" s="18"/>
      <c r="C7" s="18"/>
      <c r="D7" s="18"/>
      <c r="E7" s="18"/>
      <c r="F7" s="18"/>
      <c r="G7" s="18"/>
      <c r="H7" s="18" t="s">
        <v>61</v>
      </c>
    </row>
    <row r="8" spans="1:8" x14ac:dyDescent="0.25">
      <c r="A8" s="18" t="s">
        <v>63</v>
      </c>
      <c r="B8" s="18"/>
      <c r="C8" s="18"/>
      <c r="D8" s="18"/>
      <c r="E8" s="18"/>
      <c r="F8" s="18"/>
      <c r="G8" s="18"/>
      <c r="H8" s="18" t="s">
        <v>61</v>
      </c>
    </row>
    <row r="9" spans="1:8" x14ac:dyDescent="0.25">
      <c r="A9" s="18" t="s">
        <v>64</v>
      </c>
      <c r="B9" s="18"/>
      <c r="C9" s="18"/>
      <c r="D9" s="18"/>
      <c r="E9" s="18"/>
      <c r="F9" s="18"/>
      <c r="G9" s="18"/>
      <c r="H9" s="18" t="s">
        <v>61</v>
      </c>
    </row>
    <row r="10" spans="1:8" x14ac:dyDescent="0.25">
      <c r="A10" s="18" t="s">
        <v>65</v>
      </c>
      <c r="B10" s="18"/>
      <c r="C10" s="18"/>
      <c r="D10" s="18"/>
      <c r="E10" s="18"/>
      <c r="F10" s="18"/>
      <c r="G10" s="18"/>
      <c r="H10" s="18" t="s">
        <v>61</v>
      </c>
    </row>
    <row r="11" spans="1:8" x14ac:dyDescent="0.25">
      <c r="H11" t="s">
        <v>61</v>
      </c>
    </row>
    <row r="15" spans="1:8" x14ac:dyDescent="0.25">
      <c r="H15" t="s">
        <v>61</v>
      </c>
    </row>
  </sheetData>
  <phoneticPr fontId="1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Q19"/>
  <sheetViews>
    <sheetView showGridLines="0" topLeftCell="A2" workbookViewId="0"/>
  </sheetViews>
  <sheetFormatPr defaultRowHeight="15" x14ac:dyDescent="0.25"/>
  <cols>
    <col min="1" max="1" width="1.42578125" customWidth="1"/>
    <col min="2" max="2" width="17.140625" customWidth="1"/>
    <col min="3" max="3" width="13.140625" customWidth="1"/>
    <col min="4" max="4" width="12.42578125" customWidth="1"/>
    <col min="5" max="5" width="11.28515625" bestFit="1" customWidth="1"/>
    <col min="6" max="6" width="7.140625" customWidth="1"/>
    <col min="7" max="7" width="17.28515625" bestFit="1" customWidth="1"/>
    <col min="8" max="8" width="14.140625" bestFit="1" customWidth="1"/>
    <col min="9" max="9" width="12.5703125" bestFit="1" customWidth="1"/>
    <col min="10" max="10" width="18.85546875" bestFit="1" customWidth="1"/>
    <col min="11" max="11" width="16" bestFit="1" customWidth="1"/>
  </cols>
  <sheetData>
    <row r="1" spans="2:17" hidden="1" x14ac:dyDescent="0.25">
      <c r="B1" t="s">
        <v>34</v>
      </c>
      <c r="C1" t="str">
        <f ca="1">_xll.VIEW("24retail:Allocation Calculation",$B$6,"!",$F$6,$D$6,$H$6,"!")</f>
        <v>24retail:Allocation Calculation</v>
      </c>
    </row>
    <row r="2" spans="2:17" ht="33.75" customHeight="1" x14ac:dyDescent="0.25">
      <c r="C2" s="3"/>
      <c r="E2" s="4"/>
      <c r="F2" s="5" t="s">
        <v>22</v>
      </c>
      <c r="H2" s="4"/>
      <c r="I2" s="4"/>
      <c r="J2" s="4"/>
      <c r="K2" s="4"/>
      <c r="L2" s="4"/>
      <c r="M2" s="4"/>
      <c r="N2" s="4"/>
      <c r="O2" s="4"/>
      <c r="P2" s="6"/>
    </row>
    <row r="3" spans="2:17" ht="2.2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10"/>
      <c r="M3" s="10"/>
      <c r="N3" s="10"/>
      <c r="O3" s="10"/>
      <c r="P3" s="6"/>
    </row>
    <row r="4" spans="2:17" ht="7.5" customHeight="1" x14ac:dyDescent="0.25">
      <c r="L4" s="4"/>
      <c r="M4" s="4"/>
      <c r="N4" s="4"/>
      <c r="O4" s="4"/>
      <c r="P4" s="4"/>
      <c r="Q4" s="6"/>
    </row>
    <row r="5" spans="2:17" x14ac:dyDescent="0.25">
      <c r="B5" s="83" t="s">
        <v>23</v>
      </c>
      <c r="C5" s="84"/>
      <c r="D5" s="83" t="s">
        <v>32</v>
      </c>
      <c r="E5" s="84"/>
      <c r="F5" s="83" t="s">
        <v>0</v>
      </c>
      <c r="G5" s="84"/>
      <c r="H5" s="83" t="s">
        <v>1</v>
      </c>
      <c r="I5" s="84"/>
      <c r="L5" s="4"/>
      <c r="M5" s="4"/>
      <c r="N5" s="4"/>
      <c r="O5" s="4"/>
      <c r="P5" s="4"/>
    </row>
    <row r="6" spans="2:17" x14ac:dyDescent="0.25">
      <c r="B6" s="85" t="str">
        <f ca="1">_xll.SUBNM("24retail:organization","Default","100","Caption_Base")</f>
        <v>East Region</v>
      </c>
      <c r="C6" s="85"/>
      <c r="D6" s="85" t="str">
        <f ca="1">_xll.SUBNM("24retail:Month","Default","Year")</f>
        <v>Year</v>
      </c>
      <c r="E6" s="85"/>
      <c r="F6" s="85" t="str">
        <f ca="1">_xll.SUBNM("24retail:Year","Default","Y2","Caption_Default")</f>
        <v>2015</v>
      </c>
      <c r="G6" s="85"/>
      <c r="H6" s="85" t="str">
        <f ca="1">_xll.SUBNM("24retail:Version","",_xll.DBR("24retail:Calendar","Current Version","String"),"Caption_Default")</f>
        <v>Budget</v>
      </c>
      <c r="I6" s="85" t="str">
        <f ca="1">_xll.SUBNM("smartco:Version","",_xll.DBR("smartco:Calendar","Current Version","String"),"Caption_Default")</f>
        <v/>
      </c>
      <c r="L6" s="4"/>
      <c r="M6" s="4"/>
      <c r="N6" s="4"/>
      <c r="O6" s="4"/>
      <c r="P6" s="4"/>
    </row>
    <row r="7" spans="2:17" ht="7.5" customHeight="1" x14ac:dyDescent="0.25"/>
    <row r="8" spans="2:17" ht="29.25" customHeight="1" x14ac:dyDescent="0.25">
      <c r="C8" s="11" t="s">
        <v>7</v>
      </c>
      <c r="D8" s="11" t="s">
        <v>35</v>
      </c>
      <c r="E8" s="11" t="s">
        <v>36</v>
      </c>
      <c r="F8" s="11" t="s">
        <v>37</v>
      </c>
      <c r="G8" s="11" t="s">
        <v>38</v>
      </c>
      <c r="H8" s="11" t="s">
        <v>39</v>
      </c>
      <c r="I8" s="11" t="s">
        <v>2</v>
      </c>
      <c r="J8" s="11" t="s">
        <v>4</v>
      </c>
      <c r="K8" s="11" t="s">
        <v>8</v>
      </c>
    </row>
    <row r="9" spans="2:17" x14ac:dyDescent="0.25">
      <c r="B9" s="9" t="s">
        <v>40</v>
      </c>
      <c r="C9" s="1">
        <f ca="1">_xll.DBRW($C$1,$B$6,$B9,$F$6,$D$6,$H$6,C$8)</f>
        <v>0</v>
      </c>
      <c r="D9" s="1">
        <f ca="1">_xll.DBRW($C$1,$B$6,$B9,$F$6,$D$6,$H$6,D$8)</f>
        <v>54784666.710564449</v>
      </c>
      <c r="E9" s="1">
        <f ca="1">_xll.DBRW($C$1,$B$6,$B9,$F$6,$D$6,$H$6,E$8)</f>
        <v>487752600.23868561</v>
      </c>
      <c r="F9" s="12">
        <f ca="1">_xll.DBRW($C$1,$B$6,$B9,$F$6,$D$6,$H$6,F$8)</f>
        <v>0.11232060410083952</v>
      </c>
      <c r="G9" s="1">
        <f ca="1">_xll.DBRW($C$1,$B$6,$B9,$F$6,$D$6,$H$6,G$8)</f>
        <v>745331.82165884972</v>
      </c>
      <c r="H9" s="1">
        <f ca="1">_xll.DBRW($C$1,$B$6,$B9,$F$6,$D$6,$H$6,H$8)</f>
        <v>-2460762.6180535224</v>
      </c>
      <c r="I9" s="1" t="str">
        <f ca="1">_xll.DBRW($C$1,$B$6,$B9,$F$6,$D$6,$H$6,I$8)</f>
        <v/>
      </c>
      <c r="J9" s="1" t="str">
        <f ca="1">_xll.DBRW($C$1,$B$6,$B9,$F$6,$D$6,$H$6,J$8)</f>
        <v/>
      </c>
      <c r="K9" s="1" t="str">
        <f ca="1">_xll.DBRW($C$1,$B$6,$B9,$F$6,$D$6,$H$6,K$8)</f>
        <v/>
      </c>
    </row>
    <row r="10" spans="2:17" x14ac:dyDescent="0.25">
      <c r="B10" s="13" t="s">
        <v>41</v>
      </c>
      <c r="C10" s="2">
        <f ca="1">_xll.DBRW($C$1,$B$6,$B10,$F$6,$D$6,$H$6,C$8)</f>
        <v>42948</v>
      </c>
      <c r="D10" s="2">
        <f ca="1">_xll.DBRW($C$1,$B$6,$B10,$F$6,$D$6,$H$6,D$8)</f>
        <v>9.5</v>
      </c>
      <c r="E10" s="2">
        <f ca="1">_xll.DBRW($C$1,$B$6,$B10,$F$6,$D$6,$H$6,E$8)</f>
        <v>43</v>
      </c>
      <c r="F10" s="14">
        <f ca="1">_xll.DBRW($C$1,$B$6,$B10,$F$6,$D$6,$H$6,F$8)</f>
        <v>0.22093023255813954</v>
      </c>
      <c r="G10" s="2">
        <f ca="1">_xll.DBRW($C$1,$B$6,$B10,$F$6,$D$6,$H$6,G$8)</f>
        <v>9947.2365221987311</v>
      </c>
      <c r="H10" s="2">
        <f ca="1">_xll.DBRW($C$1,$B$6,$B10,$F$6,$D$6,$H$6,H$8)</f>
        <v>-42948</v>
      </c>
      <c r="I10" s="2" t="str">
        <f ca="1">_xll.DBRW($C$1,$B$6,$B10,$F$6,$D$6,$H$6,I$8)</f>
        <v>Maryland</v>
      </c>
      <c r="J10" s="2" t="str">
        <f ca="1">_xll.DBRW($C$1,$B$6,$B10,$F$6,$D$6,$H$6,J$8)</f>
        <v>6299 TRAVEL</v>
      </c>
      <c r="K10" s="2" t="str">
        <f ca="1">_xll.DBRW($C$1,$B$6,$B10,$F$6,$D$6,$H$6,K$8)</f>
        <v>FTE</v>
      </c>
    </row>
    <row r="11" spans="2:17" x14ac:dyDescent="0.25">
      <c r="B11" s="13" t="s">
        <v>13</v>
      </c>
      <c r="C11" s="2">
        <f ca="1">_xll.DBRW($C$1,$B$6,$B11,$F$6,$D$6,$H$6,C$8)</f>
        <v>565209.76611884555</v>
      </c>
      <c r="D11" s="2">
        <f ca="1">_xll.DBRW($C$1,$B$6,$B11,$F$6,$D$6,$H$6,D$8)</f>
        <v>9.5</v>
      </c>
      <c r="E11" s="2">
        <f ca="1">_xll.DBRW($C$1,$B$6,$B11,$F$6,$D$6,$H$6,E$8)</f>
        <v>43</v>
      </c>
      <c r="F11" s="14">
        <f ca="1">_xll.DBRW($C$1,$B$6,$B11,$F$6,$D$6,$H$6,F$8)</f>
        <v>0.22093023255813954</v>
      </c>
      <c r="G11" s="2">
        <f ca="1">_xll.DBRW($C$1,$B$6,$B11,$F$6,$D$6,$H$6,G$8)</f>
        <v>130793.44462068073</v>
      </c>
      <c r="H11" s="2">
        <f ca="1">_xll.DBRW($C$1,$B$6,$B11,$F$6,$D$6,$H$6,H$8)</f>
        <v>-565209.76611884555</v>
      </c>
      <c r="I11" s="2" t="str">
        <f ca="1">_xll.DBRW($C$1,$B$6,$B11,$F$6,$D$6,$H$6,I$8)</f>
        <v>Maryland</v>
      </c>
      <c r="J11" s="2" t="str">
        <f ca="1">_xll.DBRW($C$1,$B$6,$B11,$F$6,$D$6,$H$6,J$8)</f>
        <v>6099 PAYROLL</v>
      </c>
      <c r="K11" s="2" t="str">
        <f ca="1">_xll.DBRW($C$1,$B$6,$B11,$F$6,$D$6,$H$6,K$8)</f>
        <v>FTE</v>
      </c>
    </row>
    <row r="12" spans="2:17" x14ac:dyDescent="0.25">
      <c r="B12" s="13" t="s">
        <v>14</v>
      </c>
      <c r="C12" s="2">
        <f ca="1">_xll.DBRW($C$1,$B$6,$B12,$F$6,$D$6,$H$6,C$8)</f>
        <v>323999.99999999994</v>
      </c>
      <c r="D12" s="2">
        <f ca="1">_xll.DBRW($C$1,$B$6,$B12,$F$6,$D$6,$H$6,D$8)</f>
        <v>1500000</v>
      </c>
      <c r="E12" s="2">
        <f ca="1">_xll.DBRW($C$1,$B$6,$B12,$F$6,$D$6,$H$6,E$8)</f>
        <v>26000000</v>
      </c>
      <c r="F12" s="14">
        <f ca="1">_xll.DBRW($C$1,$B$6,$B12,$F$6,$D$6,$H$6,F$8)</f>
        <v>5.7692307692307696E-2</v>
      </c>
      <c r="G12" s="2">
        <f ca="1">_xll.DBRW($C$1,$B$6,$B12,$F$6,$D$6,$H$6,G$8)</f>
        <v>18692.307692307688</v>
      </c>
      <c r="H12" s="2">
        <f ca="1">_xll.DBRW($C$1,$B$6,$B12,$F$6,$D$6,$H$6,H$8)</f>
        <v>-323999.99999999994</v>
      </c>
      <c r="I12" s="2" t="str">
        <f ca="1">_xll.DBRW($C$1,$B$6,$B12,$F$6,$D$6,$H$6,I$8)</f>
        <v>Florida</v>
      </c>
      <c r="J12" s="2" t="str">
        <f ca="1">_xll.DBRW($C$1,$B$6,$B12,$F$6,$D$6,$H$6,J$8)</f>
        <v>6399 OCCUPANCY</v>
      </c>
      <c r="K12" s="2" t="str">
        <f ca="1">_xll.DBRW($C$1,$B$6,$B12,$F$6,$D$6,$H$6,K$8)</f>
        <v>Square Footage</v>
      </c>
    </row>
    <row r="13" spans="2:17" x14ac:dyDescent="0.25">
      <c r="B13" s="13" t="s">
        <v>15</v>
      </c>
      <c r="C13" s="2">
        <f ca="1">_xll.DBRW($C$1,$B$6,$B13,$F$6,$D$6,$H$6,C$8)</f>
        <v>1399439.0666666669</v>
      </c>
      <c r="D13" s="2">
        <f ca="1">_xll.DBRW($C$1,$B$6,$B13,$F$6,$D$6,$H$6,D$8)</f>
        <v>29095130.985498272</v>
      </c>
      <c r="E13" s="2">
        <f ca="1">_xll.DBRW($C$1,$B$6,$B13,$F$6,$D$6,$H$6,E$8)</f>
        <v>98603620.362597153</v>
      </c>
      <c r="F13" s="14">
        <f ca="1">_xll.DBRW($C$1,$B$6,$B13,$F$6,$D$6,$H$6,F$8)</f>
        <v>0.29507163001222614</v>
      </c>
      <c r="G13" s="2">
        <f ca="1">_xll.DBRW($C$1,$B$6,$B13,$F$6,$D$6,$H$6,G$8)</f>
        <v>439046.26499114797</v>
      </c>
      <c r="H13" s="2">
        <f ca="1">_xll.DBRW($C$1,$B$6,$B13,$F$6,$D$6,$H$6,H$8)</f>
        <v>0</v>
      </c>
      <c r="I13" s="2" t="str">
        <f ca="1">_xll.DBRW($C$1,$B$6,$B13,$F$6,$D$6,$H$6,I$8)</f>
        <v>California</v>
      </c>
      <c r="J13" s="2" t="str">
        <f ca="1">_xll.DBRW($C$1,$B$6,$B13,$F$6,$D$6,$H$6,J$8)</f>
        <v>Total Operating Expense</v>
      </c>
      <c r="K13" s="2" t="str">
        <f ca="1">_xll.DBRW($C$1,$B$6,$B13,$F$6,$D$6,$H$6,K$8)</f>
        <v>4999 Gross Revenue</v>
      </c>
    </row>
    <row r="14" spans="2:17" x14ac:dyDescent="0.25">
      <c r="B14" s="13" t="s">
        <v>16</v>
      </c>
      <c r="C14" s="2">
        <f ca="1">_xll.DBRW($C$1,$B$6,$B14,$F$6,$D$6,$H$6,C$8)</f>
        <v>1528604.8519346768</v>
      </c>
      <c r="D14" s="2">
        <f ca="1">_xll.DBRW($C$1,$B$6,$B14,$F$6,$D$6,$H$6,D$8)</f>
        <v>3001841.8280618107</v>
      </c>
      <c r="E14" s="2">
        <f ca="1">_xll.DBRW($C$1,$B$6,$B14,$F$6,$D$6,$H$6,E$8)</f>
        <v>37730971.403572947</v>
      </c>
      <c r="F14" s="14">
        <f ca="1">_xll.DBRW($C$1,$B$6,$B14,$F$6,$D$6,$H$6,F$8)</f>
        <v>7.9559092077272894E-2</v>
      </c>
      <c r="G14" s="2">
        <f ca="1">_xll.DBRW($C$1,$B$6,$B14,$F$6,$D$6,$H$6,G$8)</f>
        <v>146852.56783251456</v>
      </c>
      <c r="H14" s="2">
        <f ca="1">_xll.DBRW($C$1,$B$6,$B14,$F$6,$D$6,$H$6,H$8)</f>
        <v>-1528604.8519346768</v>
      </c>
      <c r="I14" s="2" t="str">
        <f ca="1">_xll.DBRW($C$1,$B$6,$B14,$F$6,$D$6,$H$6,I$8)</f>
        <v>Florida</v>
      </c>
      <c r="J14" s="2" t="str">
        <f ca="1">_xll.DBRW($C$1,$B$6,$B14,$F$6,$D$6,$H$6,J$8)</f>
        <v>Total Operating Expense</v>
      </c>
      <c r="K14" s="2" t="str">
        <f ca="1">_xll.DBRW($C$1,$B$6,$B14,$F$6,$D$6,$H$6,K$8)</f>
        <v>Net Profit</v>
      </c>
    </row>
    <row r="15" spans="2:17" x14ac:dyDescent="0.25">
      <c r="B15" s="13" t="s">
        <v>17</v>
      </c>
      <c r="C15" s="2">
        <f ca="1">_xll.DBRW($C$1,$B$6,$B15,$F$6,$D$6,$H$6,C$8)</f>
        <v>0</v>
      </c>
      <c r="D15" s="2">
        <f ca="1">_xll.DBRW($C$1,$B$6,$B15,$F$6,$D$6,$H$6,D$8)</f>
        <v>13.5</v>
      </c>
      <c r="E15" s="2">
        <f ca="1">_xll.DBRW($C$1,$B$6,$B15,$F$6,$D$6,$H$6,E$8)</f>
        <v>47</v>
      </c>
      <c r="F15" s="14">
        <f ca="1">_xll.DBRW($C$1,$B$6,$B15,$F$6,$D$6,$H$6,F$8)</f>
        <v>0.28723404255319152</v>
      </c>
      <c r="G15" s="2">
        <f ca="1">_xll.DBRW($C$1,$B$6,$B15,$F$6,$D$6,$H$6,G$8)</f>
        <v>0</v>
      </c>
      <c r="H15" s="2">
        <f ca="1">_xll.DBRW($C$1,$B$6,$B15,$F$6,$D$6,$H$6,H$8)</f>
        <v>0</v>
      </c>
      <c r="I15" s="2" t="str">
        <f ca="1">_xll.DBRW($C$1,$B$6,$B15,$F$6,$D$6,$H$6,I$8)</f>
        <v>Kentucky</v>
      </c>
      <c r="J15" s="2" t="str">
        <f ca="1">_xll.DBRW($C$1,$B$6,$B15,$F$6,$D$6,$H$6,J$8)</f>
        <v>6120 Office Supplies</v>
      </c>
      <c r="K15" s="2" t="str">
        <f ca="1">_xll.DBRW($C$1,$B$6,$B15,$F$6,$D$6,$H$6,K$8)</f>
        <v>FTE</v>
      </c>
    </row>
    <row r="16" spans="2:17" x14ac:dyDescent="0.25">
      <c r="B16" s="13" t="s">
        <v>18</v>
      </c>
      <c r="C16" s="2">
        <f ca="1">_xll.DBRW($C$1,$B$6,$B16,$F$6,$D$6,$H$6,C$8)</f>
        <v>0</v>
      </c>
      <c r="D16" s="2">
        <f ca="1">_xll.DBRW($C$1,$B$6,$B16,$F$6,$D$6,$H$6,D$8)</f>
        <v>4687288.8970043687</v>
      </c>
      <c r="E16" s="2">
        <f ca="1">_xll.DBRW($C$1,$B$6,$B16,$F$6,$D$6,$H$6,E$8)</f>
        <v>39416418.472515509</v>
      </c>
      <c r="F16" s="14">
        <f ca="1">_xll.DBRW($C$1,$B$6,$B16,$F$6,$D$6,$H$6,F$8)</f>
        <v>0.11891716900338742</v>
      </c>
      <c r="G16" s="2">
        <f ca="1">_xll.DBRW($C$1,$B$6,$B16,$F$6,$D$6,$H$6,G$8)</f>
        <v>0</v>
      </c>
      <c r="H16" s="2">
        <f ca="1">_xll.DBRW($C$1,$B$6,$B16,$F$6,$D$6,$H$6,H$8)</f>
        <v>0</v>
      </c>
      <c r="I16" s="2" t="str">
        <f ca="1">_xll.DBRW($C$1,$B$6,$B16,$F$6,$D$6,$H$6,I$8)</f>
        <v>South Carolina</v>
      </c>
      <c r="J16" s="2" t="str">
        <f ca="1">_xll.DBRW($C$1,$B$6,$B16,$F$6,$D$6,$H$6,J$8)</f>
        <v>6000 Salaries</v>
      </c>
      <c r="K16" s="2" t="str">
        <f ca="1">_xll.DBRW($C$1,$B$6,$B16,$F$6,$D$6,$H$6,K$8)</f>
        <v>Net Profit</v>
      </c>
    </row>
    <row r="17" spans="2:11" x14ac:dyDescent="0.25">
      <c r="B17" s="13" t="s">
        <v>19</v>
      </c>
      <c r="C17" s="2">
        <f ca="1">_xll.DBRW($C$1,$B$6,$B17,$F$6,$D$6,$H$6,C$8)</f>
        <v>0</v>
      </c>
      <c r="D17" s="2">
        <f ca="1">_xll.DBRW($C$1,$B$6,$B17,$F$6,$D$6,$H$6,D$8)</f>
        <v>0</v>
      </c>
      <c r="E17" s="2">
        <f ca="1">_xll.DBRW($C$1,$B$6,$B17,$F$6,$D$6,$H$6,E$8)</f>
        <v>0</v>
      </c>
      <c r="F17" s="14">
        <f ca="1">_xll.DBRW($C$1,$B$6,$B17,$F$6,$D$6,$H$6,F$8)</f>
        <v>0</v>
      </c>
      <c r="G17" s="2">
        <f ca="1">_xll.DBRW($C$1,$B$6,$B17,$F$6,$D$6,$H$6,G$8)</f>
        <v>0</v>
      </c>
      <c r="H17" s="2">
        <f ca="1">_xll.DBRW($C$1,$B$6,$B17,$F$6,$D$6,$H$6,H$8)</f>
        <v>0</v>
      </c>
      <c r="I17" s="2" t="str">
        <f ca="1">_xll.DBRW($C$1,$B$6,$B17,$F$6,$D$6,$H$6,I$8)</f>
        <v>Georgia</v>
      </c>
      <c r="J17" s="2" t="str">
        <f ca="1">_xll.DBRW($C$1,$B$6,$B17,$F$6,$D$6,$H$6,J$8)</f>
        <v>Gross Margin</v>
      </c>
      <c r="K17" s="2" t="str">
        <f ca="1">_xll.DBRW($C$1,$B$6,$B17,$F$6,$D$6,$H$6,K$8)</f>
        <v/>
      </c>
    </row>
    <row r="18" spans="2:11" x14ac:dyDescent="0.25">
      <c r="B18" s="13" t="s">
        <v>20</v>
      </c>
      <c r="C18" s="2">
        <f ca="1">_xll.DBRW($C$1,$B$6,$B18,$F$6,$D$6,$H$6,C$8)</f>
        <v>0</v>
      </c>
      <c r="D18" s="2" t="str">
        <f ca="1">_xll.DBRW($C$1,$B$6,$B18,$F$6,$D$6,$H$6,D$8)</f>
        <v/>
      </c>
      <c r="E18" s="2" t="str">
        <f ca="1">_xll.DBRW($C$1,$B$6,$B18,$F$6,$D$6,$H$6,E$8)</f>
        <v/>
      </c>
      <c r="F18" s="14">
        <f ca="1">_xll.DBRW($C$1,$B$6,$B18,$F$6,$D$6,$H$6,F$8)</f>
        <v>0</v>
      </c>
      <c r="G18" s="2" t="str">
        <f ca="1">_xll.DBRW($C$1,$B$6,$B18,$F$6,$D$6,$H$6,G$8)</f>
        <v/>
      </c>
      <c r="H18" s="2" t="str">
        <f ca="1">_xll.DBRW($C$1,$B$6,$B18,$F$6,$D$6,$H$6,H$8)</f>
        <v/>
      </c>
      <c r="I18" s="2" t="str">
        <f ca="1">_xll.DBRW($C$1,$B$6,$B18,$F$6,$D$6,$H$6,I$8)</f>
        <v/>
      </c>
      <c r="J18" s="2" t="str">
        <f ca="1">_xll.DBRW($C$1,$B$6,$B18,$F$6,$D$6,$H$6,J$8)</f>
        <v/>
      </c>
      <c r="K18" s="2" t="str">
        <f ca="1">_xll.DBRW($C$1,$B$6,$B18,$F$6,$D$6,$H$6,K$8)</f>
        <v/>
      </c>
    </row>
    <row r="19" spans="2:11" x14ac:dyDescent="0.25">
      <c r="B19" s="13" t="s">
        <v>21</v>
      </c>
      <c r="C19" s="2">
        <f ca="1">_xll.DBRW($C$1,$B$6,$B19,$F$6,$D$6,$H$6,C$8)</f>
        <v>0</v>
      </c>
      <c r="D19" s="2" t="str">
        <f ca="1">_xll.DBRW($C$1,$B$6,$B19,$F$6,$D$6,$H$6,D$8)</f>
        <v/>
      </c>
      <c r="E19" s="2" t="str">
        <f ca="1">_xll.DBRW($C$1,$B$6,$B19,$F$6,$D$6,$H$6,E$8)</f>
        <v/>
      </c>
      <c r="F19" s="14">
        <f ca="1">_xll.DBRW($C$1,$B$6,$B19,$F$6,$D$6,$H$6,F$8)</f>
        <v>0</v>
      </c>
      <c r="G19" s="2" t="str">
        <f ca="1">_xll.DBRW($C$1,$B$6,$B19,$F$6,$D$6,$H$6,G$8)</f>
        <v/>
      </c>
      <c r="H19" s="2" t="str">
        <f ca="1">_xll.DBRW($C$1,$B$6,$B19,$F$6,$D$6,$H$6,H$8)</f>
        <v/>
      </c>
      <c r="I19" s="2" t="str">
        <f ca="1">_xll.DBRW($C$1,$B$6,$B19,$F$6,$D$6,$H$6,I$8)</f>
        <v/>
      </c>
      <c r="J19" s="2" t="str">
        <f ca="1">_xll.DBRW($C$1,$B$6,$B19,$F$6,$D$6,$H$6,J$8)</f>
        <v/>
      </c>
      <c r="K19" s="2" t="str">
        <f ca="1">_xll.DBRW($C$1,$B$6,$B19,$F$6,$D$6,$H$6,K$8)</f>
        <v/>
      </c>
    </row>
  </sheetData>
  <mergeCells count="8">
    <mergeCell ref="B5:C5"/>
    <mergeCell ref="D5:E5"/>
    <mergeCell ref="F5:G5"/>
    <mergeCell ref="H5:I5"/>
    <mergeCell ref="B6:C6"/>
    <mergeCell ref="D6:E6"/>
    <mergeCell ref="F6:G6"/>
    <mergeCell ref="H6:I6"/>
  </mergeCells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8:B31"/>
  <sheetViews>
    <sheetView workbookViewId="0"/>
  </sheetViews>
  <sheetFormatPr defaultRowHeight="15" x14ac:dyDescent="0.25"/>
  <sheetData>
    <row r="18" spans="2:2" x14ac:dyDescent="0.25">
      <c r="B18" t="s">
        <v>109</v>
      </c>
    </row>
    <row r="19" spans="2:2" x14ac:dyDescent="0.25">
      <c r="B19" t="s">
        <v>110</v>
      </c>
    </row>
    <row r="20" spans="2:2" x14ac:dyDescent="0.25">
      <c r="B20" t="s">
        <v>111</v>
      </c>
    </row>
    <row r="21" spans="2:2" x14ac:dyDescent="0.25">
      <c r="B21" t="s">
        <v>112</v>
      </c>
    </row>
    <row r="22" spans="2:2" x14ac:dyDescent="0.25">
      <c r="B22" t="s">
        <v>113</v>
      </c>
    </row>
    <row r="23" spans="2:2" x14ac:dyDescent="0.25">
      <c r="B23" t="s">
        <v>114</v>
      </c>
    </row>
    <row r="24" spans="2:2" x14ac:dyDescent="0.25">
      <c r="B24" t="s">
        <v>115</v>
      </c>
    </row>
    <row r="25" spans="2:2" x14ac:dyDescent="0.25">
      <c r="B25" t="s">
        <v>116</v>
      </c>
    </row>
    <row r="26" spans="2:2" x14ac:dyDescent="0.25">
      <c r="B26" t="s">
        <v>117</v>
      </c>
    </row>
    <row r="27" spans="2:2" x14ac:dyDescent="0.25">
      <c r="B27" t="s">
        <v>118</v>
      </c>
    </row>
    <row r="28" spans="2:2" x14ac:dyDescent="0.25">
      <c r="B28" t="s">
        <v>119</v>
      </c>
    </row>
    <row r="29" spans="2:2" x14ac:dyDescent="0.25">
      <c r="B29" t="s">
        <v>120</v>
      </c>
    </row>
    <row r="30" spans="2:2" x14ac:dyDescent="0.25">
      <c r="B30" t="s">
        <v>121</v>
      </c>
    </row>
    <row r="31" spans="2:2" x14ac:dyDescent="0.25">
      <c r="B31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AllocDefintion</vt:lpstr>
      <vt:lpstr>AllocDetail</vt:lpstr>
      <vt:lpstr>AllocSummary</vt:lpstr>
      <vt:lpstr>{PL}PickLst</vt:lpstr>
      <vt:lpstr>Lookup</vt:lpstr>
      <vt:lpstr>AllocationIn</vt:lpstr>
      <vt:lpstr>{AR}01</vt:lpstr>
      <vt:lpstr>FcstMethods</vt:lpstr>
      <vt:lpstr>AllocDefintion!OpExSubsets</vt:lpstr>
      <vt:lpstr>OpExSubsets</vt:lpstr>
      <vt:lpstr>RowFilter</vt:lpstr>
      <vt:lpstr>AllocDefintion!SelectYesNo</vt:lpstr>
      <vt:lpstr>SelectYesNo</vt:lpstr>
      <vt:lpstr>TM1PICKLIST</vt:lpstr>
      <vt:lpstr>AllocDefintion!TM1RPTDATARNG1</vt:lpstr>
      <vt:lpstr>AllocDetail!TM1RPTDATARNG2</vt:lpstr>
      <vt:lpstr>AllocDefintion!TM1RPTFMTIDCOL</vt:lpstr>
      <vt:lpstr>AllocDetail!TM1RPTFMTIDCOL</vt:lpstr>
      <vt:lpstr>AllocDefintion!TM1RPTFMTRNG</vt:lpstr>
      <vt:lpstr>AllocDetail!TM1RPTFMTRNG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dcterms:created xsi:type="dcterms:W3CDTF">2012-02-09T13:42:08Z</dcterms:created>
  <dcterms:modified xsi:type="dcterms:W3CDTF">2016-10-16T22:51:31Z</dcterms:modified>
</cp:coreProperties>
</file>