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tejeda\AppData\Local\Temp\"/>
    </mc:Choice>
  </mc:AlternateContent>
  <bookViews>
    <workbookView xWindow="-15" yWindow="-15" windowWidth="19155" windowHeight="4470"/>
  </bookViews>
  <sheets>
    <sheet name="Employees" sheetId="13" r:id="rId1"/>
    <sheet name="Cognos_Office_Connection_Cache" sheetId="14" state="veryHidden" r:id="rId2"/>
    <sheet name="Details" sheetId="7" r:id="rId3"/>
    <sheet name="BenefitAsmpts" sheetId="8" r:id="rId4"/>
    <sheet name="CompAsmpts" sheetId="10" r:id="rId5"/>
    <sheet name="Report" sheetId="11" r:id="rId6"/>
    <sheet name="{PL}PickLst" sheetId="5" state="hidden" r:id="rId7"/>
    <sheet name="Lookup" sheetId="6" state="hidden" r:id="rId8"/>
  </sheets>
  <definedNames>
    <definedName name="ID" localSheetId="6" hidden="1">"4e32aff9-74a6-4d41-9055-a97bb5873d9a"</definedName>
    <definedName name="ID" localSheetId="3" hidden="1">"a04de8bf-718f-4c0f-9a57-45b377839d56"</definedName>
    <definedName name="ID" localSheetId="1" hidden="1">"7a2bf0e0-144a-46a4-845f-27736caaa895"</definedName>
    <definedName name="ID" localSheetId="4" hidden="1">"2e997fbf-3731-4470-9b33-577d9783e9d4"</definedName>
    <definedName name="ID" localSheetId="2" hidden="1">"9f2c14a0-a4ff-49ee-bb2d-1f4c5c1c2599"</definedName>
    <definedName name="ID" localSheetId="0" hidden="1">"18b184f2-6fc2-486e-853e-a67ecfa893e2"</definedName>
    <definedName name="ID" localSheetId="7" hidden="1">"37ead40c-c8c4-4dd9-bb49-246c6a2b13b3"</definedName>
    <definedName name="ID" localSheetId="5" hidden="1">"f9c49e34-07a9-4d24-ba07-4271b07a0652"</definedName>
    <definedName name="Organization">Employees!$D$15</definedName>
    <definedName name="SortBy">Lookup!$B$2:$B$5</definedName>
    <definedName name="SortOrder">Lookup!$A$2:$A$4</definedName>
    <definedName name="TM1REBUILDOPTION">1</definedName>
    <definedName name="TM1RPTDATARNG1" localSheetId="0">Employees!$21:$31</definedName>
    <definedName name="TM1RPTDATARNG2" localSheetId="4">CompAsmpts!$20:$26</definedName>
    <definedName name="TM1RPTFMTIDCOL" localSheetId="4">CompAsmpts!$A$1:$A$8</definedName>
    <definedName name="TM1RPTFMTIDCOL" localSheetId="0">Employees!$A$1:$A$10</definedName>
    <definedName name="TM1RPTFMTRNG" localSheetId="4">CompAsmpts!$C$1:$F$8</definedName>
    <definedName name="TM1RPTFMTRNG" localSheetId="0">Employees!$D$1:$Q$10</definedName>
    <definedName name="YEsNo">Lookup!$C$2:$C$3</definedName>
  </definedNames>
  <calcPr calcId="152511" calcMode="manual" concurrentCalc="0"/>
</workbook>
</file>

<file path=xl/calcChain.xml><?xml version="1.0" encoding="utf-8"?>
<calcChain xmlns="http://schemas.openxmlformats.org/spreadsheetml/2006/main">
  <c r="A26" i="10" l="1"/>
  <c r="A25" i="10"/>
  <c r="A24" i="10"/>
  <c r="A23" i="10"/>
  <c r="A22" i="10"/>
  <c r="A21" i="10"/>
  <c r="C9" i="10"/>
  <c r="F19" i="10"/>
  <c r="C13" i="10"/>
  <c r="F26" i="10"/>
  <c r="E19" i="10"/>
  <c r="E26" i="10"/>
  <c r="D19" i="10"/>
  <c r="D26" i="10"/>
  <c r="F25" i="10"/>
  <c r="E25" i="10"/>
  <c r="D25" i="10"/>
  <c r="F24" i="10"/>
  <c r="E24" i="10"/>
  <c r="D24" i="10"/>
  <c r="F23" i="10"/>
  <c r="E23" i="10"/>
  <c r="D23" i="10"/>
  <c r="F22" i="10"/>
  <c r="E22" i="10"/>
  <c r="D22" i="10"/>
  <c r="F21" i="10"/>
  <c r="E21" i="10"/>
  <c r="D21" i="10"/>
  <c r="D11" i="13"/>
  <c r="D15" i="13"/>
  <c r="F15" i="13"/>
  <c r="H15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K31" i="13"/>
  <c r="J31" i="13"/>
  <c r="Q31" i="13"/>
  <c r="P31" i="13"/>
  <c r="O31" i="13"/>
  <c r="N31" i="13"/>
  <c r="M31" i="13"/>
  <c r="L31" i="13"/>
  <c r="I31" i="13"/>
  <c r="H31" i="13"/>
  <c r="G31" i="13"/>
  <c r="F31" i="13"/>
  <c r="E31" i="13"/>
  <c r="K30" i="13"/>
  <c r="J30" i="13"/>
  <c r="Q30" i="13"/>
  <c r="P30" i="13"/>
  <c r="O30" i="13"/>
  <c r="N30" i="13"/>
  <c r="M30" i="13"/>
  <c r="L30" i="13"/>
  <c r="I30" i="13"/>
  <c r="H30" i="13"/>
  <c r="G30" i="13"/>
  <c r="F30" i="13"/>
  <c r="E30" i="13"/>
  <c r="K29" i="13"/>
  <c r="J29" i="13"/>
  <c r="Q29" i="13"/>
  <c r="P29" i="13"/>
  <c r="O29" i="13"/>
  <c r="N29" i="13"/>
  <c r="M29" i="13"/>
  <c r="L29" i="13"/>
  <c r="I29" i="13"/>
  <c r="H29" i="13"/>
  <c r="G29" i="13"/>
  <c r="F29" i="13"/>
  <c r="E29" i="13"/>
  <c r="K28" i="13"/>
  <c r="J28" i="13"/>
  <c r="Q28" i="13"/>
  <c r="P28" i="13"/>
  <c r="O28" i="13"/>
  <c r="N28" i="13"/>
  <c r="M28" i="13"/>
  <c r="L28" i="13"/>
  <c r="I28" i="13"/>
  <c r="H28" i="13"/>
  <c r="G28" i="13"/>
  <c r="F28" i="13"/>
  <c r="E28" i="13"/>
  <c r="K27" i="13"/>
  <c r="J27" i="13"/>
  <c r="Q27" i="13"/>
  <c r="P27" i="13"/>
  <c r="O27" i="13"/>
  <c r="N27" i="13"/>
  <c r="M27" i="13"/>
  <c r="L27" i="13"/>
  <c r="I27" i="13"/>
  <c r="H27" i="13"/>
  <c r="G27" i="13"/>
  <c r="F27" i="13"/>
  <c r="E27" i="13"/>
  <c r="K26" i="13"/>
  <c r="J26" i="13"/>
  <c r="Q26" i="13"/>
  <c r="P26" i="13"/>
  <c r="O26" i="13"/>
  <c r="N26" i="13"/>
  <c r="M26" i="13"/>
  <c r="L26" i="13"/>
  <c r="I26" i="13"/>
  <c r="H26" i="13"/>
  <c r="G26" i="13"/>
  <c r="F26" i="13"/>
  <c r="E26" i="13"/>
  <c r="K25" i="13"/>
  <c r="J25" i="13"/>
  <c r="Q25" i="13"/>
  <c r="P25" i="13"/>
  <c r="O25" i="13"/>
  <c r="N25" i="13"/>
  <c r="M25" i="13"/>
  <c r="L25" i="13"/>
  <c r="I25" i="13"/>
  <c r="H25" i="13"/>
  <c r="G25" i="13"/>
  <c r="F25" i="13"/>
  <c r="E25" i="13"/>
  <c r="K24" i="13"/>
  <c r="J24" i="13"/>
  <c r="Q24" i="13"/>
  <c r="P24" i="13"/>
  <c r="O24" i="13"/>
  <c r="N24" i="13"/>
  <c r="M24" i="13"/>
  <c r="L24" i="13"/>
  <c r="I24" i="13"/>
  <c r="H24" i="13"/>
  <c r="G24" i="13"/>
  <c r="F24" i="13"/>
  <c r="E24" i="13"/>
  <c r="K23" i="13"/>
  <c r="J23" i="13"/>
  <c r="Q23" i="13"/>
  <c r="P23" i="13"/>
  <c r="O23" i="13"/>
  <c r="N23" i="13"/>
  <c r="M23" i="13"/>
  <c r="L23" i="13"/>
  <c r="I23" i="13"/>
  <c r="H23" i="13"/>
  <c r="G23" i="13"/>
  <c r="F23" i="13"/>
  <c r="E23" i="13"/>
  <c r="K22" i="13"/>
  <c r="J22" i="13"/>
  <c r="Q22" i="13"/>
  <c r="P22" i="13"/>
  <c r="O22" i="13"/>
  <c r="N22" i="13"/>
  <c r="M22" i="13"/>
  <c r="L22" i="13"/>
  <c r="I22" i="13"/>
  <c r="H22" i="13"/>
  <c r="G22" i="13"/>
  <c r="F22" i="13"/>
  <c r="E22" i="13"/>
  <c r="E8" i="11"/>
  <c r="C8" i="11"/>
  <c r="B8" i="11"/>
  <c r="C2" i="11"/>
  <c r="C1" i="11"/>
  <c r="E13" i="10"/>
  <c r="C20" i="10"/>
  <c r="F16" i="10"/>
  <c r="E16" i="10"/>
  <c r="D16" i="10"/>
  <c r="F15" i="10"/>
  <c r="E15" i="10"/>
  <c r="D15" i="10"/>
  <c r="E8" i="8"/>
  <c r="D8" i="8"/>
  <c r="C8" i="8"/>
  <c r="B5" i="8"/>
  <c r="C1" i="8"/>
  <c r="E8" i="7"/>
  <c r="C8" i="7"/>
  <c r="B8" i="7"/>
  <c r="D3" i="7"/>
  <c r="C2" i="7"/>
  <c r="C1" i="7"/>
  <c r="D21" i="13"/>
  <c r="A5" i="13"/>
  <c r="A4" i="13"/>
  <c r="A3" i="13"/>
  <c r="A2" i="13"/>
  <c r="A5" i="10"/>
  <c r="A4" i="10"/>
  <c r="A3" i="10"/>
  <c r="A2" i="10"/>
  <c r="A32" i="10"/>
  <c r="A28" i="10"/>
  <c r="D31" i="10"/>
  <c r="F29" i="10"/>
  <c r="E28" i="10"/>
  <c r="D27" i="10"/>
  <c r="M21" i="13"/>
  <c r="G21" i="13"/>
  <c r="P25" i="11"/>
  <c r="P19" i="11"/>
  <c r="P14" i="11"/>
  <c r="D17" i="7"/>
  <c r="G11" i="11"/>
  <c r="K11" i="11"/>
  <c r="D13" i="11"/>
  <c r="H13" i="11"/>
  <c r="L13" i="11"/>
  <c r="E14" i="11"/>
  <c r="I14" i="11"/>
  <c r="M14" i="11"/>
  <c r="E15" i="11"/>
  <c r="I15" i="11"/>
  <c r="M15" i="11"/>
  <c r="E17" i="11"/>
  <c r="I17" i="11"/>
  <c r="M17" i="11"/>
  <c r="E18" i="11"/>
  <c r="I18" i="11"/>
  <c r="M18" i="11"/>
  <c r="E19" i="11"/>
  <c r="I19" i="11"/>
  <c r="M19" i="11"/>
  <c r="E21" i="11"/>
  <c r="I21" i="11"/>
  <c r="M21" i="11"/>
  <c r="E22" i="11"/>
  <c r="I22" i="11"/>
  <c r="M22" i="11"/>
  <c r="E23" i="11"/>
  <c r="I23" i="11"/>
  <c r="M23" i="11"/>
  <c r="E25" i="11"/>
  <c r="I25" i="11"/>
  <c r="M25" i="11"/>
  <c r="F20" i="10"/>
  <c r="E12" i="8"/>
  <c r="D11" i="8"/>
  <c r="C10" i="8"/>
  <c r="E11" i="7"/>
  <c r="M11" i="7"/>
  <c r="H11" i="7"/>
  <c r="P29" i="7"/>
  <c r="L29" i="7"/>
  <c r="H29" i="7"/>
  <c r="D29" i="7"/>
  <c r="M28" i="7"/>
  <c r="I28" i="7"/>
  <c r="E28" i="7"/>
  <c r="N27" i="7"/>
  <c r="J27" i="7"/>
  <c r="F27" i="7"/>
  <c r="O25" i="7"/>
  <c r="K25" i="7"/>
  <c r="G25" i="7"/>
  <c r="P24" i="7"/>
  <c r="L24" i="7"/>
  <c r="H24" i="7"/>
  <c r="D24" i="7"/>
  <c r="M23" i="7"/>
  <c r="I23" i="7"/>
  <c r="E23" i="7"/>
  <c r="N21" i="7"/>
  <c r="A30" i="10"/>
  <c r="F31" i="10"/>
  <c r="E30" i="10"/>
  <c r="D29" i="10"/>
  <c r="F27" i="10"/>
  <c r="K21" i="13"/>
  <c r="O21" i="13"/>
  <c r="I21" i="13"/>
  <c r="E21" i="13"/>
  <c r="D14" i="11"/>
  <c r="P22" i="11"/>
  <c r="P17" i="11"/>
  <c r="O11" i="11"/>
  <c r="M1" i="11"/>
  <c r="I11" i="11"/>
  <c r="M11" i="11"/>
  <c r="F13" i="11"/>
  <c r="J13" i="11"/>
  <c r="N13" i="11"/>
  <c r="G14" i="11"/>
  <c r="K14" i="11"/>
  <c r="O14" i="11"/>
  <c r="G15" i="11"/>
  <c r="K15" i="11"/>
  <c r="O15" i="11"/>
  <c r="G17" i="11"/>
  <c r="K17" i="11"/>
  <c r="O17" i="11"/>
  <c r="G18" i="11"/>
  <c r="K18" i="11"/>
  <c r="O18" i="11"/>
  <c r="G19" i="11"/>
  <c r="K19" i="11"/>
  <c r="O19" i="11"/>
  <c r="G21" i="11"/>
  <c r="K21" i="11"/>
  <c r="O21" i="11"/>
  <c r="G22" i="11"/>
  <c r="K22" i="11"/>
  <c r="O22" i="11"/>
  <c r="G23" i="11"/>
  <c r="K23" i="11"/>
  <c r="O23" i="11"/>
  <c r="G25" i="11"/>
  <c r="K25" i="11"/>
  <c r="O25" i="11"/>
  <c r="D20" i="10"/>
  <c r="D13" i="8"/>
  <c r="C12" i="8"/>
  <c r="E10" i="8"/>
  <c r="D9" i="8"/>
  <c r="K11" i="7"/>
  <c r="K1" i="7"/>
  <c r="O11" i="7"/>
  <c r="N29" i="7"/>
  <c r="J29" i="7"/>
  <c r="F29" i="7"/>
  <c r="O28" i="7"/>
  <c r="K28" i="7"/>
  <c r="G28" i="7"/>
  <c r="P27" i="7"/>
  <c r="L27" i="7"/>
  <c r="H27" i="7"/>
  <c r="D27" i="7"/>
  <c r="M25" i="7"/>
  <c r="I25" i="7"/>
  <c r="E25" i="7"/>
  <c r="N24" i="7"/>
  <c r="J24" i="7"/>
  <c r="F24" i="7"/>
  <c r="O23" i="7"/>
  <c r="K23" i="7"/>
  <c r="A29" i="10"/>
  <c r="E32" i="10"/>
  <c r="E31" i="10"/>
  <c r="D30" i="10"/>
  <c r="F28" i="10"/>
  <c r="E27" i="10"/>
  <c r="J21" i="13"/>
  <c r="N21" i="13"/>
  <c r="H21" i="13"/>
  <c r="B21" i="13"/>
  <c r="N10" i="13"/>
  <c r="P11" i="11"/>
  <c r="P21" i="11"/>
  <c r="P15" i="11"/>
  <c r="E11" i="11"/>
  <c r="I11" i="7"/>
  <c r="F11" i="11"/>
  <c r="J11" i="11"/>
  <c r="N11" i="11"/>
  <c r="G13" i="11"/>
  <c r="K13" i="11"/>
  <c r="O13" i="11"/>
  <c r="H14" i="11"/>
  <c r="L14" i="11"/>
  <c r="D15" i="11"/>
  <c r="H15" i="11"/>
  <c r="L15" i="11"/>
  <c r="D17" i="11"/>
  <c r="H17" i="11"/>
  <c r="L17" i="11"/>
  <c r="D18" i="11"/>
  <c r="H18" i="11"/>
  <c r="L18" i="11"/>
  <c r="D19" i="11"/>
  <c r="H19" i="11"/>
  <c r="L19" i="11"/>
  <c r="D21" i="11"/>
  <c r="H21" i="11"/>
  <c r="L21" i="11"/>
  <c r="D22" i="11"/>
  <c r="H22" i="11"/>
  <c r="L22" i="11"/>
  <c r="D23" i="11"/>
  <c r="H23" i="11"/>
  <c r="L23" i="11"/>
  <c r="D25" i="11"/>
  <c r="H25" i="11"/>
  <c r="L25" i="11"/>
  <c r="A20" i="10"/>
  <c r="C13" i="8"/>
  <c r="E11" i="8"/>
  <c r="D10" i="8"/>
  <c r="C9" i="8"/>
  <c r="B11" i="7"/>
  <c r="C13" i="7"/>
  <c r="A31" i="10"/>
  <c r="F30" i="10"/>
  <c r="L21" i="13"/>
  <c r="L11" i="11"/>
  <c r="F14" i="11"/>
  <c r="J15" i="11"/>
  <c r="N17" i="11"/>
  <c r="F19" i="11"/>
  <c r="J21" i="11"/>
  <c r="N22" i="11"/>
  <c r="F25" i="11"/>
  <c r="C11" i="8"/>
  <c r="N11" i="7"/>
  <c r="K29" i="7"/>
  <c r="P28" i="7"/>
  <c r="H28" i="7"/>
  <c r="M27" i="7"/>
  <c r="E27" i="7"/>
  <c r="J25" i="7"/>
  <c r="O24" i="7"/>
  <c r="G24" i="7"/>
  <c r="L23" i="7"/>
  <c r="F23" i="7"/>
  <c r="M21" i="7"/>
  <c r="I21" i="7"/>
  <c r="E21" i="7"/>
  <c r="N20" i="7"/>
  <c r="J20" i="7"/>
  <c r="F20" i="7"/>
  <c r="O19" i="7"/>
  <c r="K19" i="7"/>
  <c r="G19" i="7"/>
  <c r="P31" i="7"/>
  <c r="L31" i="7"/>
  <c r="H31" i="7"/>
  <c r="D31" i="7"/>
  <c r="M17" i="7"/>
  <c r="I17" i="7"/>
  <c r="E17" i="7"/>
  <c r="F18" i="11"/>
  <c r="G11" i="7"/>
  <c r="N28" i="7"/>
  <c r="F28" i="7"/>
  <c r="H25" i="7"/>
  <c r="E24" i="7"/>
  <c r="J23" i="7"/>
  <c r="L21" i="7"/>
  <c r="H21" i="7"/>
  <c r="M20" i="7"/>
  <c r="E20" i="7"/>
  <c r="J19" i="7"/>
  <c r="F19" i="7"/>
  <c r="K31" i="7"/>
  <c r="G31" i="7"/>
  <c r="L17" i="7"/>
  <c r="N23" i="11"/>
  <c r="M1" i="7"/>
  <c r="E29" i="7"/>
  <c r="O27" i="7"/>
  <c r="D25" i="7"/>
  <c r="N23" i="7"/>
  <c r="O21" i="7"/>
  <c r="K20" i="7"/>
  <c r="G20" i="7"/>
  <c r="P19" i="7"/>
  <c r="L19" i="7"/>
  <c r="H19" i="7"/>
  <c r="M31" i="7"/>
  <c r="E31" i="7"/>
  <c r="N17" i="7"/>
  <c r="A27" i="10"/>
  <c r="E29" i="10"/>
  <c r="F21" i="13"/>
  <c r="P23" i="11"/>
  <c r="D11" i="11"/>
  <c r="E13" i="11"/>
  <c r="J14" i="11"/>
  <c r="N15" i="11"/>
  <c r="J19" i="11"/>
  <c r="N21" i="11"/>
  <c r="F23" i="11"/>
  <c r="J25" i="11"/>
  <c r="E20" i="10"/>
  <c r="E9" i="8"/>
  <c r="I29" i="7"/>
  <c r="K27" i="7"/>
  <c r="P25" i="7"/>
  <c r="M24" i="7"/>
  <c r="D23" i="7"/>
  <c r="D21" i="7"/>
  <c r="I20" i="7"/>
  <c r="N19" i="7"/>
  <c r="O31" i="7"/>
  <c r="P17" i="7"/>
  <c r="H17" i="7"/>
  <c r="P13" i="11"/>
  <c r="G27" i="7"/>
  <c r="F21" i="7"/>
  <c r="D19" i="7"/>
  <c r="J17" i="7"/>
  <c r="F32" i="10"/>
  <c r="D28" i="10"/>
  <c r="O10" i="13"/>
  <c r="P18" i="11"/>
  <c r="K1" i="11"/>
  <c r="I13" i="11"/>
  <c r="N14" i="11"/>
  <c r="F17" i="11"/>
  <c r="J18" i="11"/>
  <c r="N19" i="11"/>
  <c r="F22" i="11"/>
  <c r="J23" i="11"/>
  <c r="N25" i="11"/>
  <c r="E13" i="8"/>
  <c r="C11" i="7"/>
  <c r="O29" i="7"/>
  <c r="G29" i="7"/>
  <c r="L28" i="7"/>
  <c r="D28" i="7"/>
  <c r="I27" i="7"/>
  <c r="N25" i="7"/>
  <c r="F25" i="7"/>
  <c r="K24" i="7"/>
  <c r="P23" i="7"/>
  <c r="H23" i="7"/>
  <c r="P21" i="7"/>
  <c r="K21" i="7"/>
  <c r="G21" i="7"/>
  <c r="P20" i="7"/>
  <c r="L20" i="7"/>
  <c r="H20" i="7"/>
  <c r="D20" i="7"/>
  <c r="M19" i="7"/>
  <c r="I19" i="7"/>
  <c r="E19" i="7"/>
  <c r="N31" i="7"/>
  <c r="J31" i="7"/>
  <c r="F31" i="7"/>
  <c r="O17" i="7"/>
  <c r="K17" i="7"/>
  <c r="G17" i="7"/>
  <c r="D32" i="10"/>
  <c r="P21" i="13"/>
  <c r="H11" i="11"/>
  <c r="M13" i="11"/>
  <c r="F15" i="11"/>
  <c r="J17" i="11"/>
  <c r="N18" i="11"/>
  <c r="F21" i="11"/>
  <c r="J22" i="11"/>
  <c r="D12" i="8"/>
  <c r="M29" i="7"/>
  <c r="J28" i="7"/>
  <c r="L25" i="7"/>
  <c r="I24" i="7"/>
  <c r="G23" i="7"/>
  <c r="J21" i="7"/>
  <c r="O20" i="7"/>
  <c r="I31" i="7"/>
  <c r="F17" i="7"/>
  <c r="L15" i="13"/>
  <c r="A21" i="13"/>
  <c r="Q21" i="13"/>
</calcChain>
</file>

<file path=xl/sharedStrings.xml><?xml version="1.0" encoding="utf-8"?>
<sst xmlns="http://schemas.openxmlformats.org/spreadsheetml/2006/main" count="409" uniqueCount="308">
  <si>
    <t>Year</t>
  </si>
  <si>
    <t>Version</t>
  </si>
  <si>
    <t>Name/Desc</t>
  </si>
  <si>
    <t>Job Type</t>
  </si>
  <si>
    <t>Job Code</t>
  </si>
  <si>
    <t>FTE</t>
  </si>
  <si>
    <t>50P Salary</t>
  </si>
  <si>
    <t>Current Salary</t>
  </si>
  <si>
    <t>Merit Pd</t>
  </si>
  <si>
    <t>Merit %</t>
  </si>
  <si>
    <t>New Salary</t>
  </si>
  <si>
    <t>Start Pd</t>
  </si>
  <si>
    <t>Term/xfer Pd</t>
  </si>
  <si>
    <t>Total Cost</t>
  </si>
  <si>
    <t>Comment</t>
  </si>
  <si>
    <t>N</t>
  </si>
  <si>
    <t>[Begin Format Range]</t>
  </si>
  <si>
    <t>[End Format Range]</t>
  </si>
  <si>
    <t>1</t>
  </si>
  <si>
    <t>2</t>
  </si>
  <si>
    <t>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</si>
  <si>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</si>
  <si>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</si>
  <si>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</si>
  <si>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</si>
  <si>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</si>
  <si>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</si>
  <si>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</si>
  <si>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</si>
  <si>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</si>
  <si>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</si>
  <si>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</si>
  <si>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</si>
  <si>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Organization</t>
  </si>
  <si>
    <t>Employee Details</t>
  </si>
  <si>
    <t>Desc</t>
  </si>
  <si>
    <t>Asc</t>
  </si>
  <si>
    <t>SortOrder</t>
  </si>
  <si>
    <t>SortBy</t>
  </si>
  <si>
    <t>YesNo</t>
  </si>
  <si>
    <t>Yes</t>
  </si>
  <si>
    <t>No</t>
  </si>
  <si>
    <t>CUBE:</t>
  </si>
  <si>
    <t>EmployeeList</t>
  </si>
  <si>
    <t>Total Expense</t>
  </si>
  <si>
    <t>Monthly Salary &amp; Bonus</t>
  </si>
  <si>
    <t>Medical Exp</t>
  </si>
  <si>
    <t>Other Benefits Exp</t>
  </si>
  <si>
    <t>FICA Exp</t>
  </si>
  <si>
    <t>Medicare Exp</t>
  </si>
  <si>
    <t>Mktg</t>
  </si>
  <si>
    <t>Prod Mgmt</t>
  </si>
  <si>
    <t>Corp Com</t>
  </si>
  <si>
    <t>Fin</t>
  </si>
  <si>
    <t>Exec</t>
  </si>
  <si>
    <t>HR</t>
  </si>
  <si>
    <t>IT</t>
  </si>
  <si>
    <t>Eng</t>
  </si>
  <si>
    <t>Ops</t>
  </si>
  <si>
    <t>Trade</t>
  </si>
  <si>
    <t>Prod Dev</t>
  </si>
  <si>
    <t>A031 AFH Business Dev Manager</t>
  </si>
  <si>
    <t>A032 Sr, AFH Account Executive</t>
  </si>
  <si>
    <t>B002 Associate Director Creative</t>
  </si>
  <si>
    <t>B003 Associate Marketing Manager</t>
  </si>
  <si>
    <t>B004 Marketing Manager Catalog</t>
  </si>
  <si>
    <t>B006 Director Consumer Direct</t>
  </si>
  <si>
    <t>B007 Marketing Director</t>
  </si>
  <si>
    <t>B008 Graphic Designer II</t>
  </si>
  <si>
    <t>B010 Print Production Traffic Mgr</t>
  </si>
  <si>
    <t>B011 Marketing Manager</t>
  </si>
  <si>
    <t>B012 Marketing Manager II</t>
  </si>
  <si>
    <t>B016 Production Artist</t>
  </si>
  <si>
    <t>B017 Public Relations Coordinator</t>
  </si>
  <si>
    <t>B018 Web Content Project Manager</t>
  </si>
  <si>
    <t>B019 Marketing Specialist I</t>
  </si>
  <si>
    <t>B020 Marketing Specialist II</t>
  </si>
  <si>
    <t>B021 Marketing Specialist II</t>
  </si>
  <si>
    <t>B022 MultiBrand Tech Prom Mgr</t>
  </si>
  <si>
    <t>B023 Communications Copy Writer</t>
  </si>
  <si>
    <t>B024 Creative Coordinator</t>
  </si>
  <si>
    <t>B025 Marketing Specialist</t>
  </si>
  <si>
    <t>B026 Catalog and Digital Asset Cord</t>
  </si>
  <si>
    <t>B027 Catalog Circulation Manager</t>
  </si>
  <si>
    <t>B028 Marketing Mgr Database</t>
  </si>
  <si>
    <t>B030 Director of Public Relations</t>
  </si>
  <si>
    <t>C001 Sr Dir, Coffee</t>
  </si>
  <si>
    <t>C002 Coffee Producer Support Coord</t>
  </si>
  <si>
    <t>C003 Coffee Product Manager</t>
  </si>
  <si>
    <t>C004 Coffee Generalist</t>
  </si>
  <si>
    <t>C005 Green Bean Buyer</t>
  </si>
  <si>
    <t>C006 Green Bean Loader</t>
  </si>
  <si>
    <t>C008 Roaster Level I</t>
  </si>
  <si>
    <t>C009 Roaster III</t>
  </si>
  <si>
    <t>C010 Roasting Manager</t>
  </si>
  <si>
    <t>C011 Roaster Green Bean Loader</t>
  </si>
  <si>
    <t>C012 Coffee Purchasing Manager</t>
  </si>
  <si>
    <t>C013 Coffee Quality Analyst</t>
  </si>
  <si>
    <t>C014 Coffee Project Manager</t>
  </si>
  <si>
    <t>C015 Coffee Planning Analyst</t>
  </si>
  <si>
    <t>C016 Coffee and Quality Manager</t>
  </si>
  <si>
    <t>C017 Roasting Supervisor</t>
  </si>
  <si>
    <t>C020 Director, Coffee Purchasing</t>
  </si>
  <si>
    <t>C021 Director, Coffee Quality</t>
  </si>
  <si>
    <t>E001 Director Social Advocacy CCD</t>
  </si>
  <si>
    <t>E002 Enterprise Vol Specialist</t>
  </si>
  <si>
    <t>E003 Environmental Affairs Manager</t>
  </si>
  <si>
    <t>E004 CSR Media Specialist</t>
  </si>
  <si>
    <t>E005 VP Corp Social Responsibility</t>
  </si>
  <si>
    <t>E006 VP Environmental Affairs</t>
  </si>
  <si>
    <t>E007 CSR Communications Specialist</t>
  </si>
  <si>
    <t>E008 Director Domestic Outreach</t>
  </si>
  <si>
    <t>E009 Enviromental Compliance Spec</t>
  </si>
  <si>
    <t>E010 Assoc Director of CSR Reprtg</t>
  </si>
  <si>
    <t>E012 CSR Administrative Assistant</t>
  </si>
  <si>
    <t>E013 Coffee Community Outreach Mgr</t>
  </si>
  <si>
    <t>F001 Payroll Supervisor</t>
  </si>
  <si>
    <t>F004 Supply Chain Fin Analyst Mgr</t>
  </si>
  <si>
    <t>F005 Treasury Manager</t>
  </si>
  <si>
    <t>F006 Accountant II (PT)</t>
  </si>
  <si>
    <t>F007 Accounting Manager</t>
  </si>
  <si>
    <t>F008 Accounts Payable Coordinator I</t>
  </si>
  <si>
    <t>F009 Accounts Payable Supervisor</t>
  </si>
  <si>
    <t>F010 Billing Specialist</t>
  </si>
  <si>
    <t>F011 Credit &amp; Collections Supv</t>
  </si>
  <si>
    <t>F012 Business Analyst Finance SME</t>
  </si>
  <si>
    <t>F013 Accounts Receivable Specialist</t>
  </si>
  <si>
    <t>F014 Controller</t>
  </si>
  <si>
    <t>F015 Credit Collections Spec</t>
  </si>
  <si>
    <t>F016 Dir Treasury</t>
  </si>
  <si>
    <t>F017 Director Financial Planning</t>
  </si>
  <si>
    <t>F018 Director Internal Auditing</t>
  </si>
  <si>
    <t>F020 Financial Analyst II</t>
  </si>
  <si>
    <t>G001 Assistant to President CEO</t>
  </si>
  <si>
    <t>G002 Secretary to the OCEO</t>
  </si>
  <si>
    <t>G003 Chief Executive Officer</t>
  </si>
  <si>
    <t>G004 Chairman of the Board</t>
  </si>
  <si>
    <t>G005 President - SCBU</t>
  </si>
  <si>
    <t>G006 VP Corp Gen Counsel</t>
  </si>
  <si>
    <t>G007 Executive Legal Secretary</t>
  </si>
  <si>
    <t>G008 VP, Strategy &amp; New Business</t>
  </si>
  <si>
    <t>G009 VP &amp; General Counsel</t>
  </si>
  <si>
    <t>G010 Senior Counsel</t>
  </si>
  <si>
    <t>G011 VP &amp; Assoc General Counsel</t>
  </si>
  <si>
    <t>G012 Paralegal, Trademark</t>
  </si>
  <si>
    <t>H001 Benefits Coordinator</t>
  </si>
  <si>
    <t>H002 Compensation Manager</t>
  </si>
  <si>
    <t>H004 Dir Continuous Learning OE</t>
  </si>
  <si>
    <t>H005 Dir, Compensation &amp; Benefits</t>
  </si>
  <si>
    <t>H006 HR Manager</t>
  </si>
  <si>
    <t>H007 HRIS Manager</t>
  </si>
  <si>
    <t>H008 Sr Dir, Human Resources</t>
  </si>
  <si>
    <t>H009 Human Resources Generalist I</t>
  </si>
  <si>
    <t>H010 Human Resources Gen II</t>
  </si>
  <si>
    <t>H012 Wellness Specialist</t>
  </si>
  <si>
    <t>H016 Training Coordinator</t>
  </si>
  <si>
    <t>H018 Learning Coordinator</t>
  </si>
  <si>
    <t>H020 Intern</t>
  </si>
  <si>
    <t>I001 Business Manager</t>
  </si>
  <si>
    <t>I003 Network Engineer</t>
  </si>
  <si>
    <t>I004 Software Developer Analyst II</t>
  </si>
  <si>
    <t>I005 Software Developer Analyst III</t>
  </si>
  <si>
    <t>I007 Systems Administrator II</t>
  </si>
  <si>
    <t>I008 Systems Architect</t>
  </si>
  <si>
    <t>I009 Systems Implementation Mgr</t>
  </si>
  <si>
    <t>I011 Technical Support Manager</t>
  </si>
  <si>
    <t>I012 Technical Support Specialist</t>
  </si>
  <si>
    <t>I013 Web Architect Developer III</t>
  </si>
  <si>
    <t>I014 Elec Data Interchange Coord</t>
  </si>
  <si>
    <t>I015 Network and Telecom Manager</t>
  </si>
  <si>
    <t>I016 Enterprise Systems Manager</t>
  </si>
  <si>
    <t>I017 Data Center Operator Spec</t>
  </si>
  <si>
    <t>I018 Web Systems Architect</t>
  </si>
  <si>
    <t>I019 Director Enterprise Apps</t>
  </si>
  <si>
    <t>I020 Systems Arch Development Mgr</t>
  </si>
  <si>
    <t>J003 Engineer Business Manager</t>
  </si>
  <si>
    <t>J008 Project Engineer II</t>
  </si>
  <si>
    <t>J009 Project Engineer I</t>
  </si>
  <si>
    <t>J011 Process Engineer I</t>
  </si>
  <si>
    <t>J012 Distribution Engineer</t>
  </si>
  <si>
    <t>J013 Automation Systems Engineer I</t>
  </si>
  <si>
    <t>J014 Packaging Equipment Engineer</t>
  </si>
  <si>
    <t>J015 Software Engineer II</t>
  </si>
  <si>
    <t>J019 Plant Engineering Manager</t>
  </si>
  <si>
    <t>J020 Industrial Engineer l</t>
  </si>
  <si>
    <t>J021 Industrial Engineer ll</t>
  </si>
  <si>
    <t>J022 Automation System Engineer II</t>
  </si>
  <si>
    <t>J023 Coffee Processing Engineer Mgr</t>
  </si>
  <si>
    <t>J024 Equipment Engineer Cartoning</t>
  </si>
  <si>
    <t>J025 Equipment Engineer Packaging</t>
  </si>
  <si>
    <t>J026 Automation Controls Engineer</t>
  </si>
  <si>
    <t>J027 Automation Controls Manager</t>
  </si>
  <si>
    <t>J029 Dir, Equipment Engineering</t>
  </si>
  <si>
    <t>J030 Facilities Engineering Manager</t>
  </si>
  <si>
    <t>J031 Project Financial Coordinator</t>
  </si>
  <si>
    <t>J032 Director, Engineering</t>
  </si>
  <si>
    <t>L001 Buyer I</t>
  </si>
  <si>
    <t>L002 Buyer II</t>
  </si>
  <si>
    <t>L003 Sr Dir, Corporate Quality</t>
  </si>
  <si>
    <t>L005 Materials Analyst</t>
  </si>
  <si>
    <t>L007 Print Production Buyer</t>
  </si>
  <si>
    <t>L008 Print Production Manager</t>
  </si>
  <si>
    <t>L009 FTO Buyer</t>
  </si>
  <si>
    <t>L010 Purchasing Manager</t>
  </si>
  <si>
    <t>L011 Transportation Planner</t>
  </si>
  <si>
    <t>L012 Quality Documentation Spec</t>
  </si>
  <si>
    <t>L013 Operations Project Manager</t>
  </si>
  <si>
    <t>L014 Multi Site Qlty Program Mgr</t>
  </si>
  <si>
    <t>L015 Purchasing SME Buyer II</t>
  </si>
  <si>
    <t>L016 Quality Doc Spec Manager</t>
  </si>
  <si>
    <t>L017 Inventory Transaction Analyst</t>
  </si>
  <si>
    <t>L018 Inventory Setup Specialist</t>
  </si>
  <si>
    <t>L019 Director of Quality</t>
  </si>
  <si>
    <t>L020 Director of Purchasing</t>
  </si>
  <si>
    <t>T001 Business Process Architect</t>
  </si>
  <si>
    <t>T004 Sr Dir, Sales Ops &amp; Trade Mktg</t>
  </si>
  <si>
    <t>T005 Busn Intelligence Analyst III</t>
  </si>
  <si>
    <t>T006 Trade Promotion App Analyst</t>
  </si>
  <si>
    <t>T007 Demand Planning Manager</t>
  </si>
  <si>
    <t>T008 Trade Marketing Manager</t>
  </si>
  <si>
    <t>T009 Trade Marketing Analyst I</t>
  </si>
  <si>
    <t>T010 Trade Marketing Analyst II</t>
  </si>
  <si>
    <t>T011 Sales Forcst and Bdgt Anly II</t>
  </si>
  <si>
    <t>T012 CRM Application Analyst II</t>
  </si>
  <si>
    <t>T013 Contract Administrator</t>
  </si>
  <si>
    <t>T014 Category Management Manager</t>
  </si>
  <si>
    <t>Z001 Product Development Mgr</t>
  </si>
  <si>
    <t>Z002 VP Business Development</t>
  </si>
  <si>
    <t>Z003 VP Product and Development</t>
  </si>
  <si>
    <t>Z004 Product Development Technician</t>
  </si>
  <si>
    <t>Z005 Product Developer</t>
  </si>
  <si>
    <t>Z006 Product Development Manager</t>
  </si>
  <si>
    <t>Z007 Process Development Scientist</t>
  </si>
  <si>
    <t>Z008 Product Developer II</t>
  </si>
  <si>
    <t>Z009 Packaging Dev Engineer II</t>
  </si>
  <si>
    <t>Z010 Process Dev Engineer I</t>
  </si>
  <si>
    <t>Z011 Technology Dev Engineer I</t>
  </si>
  <si>
    <t>Z012 Process Dev Team Leader</t>
  </si>
  <si>
    <t>Z013 Research &amp; Development Manager</t>
  </si>
  <si>
    <t>Z014 Process Development Technician</t>
  </si>
  <si>
    <t>Z015 Assoc Dir, New Product Develop</t>
  </si>
  <si>
    <t>Z016 Dir, Process &amp; Package Develop</t>
  </si>
  <si>
    <t>Z017 Sensory Science Technician</t>
  </si>
  <si>
    <t>Z018 Packaging Dev Engineer I</t>
  </si>
  <si>
    <t>4</t>
  </si>
  <si>
    <t>5</t>
  </si>
  <si>
    <t>6</t>
  </si>
  <si>
    <t>7</t>
  </si>
  <si>
    <t>8</t>
  </si>
  <si>
    <t>9</t>
  </si>
  <si>
    <t>10</t>
  </si>
  <si>
    <t xml:space="preserve">Merit Adj % </t>
  </si>
  <si>
    <t>Input Validation</t>
  </si>
  <si>
    <t>Merit</t>
  </si>
  <si>
    <t>A030 Dir, AFH Business Development</t>
  </si>
  <si>
    <t>F</t>
  </si>
  <si>
    <t>M</t>
  </si>
  <si>
    <t>A018 Vice President of Sales</t>
  </si>
  <si>
    <t>A019 Vice President In Home Sales</t>
  </si>
  <si>
    <t>A023 Hospitality Sales Manger</t>
  </si>
  <si>
    <t>A024 Key Account Specialist</t>
  </si>
  <si>
    <t>A025 In Home Sales Oper Reg Mgr</t>
  </si>
  <si>
    <t>Start</t>
  </si>
  <si>
    <t>Pd</t>
  </si>
  <si>
    <t>Salary</t>
  </si>
  <si>
    <t>Current</t>
  </si>
  <si>
    <t>%</t>
  </si>
  <si>
    <t>Adj %</t>
  </si>
  <si>
    <t>New</t>
  </si>
  <si>
    <t>Term</t>
  </si>
  <si>
    <t>xfer</t>
  </si>
  <si>
    <t>Term Pd</t>
  </si>
  <si>
    <t>Medicare</t>
  </si>
  <si>
    <t>FICA</t>
  </si>
  <si>
    <t>FICA Limit</t>
  </si>
  <si>
    <t>Medical</t>
  </si>
  <si>
    <t>Other Benefits Rate</t>
  </si>
  <si>
    <t>Bonus %</t>
  </si>
  <si>
    <t>D</t>
  </si>
  <si>
    <t>Asmpt</t>
  </si>
  <si>
    <t>Job Related Compensation Assumptions</t>
  </si>
  <si>
    <t>A003 Acct Mgr</t>
  </si>
  <si>
    <t>A004 Sales Mgr</t>
  </si>
  <si>
    <t>A006 Reg Mgr</t>
  </si>
  <si>
    <t>A007 Reg Dir</t>
  </si>
  <si>
    <t>A008 Reg VP</t>
  </si>
  <si>
    <t>A009 Sales VP</t>
  </si>
  <si>
    <t>Employee Summary</t>
  </si>
  <si>
    <t>Salary Assumption</t>
  </si>
  <si>
    <t>Total</t>
  </si>
  <si>
    <t>Y1</t>
  </si>
  <si>
    <t>Y2</t>
  </si>
  <si>
    <t>Y3</t>
  </si>
  <si>
    <t>At Risk</t>
  </si>
  <si>
    <t>Score</t>
  </si>
  <si>
    <t>GREY</t>
  </si>
  <si>
    <t>test</t>
  </si>
  <si>
    <t>Merit Adj%  is available- and will be capped at an additional</t>
  </si>
  <si>
    <t>3% to address employee retention issue for those "at risk"</t>
  </si>
  <si>
    <t>C004 PM Anly</t>
  </si>
  <si>
    <t>C005 PM Anly II</t>
  </si>
  <si>
    <t>C006 Prod Mgr</t>
  </si>
  <si>
    <t>C008 Proj Mgr</t>
  </si>
  <si>
    <t>C009 PM Dir</t>
  </si>
  <si>
    <t>6000 Salary</t>
  </si>
  <si>
    <t>6005 Bonus</t>
  </si>
  <si>
    <t>6015 Employer Taxes</t>
  </si>
  <si>
    <t>6010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</si>
</sst>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&quot;- &quot;@"/>
    <numFmt numFmtId="165" formatCode="_(* #,##0_);_(* \(#,##0\);_(* &quot; &quot;??_);_(@_)"/>
    <numFmt numFmtId="166" formatCode="_(* #,##0_);_(* \(#,##0\);_(* &quot;-&quot;??_);_(@_)"/>
    <numFmt numFmtId="167" formatCode="0.0\ &quot;%&quot;"/>
    <numFmt numFmtId="168" formatCode="_(* #,##0.0_);_(* \(#,##0.0\);_(* &quot;-&quot;??_);_(@_)"/>
    <numFmt numFmtId="169" formatCode="0.0"/>
    <numFmt numFmtId="170" formatCode="#,##0.0\%"/>
    <numFmt numFmtId="171" formatCode="0.0%"/>
    <numFmt numFmtId="172" formatCode="_(* #,##0,_);_(* \(#,##0,\);_(* &quot;-&quot;??_);_(@_)"/>
    <numFmt numFmtId="173" formatCode="0.0&quot;%&quot;"/>
  </numFmts>
  <fonts count="4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color indexed="21"/>
      <name val="Calibri"/>
      <family val="2"/>
      <scheme val="minor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9"/>
      <color indexed="9"/>
      <name val="Arial"/>
      <family val="2"/>
    </font>
    <font>
      <sz val="11"/>
      <color theme="0"/>
      <name val="Calibri"/>
      <family val="2"/>
    </font>
    <font>
      <b/>
      <sz val="12"/>
      <color theme="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theme="0"/>
      <name val="Arial"/>
      <family val="2"/>
    </font>
    <font>
      <sz val="10"/>
      <color indexed="8"/>
      <name val="Tahoma"/>
      <family val="2"/>
    </font>
    <font>
      <sz val="14"/>
      <color indexed="63"/>
      <name val="Calibri"/>
      <family val="2"/>
    </font>
    <font>
      <b/>
      <sz val="12"/>
      <color theme="0"/>
      <name val="Calibri"/>
      <family val="2"/>
    </font>
    <font>
      <sz val="11"/>
      <color indexed="44"/>
      <name val="Calibri"/>
      <family val="2"/>
    </font>
    <font>
      <sz val="10"/>
      <color indexed="8"/>
      <name val="Calibri"/>
      <family val="2"/>
    </font>
    <font>
      <b/>
      <sz val="9"/>
      <name val="Calibri"/>
      <family val="2"/>
    </font>
    <font>
      <b/>
      <sz val="11"/>
      <color indexed="9"/>
      <name val="Calibri"/>
      <family val="2"/>
    </font>
    <font>
      <sz val="8"/>
      <color theme="0"/>
      <name val="Arial"/>
      <family val="2"/>
    </font>
    <font>
      <b/>
      <sz val="9"/>
      <color theme="0" tint="-0.499984740745262"/>
      <name val="Arial"/>
      <family val="2"/>
    </font>
    <font>
      <b/>
      <sz val="9"/>
      <color indexed="9"/>
      <name val="Arial"/>
      <family val="2"/>
    </font>
    <font>
      <i/>
      <sz val="9"/>
      <color rgb="FF0296DF"/>
      <name val="Arial"/>
      <family val="2"/>
    </font>
    <font>
      <b/>
      <sz val="9"/>
      <color theme="0" tint="-4.9989318521683403E-2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16365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</patternFill>
    </fill>
    <fill>
      <patternFill patternType="solid">
        <fgColor theme="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ck">
        <color theme="3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ck">
        <color rgb="FF608DAD"/>
      </bottom>
      <diagonal/>
    </border>
  </borders>
  <cellStyleXfs count="59">
    <xf numFmtId="0" fontId="0" fillId="0" borderId="0"/>
    <xf numFmtId="43" fontId="1" fillId="0" borderId="0" applyFont="0" applyFill="0" applyBorder="0" applyAlignment="0" applyProtection="0"/>
    <xf numFmtId="0" fontId="4" fillId="2" borderId="0" applyNumberFormat="0" applyBorder="0" applyAlignment="0" applyProtection="0"/>
    <xf numFmtId="9" fontId="1" fillId="0" borderId="0" applyFont="0" applyFill="0" applyBorder="0" applyAlignment="0" applyProtection="0"/>
    <xf numFmtId="0" fontId="34" fillId="12" borderId="1">
      <alignment horizontal="left" vertical="center"/>
    </xf>
    <xf numFmtId="0" fontId="35" fillId="13" borderId="1">
      <alignment horizontal="left" vertical="center"/>
    </xf>
    <xf numFmtId="0" fontId="35" fillId="14" borderId="1">
      <alignment horizontal="left" vertical="center"/>
    </xf>
    <xf numFmtId="0" fontId="36" fillId="12" borderId="1">
      <alignment horizontal="center" vertical="center"/>
    </xf>
    <xf numFmtId="0" fontId="34" fillId="12" borderId="1">
      <alignment horizontal="center" vertical="center"/>
    </xf>
    <xf numFmtId="0" fontId="35" fillId="13" borderId="1">
      <alignment horizontal="center" vertical="center"/>
    </xf>
    <xf numFmtId="0" fontId="35" fillId="14" borderId="1">
      <alignment horizontal="center" vertical="center"/>
    </xf>
    <xf numFmtId="0" fontId="36" fillId="12" borderId="1">
      <alignment horizontal="center" vertical="center"/>
    </xf>
    <xf numFmtId="0" fontId="37" fillId="0" borderId="1">
      <alignment horizontal="right" vertical="center"/>
    </xf>
    <xf numFmtId="0" fontId="37" fillId="15" borderId="1">
      <alignment horizontal="right" vertical="center"/>
    </xf>
    <xf numFmtId="0" fontId="37" fillId="0" borderId="1">
      <alignment horizontal="center" vertical="center"/>
    </xf>
    <xf numFmtId="0" fontId="36" fillId="13" borderId="1"/>
    <xf numFmtId="0" fontId="36" fillId="0" borderId="1">
      <alignment horizontal="center" vertical="center" wrapText="1"/>
    </xf>
    <xf numFmtId="0" fontId="36" fillId="14" borderId="1"/>
    <xf numFmtId="0" fontId="34" fillId="0" borderId="1">
      <alignment horizontal="left" vertical="center"/>
    </xf>
    <xf numFmtId="0" fontId="34" fillId="0" borderId="1">
      <alignment horizontal="left" vertical="top"/>
    </xf>
    <xf numFmtId="0" fontId="34" fillId="12" borderId="1">
      <alignment horizontal="center" vertical="center"/>
    </xf>
    <xf numFmtId="0" fontId="34" fillId="12" borderId="1">
      <alignment horizontal="left" vertical="center"/>
    </xf>
    <xf numFmtId="0" fontId="37" fillId="0" borderId="1">
      <alignment horizontal="right" vertical="center"/>
    </xf>
    <xf numFmtId="0" fontId="37" fillId="0" borderId="1">
      <alignment horizontal="right" vertical="center"/>
    </xf>
    <xf numFmtId="0" fontId="38" fillId="12" borderId="1">
      <alignment horizontal="left" vertical="center" indent="1"/>
    </xf>
    <xf numFmtId="0" fontId="34" fillId="16" borderId="1"/>
    <xf numFmtId="0" fontId="39" fillId="0" borderId="1"/>
    <xf numFmtId="0" fontId="40" fillId="0" borderId="1"/>
    <xf numFmtId="0" fontId="37" fillId="17" borderId="1"/>
    <xf numFmtId="0" fontId="37" fillId="18" borderId="1"/>
    <xf numFmtId="0" fontId="41" fillId="0" borderId="0"/>
    <xf numFmtId="0" fontId="42" fillId="0" borderId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20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20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19" borderId="0" applyNumberFormat="0" applyFont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4" fillId="0" borderId="0" applyNumberFormat="0" applyFont="0" applyFill="0" applyBorder="0" applyAlignment="0" applyProtection="0"/>
    <xf numFmtId="0" fontId="35" fillId="0" borderId="0" applyNumberFormat="0" applyFill="0" applyBorder="0" applyAlignment="0" applyProtection="0"/>
  </cellStyleXfs>
  <cellXfs count="157">
    <xf numFmtId="0" fontId="0" fillId="0" borderId="0" xfId="0"/>
    <xf numFmtId="0" fontId="2" fillId="0" borderId="0" xfId="0" applyFont="1"/>
    <xf numFmtId="49" fontId="5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 applyFill="1" applyBorder="1"/>
    <xf numFmtId="0" fontId="8" fillId="0" borderId="2" xfId="0" applyFont="1" applyFill="1" applyBorder="1"/>
    <xf numFmtId="0" fontId="6" fillId="0" borderId="0" xfId="0" applyFont="1" applyFill="1" applyAlignment="1">
      <alignment vertical="center"/>
    </xf>
    <xf numFmtId="0" fontId="6" fillId="0" borderId="0" xfId="0" applyFont="1" applyFill="1"/>
    <xf numFmtId="2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49" fontId="7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0" fontId="8" fillId="0" borderId="0" xfId="0" quotePrefix="1" applyFont="1" applyFill="1"/>
    <xf numFmtId="0" fontId="11" fillId="4" borderId="0" xfId="0" applyFont="1" applyFill="1" applyBorder="1"/>
    <xf numFmtId="0" fontId="11" fillId="0" borderId="0" xfId="0" applyFont="1" applyFill="1" applyBorder="1"/>
    <xf numFmtId="0" fontId="12" fillId="4" borderId="0" xfId="0" applyFont="1" applyFill="1" applyBorder="1"/>
    <xf numFmtId="49" fontId="5" fillId="3" borderId="6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49" fontId="15" fillId="0" borderId="0" xfId="0" applyNumberFormat="1" applyFont="1" applyFill="1" applyBorder="1" applyAlignment="1">
      <alignment horizontal="left"/>
    </xf>
    <xf numFmtId="166" fontId="14" fillId="0" borderId="0" xfId="1" applyNumberFormat="1" applyFont="1" applyFill="1" applyBorder="1"/>
    <xf numFmtId="49" fontId="14" fillId="0" borderId="0" xfId="0" applyNumberFormat="1" applyFont="1" applyFill="1" applyBorder="1" applyAlignment="1">
      <alignment horizontal="left" indent="2"/>
    </xf>
    <xf numFmtId="49" fontId="14" fillId="0" borderId="8" xfId="0" applyNumberFormat="1" applyFont="1" applyFill="1" applyBorder="1" applyAlignment="1">
      <alignment horizontal="left" indent="2"/>
    </xf>
    <xf numFmtId="170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left" indent="1"/>
    </xf>
    <xf numFmtId="49" fontId="13" fillId="0" borderId="0" xfId="0" applyNumberFormat="1" applyFont="1" applyFill="1" applyBorder="1" applyAlignment="1">
      <alignment horizontal="left" indent="1"/>
    </xf>
    <xf numFmtId="0" fontId="18" fillId="0" borderId="0" xfId="0" applyFont="1" applyFill="1"/>
    <xf numFmtId="164" fontId="13" fillId="0" borderId="13" xfId="0" applyNumberFormat="1" applyFont="1" applyFill="1" applyBorder="1" applyAlignment="1">
      <alignment horizontal="left" vertical="center"/>
    </xf>
    <xf numFmtId="49" fontId="14" fillId="0" borderId="13" xfId="0" applyNumberFormat="1" applyFont="1" applyFill="1" applyBorder="1" applyAlignment="1">
      <alignment horizontal="left" indent="2"/>
    </xf>
    <xf numFmtId="0" fontId="18" fillId="0" borderId="0" xfId="0" applyFont="1" applyFill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19" fillId="0" borderId="0" xfId="0" applyFont="1" applyFill="1" applyAlignment="1">
      <alignment vertical="center"/>
    </xf>
    <xf numFmtId="49" fontId="13" fillId="0" borderId="8" xfId="0" applyNumberFormat="1" applyFont="1" applyFill="1" applyBorder="1" applyAlignment="1">
      <alignment horizontal="left" vertical="center"/>
    </xf>
    <xf numFmtId="49" fontId="13" fillId="0" borderId="13" xfId="0" applyNumberFormat="1" applyFont="1" applyFill="1" applyBorder="1" applyAlignment="1">
      <alignment horizontal="left" vertical="center"/>
    </xf>
    <xf numFmtId="166" fontId="13" fillId="0" borderId="13" xfId="1" applyNumberFormat="1" applyFont="1" applyFill="1" applyBorder="1" applyAlignment="1">
      <alignment vertical="center"/>
    </xf>
    <xf numFmtId="0" fontId="19" fillId="0" borderId="0" xfId="0" applyFont="1" applyFill="1"/>
    <xf numFmtId="0" fontId="7" fillId="0" borderId="0" xfId="0" applyFont="1" applyFill="1"/>
    <xf numFmtId="171" fontId="3" fillId="0" borderId="0" xfId="3" applyNumberFormat="1" applyFont="1" applyFill="1" applyBorder="1"/>
    <xf numFmtId="0" fontId="16" fillId="0" borderId="0" xfId="0" applyFont="1"/>
    <xf numFmtId="166" fontId="14" fillId="0" borderId="0" xfId="1" applyNumberFormat="1" applyFont="1" applyFill="1" applyBorder="1" applyAlignment="1">
      <alignment horizontal="center"/>
    </xf>
    <xf numFmtId="0" fontId="17" fillId="0" borderId="0" xfId="0" applyFont="1"/>
    <xf numFmtId="0" fontId="0" fillId="6" borderId="0" xfId="0" applyFill="1" applyBorder="1"/>
    <xf numFmtId="0" fontId="21" fillId="0" borderId="0" xfId="0" quotePrefix="1" applyFont="1" applyFill="1" applyAlignment="1">
      <alignment vertical="center"/>
    </xf>
    <xf numFmtId="0" fontId="0" fillId="0" borderId="0" xfId="0" applyFill="1"/>
    <xf numFmtId="0" fontId="0" fillId="0" borderId="2" xfId="0" applyFill="1" applyBorder="1"/>
    <xf numFmtId="0" fontId="22" fillId="0" borderId="0" xfId="0" applyFont="1" applyFill="1" applyBorder="1" applyAlignment="1">
      <alignment vertical="center"/>
    </xf>
    <xf numFmtId="0" fontId="23" fillId="8" borderId="0" xfId="0" applyFont="1" applyFill="1" applyBorder="1" applyAlignment="1">
      <alignment vertical="center"/>
    </xf>
    <xf numFmtId="0" fontId="0" fillId="0" borderId="0" xfId="0" applyBorder="1"/>
    <xf numFmtId="0" fontId="25" fillId="0" borderId="0" xfId="0" applyFont="1" applyAlignment="1">
      <alignment vertical="center"/>
    </xf>
    <xf numFmtId="0" fontId="25" fillId="0" borderId="0" xfId="0" applyFont="1"/>
    <xf numFmtId="49" fontId="26" fillId="9" borderId="3" xfId="0" applyNumberFormat="1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/>
    </xf>
    <xf numFmtId="0" fontId="27" fillId="10" borderId="0" xfId="0" applyFont="1" applyFill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1" applyNumberFormat="1" applyFont="1" applyFill="1" applyBorder="1" applyAlignment="1">
      <alignment horizontal="center" vertical="center"/>
    </xf>
    <xf numFmtId="165" fontId="13" fillId="0" borderId="0" xfId="1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 indent="1"/>
    </xf>
    <xf numFmtId="49" fontId="17" fillId="0" borderId="0" xfId="0" applyNumberFormat="1" applyFont="1" applyFill="1" applyBorder="1" applyAlignment="1">
      <alignment horizontal="left" vertical="center"/>
    </xf>
    <xf numFmtId="49" fontId="28" fillId="7" borderId="0" xfId="0" applyNumberFormat="1" applyFont="1" applyFill="1" applyBorder="1" applyAlignment="1">
      <alignment horizontal="left" vertical="center" indent="1"/>
    </xf>
    <xf numFmtId="0" fontId="28" fillId="0" borderId="0" xfId="0" applyFont="1"/>
    <xf numFmtId="0" fontId="20" fillId="0" borderId="0" xfId="0" applyFont="1"/>
    <xf numFmtId="0" fontId="28" fillId="7" borderId="0" xfId="0" applyFont="1" applyFill="1"/>
    <xf numFmtId="164" fontId="17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2" fontId="29" fillId="0" borderId="0" xfId="0" applyNumberFormat="1" applyFont="1" applyFill="1" applyBorder="1" applyAlignment="1">
      <alignment horizontal="center" vertical="center"/>
    </xf>
    <xf numFmtId="169" fontId="29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indent="2"/>
    </xf>
    <xf numFmtId="49" fontId="5" fillId="0" borderId="0" xfId="0" applyNumberFormat="1" applyFont="1" applyFill="1" applyBorder="1" applyAlignment="1">
      <alignment horizontal="left" indent="1"/>
    </xf>
    <xf numFmtId="164" fontId="5" fillId="0" borderId="8" xfId="0" applyNumberFormat="1" applyFont="1" applyFill="1" applyBorder="1" applyAlignment="1">
      <alignment horizontal="left" vertical="center"/>
    </xf>
    <xf numFmtId="168" fontId="7" fillId="0" borderId="0" xfId="1" applyNumberFormat="1" applyFont="1" applyFill="1" applyBorder="1"/>
    <xf numFmtId="166" fontId="7" fillId="0" borderId="0" xfId="1" applyNumberFormat="1" applyFont="1" applyFill="1" applyBorder="1"/>
    <xf numFmtId="166" fontId="7" fillId="0" borderId="13" xfId="1" applyNumberFormat="1" applyFont="1" applyFill="1" applyBorder="1" applyAlignment="1">
      <alignment vertical="center"/>
    </xf>
    <xf numFmtId="166" fontId="7" fillId="0" borderId="8" xfId="1" applyNumberFormat="1" applyFont="1" applyFill="1" applyBorder="1" applyAlignment="1">
      <alignment vertical="center"/>
    </xf>
    <xf numFmtId="168" fontId="5" fillId="0" borderId="0" xfId="1" applyNumberFormat="1" applyFont="1" applyFill="1" applyBorder="1"/>
    <xf numFmtId="166" fontId="5" fillId="0" borderId="0" xfId="1" applyNumberFormat="1" applyFont="1" applyFill="1" applyBorder="1"/>
    <xf numFmtId="166" fontId="5" fillId="0" borderId="13" xfId="1" applyNumberFormat="1" applyFont="1" applyFill="1" applyBorder="1" applyAlignment="1">
      <alignment vertical="center"/>
    </xf>
    <xf numFmtId="166" fontId="5" fillId="0" borderId="8" xfId="1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horizontal="left" indent="1"/>
    </xf>
    <xf numFmtId="49" fontId="30" fillId="3" borderId="0" xfId="0" applyNumberFormat="1" applyFont="1" applyFill="1" applyBorder="1" applyAlignment="1">
      <alignment horizontal="left"/>
    </xf>
    <xf numFmtId="164" fontId="5" fillId="3" borderId="13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Border="1" applyAlignment="1">
      <alignment horizontal="left" indent="2"/>
    </xf>
    <xf numFmtId="49" fontId="15" fillId="3" borderId="0" xfId="0" applyNumberFormat="1" applyFont="1" applyFill="1" applyBorder="1" applyAlignment="1">
      <alignment horizontal="left"/>
    </xf>
    <xf numFmtId="164" fontId="5" fillId="3" borderId="8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indent="3"/>
    </xf>
    <xf numFmtId="49" fontId="7" fillId="3" borderId="0" xfId="0" applyNumberFormat="1" applyFont="1" applyFill="1" applyBorder="1" applyAlignment="1">
      <alignment horizontal="left" indent="3"/>
    </xf>
    <xf numFmtId="49" fontId="7" fillId="3" borderId="0" xfId="0" applyNumberFormat="1" applyFont="1" applyFill="1" applyBorder="1" applyAlignment="1">
      <alignment horizontal="left"/>
    </xf>
    <xf numFmtId="170" fontId="6" fillId="11" borderId="0" xfId="0" applyNumberFormat="1" applyFont="1" applyFill="1" applyBorder="1"/>
    <xf numFmtId="0" fontId="31" fillId="0" borderId="0" xfId="0" applyFont="1" applyFill="1"/>
    <xf numFmtId="49" fontId="5" fillId="11" borderId="0" xfId="0" applyNumberFormat="1" applyFont="1" applyFill="1" applyBorder="1" applyAlignment="1">
      <alignment horizontal="left" indent="1"/>
    </xf>
    <xf numFmtId="49" fontId="5" fillId="11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49" fontId="7" fillId="3" borderId="0" xfId="0" applyNumberFormat="1" applyFont="1" applyFill="1" applyBorder="1" applyAlignment="1">
      <alignment horizontal="left" vertical="center" indent="1"/>
    </xf>
    <xf numFmtId="166" fontId="6" fillId="0" borderId="0" xfId="1" applyNumberFormat="1" applyFont="1" applyFill="1" applyBorder="1"/>
    <xf numFmtId="172" fontId="7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vertical="center"/>
    </xf>
    <xf numFmtId="166" fontId="7" fillId="0" borderId="0" xfId="1" applyNumberFormat="1" applyFont="1" applyFill="1" applyBorder="1" applyAlignment="1">
      <alignment horizontal="center" vertical="center"/>
    </xf>
    <xf numFmtId="168" fontId="7" fillId="0" borderId="0" xfId="1" applyNumberFormat="1" applyFont="1" applyFill="1" applyBorder="1" applyAlignment="1">
      <alignment vertical="center"/>
    </xf>
    <xf numFmtId="166" fontId="7" fillId="11" borderId="0" xfId="1" applyNumberFormat="1" applyFont="1" applyFill="1" applyBorder="1" applyAlignment="1">
      <alignment vertical="center"/>
    </xf>
    <xf numFmtId="173" fontId="7" fillId="11" borderId="0" xfId="3" applyNumberFormat="1" applyFont="1" applyFill="1" applyBorder="1" applyAlignment="1">
      <alignment vertical="center"/>
    </xf>
    <xf numFmtId="173" fontId="7" fillId="0" borderId="0" xfId="3" applyNumberFormat="1" applyFont="1" applyFill="1" applyBorder="1" applyAlignment="1">
      <alignment vertical="center"/>
    </xf>
    <xf numFmtId="172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vertical="center"/>
    </xf>
    <xf numFmtId="165" fontId="5" fillId="0" borderId="0" xfId="1" applyNumberFormat="1" applyFont="1" applyFill="1" applyBorder="1" applyAlignment="1">
      <alignment horizontal="center" vertical="center"/>
    </xf>
    <xf numFmtId="168" fontId="5" fillId="0" borderId="0" xfId="1" applyNumberFormat="1" applyFont="1" applyFill="1" applyBorder="1" applyAlignment="1">
      <alignment vertical="center"/>
    </xf>
    <xf numFmtId="166" fontId="5" fillId="11" borderId="0" xfId="1" applyNumberFormat="1" applyFont="1" applyFill="1" applyBorder="1" applyAlignment="1">
      <alignment vertical="center"/>
    </xf>
    <xf numFmtId="166" fontId="5" fillId="0" borderId="0" xfId="1" applyNumberFormat="1" applyFont="1" applyFill="1" applyBorder="1" applyAlignment="1">
      <alignment vertical="center"/>
    </xf>
    <xf numFmtId="173" fontId="32" fillId="11" borderId="0" xfId="3" applyNumberFormat="1" applyFont="1" applyFill="1" applyBorder="1" applyAlignment="1">
      <alignment vertical="center"/>
    </xf>
    <xf numFmtId="173" fontId="33" fillId="0" borderId="0" xfId="3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vertical="center"/>
    </xf>
    <xf numFmtId="165" fontId="7" fillId="0" borderId="0" xfId="1" applyNumberFormat="1" applyFont="1" applyFill="1" applyBorder="1" applyAlignment="1">
      <alignment horizontal="center" vertical="center"/>
    </xf>
    <xf numFmtId="166" fontId="7" fillId="5" borderId="0" xfId="1" applyNumberFormat="1" applyFont="1" applyFill="1" applyBorder="1" applyAlignment="1">
      <alignment horizontal="center" vertical="center"/>
    </xf>
    <xf numFmtId="168" fontId="7" fillId="5" borderId="0" xfId="1" applyNumberFormat="1" applyFont="1" applyFill="1" applyBorder="1" applyAlignment="1">
      <alignment vertical="center"/>
    </xf>
    <xf numFmtId="172" fontId="7" fillId="6" borderId="0" xfId="1" applyNumberFormat="1" applyFont="1" applyFill="1" applyBorder="1" applyAlignment="1">
      <alignment vertical="center"/>
    </xf>
    <xf numFmtId="172" fontId="7" fillId="3" borderId="0" xfId="1" applyNumberFormat="1" applyFont="1" applyFill="1" applyBorder="1" applyAlignment="1">
      <alignment vertical="center"/>
    </xf>
    <xf numFmtId="166" fontId="7" fillId="3" borderId="0" xfId="1" applyNumberFormat="1" applyFont="1" applyFill="1" applyBorder="1" applyAlignment="1">
      <alignment vertical="center"/>
    </xf>
    <xf numFmtId="166" fontId="7" fillId="3" borderId="0" xfId="1" applyNumberFormat="1" applyFont="1" applyFill="1" applyBorder="1" applyAlignment="1">
      <alignment horizontal="center" vertical="center"/>
    </xf>
    <xf numFmtId="168" fontId="7" fillId="3" borderId="0" xfId="1" applyNumberFormat="1" applyFont="1" applyFill="1" applyBorder="1" applyAlignment="1">
      <alignment vertical="center"/>
    </xf>
    <xf numFmtId="173" fontId="7" fillId="3" borderId="0" xfId="3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165" fontId="29" fillId="0" borderId="0" xfId="2" applyNumberFormat="1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3" borderId="9" xfId="0" applyNumberFormat="1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left" vertical="top"/>
    </xf>
    <xf numFmtId="0" fontId="18" fillId="0" borderId="4" xfId="0" applyFont="1" applyFill="1" applyBorder="1" applyAlignment="1">
      <alignment horizontal="left" vertical="top"/>
    </xf>
    <xf numFmtId="0" fontId="18" fillId="0" borderId="7" xfId="0" applyFont="1" applyFill="1" applyBorder="1" applyAlignment="1">
      <alignment horizontal="left" vertical="top"/>
    </xf>
    <xf numFmtId="0" fontId="18" fillId="0" borderId="12" xfId="0" applyFont="1" applyFill="1" applyBorder="1" applyAlignment="1">
      <alignment horizontal="left" vertical="top"/>
    </xf>
    <xf numFmtId="0" fontId="18" fillId="0" borderId="5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2" fontId="29" fillId="0" borderId="0" xfId="0" applyNumberFormat="1" applyFont="1" applyFill="1" applyBorder="1" applyAlignment="1">
      <alignment horizontal="center" vertical="center"/>
    </xf>
    <xf numFmtId="166" fontId="29" fillId="0" borderId="0" xfId="1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29" fillId="0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5" fillId="0" borderId="15" xfId="0" applyNumberFormat="1" applyFont="1" applyFill="1" applyBorder="1" applyAlignment="1" applyProtection="1">
      <alignment horizontal="center" vertical="center"/>
    </xf>
    <xf numFmtId="0" fontId="5" fillId="11" borderId="15" xfId="0" applyNumberFormat="1" applyFont="1" applyFill="1" applyBorder="1" applyAlignment="1" applyProtection="1">
      <alignment horizontal="center" vertical="center"/>
    </xf>
  </cellXfs>
  <cellStyles count="59">
    <cellStyle name="AF Column - IBM Cognos" xfId="58"/>
    <cellStyle name="AF Data - IBM Cognos" xfId="32"/>
    <cellStyle name="AF Data 0 - IBM Cognos" xfId="34"/>
    <cellStyle name="AF Data 1 - IBM Cognos" xfId="35"/>
    <cellStyle name="AF Data 2 - IBM Cognos" xfId="36"/>
    <cellStyle name="AF Data 3 - IBM Cognos" xfId="37"/>
    <cellStyle name="AF Data 4 - IBM Cognos" xfId="38"/>
    <cellStyle name="AF Data 5 - IBM Cognos" xfId="39"/>
    <cellStyle name="AF Data Leaf - IBM Cognos" xfId="33"/>
    <cellStyle name="AF Header - IBM Cognos" xfId="40"/>
    <cellStyle name="AF Header 0 - IBM Cognos" xfId="42"/>
    <cellStyle name="AF Header 1 - IBM Cognos" xfId="43"/>
    <cellStyle name="AF Header 2 - IBM Cognos" xfId="44"/>
    <cellStyle name="AF Header 3 - IBM Cognos" xfId="45"/>
    <cellStyle name="AF Header 4 - IBM Cognos" xfId="46"/>
    <cellStyle name="AF Header 5 - IBM Cognos" xfId="47"/>
    <cellStyle name="AF Header Leaf - IBM Cognos" xfId="41"/>
    <cellStyle name="AF Row - IBM Cognos" xfId="48"/>
    <cellStyle name="AF Row 0 - IBM Cognos" xfId="50"/>
    <cellStyle name="AF Row 1 - IBM Cognos" xfId="51"/>
    <cellStyle name="AF Row 2 - IBM Cognos" xfId="52"/>
    <cellStyle name="AF Row 3 - IBM Cognos" xfId="53"/>
    <cellStyle name="AF Row 4 - IBM Cognos" xfId="54"/>
    <cellStyle name="AF Row 5 - IBM Cognos" xfId="55"/>
    <cellStyle name="AF Row Leaf - IBM Cognos" xfId="49"/>
    <cellStyle name="AF Subnm - IBM Cognos" xfId="57"/>
    <cellStyle name="AF Title - IBM Cognos" xfId="56"/>
    <cellStyle name="Calculated Column - IBM Cognos" xfId="22"/>
    <cellStyle name="Calculated Column Name - IBM Cognos" xfId="20"/>
    <cellStyle name="Calculated Row - IBM Cognos" xfId="23"/>
    <cellStyle name="Calculated Row Name - IBM Cognos" xfId="21"/>
    <cellStyle name="Column Name - IBM Cognos" xfId="8"/>
    <cellStyle name="Column Template - IBM Cognos" xfId="11"/>
    <cellStyle name="Comma" xfId="1" builtinId="3"/>
    <cellStyle name="Differs From Base - IBM Cognos" xfId="29"/>
    <cellStyle name="Edit - IBM Cognos" xfId="31"/>
    <cellStyle name="Formula - IBM Cognos" xfId="30"/>
    <cellStyle name="Good" xfId="2" builtinId="26"/>
    <cellStyle name="Group Name - IBM Cognos" xfId="19"/>
    <cellStyle name="Hold Values - IBM Cognos" xfId="25"/>
    <cellStyle name="List Name - IBM Cognos" xfId="18"/>
    <cellStyle name="Locked - IBM Cognos" xfId="28"/>
    <cellStyle name="Measure - IBM Cognos" xfId="12"/>
    <cellStyle name="Measure Header - IBM Cognos" xfId="13"/>
    <cellStyle name="Measure Name - IBM Cognos" xfId="14"/>
    <cellStyle name="Measure Summary - IBM Cognos" xfId="15"/>
    <cellStyle name="Measure Summary TM1 - IBM Cognos" xfId="17"/>
    <cellStyle name="Measure Template - IBM Cognos" xfId="16"/>
    <cellStyle name="More - IBM Cognos" xfId="24"/>
    <cellStyle name="Normal" xfId="0" builtinId="0"/>
    <cellStyle name="Pending Change - IBM Cognos" xfId="26"/>
    <cellStyle name="Percent 2" xfId="3"/>
    <cellStyle name="Row Name - IBM Cognos" xfId="4"/>
    <cellStyle name="Row Template - IBM Cognos" xfId="7"/>
    <cellStyle name="Summary Column Name - IBM Cognos" xfId="9"/>
    <cellStyle name="Summary Column Name TM1 - IBM Cognos" xfId="10"/>
    <cellStyle name="Summary Row Name - IBM Cognos" xfId="5"/>
    <cellStyle name="Summary Row Name TM1 - IBM Cognos" xfId="6"/>
    <cellStyle name="Unsaved Change - IBM Cognos" xfId="27"/>
  </cellStyles>
  <dxfs count="11">
    <dxf>
      <font>
        <b/>
        <i val="0"/>
        <color indexed="60"/>
      </font>
      <fill>
        <patternFill patternType="none">
          <bgColor indexed="65"/>
        </patternFill>
      </fill>
    </dxf>
    <dxf>
      <font>
        <b/>
        <i val="0"/>
        <color rgb="FFC00000"/>
      </font>
      <fill>
        <patternFill patternType="none">
          <bgColor indexed="65"/>
        </patternFill>
      </fill>
    </dxf>
    <dxf>
      <font>
        <condense val="0"/>
        <extend val="0"/>
        <color indexed="37"/>
      </font>
      <fill>
        <patternFill>
          <bgColor indexed="34"/>
        </patternFill>
      </fill>
    </dxf>
    <dxf>
      <font>
        <condense val="0"/>
        <extend val="0"/>
        <color indexed="37"/>
      </font>
      <fill>
        <patternFill>
          <bgColor indexed="34"/>
        </patternFill>
      </fill>
    </dxf>
    <dxf>
      <font>
        <color rgb="FFC00000"/>
      </font>
    </dxf>
    <dxf>
      <font>
        <b/>
        <i val="0"/>
        <color rgb="FFC00000"/>
      </font>
      <fill>
        <patternFill patternType="solid"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lor rgb="FFC00000"/>
      </font>
    </dxf>
    <dxf>
      <font>
        <b/>
        <i val="0"/>
        <color rgb="FFC00000"/>
      </font>
      <fill>
        <patternFill patternType="solid">
          <bgColor theme="0" tint="-4.9989318521683403E-2"/>
        </patternFill>
      </fill>
    </dxf>
    <dxf>
      <font>
        <color rgb="FFC00000"/>
      </font>
      <fill>
        <patternFill patternType="none">
          <bgColor auto="1"/>
        </patternFill>
      </fill>
    </dxf>
    <dxf>
      <font>
        <condense val="0"/>
        <extend val="0"/>
        <color auto="1"/>
      </font>
      <fill>
        <patternFill>
          <bgColor indexed="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FFBE31"/>
      <rgbColor rgb="00993300"/>
      <rgbColor rgb="00DFEEFA"/>
      <rgbColor rgb="00333399"/>
      <rgbColor rgb="00333333"/>
    </indexedColors>
    <mruColors>
      <color rgb="FF608DAD"/>
      <color rgb="FF0296DF"/>
      <color rgb="FF8BC43F"/>
      <color rgb="FF66CBFD"/>
      <color rgb="FFF3AB40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725"/>
  <ax:ocxPr ax:name="_ExtentY" ax:value="688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Drill to Details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Contribution\EmployeeDetails"/>
  <ax:ocxPr ax:name="TargetWorksheetName" ax:value="Details"/>
  <ax:ocxPr ax:name="AutoTitles" ax:value="1"/>
  <ax:ocxPr ax:name="ReplaceWindow" ax:value="0"/>
  <ax:ocxPr ax:name="IsMappingFormula" ax:value="0"/>
  <ax:ocxPr ax:name="TargetTypes" ax:value="0"/>
  <ax:ocxPr ax:name="TargetObjects" ax:value="EmployeeList"/>
  <ax:ocxPr ax:name="TargetSubsets" ax:value=""/>
  <ax:ocxPr ax:name="TargetAliases" ax:value=""/>
  <ax:ocxPr ax:name="TargetValues" ax:value=""/>
  <ax:ocxPr ax:name="SourceTypes" ax:value="1"/>
  <ax:ocxPr ax:name="SourceObjects" ax:value="EmployeeList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1"/>
  <ax:ocxPr ax:name="UseApporg" ax:value="1"/>
  <ax:ocxPr ax:name="Version" ax:value="5"/>
  <ax:ocxPr ax:name="PreRecalc" ax:value="0"/>
  <ax:ocxPr ax:name="WorkSheetRecalc" ax:value="2"/>
  <ax:ocxPr ax:name="ProcessRecalc" ax:value="1"/>
  <ax:ocxPr ax:name="DoReCalcOnly" ax:value="0"/>
  <ax:ocxPr ax:name="UseReferenceForServerName" ax:value="0"/>
  <ax:ocxPr ax:name="ResizeButtonToCaption" ax:value="0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725"/>
  <ax:ocxPr ax:name="_ExtentY" ax:value="688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2408"/>
  <ax:ocxPr ax:name="_ExtentY" ax:value="767"/>
  <ax:ocxPr ax:name="_StockProps" ax:value="0"/>
  <ax:ocxPr ax:name="ServerName" ax:value="24retail"/>
  <ax:ocxPr ax:name="ProcessName" ax:value="load_jc_asmpt"/>
  <ax:ocxPr ax:name="Name" ax:value=""/>
  <ax:ocxPr ax:name="Type" ax:value=""/>
  <ax:ocxPr ax:name="Value" ax:value=""/>
  <ax:ocxPr ax:name="Prompt" ax:value=""/>
  <ax:ocxPr ax:name="BackColor" ax:value="11373920"/>
  <ax:ocxPr ax:name="ForeColor" ax:value="16777215"/>
  <ax:ocxPr ax:name="Font">
    <ax:font ax:persistence="persistPropertyBag">
      <ax:ocxPr ax:name="Name" ax:value="Arial"/>
      <ax:ocxPr ax:name="Size" ax:value="9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1"/>
  <ax:ocxPr ax:name="Version" ax:value="5"/>
  <ax:ocxPr ax:name="PreRecalc" ax:value="2"/>
  <ax:ocxPr ax:name="WorkSheetRecalc" ax:value="2"/>
  <ax:ocxPr ax:name="ProcessRecalc" ax:value="1"/>
  <ax:ocxPr ax:name="DoReCalcOnly" ax:value="1"/>
  <ax:ocxPr ax:name="UseReferenceForServerName" ax:value="0"/>
  <ax:ocxPr ax:name="ResizeButtonToCaption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6957192367522"/>
          <c:y val="9.8902717805435608E-2"/>
          <c:w val="0.85330175220353588"/>
          <c:h val="0.587120480907628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Report!$B$11</c:f>
              <c:strCache>
                <c:ptCount val="1"/>
                <c:pt idx="0">
                  <c:v>FTE</c:v>
                </c:pt>
              </c:strCache>
            </c:strRef>
          </c:tx>
          <c:spPr>
            <a:solidFill>
              <a:srgbClr val="8BC43F"/>
            </a:solidFill>
            <a:ln w="12700">
              <a:noFill/>
              <a:prstDash val="solid"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Report!$E$11:$P$11</c:f>
              <c:numCache>
                <c:formatCode>_(* #,##0.0_);_(* \(#,##0.0\);_(* "-"??_);_(@_)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8087800"/>
        <c:axId val="958088192"/>
      </c:barChart>
      <c:catAx>
        <c:axId val="9580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5808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958088192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.0_);_(* \(#,##0.0\);_(* &quot;-&quot;??_);_(@_)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958087800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43031836179401778"/>
          <c:y val="0.83750235640434445"/>
          <c:w val="0.12632436837815811"/>
          <c:h val="0.12500038147089071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900" b="1" i="0" u="none" strike="noStrike" baseline="0">
          <a:solidFill>
            <a:schemeClr val="bg1">
              <a:lumMod val="50000"/>
            </a:schemeClr>
          </a:solidFill>
          <a:latin typeface="Arial" panose="020B0604020202020204" pitchFamily="34" charset="0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65934065934066"/>
          <c:y val="9.1734259024073603E-2"/>
          <c:w val="0.82857142857142863"/>
          <c:h val="0.579952022126266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Report!$B$13</c:f>
              <c:strCache>
                <c:ptCount val="1"/>
                <c:pt idx="0">
                  <c:v>Monthly Salary &amp; Bonus</c:v>
                </c:pt>
              </c:strCache>
            </c:strRef>
          </c:tx>
          <c:spPr>
            <a:solidFill>
              <a:srgbClr val="0296DF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Report!$E$13:$P$13</c:f>
              <c:numCache>
                <c:formatCode>_(* #,##0_);_(* \(#,##0\);_(* "-"??_);_(@_)</c:formatCode>
                <c:ptCount val="12"/>
                <c:pt idx="0">
                  <c:v>45071.657545651491</c:v>
                </c:pt>
                <c:pt idx="1">
                  <c:v>45071.657545651491</c:v>
                </c:pt>
                <c:pt idx="2">
                  <c:v>45899.077125916061</c:v>
                </c:pt>
                <c:pt idx="3">
                  <c:v>46328.243792582725</c:v>
                </c:pt>
                <c:pt idx="4">
                  <c:v>46328.243792582725</c:v>
                </c:pt>
                <c:pt idx="5">
                  <c:v>36859.97785222259</c:v>
                </c:pt>
                <c:pt idx="6">
                  <c:v>37383.561185555925</c:v>
                </c:pt>
                <c:pt idx="7">
                  <c:v>37383.561185555925</c:v>
                </c:pt>
                <c:pt idx="8">
                  <c:v>37383.561185555925</c:v>
                </c:pt>
                <c:pt idx="9">
                  <c:v>37383.561185555925</c:v>
                </c:pt>
                <c:pt idx="10">
                  <c:v>37383.561185555925</c:v>
                </c:pt>
                <c:pt idx="11">
                  <c:v>37383.561185555925</c:v>
                </c:pt>
              </c:numCache>
            </c:numRef>
          </c:val>
        </c:ser>
        <c:ser>
          <c:idx val="1"/>
          <c:order val="1"/>
          <c:tx>
            <c:strRef>
              <c:f>Report!$B$17</c:f>
              <c:strCache>
                <c:ptCount val="1"/>
                <c:pt idx="0">
                  <c:v>6010 Benefits</c:v>
                </c:pt>
              </c:strCache>
            </c:strRef>
          </c:tx>
          <c:spPr>
            <a:solidFill>
              <a:srgbClr val="F3AB40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Report!$E$17:$P$17</c:f>
              <c:numCache>
                <c:formatCode>_(* #,##0_);_(* \(#,##0\);_(* "-"??_);_(@_)</c:formatCode>
                <c:ptCount val="12"/>
                <c:pt idx="0">
                  <c:v>5625.8890821020868</c:v>
                </c:pt>
                <c:pt idx="1">
                  <c:v>5625.8890821020868</c:v>
                </c:pt>
                <c:pt idx="2">
                  <c:v>5706.2210801860256</c:v>
                </c:pt>
                <c:pt idx="3">
                  <c:v>5747.8877468526916</c:v>
                </c:pt>
                <c:pt idx="4">
                  <c:v>5747.8877468526916</c:v>
                </c:pt>
                <c:pt idx="5">
                  <c:v>4578.6386264293778</c:v>
                </c:pt>
                <c:pt idx="6">
                  <c:v>4629.4719597627109</c:v>
                </c:pt>
                <c:pt idx="7">
                  <c:v>4629.4719597627109</c:v>
                </c:pt>
                <c:pt idx="8">
                  <c:v>4629.4719597627109</c:v>
                </c:pt>
                <c:pt idx="9">
                  <c:v>4629.4719597627109</c:v>
                </c:pt>
                <c:pt idx="10">
                  <c:v>4629.4719597627109</c:v>
                </c:pt>
                <c:pt idx="11">
                  <c:v>4629.4719597627109</c:v>
                </c:pt>
              </c:numCache>
            </c:numRef>
          </c:val>
        </c:ser>
        <c:ser>
          <c:idx val="2"/>
          <c:order val="2"/>
          <c:tx>
            <c:strRef>
              <c:f>Report!$B$21</c:f>
              <c:strCache>
                <c:ptCount val="1"/>
                <c:pt idx="0">
                  <c:v>6015 Employer Taxes</c:v>
                </c:pt>
              </c:strCache>
            </c:strRef>
          </c:tx>
          <c:spPr>
            <a:solidFill>
              <a:srgbClr val="8BC43F"/>
            </a:solidFill>
            <a:ln>
              <a:noFill/>
            </a:ln>
          </c:spPr>
          <c:invertIfNegative val="0"/>
          <c:cat>
            <c:strRef>
              <c:f>Report!$E$10:$P$10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Report!$E$21:$P$21</c:f>
              <c:numCache>
                <c:formatCode>_(* #,##0_);_(* \(#,##0\);_(* "-"??_);_(@_)</c:formatCode>
                <c:ptCount val="12"/>
                <c:pt idx="0">
                  <c:v>5146.0455605520528</c:v>
                </c:pt>
                <c:pt idx="1">
                  <c:v>5146.0455605520528</c:v>
                </c:pt>
                <c:pt idx="2">
                  <c:v>5240.5159902987652</c:v>
                </c:pt>
                <c:pt idx="3">
                  <c:v>5289.5159902987652</c:v>
                </c:pt>
                <c:pt idx="4">
                  <c:v>5289.5159902987652</c:v>
                </c:pt>
                <c:pt idx="5">
                  <c:v>4208.479024680948</c:v>
                </c:pt>
                <c:pt idx="6">
                  <c:v>4268.2590246809486</c:v>
                </c:pt>
                <c:pt idx="7">
                  <c:v>4268.2590246809486</c:v>
                </c:pt>
                <c:pt idx="8">
                  <c:v>4268.2590246809486</c:v>
                </c:pt>
                <c:pt idx="9">
                  <c:v>4267.1590246809483</c:v>
                </c:pt>
                <c:pt idx="10">
                  <c:v>3168.7340246809481</c:v>
                </c:pt>
                <c:pt idx="11">
                  <c:v>3162.4840246809481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8088976"/>
        <c:axId val="1062112328"/>
      </c:barChart>
      <c:catAx>
        <c:axId val="95808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106211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62112328"/>
        <c:scaling>
          <c:orientation val="minMax"/>
        </c:scaling>
        <c:delete val="0"/>
        <c:axPos val="l"/>
        <c:majorGridlines>
          <c:spPr>
            <a:ln w="3175">
              <a:noFill/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out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chemeClr val="bg1">
                    <a:lumMod val="50000"/>
                  </a:schemeClr>
                </a:solidFill>
                <a:latin typeface="Arial" panose="020B0604020202020204" pitchFamily="34" charset="0"/>
                <a:ea typeface="Calibri"/>
                <a:cs typeface="Calibri"/>
              </a:defRPr>
            </a:pPr>
            <a:endParaRPr lang="en-US"/>
          </a:p>
        </c:txPr>
        <c:crossAx val="958088976"/>
        <c:crosses val="autoZero"/>
        <c:crossBetween val="between"/>
      </c:valAx>
      <c:spPr>
        <a:noFill/>
        <a:ln w="3175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3.4368530020703947E-2"/>
          <c:y val="0.8375025558549678"/>
          <c:w val="0.88164435967243215"/>
          <c:h val="0.10965154217601253"/>
        </c:manualLayout>
      </c:layout>
      <c:overlay val="0"/>
      <c:spPr>
        <a:solidFill>
          <a:schemeClr val="bg1">
            <a:lumMod val="95000"/>
          </a:schemeClr>
        </a:solidFill>
        <a:ln w="25400">
          <a:noFill/>
        </a:ln>
      </c:spPr>
      <c:txPr>
        <a:bodyPr/>
        <a:lstStyle/>
        <a:p>
          <a:pPr>
            <a:defRPr sz="900" b="1" i="0" u="none" strike="noStrike" baseline="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3175">
      <a:noFill/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577561</xdr:colOff>
          <xdr:row>12</xdr:row>
          <xdr:rowOff>82261</xdr:rowOff>
        </xdr:from>
        <xdr:to>
          <xdr:col>16</xdr:col>
          <xdr:colOff>484909</xdr:colOff>
          <xdr:row>12</xdr:row>
          <xdr:rowOff>337704</xdr:rowOff>
        </xdr:to>
        <xdr:sp macro="" textlink="">
          <xdr:nvSpPr>
            <xdr:cNvPr id="24577" name="TIButton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12989</xdr:colOff>
          <xdr:row>12</xdr:row>
          <xdr:rowOff>91786</xdr:rowOff>
        </xdr:from>
        <xdr:to>
          <xdr:col>14</xdr:col>
          <xdr:colOff>415637</xdr:colOff>
          <xdr:row>12</xdr:row>
          <xdr:rowOff>346363</xdr:rowOff>
        </xdr:to>
        <xdr:sp macro="" textlink="">
          <xdr:nvSpPr>
            <xdr:cNvPr id="24578" name="TIButton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13</xdr:col>
      <xdr:colOff>71871</xdr:colOff>
      <xdr:row>0</xdr:row>
      <xdr:rowOff>0</xdr:rowOff>
    </xdr:from>
    <xdr:to>
      <xdr:col>17</xdr:col>
      <xdr:colOff>43296</xdr:colOff>
      <xdr:row>11</xdr:row>
      <xdr:rowOff>716107</xdr:rowOff>
    </xdr:to>
    <xdr:sp macro="" textlink="">
      <xdr:nvSpPr>
        <xdr:cNvPr id="2" name="Rectangle 1"/>
        <xdr:cNvSpPr/>
      </xdr:nvSpPr>
      <xdr:spPr>
        <a:xfrm>
          <a:off x="6663171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51956</xdr:colOff>
      <xdr:row>0</xdr:row>
      <xdr:rowOff>0</xdr:rowOff>
    </xdr:from>
    <xdr:to>
      <xdr:col>13</xdr:col>
      <xdr:colOff>78221</xdr:colOff>
      <xdr:row>11</xdr:row>
      <xdr:rowOff>716107</xdr:rowOff>
    </xdr:to>
    <xdr:sp macro="" textlink="">
      <xdr:nvSpPr>
        <xdr:cNvPr id="3" name="Rectangle 2"/>
        <xdr:cNvSpPr/>
      </xdr:nvSpPr>
      <xdr:spPr>
        <a:xfrm>
          <a:off x="51956" y="0"/>
          <a:ext cx="661756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Employee Details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371475</xdr:colOff>
      <xdr:row>0</xdr:row>
      <xdr:rowOff>0</xdr:rowOff>
    </xdr:from>
    <xdr:to>
      <xdr:col>15</xdr:col>
      <xdr:colOff>457200</xdr:colOff>
      <xdr:row>5</xdr:row>
      <xdr:rowOff>447675</xdr:rowOff>
    </xdr:to>
    <xdr:sp macro="" textlink="">
      <xdr:nvSpPr>
        <xdr:cNvPr id="3" name="Rectangle 2"/>
        <xdr:cNvSpPr/>
      </xdr:nvSpPr>
      <xdr:spPr>
        <a:xfrm>
          <a:off x="6677025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28575</xdr:colOff>
      <xdr:row>0</xdr:row>
      <xdr:rowOff>0</xdr:rowOff>
    </xdr:from>
    <xdr:to>
      <xdr:col>11</xdr:col>
      <xdr:colOff>377825</xdr:colOff>
      <xdr:row>5</xdr:row>
      <xdr:rowOff>447675</xdr:rowOff>
    </xdr:to>
    <xdr:sp macro="" textlink="">
      <xdr:nvSpPr>
        <xdr:cNvPr id="4" name="Rectangle 3"/>
        <xdr:cNvSpPr/>
      </xdr:nvSpPr>
      <xdr:spPr>
        <a:xfrm>
          <a:off x="123825" y="0"/>
          <a:ext cx="65595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Employee Detail Drill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1123950</xdr:colOff>
      <xdr:row>1</xdr:row>
      <xdr:rowOff>19050</xdr:rowOff>
    </xdr:from>
    <xdr:to>
      <xdr:col>5</xdr:col>
      <xdr:colOff>19050</xdr:colOff>
      <xdr:row>2</xdr:row>
      <xdr:rowOff>466725</xdr:rowOff>
    </xdr:to>
    <xdr:sp macro="" textlink="">
      <xdr:nvSpPr>
        <xdr:cNvPr id="3" name="Rectangle 2"/>
        <xdr:cNvSpPr/>
      </xdr:nvSpPr>
      <xdr:spPr>
        <a:xfrm>
          <a:off x="1219200" y="1905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76200</xdr:colOff>
      <xdr:row>1</xdr:row>
      <xdr:rowOff>19050</xdr:rowOff>
    </xdr:from>
    <xdr:to>
      <xdr:col>1</xdr:col>
      <xdr:colOff>1130300</xdr:colOff>
      <xdr:row>2</xdr:row>
      <xdr:rowOff>466725</xdr:rowOff>
    </xdr:to>
    <xdr:sp macro="" textlink="">
      <xdr:nvSpPr>
        <xdr:cNvPr id="4" name="Rectangle 3"/>
        <xdr:cNvSpPr/>
      </xdr:nvSpPr>
      <xdr:spPr>
        <a:xfrm>
          <a:off x="76200" y="19050"/>
          <a:ext cx="11493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Benefits</a:t>
          </a:r>
          <a:br>
            <a:rPr lang="en-US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</a:br>
          <a:r>
            <a:rPr lang="en-US" sz="2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Rates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314325</xdr:colOff>
          <xdr:row>10</xdr:row>
          <xdr:rowOff>133350</xdr:rowOff>
        </xdr:from>
        <xdr:to>
          <xdr:col>11</xdr:col>
          <xdr:colOff>571500</xdr:colOff>
          <xdr:row>11</xdr:row>
          <xdr:rowOff>95250</xdr:rowOff>
        </xdr:to>
        <xdr:sp macro="" textlink="">
          <xdr:nvSpPr>
            <xdr:cNvPr id="10241" name="TIButton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E5E5E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absolute">
    <xdr:from>
      <xdr:col>8</xdr:col>
      <xdr:colOff>104775</xdr:colOff>
      <xdr:row>0</xdr:row>
      <xdr:rowOff>0</xdr:rowOff>
    </xdr:from>
    <xdr:to>
      <xdr:col>12</xdr:col>
      <xdr:colOff>123825</xdr:colOff>
      <xdr:row>10</xdr:row>
      <xdr:rowOff>38100</xdr:rowOff>
    </xdr:to>
    <xdr:sp macro="" textlink="">
      <xdr:nvSpPr>
        <xdr:cNvPr id="2" name="Rectangle 1"/>
        <xdr:cNvSpPr/>
      </xdr:nvSpPr>
      <xdr:spPr>
        <a:xfrm>
          <a:off x="5953125" y="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28575</xdr:colOff>
      <xdr:row>0</xdr:row>
      <xdr:rowOff>0</xdr:rowOff>
    </xdr:from>
    <xdr:to>
      <xdr:col>8</xdr:col>
      <xdr:colOff>111125</xdr:colOff>
      <xdr:row>10</xdr:row>
      <xdr:rowOff>38100</xdr:rowOff>
    </xdr:to>
    <xdr:sp macro="" textlink="">
      <xdr:nvSpPr>
        <xdr:cNvPr id="4" name="Rectangle 3"/>
        <xdr:cNvSpPr/>
      </xdr:nvSpPr>
      <xdr:spPr>
        <a:xfrm>
          <a:off x="123825" y="0"/>
          <a:ext cx="5835650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Job Related Compensation Assumptions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26</xdr:row>
      <xdr:rowOff>9524</xdr:rowOff>
    </xdr:from>
    <xdr:to>
      <xdr:col>15</xdr:col>
      <xdr:colOff>552450</xdr:colOff>
      <xdr:row>37</xdr:row>
      <xdr:rowOff>76199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26</xdr:row>
      <xdr:rowOff>28575</xdr:rowOff>
    </xdr:from>
    <xdr:to>
      <xdr:col>7</xdr:col>
      <xdr:colOff>266700</xdr:colOff>
      <xdr:row>37</xdr:row>
      <xdr:rowOff>76200</xdr:rowOff>
    </xdr:to>
    <xdr:graphicFrame macro="">
      <xdr:nvGraphicFramePr>
        <xdr:cNvPr id="1126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12</xdr:col>
      <xdr:colOff>219075</xdr:colOff>
      <xdr:row>4</xdr:row>
      <xdr:rowOff>38100</xdr:rowOff>
    </xdr:from>
    <xdr:to>
      <xdr:col>16</xdr:col>
      <xdr:colOff>38100</xdr:colOff>
      <xdr:row>5</xdr:row>
      <xdr:rowOff>485775</xdr:rowOff>
    </xdr:to>
    <xdr:sp macro="" textlink="">
      <xdr:nvSpPr>
        <xdr:cNvPr id="2" name="Rectangle 1"/>
        <xdr:cNvSpPr/>
      </xdr:nvSpPr>
      <xdr:spPr>
        <a:xfrm>
          <a:off x="7562850" y="38100"/>
          <a:ext cx="2143125" cy="714375"/>
        </a:xfrm>
        <a:prstGeom prst="rect">
          <a:avLst/>
        </a:prstGeom>
        <a:blipFill dpi="0" rotWithShape="1">
          <a:blip xmlns:r="http://schemas.openxmlformats.org/officeDocument/2006/relationships" r:embed="rId3"/>
          <a:srcRect/>
          <a:stretch>
            <a:fillRect/>
          </a:stretch>
        </a:blip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28575</xdr:colOff>
      <xdr:row>4</xdr:row>
      <xdr:rowOff>38100</xdr:rowOff>
    </xdr:from>
    <xdr:to>
      <xdr:col>12</xdr:col>
      <xdr:colOff>225425</xdr:colOff>
      <xdr:row>5</xdr:row>
      <xdr:rowOff>485775</xdr:rowOff>
    </xdr:to>
    <xdr:sp macro="" textlink="">
      <xdr:nvSpPr>
        <xdr:cNvPr id="3" name="Rectangle 2"/>
        <xdr:cNvSpPr/>
      </xdr:nvSpPr>
      <xdr:spPr>
        <a:xfrm>
          <a:off x="123825" y="38100"/>
          <a:ext cx="7445375" cy="714375"/>
        </a:xfrm>
        <a:prstGeom prst="rect">
          <a:avLst/>
        </a:prstGeom>
        <a:gradFill flip="none" rotWithShape="1">
          <a:gsLst>
            <a:gs pos="0">
              <a:srgbClr val="9CA7AC"/>
            </a:gs>
            <a:gs pos="100000">
              <a:srgbClr val="152935"/>
            </a:gs>
          </a:gsLst>
          <a:lin ang="0" scaled="1"/>
          <a:tileRect/>
        </a:gra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Employee Summary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1"/>
  <sheetViews>
    <sheetView showGridLines="0" showRowColHeaders="0" tabSelected="1" topLeftCell="C12" zoomScale="110" zoomScaleNormal="110" workbookViewId="0">
      <selection activeCell="C12" sqref="C12"/>
    </sheetView>
  </sheetViews>
  <sheetFormatPr defaultRowHeight="15" x14ac:dyDescent="0.25"/>
  <cols>
    <col min="1" max="2" width="2.7109375" hidden="1" customWidth="1"/>
    <col min="3" max="3" width="1.42578125" customWidth="1"/>
    <col min="4" max="4" width="0.85546875" hidden="1" customWidth="1"/>
    <col min="5" max="5" width="23.140625" customWidth="1"/>
    <col min="6" max="6" width="12.42578125" customWidth="1"/>
    <col min="7" max="7" width="19.85546875" customWidth="1"/>
    <col min="8" max="8" width="5.5703125" customWidth="1"/>
    <col min="9" max="9" width="5" customWidth="1"/>
    <col min="10" max="10" width="8.85546875" customWidth="1"/>
    <col min="11" max="11" width="9.7109375" customWidth="1"/>
    <col min="12" max="12" width="5.85546875" customWidth="1"/>
    <col min="13" max="13" width="7" customWidth="1"/>
    <col min="14" max="14" width="8.5703125" customWidth="1"/>
    <col min="15" max="15" width="9.7109375" customWidth="1"/>
    <col min="16" max="16" width="6.42578125" customWidth="1"/>
    <col min="17" max="17" width="7.85546875" style="63" customWidth="1"/>
  </cols>
  <sheetData>
    <row r="1" spans="1:17" hidden="1" x14ac:dyDescent="0.25">
      <c r="A1" t="s">
        <v>16</v>
      </c>
      <c r="M1" s="46"/>
      <c r="Q1" s="48"/>
    </row>
    <row r="2" spans="1:17" s="47" customFormat="1" ht="12" hidden="1" x14ac:dyDescent="0.2">
      <c r="A2" s="47">
        <f>0</f>
        <v>0</v>
      </c>
      <c r="C2" s="71"/>
      <c r="D2" s="68"/>
      <c r="E2" s="109"/>
      <c r="F2" s="110"/>
      <c r="G2" s="110"/>
      <c r="H2" s="111"/>
      <c r="I2" s="112"/>
      <c r="J2" s="113"/>
      <c r="K2" s="110"/>
      <c r="L2" s="111"/>
      <c r="M2" s="114"/>
      <c r="N2" s="115"/>
      <c r="O2" s="113"/>
      <c r="P2" s="66"/>
      <c r="Q2" s="66"/>
    </row>
    <row r="3" spans="1:17" s="49" customFormat="1" ht="12" hidden="1" x14ac:dyDescent="0.2">
      <c r="A3" s="49">
        <f>1</f>
        <v>1</v>
      </c>
      <c r="C3" s="72"/>
      <c r="D3" s="69"/>
      <c r="E3" s="116"/>
      <c r="F3" s="117"/>
      <c r="G3" s="117"/>
      <c r="H3" s="118"/>
      <c r="I3" s="119"/>
      <c r="J3" s="120"/>
      <c r="K3" s="121"/>
      <c r="L3" s="118"/>
      <c r="M3" s="122"/>
      <c r="N3" s="123"/>
      <c r="O3" s="120"/>
      <c r="P3" s="67"/>
      <c r="Q3" s="67"/>
    </row>
    <row r="4" spans="1:17" s="47" customFormat="1" ht="12" hidden="1" x14ac:dyDescent="0.2">
      <c r="A4" s="47">
        <f>2</f>
        <v>2</v>
      </c>
      <c r="C4" s="71"/>
      <c r="D4" s="68"/>
      <c r="E4" s="109"/>
      <c r="F4" s="124"/>
      <c r="G4" s="124"/>
      <c r="H4" s="125"/>
      <c r="I4" s="112"/>
      <c r="J4" s="113"/>
      <c r="K4" s="110"/>
      <c r="L4" s="125"/>
      <c r="M4" s="114"/>
      <c r="N4" s="115"/>
      <c r="O4" s="113"/>
      <c r="P4" s="125"/>
      <c r="Q4" s="125"/>
    </row>
    <row r="5" spans="1:17" s="47" customFormat="1" ht="12" hidden="1" x14ac:dyDescent="0.2">
      <c r="A5" s="47">
        <f>3</f>
        <v>3</v>
      </c>
      <c r="C5" s="71"/>
      <c r="D5" s="68"/>
      <c r="E5" s="109"/>
      <c r="F5" s="124"/>
      <c r="G5" s="124"/>
      <c r="H5" s="125"/>
      <c r="I5" s="112"/>
      <c r="J5" s="113"/>
      <c r="K5" s="110"/>
      <c r="L5" s="125"/>
      <c r="M5" s="114"/>
      <c r="N5" s="115"/>
      <c r="O5" s="113"/>
      <c r="P5" s="125"/>
      <c r="Q5" s="125"/>
    </row>
    <row r="6" spans="1:17" s="47" customFormat="1" ht="12" hidden="1" x14ac:dyDescent="0.2">
      <c r="A6" s="47" t="s">
        <v>255</v>
      </c>
      <c r="C6" s="71"/>
      <c r="D6" s="68"/>
      <c r="E6" s="109"/>
      <c r="F6" s="110"/>
      <c r="G6" s="110"/>
      <c r="H6" s="111"/>
      <c r="I6" s="112"/>
      <c r="J6" s="113"/>
      <c r="K6" s="110"/>
      <c r="L6" s="126"/>
      <c r="M6" s="114"/>
      <c r="N6" s="115"/>
      <c r="O6" s="113"/>
      <c r="P6" s="111"/>
      <c r="Q6" s="111"/>
    </row>
    <row r="7" spans="1:17" s="47" customFormat="1" ht="12" hidden="1" x14ac:dyDescent="0.2">
      <c r="A7" s="47" t="s">
        <v>256</v>
      </c>
      <c r="C7" s="71"/>
      <c r="D7" s="68"/>
      <c r="E7" s="109"/>
      <c r="F7" s="110"/>
      <c r="G7" s="110"/>
      <c r="H7" s="111"/>
      <c r="I7" s="127"/>
      <c r="J7" s="113"/>
      <c r="K7" s="110"/>
      <c r="L7" s="111"/>
      <c r="M7" s="114"/>
      <c r="N7" s="115"/>
      <c r="O7" s="113"/>
      <c r="P7" s="111"/>
      <c r="Q7" s="111"/>
    </row>
    <row r="8" spans="1:17" s="47" customFormat="1" ht="12" hidden="1" x14ac:dyDescent="0.2">
      <c r="A8" s="47" t="s">
        <v>15</v>
      </c>
      <c r="C8" s="71"/>
      <c r="D8" s="68"/>
      <c r="E8" s="128"/>
      <c r="F8" s="110"/>
      <c r="G8" s="110"/>
      <c r="H8" s="111"/>
      <c r="I8" s="112"/>
      <c r="J8" s="113"/>
      <c r="K8" s="110"/>
      <c r="L8" s="111"/>
      <c r="M8" s="114"/>
      <c r="N8" s="115"/>
      <c r="O8" s="113"/>
      <c r="P8" s="111"/>
      <c r="Q8" s="111"/>
    </row>
    <row r="9" spans="1:17" s="47" customFormat="1" ht="12" hidden="1" x14ac:dyDescent="0.2">
      <c r="A9" s="47" t="s">
        <v>295</v>
      </c>
      <c r="C9" s="73"/>
      <c r="D9" s="70"/>
      <c r="E9" s="129"/>
      <c r="F9" s="130"/>
      <c r="G9" s="130"/>
      <c r="H9" s="131"/>
      <c r="I9" s="132"/>
      <c r="J9" s="113"/>
      <c r="K9" s="130"/>
      <c r="L9" s="131"/>
      <c r="M9" s="114"/>
      <c r="N9" s="133"/>
      <c r="O9" s="113"/>
      <c r="P9" s="131"/>
      <c r="Q9" s="131" t="s">
        <v>296</v>
      </c>
    </row>
    <row r="10" spans="1:17" hidden="1" x14ac:dyDescent="0.25">
      <c r="A10" t="s">
        <v>17</v>
      </c>
      <c r="I10" s="50"/>
      <c r="J10" s="51"/>
      <c r="K10" s="52"/>
      <c r="N10">
        <f ca="1">_xll.DBRW($D$11,$D$15,"Total",$F$15,$H$15,"Validation")</f>
        <v>0</v>
      </c>
      <c r="O10" t="str">
        <f ca="1">_xll.DBRW($D$11,$D$15,"Total",$F$15,$H$15,"ValidationFlag")</f>
        <v>Input Valid</v>
      </c>
    </row>
    <row r="11" spans="1:17" hidden="1" x14ac:dyDescent="0.25">
      <c r="D11" t="str">
        <f ca="1">_xll.TM1RPTVIEW("24retail:Employee:1", 0, _xll.TM1RPTTITLE("24retail:organization",$D$15), _xll.TM1RPTTITLE("24retail:Year",$F$15), _xll.TM1RPTTITLE("24retail:Version",$H$15),TM1RPTFMTRNG,TM1RPTFMTIDCOL)</f>
        <v>24retail:Employee:1</v>
      </c>
    </row>
    <row r="12" spans="1:17" ht="57.75" customHeight="1" thickBot="1" x14ac:dyDescent="0.3">
      <c r="B12" s="53"/>
      <c r="C12" s="54"/>
      <c r="D12" s="55" t="s">
        <v>34</v>
      </c>
      <c r="E12" s="75" t="s">
        <v>34</v>
      </c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7"/>
    </row>
    <row r="13" spans="1:17" ht="39.75" customHeight="1" x14ac:dyDescent="0.25">
      <c r="K13" s="56"/>
      <c r="L13" s="56"/>
      <c r="M13" s="56"/>
      <c r="N13" s="56"/>
    </row>
    <row r="14" spans="1:17" s="57" customFormat="1" ht="15" customHeight="1" x14ac:dyDescent="0.25">
      <c r="D14" s="134" t="s">
        <v>33</v>
      </c>
      <c r="E14" s="134"/>
      <c r="F14" s="135" t="s">
        <v>0</v>
      </c>
      <c r="G14" s="135"/>
      <c r="H14" s="135" t="s">
        <v>1</v>
      </c>
      <c r="I14" s="135"/>
      <c r="J14" s="135"/>
      <c r="K14" s="135"/>
      <c r="L14" s="134" t="s">
        <v>252</v>
      </c>
      <c r="M14" s="134"/>
      <c r="N14" s="134"/>
      <c r="O14" s="134"/>
      <c r="P14" s="134"/>
      <c r="Q14" s="64"/>
    </row>
    <row r="15" spans="1:17" s="57" customFormat="1" ht="15" customHeight="1" x14ac:dyDescent="0.25">
      <c r="D15" s="136" t="str">
        <f ca="1">_xll.SUBNM("24retail:organization","","101","Caption_Default")</f>
        <v>Massachusetts</v>
      </c>
      <c r="E15" s="136"/>
      <c r="F15" s="136" t="str">
        <f ca="1">_xll.SUBNM("24retail:Year","Default","Y2","Caption_Default")</f>
        <v>2015</v>
      </c>
      <c r="G15" s="136"/>
      <c r="H15" s="136" t="str">
        <f ca="1">_xll.SUBNM("24retail:Version","Current",_xll.DBR("24retail:Calendar","Current Version","String"),"Caption_Default")</f>
        <v>Budget</v>
      </c>
      <c r="I15" s="136"/>
      <c r="J15" s="136"/>
      <c r="K15" s="136"/>
      <c r="L15" s="137" t="str">
        <f ca="1">$O$10</f>
        <v>Input Valid</v>
      </c>
      <c r="M15" s="137"/>
      <c r="N15" s="137"/>
      <c r="O15" s="137"/>
      <c r="P15" s="137"/>
      <c r="Q15" s="64"/>
    </row>
    <row r="16" spans="1:17" ht="7.5" customHeight="1" x14ac:dyDescent="0.25"/>
    <row r="17" spans="1:17" s="62" customFormat="1" ht="12" customHeight="1" x14ac:dyDescent="0.2">
      <c r="D17" s="2"/>
      <c r="E17" s="2" t="s">
        <v>2</v>
      </c>
      <c r="F17" s="2" t="s">
        <v>3</v>
      </c>
      <c r="G17" s="2" t="s">
        <v>4</v>
      </c>
      <c r="H17" s="2" t="s">
        <v>262</v>
      </c>
      <c r="I17" s="2" t="s">
        <v>5</v>
      </c>
      <c r="J17" s="105" t="s">
        <v>264</v>
      </c>
      <c r="K17" s="2" t="s">
        <v>265</v>
      </c>
      <c r="L17" s="2" t="s">
        <v>253</v>
      </c>
      <c r="M17" s="105" t="s">
        <v>253</v>
      </c>
      <c r="N17" s="2" t="s">
        <v>253</v>
      </c>
      <c r="O17" s="105" t="s">
        <v>268</v>
      </c>
      <c r="P17" s="2" t="s">
        <v>269</v>
      </c>
      <c r="Q17" s="2" t="s">
        <v>293</v>
      </c>
    </row>
    <row r="18" spans="1:17" s="58" customFormat="1" ht="12" customHeight="1" thickBot="1" x14ac:dyDescent="0.25">
      <c r="D18" s="23"/>
      <c r="E18" s="155"/>
      <c r="F18" s="155"/>
      <c r="G18" s="155"/>
      <c r="H18" s="155" t="s">
        <v>263</v>
      </c>
      <c r="I18" s="155"/>
      <c r="J18" s="156" t="s">
        <v>279</v>
      </c>
      <c r="K18" s="155" t="s">
        <v>264</v>
      </c>
      <c r="L18" s="155" t="s">
        <v>263</v>
      </c>
      <c r="M18" s="156" t="s">
        <v>266</v>
      </c>
      <c r="N18" s="155" t="s">
        <v>267</v>
      </c>
      <c r="O18" s="156" t="s">
        <v>264</v>
      </c>
      <c r="P18" s="155" t="s">
        <v>270</v>
      </c>
      <c r="Q18" s="155" t="s">
        <v>294</v>
      </c>
    </row>
    <row r="19" spans="1:17" s="58" customFormat="1" ht="32.25" hidden="1" customHeight="1" x14ac:dyDescent="0.2">
      <c r="D19" s="59"/>
      <c r="E19" s="59" t="s">
        <v>2</v>
      </c>
      <c r="F19" s="59" t="s">
        <v>3</v>
      </c>
      <c r="G19" s="59" t="s">
        <v>4</v>
      </c>
      <c r="H19" s="59" t="s">
        <v>11</v>
      </c>
      <c r="I19" s="59" t="s">
        <v>5</v>
      </c>
      <c r="J19" s="59" t="s">
        <v>6</v>
      </c>
      <c r="K19" s="59" t="s">
        <v>7</v>
      </c>
      <c r="L19" s="59" t="s">
        <v>8</v>
      </c>
      <c r="M19" s="59" t="s">
        <v>9</v>
      </c>
      <c r="N19" s="59" t="s">
        <v>251</v>
      </c>
      <c r="O19" s="59" t="s">
        <v>10</v>
      </c>
      <c r="P19" s="59" t="s">
        <v>12</v>
      </c>
      <c r="Q19" s="65"/>
    </row>
    <row r="20" spans="1:17" ht="30.75" hidden="1" thickTop="1" x14ac:dyDescent="0.25">
      <c r="E20" s="60" t="s">
        <v>2</v>
      </c>
      <c r="F20" s="60" t="s">
        <v>3</v>
      </c>
      <c r="G20" s="60" t="s">
        <v>4</v>
      </c>
      <c r="H20" s="60" t="s">
        <v>11</v>
      </c>
      <c r="I20" s="60" t="s">
        <v>5</v>
      </c>
      <c r="J20" s="60" t="s">
        <v>6</v>
      </c>
      <c r="K20" s="60" t="s">
        <v>7</v>
      </c>
      <c r="L20" s="60" t="s">
        <v>8</v>
      </c>
      <c r="M20" s="60" t="s">
        <v>9</v>
      </c>
      <c r="N20" s="61" t="s">
        <v>251</v>
      </c>
      <c r="O20" s="60" t="s">
        <v>10</v>
      </c>
      <c r="P20" s="60" t="s">
        <v>12</v>
      </c>
    </row>
    <row r="21" spans="1:17" ht="15.75" thickTop="1" x14ac:dyDescent="0.25">
      <c r="A21" s="49" t="str">
        <f ca="1">IF(B21&lt;&gt;"0",B21,IF(MOD(D21,2)&lt;&gt;0,"GREY",C21))</f>
        <v>1</v>
      </c>
      <c r="B21" s="49" t="str">
        <f ca="1">_xll.DBR($D$11,$D$15,$D21,$F$15,$H$15,"RowFormat")</f>
        <v>1</v>
      </c>
      <c r="C21" s="72"/>
      <c r="D21" s="74" t="str">
        <f ca="1">_xll.TM1RPTROW($D$11,"24retail:EmployeeList","Default")</f>
        <v>Total</v>
      </c>
      <c r="E21" s="116" t="str">
        <f ca="1">_xll.DBRW($D$11,$D$15,$D21,$F$15,$H$15,E$20)</f>
        <v/>
      </c>
      <c r="F21" s="117" t="str">
        <f ca="1">_xll.DBRW($D$11,$D$15,$D21,$F$15,$H$15,F$20)</f>
        <v/>
      </c>
      <c r="G21" s="117" t="str">
        <f ca="1">_xll.DBRW($D$11,$D$15,$D21,$F$15,$H$15,G$20)</f>
        <v/>
      </c>
      <c r="H21" s="118" t="str">
        <f ca="1">_xll.DBRW($D$11,$D$15,$D21,$F$15,$H$15,H$20)</f>
        <v/>
      </c>
      <c r="I21" s="119">
        <f ca="1">_xll.DBRW($D$11,$D$15,$D21,$F$15,$H$15,I$20)</f>
        <v>5</v>
      </c>
      <c r="J21" s="120">
        <f ca="1">_xll.DBRW($D$11,$D$15,$D21,$F$15,$H$15,J$20)</f>
        <v>528541.66484509734</v>
      </c>
      <c r="K21" s="121">
        <f ca="1">_xll.DBRW($D$11,$D$15,$D21,$F$15,$H$15,K$20)</f>
        <v>321000</v>
      </c>
      <c r="L21" s="118" t="str">
        <f ca="1">_xll.DBRW($D$11,$D$15,$D21,$F$15,$H$15,L$20)</f>
        <v/>
      </c>
      <c r="M21" s="122">
        <f ca="1">_xll.DBRW($D$11,$D$15,$D21,$F$15,$H$15,M$20)</f>
        <v>0</v>
      </c>
      <c r="N21" s="123">
        <f ca="1">_xll.DBRW($D$11,$D$15,$D21,$F$15,$H$15,N$20)</f>
        <v>0</v>
      </c>
      <c r="O21" s="120" t="str">
        <f ca="1">_xll.DBRW($D$11,$D$15,$D21,$F$15,$H$15,O$20)</f>
        <v/>
      </c>
      <c r="P21" s="67" t="str">
        <f ca="1">_xll.DBRW($D$11,$D$15,$D21,$F$15,$H$15,P$20)</f>
        <v/>
      </c>
      <c r="Q21" s="67" t="str">
        <f ca="1">IF(K21&gt;0,IF(K21&lt;J21, "1",IF(K21=0,0,"")),"")</f>
        <v>1</v>
      </c>
    </row>
    <row r="22" spans="1:17" x14ac:dyDescent="0.25">
      <c r="A22" s="47" t="str">
        <f t="shared" ref="A22:A31" ca="1" si="0">IF(B22&lt;&gt;"0",B22,IF(MOD(D22,2)&lt;&gt;0,"GREY",C22))</f>
        <v>GREY</v>
      </c>
      <c r="B22" s="47" t="str">
        <f ca="1">_xll.DBR($D$11,$D$15,$D22,$F$15,$H$15,"RowFormat")</f>
        <v>0</v>
      </c>
      <c r="C22" s="73"/>
      <c r="D22" s="70" t="s">
        <v>18</v>
      </c>
      <c r="E22" s="129" t="str">
        <f ca="1">_xll.DBRW($D$11,$D$15,$D22,$F$15,$H$15,E$20)</f>
        <v>Gretchen Davis</v>
      </c>
      <c r="F22" s="130" t="str">
        <f ca="1">_xll.DBRW($D$11,$D$15,$D22,$F$15,$H$15,F$20)</f>
        <v>Prod Mgmt</v>
      </c>
      <c r="G22" s="130" t="str">
        <f ca="1">_xll.DBRW($D$11,$D$15,$D22,$F$15,$H$15,G$20)</f>
        <v>C004 PM Anly</v>
      </c>
      <c r="H22" s="131" t="str">
        <f ca="1">_xll.DBRW($D$11,$D$15,$D22,$F$15,$H$15,H$20)</f>
        <v/>
      </c>
      <c r="I22" s="132">
        <f ca="1">_xll.DBRW($D$11,$D$15,$D22,$F$15,$H$15,I$20)</f>
        <v>1</v>
      </c>
      <c r="J22" s="113">
        <f ca="1">_xll.DBRW($D$11,$D$15,$D22,$F$15,$H$15,J$20)</f>
        <v>113496.01533004679</v>
      </c>
      <c r="K22" s="130">
        <f ca="1">_xll.DBRW($D$11,$D$15,$D22,$F$15,$H$15,K$20)</f>
        <v>122000</v>
      </c>
      <c r="L22" s="131" t="str">
        <f ca="1">_xll.DBRW($D$11,$D$15,$D22,$F$15,$H$15,L$20)</f>
        <v>Jul</v>
      </c>
      <c r="M22" s="114">
        <f ca="1">_xll.DBRW($D$11,$D$15,$D22,$F$15,$H$15,M$20)</f>
        <v>5</v>
      </c>
      <c r="N22" s="133">
        <f ca="1">_xll.DBRW($D$11,$D$15,$D22,$F$15,$H$15,N$20)</f>
        <v>0</v>
      </c>
      <c r="O22" s="113">
        <f ca="1">_xll.DBRW($D$11,$D$15,$D22,$F$15,$H$15,O$20)</f>
        <v>128100</v>
      </c>
      <c r="P22" s="131" t="str">
        <f ca="1">_xll.DBRW($D$11,$D$15,$D22,$F$15,$H$15,P$20)</f>
        <v/>
      </c>
      <c r="Q22" s="131" t="str">
        <f t="shared" ref="Q22:Q31" ca="1" si="1">IF(K22&gt;0,IF(K22&lt;J22, "1",IF(K22=0,0,"")),"")</f>
        <v/>
      </c>
    </row>
    <row r="23" spans="1:17" x14ac:dyDescent="0.25">
      <c r="A23" s="47">
        <f t="shared" ca="1" si="0"/>
        <v>0</v>
      </c>
      <c r="B23" s="47" t="str">
        <f ca="1">_xll.DBR($D$11,$D$15,$D23,$F$15,$H$15,"RowFormat")</f>
        <v>0</v>
      </c>
      <c r="C23" s="71"/>
      <c r="D23" s="68" t="s">
        <v>19</v>
      </c>
      <c r="E23" s="109" t="str">
        <f ca="1">_xll.DBRW($D$11,$D$15,$D23,$F$15,$H$15,E$20)</f>
        <v>Kevin Rankin</v>
      </c>
      <c r="F23" s="110" t="str">
        <f ca="1">_xll.DBRW($D$11,$D$15,$D23,$F$15,$H$15,F$20)</f>
        <v>Mktg</v>
      </c>
      <c r="G23" s="110" t="str">
        <f ca="1">_xll.DBRW($D$11,$D$15,$D23,$F$15,$H$15,G$20)</f>
        <v>B002 Mkt Spc 1</v>
      </c>
      <c r="H23" s="111" t="str">
        <f ca="1">_xll.DBRW($D$11,$D$15,$D23,$F$15,$H$15,H$20)</f>
        <v/>
      </c>
      <c r="I23" s="112">
        <f ca="1">_xll.DBRW($D$11,$D$15,$D23,$F$15,$H$15,I$20)</f>
        <v>1</v>
      </c>
      <c r="J23" s="113">
        <f ca="1">_xll.DBRW($D$11,$D$15,$D23,$F$15,$H$15,J$20)</f>
        <v>93796.795401452677</v>
      </c>
      <c r="K23" s="110">
        <f ca="1">_xll.DBRW($D$11,$D$15,$D23,$F$15,$H$15,K$20)</f>
        <v>0</v>
      </c>
      <c r="L23" s="111" t="str">
        <f ca="1">_xll.DBRW($D$11,$D$15,$D23,$F$15,$H$15,L$20)</f>
        <v>Mar</v>
      </c>
      <c r="M23" s="114">
        <f ca="1">_xll.DBRW($D$11,$D$15,$D23,$F$15,$H$15,M$20)</f>
        <v>5</v>
      </c>
      <c r="N23" s="115">
        <f ca="1">_xll.DBRW($D$11,$D$15,$D23,$F$15,$H$15,N$20)</f>
        <v>0</v>
      </c>
      <c r="O23" s="113">
        <f ca="1">_xll.DBRW($D$11,$D$15,$D23,$F$15,$H$15,O$20)</f>
        <v>98486.635171525311</v>
      </c>
      <c r="P23" s="66" t="str">
        <f ca="1">_xll.DBRW($D$11,$D$15,$D23,$F$15,$H$15,P$20)</f>
        <v/>
      </c>
      <c r="Q23" s="66" t="str">
        <f t="shared" ca="1" si="1"/>
        <v/>
      </c>
    </row>
    <row r="24" spans="1:17" x14ac:dyDescent="0.25">
      <c r="A24" s="47" t="str">
        <f t="shared" ca="1" si="0"/>
        <v>GREY</v>
      </c>
      <c r="B24" s="47" t="str">
        <f ca="1">_xll.DBR($D$11,$D$15,$D24,$F$15,$H$15,"RowFormat")</f>
        <v>0</v>
      </c>
      <c r="C24" s="73"/>
      <c r="D24" s="70" t="s">
        <v>20</v>
      </c>
      <c r="E24" s="129" t="str">
        <f ca="1">_xll.DBRW($D$11,$D$15,$D24,$F$15,$H$15,E$20)</f>
        <v>Maggie Clark</v>
      </c>
      <c r="F24" s="130" t="str">
        <f ca="1">_xll.DBRW($D$11,$D$15,$D24,$F$15,$H$15,F$20)</f>
        <v>Prod Mgmt</v>
      </c>
      <c r="G24" s="130" t="str">
        <f ca="1">_xll.DBRW($D$11,$D$15,$D24,$F$15,$H$15,G$20)</f>
        <v>C004 PM Anly</v>
      </c>
      <c r="H24" s="131" t="str">
        <f ca="1">_xll.DBRW($D$11,$D$15,$D24,$F$15,$H$15,H$20)</f>
        <v/>
      </c>
      <c r="I24" s="132">
        <f ca="1">_xll.DBRW($D$11,$D$15,$D24,$F$15,$H$15,I$20)</f>
        <v>1</v>
      </c>
      <c r="J24" s="113">
        <f ca="1">_xll.DBRW($D$11,$D$15,$D24,$F$15,$H$15,J$20)</f>
        <v>113496.01533004679</v>
      </c>
      <c r="K24" s="130">
        <f ca="1">_xll.DBRW($D$11,$D$15,$D24,$F$15,$H$15,K$20)</f>
        <v>99000</v>
      </c>
      <c r="L24" s="131" t="str">
        <f ca="1">_xll.DBRW($D$11,$D$15,$D24,$F$15,$H$15,L$20)</f>
        <v>Mar</v>
      </c>
      <c r="M24" s="114">
        <f ca="1">_xll.DBRW($D$11,$D$15,$D24,$F$15,$H$15,M$20)</f>
        <v>5</v>
      </c>
      <c r="N24" s="133">
        <f ca="1">_xll.DBRW($D$11,$D$15,$D24,$F$15,$H$15,N$20)</f>
        <v>0</v>
      </c>
      <c r="O24" s="113">
        <f ca="1">_xll.DBRW($D$11,$D$15,$D24,$F$15,$H$15,O$20)</f>
        <v>103950</v>
      </c>
      <c r="P24" s="131" t="str">
        <f ca="1">_xll.DBRW($D$11,$D$15,$D24,$F$15,$H$15,P$20)</f>
        <v/>
      </c>
      <c r="Q24" s="131" t="str">
        <f t="shared" ca="1" si="1"/>
        <v>1</v>
      </c>
    </row>
    <row r="25" spans="1:17" x14ac:dyDescent="0.25">
      <c r="A25" s="47">
        <f t="shared" ca="1" si="0"/>
        <v>0</v>
      </c>
      <c r="B25" s="47" t="str">
        <f ca="1">_xll.DBR($D$11,$D$15,$D25,$F$15,$H$15,"RowFormat")</f>
        <v>0</v>
      </c>
      <c r="C25" s="71"/>
      <c r="D25" s="68" t="s">
        <v>244</v>
      </c>
      <c r="E25" s="109" t="str">
        <f ca="1">_xll.DBRW($D$11,$D$15,$D25,$F$15,$H$15,E$20)</f>
        <v>Helen Barnes</v>
      </c>
      <c r="F25" s="110" t="str">
        <f ca="1">_xll.DBRW($D$11,$D$15,$D25,$F$15,$H$15,F$20)</f>
        <v>Sales</v>
      </c>
      <c r="G25" s="110" t="str">
        <f ca="1">_xll.DBRW($D$11,$D$15,$D25,$F$15,$H$15,G$20)</f>
        <v>A004 Sales Mgr</v>
      </c>
      <c r="H25" s="111" t="str">
        <f ca="1">_xll.DBRW($D$11,$D$15,$D25,$F$15,$H$15,H$20)</f>
        <v/>
      </c>
      <c r="I25" s="112">
        <f ca="1">_xll.DBRW($D$11,$D$15,$D25,$F$15,$H$15,I$20)</f>
        <v>1</v>
      </c>
      <c r="J25" s="113">
        <f ca="1">_xll.DBRW($D$11,$D$15,$D25,$F$15,$H$15,J$20)</f>
        <v>110309.8944507977</v>
      </c>
      <c r="K25" s="110">
        <f ca="1">_xll.DBRW($D$11,$D$15,$D25,$F$15,$H$15,K$20)</f>
        <v>0</v>
      </c>
      <c r="L25" s="111" t="str">
        <f ca="1">_xll.DBRW($D$11,$D$15,$D25,$F$15,$H$15,L$20)</f>
        <v>Apr</v>
      </c>
      <c r="M25" s="114">
        <f ca="1">_xll.DBRW($D$11,$D$15,$D25,$F$15,$H$15,M$20)</f>
        <v>5</v>
      </c>
      <c r="N25" s="115">
        <f ca="1">_xll.DBRW($D$11,$D$15,$D25,$F$15,$H$15,N$20)</f>
        <v>0</v>
      </c>
      <c r="O25" s="113">
        <f ca="1">_xll.DBRW($D$11,$D$15,$D25,$F$15,$H$15,O$20)</f>
        <v>115825.38917333759</v>
      </c>
      <c r="P25" s="66" t="str">
        <f ca="1">_xll.DBRW($D$11,$D$15,$D25,$F$15,$H$15,P$20)</f>
        <v>Jun</v>
      </c>
      <c r="Q25" s="66" t="str">
        <f t="shared" ca="1" si="1"/>
        <v/>
      </c>
    </row>
    <row r="26" spans="1:17" x14ac:dyDescent="0.25">
      <c r="A26" s="47" t="str">
        <f t="shared" ca="1" si="0"/>
        <v>GREY</v>
      </c>
      <c r="B26" s="47" t="str">
        <f ca="1">_xll.DBR($D$11,$D$15,$D26,$F$15,$H$15,"RowFormat")</f>
        <v>0</v>
      </c>
      <c r="C26" s="73"/>
      <c r="D26" s="70" t="s">
        <v>245</v>
      </c>
      <c r="E26" s="129" t="str">
        <f ca="1">_xll.DBRW($D$11,$D$15,$D26,$F$15,$H$15,E$20)</f>
        <v>Amanda Davies</v>
      </c>
      <c r="F26" s="130" t="str">
        <f ca="1">_xll.DBRW($D$11,$D$15,$D26,$F$15,$H$15,F$20)</f>
        <v>Eng</v>
      </c>
      <c r="G26" s="130" t="str">
        <f ca="1">_xll.DBRW($D$11,$D$15,$D26,$F$15,$H$15,G$20)</f>
        <v>J015 Softwr Eng II</v>
      </c>
      <c r="H26" s="131" t="str">
        <f ca="1">_xll.DBRW($D$11,$D$15,$D26,$F$15,$H$15,H$20)</f>
        <v/>
      </c>
      <c r="I26" s="132">
        <f ca="1">_xll.DBRW($D$11,$D$15,$D26,$F$15,$H$15,I$20)</f>
        <v>1</v>
      </c>
      <c r="J26" s="113">
        <f ca="1">_xll.DBRW($D$11,$D$15,$D26,$F$15,$H$15,J$20)</f>
        <v>97442.944332753454</v>
      </c>
      <c r="K26" s="130">
        <f ca="1">_xll.DBRW($D$11,$D$15,$D26,$F$15,$H$15,K$20)</f>
        <v>100000</v>
      </c>
      <c r="L26" s="131" t="str">
        <f ca="1">_xll.DBRW($D$11,$D$15,$D26,$F$15,$H$15,L$20)</f>
        <v>Apr</v>
      </c>
      <c r="M26" s="114">
        <f ca="1">_xll.DBRW($D$11,$D$15,$D26,$F$15,$H$15,M$20)</f>
        <v>5</v>
      </c>
      <c r="N26" s="133">
        <f ca="1">_xll.DBRW($D$11,$D$15,$D26,$F$15,$H$15,N$20)</f>
        <v>0</v>
      </c>
      <c r="O26" s="113">
        <f ca="1">_xll.DBRW($D$11,$D$15,$D26,$F$15,$H$15,O$20)</f>
        <v>105000</v>
      </c>
      <c r="P26" s="131" t="str">
        <f ca="1">_xll.DBRW($D$11,$D$15,$D26,$F$15,$H$15,P$20)</f>
        <v/>
      </c>
      <c r="Q26" s="131" t="str">
        <f t="shared" ca="1" si="1"/>
        <v/>
      </c>
    </row>
    <row r="27" spans="1:17" x14ac:dyDescent="0.25">
      <c r="A27" s="47">
        <f t="shared" ca="1" si="0"/>
        <v>0</v>
      </c>
      <c r="B27" s="47" t="str">
        <f ca="1">_xll.DBR($D$11,$D$15,$D27,$F$15,$H$15,"RowFormat")</f>
        <v>0</v>
      </c>
      <c r="C27" s="71"/>
      <c r="D27" s="68" t="s">
        <v>246</v>
      </c>
      <c r="E27" s="109" t="str">
        <f ca="1">_xll.DBRW($D$11,$D$15,$D27,$F$15,$H$15,E$20)</f>
        <v/>
      </c>
      <c r="F27" s="110" t="str">
        <f ca="1">_xll.DBRW($D$11,$D$15,$D27,$F$15,$H$15,F$20)</f>
        <v/>
      </c>
      <c r="G27" s="110" t="str">
        <f ca="1">_xll.DBRW($D$11,$D$15,$D27,$F$15,$H$15,G$20)</f>
        <v/>
      </c>
      <c r="H27" s="111" t="str">
        <f ca="1">_xll.DBRW($D$11,$D$15,$D27,$F$15,$H$15,H$20)</f>
        <v/>
      </c>
      <c r="I27" s="112">
        <f ca="1">_xll.DBRW($D$11,$D$15,$D27,$F$15,$H$15,I$20)</f>
        <v>0</v>
      </c>
      <c r="J27" s="113">
        <f ca="1">_xll.DBRW($D$11,$D$15,$D27,$F$15,$H$15,J$20)</f>
        <v>0</v>
      </c>
      <c r="K27" s="110">
        <f ca="1">_xll.DBRW($D$11,$D$15,$D27,$F$15,$H$15,K$20)</f>
        <v>0</v>
      </c>
      <c r="L27" s="111" t="str">
        <f ca="1">_xll.DBRW($D$11,$D$15,$D27,$F$15,$H$15,L$20)</f>
        <v/>
      </c>
      <c r="M27" s="114">
        <f ca="1">_xll.DBRW($D$11,$D$15,$D27,$F$15,$H$15,M$20)</f>
        <v>0</v>
      </c>
      <c r="N27" s="115">
        <f ca="1">_xll.DBRW($D$11,$D$15,$D27,$F$15,$H$15,N$20)</f>
        <v>0</v>
      </c>
      <c r="O27" s="113">
        <f ca="1">_xll.DBRW($D$11,$D$15,$D27,$F$15,$H$15,O$20)</f>
        <v>0</v>
      </c>
      <c r="P27" s="66" t="str">
        <f ca="1">_xll.DBRW($D$11,$D$15,$D27,$F$15,$H$15,P$20)</f>
        <v/>
      </c>
      <c r="Q27" s="66" t="str">
        <f t="shared" ca="1" si="1"/>
        <v/>
      </c>
    </row>
    <row r="28" spans="1:17" x14ac:dyDescent="0.25">
      <c r="A28" s="47" t="str">
        <f t="shared" ca="1" si="0"/>
        <v>GREY</v>
      </c>
      <c r="B28" s="47" t="str">
        <f ca="1">_xll.DBR($D$11,$D$15,$D28,$F$15,$H$15,"RowFormat")</f>
        <v>0</v>
      </c>
      <c r="C28" s="73"/>
      <c r="D28" s="70" t="s">
        <v>247</v>
      </c>
      <c r="E28" s="129" t="str">
        <f ca="1">_xll.DBRW($D$11,$D$15,$D28,$F$15,$H$15,E$20)</f>
        <v/>
      </c>
      <c r="F28" s="130" t="str">
        <f ca="1">_xll.DBRW($D$11,$D$15,$D28,$F$15,$H$15,F$20)</f>
        <v/>
      </c>
      <c r="G28" s="130" t="str">
        <f ca="1">_xll.DBRW($D$11,$D$15,$D28,$F$15,$H$15,G$20)</f>
        <v/>
      </c>
      <c r="H28" s="131" t="str">
        <f ca="1">_xll.DBRW($D$11,$D$15,$D28,$F$15,$H$15,H$20)</f>
        <v/>
      </c>
      <c r="I28" s="132">
        <f ca="1">_xll.DBRW($D$11,$D$15,$D28,$F$15,$H$15,I$20)</f>
        <v>0</v>
      </c>
      <c r="J28" s="113">
        <f ca="1">_xll.DBRW($D$11,$D$15,$D28,$F$15,$H$15,J$20)</f>
        <v>0</v>
      </c>
      <c r="K28" s="130">
        <f ca="1">_xll.DBRW($D$11,$D$15,$D28,$F$15,$H$15,K$20)</f>
        <v>0</v>
      </c>
      <c r="L28" s="131" t="str">
        <f ca="1">_xll.DBRW($D$11,$D$15,$D28,$F$15,$H$15,L$20)</f>
        <v/>
      </c>
      <c r="M28" s="114">
        <f ca="1">_xll.DBRW($D$11,$D$15,$D28,$F$15,$H$15,M$20)</f>
        <v>0</v>
      </c>
      <c r="N28" s="133">
        <f ca="1">_xll.DBRW($D$11,$D$15,$D28,$F$15,$H$15,N$20)</f>
        <v>0</v>
      </c>
      <c r="O28" s="113">
        <f ca="1">_xll.DBRW($D$11,$D$15,$D28,$F$15,$H$15,O$20)</f>
        <v>0</v>
      </c>
      <c r="P28" s="131" t="str">
        <f ca="1">_xll.DBRW($D$11,$D$15,$D28,$F$15,$H$15,P$20)</f>
        <v/>
      </c>
      <c r="Q28" s="131" t="str">
        <f t="shared" ca="1" si="1"/>
        <v/>
      </c>
    </row>
    <row r="29" spans="1:17" x14ac:dyDescent="0.25">
      <c r="A29" s="47">
        <f t="shared" ca="1" si="0"/>
        <v>0</v>
      </c>
      <c r="B29" s="47" t="str">
        <f ca="1">_xll.DBR($D$11,$D$15,$D29,$F$15,$H$15,"RowFormat")</f>
        <v>0</v>
      </c>
      <c r="C29" s="71"/>
      <c r="D29" s="68" t="s">
        <v>248</v>
      </c>
      <c r="E29" s="109" t="str">
        <f ca="1">_xll.DBRW($D$11,$D$15,$D29,$F$15,$H$15,E$20)</f>
        <v/>
      </c>
      <c r="F29" s="110" t="str">
        <f ca="1">_xll.DBRW($D$11,$D$15,$D29,$F$15,$H$15,F$20)</f>
        <v/>
      </c>
      <c r="G29" s="110" t="str">
        <f ca="1">_xll.DBRW($D$11,$D$15,$D29,$F$15,$H$15,G$20)</f>
        <v/>
      </c>
      <c r="H29" s="111" t="str">
        <f ca="1">_xll.DBRW($D$11,$D$15,$D29,$F$15,$H$15,H$20)</f>
        <v/>
      </c>
      <c r="I29" s="112">
        <f ca="1">_xll.DBRW($D$11,$D$15,$D29,$F$15,$H$15,I$20)</f>
        <v>0</v>
      </c>
      <c r="J29" s="113">
        <f ca="1">_xll.DBRW($D$11,$D$15,$D29,$F$15,$H$15,J$20)</f>
        <v>0</v>
      </c>
      <c r="K29" s="110" t="str">
        <f ca="1">_xll.DBRW($D$11,$D$15,$D29,$F$15,$H$15,K$20)</f>
        <v/>
      </c>
      <c r="L29" s="111" t="str">
        <f ca="1">_xll.DBRW($D$11,$D$15,$D29,$F$15,$H$15,L$20)</f>
        <v/>
      </c>
      <c r="M29" s="114">
        <f ca="1">_xll.DBRW($D$11,$D$15,$D29,$F$15,$H$15,M$20)</f>
        <v>0</v>
      </c>
      <c r="N29" s="115" t="str">
        <f ca="1">_xll.DBRW($D$11,$D$15,$D29,$F$15,$H$15,N$20)</f>
        <v/>
      </c>
      <c r="O29" s="113">
        <f ca="1">_xll.DBRW($D$11,$D$15,$D29,$F$15,$H$15,O$20)</f>
        <v>0</v>
      </c>
      <c r="P29" s="66" t="str">
        <f ca="1">_xll.DBRW($D$11,$D$15,$D29,$F$15,$H$15,P$20)</f>
        <v/>
      </c>
      <c r="Q29" s="66" t="str">
        <f t="shared" ca="1" si="1"/>
        <v/>
      </c>
    </row>
    <row r="30" spans="1:17" x14ac:dyDescent="0.25">
      <c r="A30" s="47" t="str">
        <f t="shared" ca="1" si="0"/>
        <v>GREY</v>
      </c>
      <c r="B30" s="47" t="str">
        <f ca="1">_xll.DBR($D$11,$D$15,$D30,$F$15,$H$15,"RowFormat")</f>
        <v>0</v>
      </c>
      <c r="C30" s="73"/>
      <c r="D30" s="70" t="s">
        <v>249</v>
      </c>
      <c r="E30" s="129" t="str">
        <f ca="1">_xll.DBRW($D$11,$D$15,$D30,$F$15,$H$15,E$20)</f>
        <v/>
      </c>
      <c r="F30" s="130" t="str">
        <f ca="1">_xll.DBRW($D$11,$D$15,$D30,$F$15,$H$15,F$20)</f>
        <v/>
      </c>
      <c r="G30" s="130" t="str">
        <f ca="1">_xll.DBRW($D$11,$D$15,$D30,$F$15,$H$15,G$20)</f>
        <v/>
      </c>
      <c r="H30" s="131" t="str">
        <f ca="1">_xll.DBRW($D$11,$D$15,$D30,$F$15,$H$15,H$20)</f>
        <v/>
      </c>
      <c r="I30" s="132">
        <f ca="1">_xll.DBRW($D$11,$D$15,$D30,$F$15,$H$15,I$20)</f>
        <v>0</v>
      </c>
      <c r="J30" s="113">
        <f ca="1">_xll.DBRW($D$11,$D$15,$D30,$F$15,$H$15,J$20)</f>
        <v>0</v>
      </c>
      <c r="K30" s="130" t="str">
        <f ca="1">_xll.DBRW($D$11,$D$15,$D30,$F$15,$H$15,K$20)</f>
        <v/>
      </c>
      <c r="L30" s="131" t="str">
        <f ca="1">_xll.DBRW($D$11,$D$15,$D30,$F$15,$H$15,L$20)</f>
        <v/>
      </c>
      <c r="M30" s="114">
        <f ca="1">_xll.DBRW($D$11,$D$15,$D30,$F$15,$H$15,M$20)</f>
        <v>0</v>
      </c>
      <c r="N30" s="133" t="str">
        <f ca="1">_xll.DBRW($D$11,$D$15,$D30,$F$15,$H$15,N$20)</f>
        <v/>
      </c>
      <c r="O30" s="113">
        <f ca="1">_xll.DBRW($D$11,$D$15,$D30,$F$15,$H$15,O$20)</f>
        <v>0</v>
      </c>
      <c r="P30" s="131" t="str">
        <f ca="1">_xll.DBRW($D$11,$D$15,$D30,$F$15,$H$15,P$20)</f>
        <v/>
      </c>
      <c r="Q30" s="131" t="str">
        <f t="shared" ca="1" si="1"/>
        <v/>
      </c>
    </row>
    <row r="31" spans="1:17" x14ac:dyDescent="0.25">
      <c r="A31" s="47">
        <f t="shared" ca="1" si="0"/>
        <v>0</v>
      </c>
      <c r="B31" s="47" t="str">
        <f ca="1">_xll.DBR($D$11,$D$15,$D31,$F$15,$H$15,"RowFormat")</f>
        <v>0</v>
      </c>
      <c r="C31" s="71"/>
      <c r="D31" s="68" t="s">
        <v>250</v>
      </c>
      <c r="E31" s="109" t="str">
        <f ca="1">_xll.DBRW($D$11,$D$15,$D31,$F$15,$H$15,E$20)</f>
        <v/>
      </c>
      <c r="F31" s="110" t="str">
        <f ca="1">_xll.DBRW($D$11,$D$15,$D31,$F$15,$H$15,F$20)</f>
        <v/>
      </c>
      <c r="G31" s="110" t="str">
        <f ca="1">_xll.DBRW($D$11,$D$15,$D31,$F$15,$H$15,G$20)</f>
        <v/>
      </c>
      <c r="H31" s="111" t="str">
        <f ca="1">_xll.DBRW($D$11,$D$15,$D31,$F$15,$H$15,H$20)</f>
        <v/>
      </c>
      <c r="I31" s="112">
        <f ca="1">_xll.DBRW($D$11,$D$15,$D31,$F$15,$H$15,I$20)</f>
        <v>0</v>
      </c>
      <c r="J31" s="113">
        <f ca="1">_xll.DBRW($D$11,$D$15,$D31,$F$15,$H$15,J$20)</f>
        <v>0</v>
      </c>
      <c r="K31" s="110" t="str">
        <f ca="1">_xll.DBRW($D$11,$D$15,$D31,$F$15,$H$15,K$20)</f>
        <v/>
      </c>
      <c r="L31" s="111" t="str">
        <f ca="1">_xll.DBRW($D$11,$D$15,$D31,$F$15,$H$15,L$20)</f>
        <v/>
      </c>
      <c r="M31" s="114">
        <f ca="1">_xll.DBRW($D$11,$D$15,$D31,$F$15,$H$15,M$20)</f>
        <v>0</v>
      </c>
      <c r="N31" s="115" t="str">
        <f ca="1">_xll.DBRW($D$11,$D$15,$D31,$F$15,$H$15,N$20)</f>
        <v/>
      </c>
      <c r="O31" s="113">
        <f ca="1">_xll.DBRW($D$11,$D$15,$D31,$F$15,$H$15,O$20)</f>
        <v>0</v>
      </c>
      <c r="P31" s="66" t="str">
        <f ca="1">_xll.DBRW($D$11,$D$15,$D31,$F$15,$H$15,P$20)</f>
        <v/>
      </c>
      <c r="Q31" s="66" t="str">
        <f t="shared" ca="1" si="1"/>
        <v/>
      </c>
    </row>
  </sheetData>
  <mergeCells count="8">
    <mergeCell ref="D14:E14"/>
    <mergeCell ref="F14:G14"/>
    <mergeCell ref="H14:K14"/>
    <mergeCell ref="L14:P14"/>
    <mergeCell ref="D15:E15"/>
    <mergeCell ref="F15:G15"/>
    <mergeCell ref="H15:K15"/>
    <mergeCell ref="L15:P15"/>
  </mergeCells>
  <conditionalFormatting sqref="L15:P15">
    <cfRule type="cellIs" dxfId="10" priority="208" stopIfTrue="1" operator="notEqual">
      <formula>"Input Valid"</formula>
    </cfRule>
  </conditionalFormatting>
  <conditionalFormatting sqref="Q2">
    <cfRule type="expression" dxfId="9" priority="207" stopIfTrue="1">
      <formula>1</formula>
    </cfRule>
  </conditionalFormatting>
  <conditionalFormatting sqref="Q9">
    <cfRule type="expression" dxfId="8" priority="206" stopIfTrue="1">
      <formula>1</formula>
    </cfRule>
  </conditionalFormatting>
  <conditionalFormatting sqref="E9">
    <cfRule type="expression" dxfId="7" priority="176" stopIfTrue="1">
      <formula>$Q$9="1"</formula>
    </cfRule>
  </conditionalFormatting>
  <conditionalFormatting sqref="Q31 Q29 Q27 Q25 Q23">
    <cfRule type="expression" dxfId="6" priority="3" stopIfTrue="1">
      <formula>1</formula>
    </cfRule>
  </conditionalFormatting>
  <conditionalFormatting sqref="Q30 Q28 Q26 Q24 Q22">
    <cfRule type="expression" dxfId="5" priority="2" stopIfTrue="1">
      <formula>1</formula>
    </cfRule>
  </conditionalFormatting>
  <conditionalFormatting sqref="E30 E28 E26 E24 E22">
    <cfRule type="expression" dxfId="4" priority="1" stopIfTrue="1">
      <formula>$Q$9="1"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4578" r:id="rId4" name="TIButton2">
          <controlPr defaultSize="0" print="0" autoLine="0" r:id="rId5">
            <anchor moveWithCells="1">
              <from>
                <xdr:col>13</xdr:col>
                <xdr:colOff>9525</xdr:colOff>
                <xdr:row>12</xdr:row>
                <xdr:rowOff>95250</xdr:rowOff>
              </from>
              <to>
                <xdr:col>14</xdr:col>
                <xdr:colOff>419100</xdr:colOff>
                <xdr:row>12</xdr:row>
                <xdr:rowOff>342900</xdr:rowOff>
              </to>
            </anchor>
          </controlPr>
        </control>
      </mc:Choice>
      <mc:Fallback>
        <control shapeId="24578" r:id="rId4" name="TIButton2"/>
      </mc:Fallback>
    </mc:AlternateContent>
    <mc:AlternateContent xmlns:mc="http://schemas.openxmlformats.org/markup-compatibility/2006">
      <mc:Choice Requires="x14">
        <control shapeId="24577" r:id="rId6" name="TIButton1">
          <controlPr defaultSize="0" print="0" autoLine="0" r:id="rId7">
            <anchor moveWithCells="1">
              <from>
                <xdr:col>14</xdr:col>
                <xdr:colOff>581025</xdr:colOff>
                <xdr:row>12</xdr:row>
                <xdr:rowOff>85725</xdr:rowOff>
              </from>
              <to>
                <xdr:col>16</xdr:col>
                <xdr:colOff>485775</xdr:colOff>
                <xdr:row>12</xdr:row>
                <xdr:rowOff>333375</xdr:rowOff>
              </to>
            </anchor>
          </controlPr>
        </control>
      </mc:Choice>
      <mc:Fallback>
        <control shapeId="24577" r:id="rId6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  <customPr name="MigrateActionButton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31"/>
  <sheetViews>
    <sheetView showGridLines="0" showRowColHeaders="0" topLeftCell="A5" workbookViewId="0">
      <selection activeCell="A5" sqref="A5"/>
    </sheetView>
  </sheetViews>
  <sheetFormatPr defaultRowHeight="12" x14ac:dyDescent="0.2"/>
  <cols>
    <col min="1" max="1" width="1.42578125" style="3" customWidth="1"/>
    <col min="2" max="2" width="22.5703125" style="3" customWidth="1"/>
    <col min="3" max="4" width="8.42578125" style="3" customWidth="1"/>
    <col min="5" max="8" width="7.5703125" style="3" customWidth="1"/>
    <col min="9" max="9" width="8.140625" style="3" customWidth="1"/>
    <col min="10" max="10" width="8" style="3" customWidth="1"/>
    <col min="11" max="11" width="7.28515625" style="3" customWidth="1"/>
    <col min="12" max="12" width="8.140625" style="3" customWidth="1"/>
    <col min="13" max="16" width="7.5703125" style="3" customWidth="1"/>
    <col min="17" max="16384" width="9.140625" style="3"/>
  </cols>
  <sheetData>
    <row r="1" spans="1:16" ht="15.75" hidden="1" x14ac:dyDescent="0.25">
      <c r="B1" s="18" t="s">
        <v>42</v>
      </c>
      <c r="C1" s="16" t="str">
        <f ca="1">_xll.VIEW("24retail:Employee",$B$8,$D$3,$C$8,$E$8,"!")</f>
        <v>24retail:Employee</v>
      </c>
      <c r="D1" s="16"/>
      <c r="J1" s="13" t="s">
        <v>5</v>
      </c>
      <c r="K1" s="8" t="str">
        <f ca="1">_xll.DBRW($C$1,$B$8,$D$3,$C$8,$E$8,"FTEValidation")</f>
        <v>OK</v>
      </c>
      <c r="L1" s="13" t="s">
        <v>253</v>
      </c>
      <c r="M1" s="8" t="str">
        <f ca="1">_xll.DBRW($C$1,$B$8,$D$3,$C$8,$E$8,"MeritValidation")</f>
        <v>OK</v>
      </c>
    </row>
    <row r="2" spans="1:16" ht="15.75" hidden="1" x14ac:dyDescent="0.25">
      <c r="B2" s="18" t="s">
        <v>42</v>
      </c>
      <c r="C2" s="16" t="str">
        <f ca="1">_xll.VIEW("24retail:Compensation",$B$8,$D$3,"!",$C$8,$E$8,"!")</f>
        <v>24retail:Compensation</v>
      </c>
      <c r="D2" s="16"/>
    </row>
    <row r="3" spans="1:16" ht="15.75" hidden="1" x14ac:dyDescent="0.25">
      <c r="B3" s="18"/>
      <c r="C3" s="16" t="s">
        <v>43</v>
      </c>
      <c r="D3" s="16" t="str">
        <f ca="1">_xll.SUBNM("24retail:EmployeeList","Default","1")</f>
        <v>1</v>
      </c>
    </row>
    <row r="4" spans="1:16" ht="15.75" hidden="1" x14ac:dyDescent="0.25">
      <c r="B4" s="18"/>
      <c r="C4" s="16"/>
      <c r="D4" s="16"/>
    </row>
    <row r="5" spans="1:16" ht="21" customHeight="1" x14ac:dyDescent="0.25">
      <c r="A5" s="4"/>
      <c r="B5" s="7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</row>
    <row r="6" spans="1:16" ht="39" customHeight="1" x14ac:dyDescent="0.2">
      <c r="H6" s="4"/>
      <c r="I6" s="4"/>
      <c r="J6" s="4"/>
    </row>
    <row r="7" spans="1:16" s="6" customFormat="1" ht="15" customHeight="1" x14ac:dyDescent="0.25">
      <c r="B7" s="21" t="s">
        <v>33</v>
      </c>
      <c r="C7" s="140" t="s">
        <v>0</v>
      </c>
      <c r="D7" s="141"/>
      <c r="E7" s="134" t="s">
        <v>1</v>
      </c>
      <c r="F7" s="134"/>
      <c r="J7" s="139"/>
      <c r="K7" s="139"/>
      <c r="L7" s="139"/>
      <c r="M7" s="139"/>
      <c r="N7" s="9"/>
    </row>
    <row r="8" spans="1:16" s="35" customFormat="1" ht="15" customHeight="1" x14ac:dyDescent="0.25">
      <c r="B8" s="79" t="str">
        <f ca="1">_xll.SUBNM("24retail:organization","",Organization,"Caption_Default")</f>
        <v>Massachusetts</v>
      </c>
      <c r="C8" s="138" t="str">
        <f ca="1">_xll.SUBNM("24retail:Year","Default","Y2","Caption_Default")</f>
        <v>2015</v>
      </c>
      <c r="D8" s="138"/>
      <c r="E8" s="138" t="str">
        <f ca="1">_xll.SUBNM("24retail:Version","Current",_xll.DBR("24retail:Calendar","Current Version","String"),"Caption_Default")</f>
        <v>Budget</v>
      </c>
      <c r="F8" s="138"/>
      <c r="J8" s="36"/>
      <c r="K8" s="37"/>
      <c r="L8" s="36"/>
      <c r="M8" s="37"/>
      <c r="N8" s="38"/>
    </row>
    <row r="9" spans="1:16" s="7" customFormat="1" ht="6" customHeight="1" x14ac:dyDescent="0.2"/>
    <row r="10" spans="1:16" s="6" customFormat="1" ht="15" customHeight="1" x14ac:dyDescent="0.25">
      <c r="B10" s="19" t="s">
        <v>2</v>
      </c>
      <c r="C10" s="135" t="s">
        <v>3</v>
      </c>
      <c r="D10" s="135"/>
      <c r="E10" s="135" t="s">
        <v>4</v>
      </c>
      <c r="F10" s="135"/>
      <c r="G10" s="20" t="s">
        <v>11</v>
      </c>
      <c r="H10" s="20" t="s">
        <v>5</v>
      </c>
      <c r="I10" s="135" t="s">
        <v>288</v>
      </c>
      <c r="J10" s="135"/>
      <c r="K10" s="135" t="s">
        <v>7</v>
      </c>
      <c r="L10" s="135"/>
      <c r="M10" s="20" t="s">
        <v>271</v>
      </c>
      <c r="N10" s="20" t="s">
        <v>8</v>
      </c>
      <c r="O10" s="150" t="s">
        <v>9</v>
      </c>
      <c r="P10" s="151"/>
    </row>
    <row r="11" spans="1:16" s="35" customFormat="1" ht="15" customHeight="1" x14ac:dyDescent="0.25">
      <c r="B11" s="80" t="str">
        <f ca="1">_xll.DBRW($C$1,$B$8,$D$3,$C$8,$E$8,B$10)</f>
        <v>Gretchen Davis</v>
      </c>
      <c r="C11" s="148" t="str">
        <f ca="1">_xll.DBRW($C$1,$B$8,$D$3,$C$8,$E$8,C$10)</f>
        <v>Prod Mgmt</v>
      </c>
      <c r="D11" s="148"/>
      <c r="E11" s="148" t="str">
        <f ca="1">_xll.DBRW($C$1,$B$8,$D$3,$C$8,$E$8,E$10)</f>
        <v>C004 PM Anly</v>
      </c>
      <c r="F11" s="148"/>
      <c r="G11" s="80" t="str">
        <f ca="1">_xll.DBRW($C$1,$B$8,$D$3,$C$8,$E$8,G$10)</f>
        <v/>
      </c>
      <c r="H11" s="81">
        <f ca="1">_xll.DBRW($C$1,$B$8,$D$3,$C$8,$E$8,H$10)</f>
        <v>1</v>
      </c>
      <c r="I11" s="149">
        <f ca="1">_xll.DBRW($C$1,$B$8,$D$3,$C$8,$E$8,"50P Salary")</f>
        <v>113496.01533004679</v>
      </c>
      <c r="J11" s="149"/>
      <c r="K11" s="149">
        <f ca="1">_xll.DBRW($C$1,$B$8,$D$3,$C$8,$E$8,K$10)</f>
        <v>122000</v>
      </c>
      <c r="L11" s="149"/>
      <c r="M11" s="81" t="str">
        <f ca="1">_xll.DBRW($C$1,$B$8,$D$3,$C$8,$E$8,"Term/xfer Pd")</f>
        <v/>
      </c>
      <c r="N11" s="81" t="str">
        <f ca="1">_xll.DBRW($C$1,$B$8,$D$3,$C$8,$E$8,N$10)</f>
        <v>Jul</v>
      </c>
      <c r="O11" s="152">
        <f ca="1">_xll.DBRW($C$1,$B$8,$D$3,$C$8,$E$8,O$10)</f>
        <v>5</v>
      </c>
      <c r="P11" s="151"/>
    </row>
    <row r="12" spans="1:16" s="7" customFormat="1" ht="6" customHeight="1" x14ac:dyDescent="0.2"/>
    <row r="13" spans="1:16" s="7" customFormat="1" x14ac:dyDescent="0.2">
      <c r="B13" s="134" t="s">
        <v>14</v>
      </c>
      <c r="C13" s="142" t="str">
        <f ca="1">_xll.DBRW($C$1,$B$8,$D$3,$C$8,$E$8,B$13)</f>
        <v/>
      </c>
      <c r="D13" s="143"/>
      <c r="E13" s="143"/>
      <c r="F13" s="143"/>
      <c r="G13" s="143"/>
      <c r="H13" s="143"/>
      <c r="I13" s="143"/>
      <c r="J13" s="143"/>
      <c r="K13" s="143"/>
      <c r="L13" s="143"/>
      <c r="M13" s="143"/>
      <c r="N13" s="143"/>
      <c r="O13" s="144"/>
    </row>
    <row r="14" spans="1:16" s="7" customFormat="1" x14ac:dyDescent="0.2">
      <c r="B14" s="134"/>
      <c r="C14" s="145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7"/>
      <c r="P14" s="12"/>
    </row>
    <row r="15" spans="1:16" ht="6" customHeight="1" x14ac:dyDescent="0.2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s="7" customFormat="1" ht="12.75" thickBot="1" x14ac:dyDescent="0.25">
      <c r="B16" s="155"/>
      <c r="C16" s="155"/>
      <c r="D16" s="155" t="s">
        <v>0</v>
      </c>
      <c r="E16" s="155" t="s">
        <v>21</v>
      </c>
      <c r="F16" s="155" t="s">
        <v>22</v>
      </c>
      <c r="G16" s="155" t="s">
        <v>23</v>
      </c>
      <c r="H16" s="155" t="s">
        <v>24</v>
      </c>
      <c r="I16" s="155" t="s">
        <v>25</v>
      </c>
      <c r="J16" s="155" t="s">
        <v>26</v>
      </c>
      <c r="K16" s="155" t="s">
        <v>27</v>
      </c>
      <c r="L16" s="155" t="s">
        <v>28</v>
      </c>
      <c r="M16" s="155" t="s">
        <v>29</v>
      </c>
      <c r="N16" s="155" t="s">
        <v>30</v>
      </c>
      <c r="O16" s="155" t="s">
        <v>31</v>
      </c>
      <c r="P16" s="155" t="s">
        <v>32</v>
      </c>
    </row>
    <row r="17" spans="2:16" s="7" customFormat="1" ht="15" customHeight="1" thickTop="1" x14ac:dyDescent="0.2">
      <c r="B17" s="93" t="s">
        <v>5</v>
      </c>
      <c r="C17" s="27"/>
      <c r="D17" s="89">
        <f ca="1">_xll.DBRW($C$2,$B$8,$D$3,D$16,$C$8,$E$8,$B17)</f>
        <v>1</v>
      </c>
      <c r="E17" s="85">
        <f ca="1">_xll.DBRW($C$2,$B$8,$D$3,E$16,$C$8,$E$8,$B17)</f>
        <v>1</v>
      </c>
      <c r="F17" s="85">
        <f ca="1">_xll.DBRW($C$2,$B$8,$D$3,F$16,$C$8,$E$8,$B17)</f>
        <v>1</v>
      </c>
      <c r="G17" s="85">
        <f ca="1">_xll.DBRW($C$2,$B$8,$D$3,G$16,$C$8,$E$8,$B17)</f>
        <v>1</v>
      </c>
      <c r="H17" s="85">
        <f ca="1">_xll.DBRW($C$2,$B$8,$D$3,H$16,$C$8,$E$8,$B17)</f>
        <v>1</v>
      </c>
      <c r="I17" s="85">
        <f ca="1">_xll.DBRW($C$2,$B$8,$D$3,I$16,$C$8,$E$8,$B17)</f>
        <v>1</v>
      </c>
      <c r="J17" s="85">
        <f ca="1">_xll.DBRW($C$2,$B$8,$D$3,J$16,$C$8,$E$8,$B17)</f>
        <v>1</v>
      </c>
      <c r="K17" s="85">
        <f ca="1">_xll.DBRW($C$2,$B$8,$D$3,K$16,$C$8,$E$8,$B17)</f>
        <v>1</v>
      </c>
      <c r="L17" s="85">
        <f ca="1">_xll.DBRW($C$2,$B$8,$D$3,L$16,$C$8,$E$8,$B17)</f>
        <v>1</v>
      </c>
      <c r="M17" s="85">
        <f ca="1">_xll.DBRW($C$2,$B$8,$D$3,M$16,$C$8,$E$8,$B17)</f>
        <v>1</v>
      </c>
      <c r="N17" s="85">
        <f ca="1">_xll.DBRW($C$2,$B$8,$D$3,N$16,$C$8,$E$8,$B17)</f>
        <v>1</v>
      </c>
      <c r="O17" s="85">
        <f ca="1">_xll.DBRW($C$2,$B$8,$D$3,O$16,$C$8,$E$8,$B17)</f>
        <v>1</v>
      </c>
      <c r="P17" s="85">
        <f ca="1">_xll.DBRW($C$2,$B$8,$D$3,P$16,$C$8,$E$8,$B17)</f>
        <v>1</v>
      </c>
    </row>
    <row r="18" spans="2:16" s="12" customFormat="1" ht="6" customHeight="1" x14ac:dyDescent="0.2">
      <c r="B18" s="94"/>
      <c r="C18" s="25"/>
      <c r="D18" s="90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</row>
    <row r="19" spans="2:16" s="9" customFormat="1" ht="15" customHeight="1" x14ac:dyDescent="0.25">
      <c r="B19" s="95" t="s">
        <v>45</v>
      </c>
      <c r="C19" s="33"/>
      <c r="D19" s="91">
        <f ca="1">_xll.DBRW($C$2,$B$8,$D$3,D$16,$C$8,$E$8,$B19)</f>
        <v>128801.5</v>
      </c>
      <c r="E19" s="87">
        <f ca="1">_xll.DBRW($C$2,$B$8,$D$3,E$16,$C$8,$E$8,$B19)</f>
        <v>10471.666666666666</v>
      </c>
      <c r="F19" s="87">
        <f ca="1">_xll.DBRW($C$2,$B$8,$D$3,F$16,$C$8,$E$8,$B19)</f>
        <v>10471.666666666666</v>
      </c>
      <c r="G19" s="87">
        <f ca="1">_xll.DBRW($C$2,$B$8,$D$3,G$16,$C$8,$E$8,$B19)</f>
        <v>10471.666666666666</v>
      </c>
      <c r="H19" s="87">
        <f ca="1">_xll.DBRW($C$2,$B$8,$D$3,H$16,$C$8,$E$8,$B19)</f>
        <v>10471.666666666666</v>
      </c>
      <c r="I19" s="87">
        <f ca="1">_xll.DBRW($C$2,$B$8,$D$3,I$16,$C$8,$E$8,$B19)</f>
        <v>10471.666666666666</v>
      </c>
      <c r="J19" s="87">
        <f ca="1">_xll.DBRW($C$2,$B$8,$D$3,J$16,$C$8,$E$8,$B19)</f>
        <v>10471.666666666666</v>
      </c>
      <c r="K19" s="87">
        <f ca="1">_xll.DBRW($C$2,$B$8,$D$3,K$16,$C$8,$E$8,$B19)</f>
        <v>10995.25</v>
      </c>
      <c r="L19" s="87">
        <f ca="1">_xll.DBRW($C$2,$B$8,$D$3,L$16,$C$8,$E$8,$B19)</f>
        <v>10995.25</v>
      </c>
      <c r="M19" s="87">
        <f ca="1">_xll.DBRW($C$2,$B$8,$D$3,M$16,$C$8,$E$8,$B19)</f>
        <v>10995.25</v>
      </c>
      <c r="N19" s="87">
        <f ca="1">_xll.DBRW($C$2,$B$8,$D$3,N$16,$C$8,$E$8,$B19)</f>
        <v>10995.25</v>
      </c>
      <c r="O19" s="87">
        <f ca="1">_xll.DBRW($C$2,$B$8,$D$3,O$16,$C$8,$E$8,$B19)</f>
        <v>10995.25</v>
      </c>
      <c r="P19" s="87">
        <f ca="1">_xll.DBRW($C$2,$B$8,$D$3,P$16,$C$8,$E$8,$B19)</f>
        <v>10995.25</v>
      </c>
    </row>
    <row r="20" spans="2:16" s="7" customFormat="1" ht="15" customHeight="1" x14ac:dyDescent="0.2">
      <c r="B20" s="96" t="s">
        <v>304</v>
      </c>
      <c r="C20" s="27"/>
      <c r="D20" s="90">
        <f ca="1">_xll.DBRW($C$2,$B$8,$D$3,D$16,$C$8,$E$8,$B20)</f>
        <v>125050</v>
      </c>
      <c r="E20" s="86">
        <f ca="1">_xll.DBRW($C$2,$B$8,$D$3,E$16,$C$8,$E$8,$B20)</f>
        <v>10166.666666666666</v>
      </c>
      <c r="F20" s="86">
        <f ca="1">_xll.DBRW($C$2,$B$8,$D$3,F$16,$C$8,$E$8,$B20)</f>
        <v>10166.666666666666</v>
      </c>
      <c r="G20" s="86">
        <f ca="1">_xll.DBRW($C$2,$B$8,$D$3,G$16,$C$8,$E$8,$B20)</f>
        <v>10166.666666666666</v>
      </c>
      <c r="H20" s="86">
        <f ca="1">_xll.DBRW($C$2,$B$8,$D$3,H$16,$C$8,$E$8,$B20)</f>
        <v>10166.666666666666</v>
      </c>
      <c r="I20" s="86">
        <f ca="1">_xll.DBRW($C$2,$B$8,$D$3,I$16,$C$8,$E$8,$B20)</f>
        <v>10166.666666666666</v>
      </c>
      <c r="J20" s="86">
        <f ca="1">_xll.DBRW($C$2,$B$8,$D$3,J$16,$C$8,$E$8,$B20)</f>
        <v>10166.666666666666</v>
      </c>
      <c r="K20" s="86">
        <f ca="1">_xll.DBRW($C$2,$B$8,$D$3,K$16,$C$8,$E$8,$B20)</f>
        <v>10675</v>
      </c>
      <c r="L20" s="86">
        <f ca="1">_xll.DBRW($C$2,$B$8,$D$3,L$16,$C$8,$E$8,$B20)</f>
        <v>10675</v>
      </c>
      <c r="M20" s="86">
        <f ca="1">_xll.DBRW($C$2,$B$8,$D$3,M$16,$C$8,$E$8,$B20)</f>
        <v>10675</v>
      </c>
      <c r="N20" s="86">
        <f ca="1">_xll.DBRW($C$2,$B$8,$D$3,N$16,$C$8,$E$8,$B20)</f>
        <v>10675</v>
      </c>
      <c r="O20" s="86">
        <f ca="1">_xll.DBRW($C$2,$B$8,$D$3,O$16,$C$8,$E$8,$B20)</f>
        <v>10675</v>
      </c>
      <c r="P20" s="86">
        <f ca="1">_xll.DBRW($C$2,$B$8,$D$3,P$16,$C$8,$E$8,$B20)</f>
        <v>10675</v>
      </c>
    </row>
    <row r="21" spans="2:16" s="7" customFormat="1" ht="15" customHeight="1" x14ac:dyDescent="0.2">
      <c r="B21" s="96" t="s">
        <v>305</v>
      </c>
      <c r="C21" s="27"/>
      <c r="D21" s="90">
        <f ca="1">_xll.DBRW($C$2,$B$8,$D$3,D$16,$C$8,$E$8,$B21)</f>
        <v>3751.5</v>
      </c>
      <c r="E21" s="86">
        <f ca="1">_xll.DBRW($C$2,$B$8,$D$3,E$16,$C$8,$E$8,$B21)</f>
        <v>304.99999999999994</v>
      </c>
      <c r="F21" s="86">
        <f ca="1">_xll.DBRW($C$2,$B$8,$D$3,F$16,$C$8,$E$8,$B21)</f>
        <v>304.99999999999994</v>
      </c>
      <c r="G21" s="86">
        <f ca="1">_xll.DBRW($C$2,$B$8,$D$3,G$16,$C$8,$E$8,$B21)</f>
        <v>304.99999999999994</v>
      </c>
      <c r="H21" s="86">
        <f ca="1">_xll.DBRW($C$2,$B$8,$D$3,H$16,$C$8,$E$8,$B21)</f>
        <v>304.99999999999994</v>
      </c>
      <c r="I21" s="86">
        <f ca="1">_xll.DBRW($C$2,$B$8,$D$3,I$16,$C$8,$E$8,$B21)</f>
        <v>304.99999999999994</v>
      </c>
      <c r="J21" s="86">
        <f ca="1">_xll.DBRW($C$2,$B$8,$D$3,J$16,$C$8,$E$8,$B21)</f>
        <v>304.99999999999994</v>
      </c>
      <c r="K21" s="86">
        <f ca="1">_xll.DBRW($C$2,$B$8,$D$3,K$16,$C$8,$E$8,$B21)</f>
        <v>320.25</v>
      </c>
      <c r="L21" s="86">
        <f ca="1">_xll.DBRW($C$2,$B$8,$D$3,L$16,$C$8,$E$8,$B21)</f>
        <v>320.25</v>
      </c>
      <c r="M21" s="86">
        <f ca="1">_xll.DBRW($C$2,$B$8,$D$3,M$16,$C$8,$E$8,$B21)</f>
        <v>320.25</v>
      </c>
      <c r="N21" s="86">
        <f ca="1">_xll.DBRW($C$2,$B$8,$D$3,N$16,$C$8,$E$8,$B21)</f>
        <v>320.25</v>
      </c>
      <c r="O21" s="86">
        <f ca="1">_xll.DBRW($C$2,$B$8,$D$3,O$16,$C$8,$E$8,$B21)</f>
        <v>320.25</v>
      </c>
      <c r="P21" s="86">
        <f ca="1">_xll.DBRW($C$2,$B$8,$D$3,P$16,$C$8,$E$8,$B21)</f>
        <v>320.25</v>
      </c>
    </row>
    <row r="22" spans="2:16" s="12" customFormat="1" ht="15" customHeight="1" x14ac:dyDescent="0.2">
      <c r="B22" s="97"/>
      <c r="C22" s="25"/>
      <c r="D22" s="90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</row>
    <row r="23" spans="2:16" s="9" customFormat="1" ht="15" customHeight="1" x14ac:dyDescent="0.2">
      <c r="B23" s="95" t="s">
        <v>307</v>
      </c>
      <c r="C23" s="34"/>
      <c r="D23" s="91">
        <f ca="1">_xll.DBRW($C$2,$B$8,$D$3,D$16,$C$8,$E$8,$B23)</f>
        <v>15504.999999999998</v>
      </c>
      <c r="E23" s="87">
        <f ca="1">_xll.DBRW($C$2,$B$8,$D$3,E$16,$C$8,$E$8,$B23)</f>
        <v>1266.6666666666665</v>
      </c>
      <c r="F23" s="87">
        <f ca="1">_xll.DBRW($C$2,$B$8,$D$3,F$16,$C$8,$E$8,$B23)</f>
        <v>1266.6666666666665</v>
      </c>
      <c r="G23" s="87">
        <f ca="1">_xll.DBRW($C$2,$B$8,$D$3,G$16,$C$8,$E$8,$B23)</f>
        <v>1266.6666666666665</v>
      </c>
      <c r="H23" s="87">
        <f ca="1">_xll.DBRW($C$2,$B$8,$D$3,H$16,$C$8,$E$8,$B23)</f>
        <v>1266.6666666666665</v>
      </c>
      <c r="I23" s="87">
        <f ca="1">_xll.DBRW($C$2,$B$8,$D$3,I$16,$C$8,$E$8,$B23)</f>
        <v>1266.6666666666665</v>
      </c>
      <c r="J23" s="87">
        <f ca="1">_xll.DBRW($C$2,$B$8,$D$3,J$16,$C$8,$E$8,$B23)</f>
        <v>1266.6666666666665</v>
      </c>
      <c r="K23" s="87">
        <f ca="1">_xll.DBRW($C$2,$B$8,$D$3,K$16,$C$8,$E$8,$B23)</f>
        <v>1317.5</v>
      </c>
      <c r="L23" s="87">
        <f ca="1">_xll.DBRW($C$2,$B$8,$D$3,L$16,$C$8,$E$8,$B23)</f>
        <v>1317.5</v>
      </c>
      <c r="M23" s="87">
        <f ca="1">_xll.DBRW($C$2,$B$8,$D$3,M$16,$C$8,$E$8,$B23)</f>
        <v>1317.5</v>
      </c>
      <c r="N23" s="87">
        <f ca="1">_xll.DBRW($C$2,$B$8,$D$3,N$16,$C$8,$E$8,$B23)</f>
        <v>1317.5</v>
      </c>
      <c r="O23" s="87">
        <f ca="1">_xll.DBRW($C$2,$B$8,$D$3,O$16,$C$8,$E$8,$B23)</f>
        <v>1317.5</v>
      </c>
      <c r="P23" s="87">
        <f ca="1">_xll.DBRW($C$2,$B$8,$D$3,P$16,$C$8,$E$8,$B23)</f>
        <v>1317.5</v>
      </c>
    </row>
    <row r="24" spans="2:16" s="7" customFormat="1" ht="15" customHeight="1" x14ac:dyDescent="0.2">
      <c r="B24" s="96" t="s">
        <v>46</v>
      </c>
      <c r="C24" s="27"/>
      <c r="D24" s="90">
        <f ca="1">_xll.DBRW($C$2,$B$8,$D$3,D$16,$C$8,$E$8,$B24)</f>
        <v>3000</v>
      </c>
      <c r="E24" s="86">
        <f ca="1">_xll.DBRW($C$2,$B$8,$D$3,E$16,$C$8,$E$8,$B24)</f>
        <v>250</v>
      </c>
      <c r="F24" s="86">
        <f ca="1">_xll.DBRW($C$2,$B$8,$D$3,F$16,$C$8,$E$8,$B24)</f>
        <v>250</v>
      </c>
      <c r="G24" s="86">
        <f ca="1">_xll.DBRW($C$2,$B$8,$D$3,G$16,$C$8,$E$8,$B24)</f>
        <v>250</v>
      </c>
      <c r="H24" s="86">
        <f ca="1">_xll.DBRW($C$2,$B$8,$D$3,H$16,$C$8,$E$8,$B24)</f>
        <v>250</v>
      </c>
      <c r="I24" s="86">
        <f ca="1">_xll.DBRW($C$2,$B$8,$D$3,I$16,$C$8,$E$8,$B24)</f>
        <v>250</v>
      </c>
      <c r="J24" s="86">
        <f ca="1">_xll.DBRW($C$2,$B$8,$D$3,J$16,$C$8,$E$8,$B24)</f>
        <v>250</v>
      </c>
      <c r="K24" s="86">
        <f ca="1">_xll.DBRW($C$2,$B$8,$D$3,K$16,$C$8,$E$8,$B24)</f>
        <v>250</v>
      </c>
      <c r="L24" s="86">
        <f ca="1">_xll.DBRW($C$2,$B$8,$D$3,L$16,$C$8,$E$8,$B24)</f>
        <v>250</v>
      </c>
      <c r="M24" s="86">
        <f ca="1">_xll.DBRW($C$2,$B$8,$D$3,M$16,$C$8,$E$8,$B24)</f>
        <v>250</v>
      </c>
      <c r="N24" s="86">
        <f ca="1">_xll.DBRW($C$2,$B$8,$D$3,N$16,$C$8,$E$8,$B24)</f>
        <v>250</v>
      </c>
      <c r="O24" s="86">
        <f ca="1">_xll.DBRW($C$2,$B$8,$D$3,O$16,$C$8,$E$8,$B24)</f>
        <v>250</v>
      </c>
      <c r="P24" s="86">
        <f ca="1">_xll.DBRW($C$2,$B$8,$D$3,P$16,$C$8,$E$8,$B24)</f>
        <v>250</v>
      </c>
    </row>
    <row r="25" spans="2:16" s="7" customFormat="1" ht="15" customHeight="1" x14ac:dyDescent="0.2">
      <c r="B25" s="96" t="s">
        <v>47</v>
      </c>
      <c r="C25" s="27"/>
      <c r="D25" s="90">
        <f ca="1">_xll.DBRW($C$2,$B$8,$D$3,D$16,$C$8,$E$8,$B25)</f>
        <v>12504.999999999998</v>
      </c>
      <c r="E25" s="86">
        <f ca="1">_xll.DBRW($C$2,$B$8,$D$3,E$16,$C$8,$E$8,$B25)</f>
        <v>1016.6666666666665</v>
      </c>
      <c r="F25" s="86">
        <f ca="1">_xll.DBRW($C$2,$B$8,$D$3,F$16,$C$8,$E$8,$B25)</f>
        <v>1016.6666666666665</v>
      </c>
      <c r="G25" s="86">
        <f ca="1">_xll.DBRW($C$2,$B$8,$D$3,G$16,$C$8,$E$8,$B25)</f>
        <v>1016.6666666666665</v>
      </c>
      <c r="H25" s="86">
        <f ca="1">_xll.DBRW($C$2,$B$8,$D$3,H$16,$C$8,$E$8,$B25)</f>
        <v>1016.6666666666665</v>
      </c>
      <c r="I25" s="86">
        <f ca="1">_xll.DBRW($C$2,$B$8,$D$3,I$16,$C$8,$E$8,$B25)</f>
        <v>1016.6666666666665</v>
      </c>
      <c r="J25" s="86">
        <f ca="1">_xll.DBRW($C$2,$B$8,$D$3,J$16,$C$8,$E$8,$B25)</f>
        <v>1016.6666666666665</v>
      </c>
      <c r="K25" s="86">
        <f ca="1">_xll.DBRW($C$2,$B$8,$D$3,K$16,$C$8,$E$8,$B25)</f>
        <v>1067.5</v>
      </c>
      <c r="L25" s="86">
        <f ca="1">_xll.DBRW($C$2,$B$8,$D$3,L$16,$C$8,$E$8,$B25)</f>
        <v>1067.5</v>
      </c>
      <c r="M25" s="86">
        <f ca="1">_xll.DBRW($C$2,$B$8,$D$3,M$16,$C$8,$E$8,$B25)</f>
        <v>1067.5</v>
      </c>
      <c r="N25" s="86">
        <f ca="1">_xll.DBRW($C$2,$B$8,$D$3,N$16,$C$8,$E$8,$B25)</f>
        <v>1067.5</v>
      </c>
      <c r="O25" s="86">
        <f ca="1">_xll.DBRW($C$2,$B$8,$D$3,O$16,$C$8,$E$8,$B25)</f>
        <v>1067.5</v>
      </c>
      <c r="P25" s="86">
        <f ca="1">_xll.DBRW($C$2,$B$8,$D$3,P$16,$C$8,$E$8,$B25)</f>
        <v>1067.5</v>
      </c>
    </row>
    <row r="26" spans="2:16" s="12" customFormat="1" ht="15" customHeight="1" x14ac:dyDescent="0.2">
      <c r="B26" s="97"/>
      <c r="C26" s="25"/>
      <c r="D26" s="90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</row>
    <row r="27" spans="2:16" s="9" customFormat="1" ht="15" customHeight="1" x14ac:dyDescent="0.2">
      <c r="B27" s="95" t="s">
        <v>306</v>
      </c>
      <c r="C27" s="34"/>
      <c r="D27" s="91">
        <f ca="1">_xll.DBRW($C$2,$B$8,$D$3,D$16,$C$8,$E$8,$B27)</f>
        <v>12505.730000000001</v>
      </c>
      <c r="E27" s="87">
        <f ca="1">_xll.DBRW($C$2,$B$8,$D$3,E$16,$C$8,$E$8,$B27)</f>
        <v>1195.5999999999999</v>
      </c>
      <c r="F27" s="87">
        <f ca="1">_xll.DBRW($C$2,$B$8,$D$3,F$16,$C$8,$E$8,$B27)</f>
        <v>1195.5999999999999</v>
      </c>
      <c r="G27" s="87">
        <f ca="1">_xll.DBRW($C$2,$B$8,$D$3,G$16,$C$8,$E$8,$B27)</f>
        <v>1195.5999999999999</v>
      </c>
      <c r="H27" s="87">
        <f ca="1">_xll.DBRW($C$2,$B$8,$D$3,H$16,$C$8,$E$8,$B27)</f>
        <v>1195.5999999999999</v>
      </c>
      <c r="I27" s="87">
        <f ca="1">_xll.DBRW($C$2,$B$8,$D$3,I$16,$C$8,$E$8,$B27)</f>
        <v>1195.5999999999999</v>
      </c>
      <c r="J27" s="87">
        <f ca="1">_xll.DBRW($C$2,$B$8,$D$3,J$16,$C$8,$E$8,$B27)</f>
        <v>1195.5999999999999</v>
      </c>
      <c r="K27" s="87">
        <f ca="1">_xll.DBRW($C$2,$B$8,$D$3,K$16,$C$8,$E$8,$B27)</f>
        <v>1255.3800000000001</v>
      </c>
      <c r="L27" s="87">
        <f ca="1">_xll.DBRW($C$2,$B$8,$D$3,L$16,$C$8,$E$8,$B27)</f>
        <v>1255.3800000000001</v>
      </c>
      <c r="M27" s="87">
        <f ca="1">_xll.DBRW($C$2,$B$8,$D$3,M$16,$C$8,$E$8,$B27)</f>
        <v>1255.3800000000001</v>
      </c>
      <c r="N27" s="87">
        <f ca="1">_xll.DBRW($C$2,$B$8,$D$3,N$16,$C$8,$E$8,$B27)</f>
        <v>1254.28</v>
      </c>
      <c r="O27" s="87">
        <f ca="1">_xll.DBRW($C$2,$B$8,$D$3,O$16,$C$8,$E$8,$B27)</f>
        <v>155.85499999999999</v>
      </c>
      <c r="P27" s="87">
        <f ca="1">_xll.DBRW($C$2,$B$8,$D$3,P$16,$C$8,$E$8,$B27)</f>
        <v>155.85499999999999</v>
      </c>
    </row>
    <row r="28" spans="2:16" s="7" customFormat="1" ht="15" customHeight="1" x14ac:dyDescent="0.2">
      <c r="B28" s="96" t="s">
        <v>48</v>
      </c>
      <c r="C28" s="27"/>
      <c r="D28" s="90">
        <f ca="1">_xll.DBRW($C$2,$B$8,$D$3,D$16,$C$8,$E$8,$B28)</f>
        <v>10679.999999999996</v>
      </c>
      <c r="E28" s="86">
        <f ca="1">_xll.DBRW($C$2,$B$8,$D$3,E$16,$C$8,$E$8,$B28)</f>
        <v>1047.1666666666665</v>
      </c>
      <c r="F28" s="86">
        <f ca="1">_xll.DBRW($C$2,$B$8,$D$3,F$16,$C$8,$E$8,$B28)</f>
        <v>1047.1666666666665</v>
      </c>
      <c r="G28" s="86">
        <f ca="1">_xll.DBRW($C$2,$B$8,$D$3,G$16,$C$8,$E$8,$B28)</f>
        <v>1047.1666666666665</v>
      </c>
      <c r="H28" s="86">
        <f ca="1">_xll.DBRW($C$2,$B$8,$D$3,H$16,$C$8,$E$8,$B28)</f>
        <v>1047.1666666666665</v>
      </c>
      <c r="I28" s="86">
        <f ca="1">_xll.DBRW($C$2,$B$8,$D$3,I$16,$C$8,$E$8,$B28)</f>
        <v>1047.1666666666665</v>
      </c>
      <c r="J28" s="86">
        <f ca="1">_xll.DBRW($C$2,$B$8,$D$3,J$16,$C$8,$E$8,$B28)</f>
        <v>1047.1666666666665</v>
      </c>
      <c r="K28" s="86">
        <f ca="1">_xll.DBRW($C$2,$B$8,$D$3,K$16,$C$8,$E$8,$B28)</f>
        <v>1099.5250000000001</v>
      </c>
      <c r="L28" s="86">
        <f ca="1">_xll.DBRW($C$2,$B$8,$D$3,L$16,$C$8,$E$8,$B28)</f>
        <v>1099.5250000000001</v>
      </c>
      <c r="M28" s="86">
        <f ca="1">_xll.DBRW($C$2,$B$8,$D$3,M$16,$C$8,$E$8,$B28)</f>
        <v>1099.5250000000001</v>
      </c>
      <c r="N28" s="86">
        <f ca="1">_xll.DBRW($C$2,$B$8,$D$3,N$16,$C$8,$E$8,$B28)</f>
        <v>1098.425</v>
      </c>
      <c r="O28" s="86">
        <f ca="1">_xll.DBRW($C$2,$B$8,$D$3,O$16,$C$8,$E$8,$B28)</f>
        <v>0</v>
      </c>
      <c r="P28" s="86">
        <f ca="1">_xll.DBRW($C$2,$B$8,$D$3,P$16,$C$8,$E$8,$B28)</f>
        <v>0</v>
      </c>
    </row>
    <row r="29" spans="2:16" s="7" customFormat="1" ht="15" customHeight="1" x14ac:dyDescent="0.2">
      <c r="B29" s="96" t="s">
        <v>49</v>
      </c>
      <c r="C29" s="27"/>
      <c r="D29" s="90">
        <f ca="1">_xll.DBRW($C$2,$B$8,$D$3,D$16,$C$8,$E$8,$B29)</f>
        <v>1825.7299999999998</v>
      </c>
      <c r="E29" s="86">
        <f ca="1">_xll.DBRW($C$2,$B$8,$D$3,E$16,$C$8,$E$8,$B29)</f>
        <v>148.43333333333331</v>
      </c>
      <c r="F29" s="86">
        <f ca="1">_xll.DBRW($C$2,$B$8,$D$3,F$16,$C$8,$E$8,$B29)</f>
        <v>148.43333333333331</v>
      </c>
      <c r="G29" s="86">
        <f ca="1">_xll.DBRW($C$2,$B$8,$D$3,G$16,$C$8,$E$8,$B29)</f>
        <v>148.43333333333331</v>
      </c>
      <c r="H29" s="86">
        <f ca="1">_xll.DBRW($C$2,$B$8,$D$3,H$16,$C$8,$E$8,$B29)</f>
        <v>148.43333333333331</v>
      </c>
      <c r="I29" s="86">
        <f ca="1">_xll.DBRW($C$2,$B$8,$D$3,I$16,$C$8,$E$8,$B29)</f>
        <v>148.43333333333331</v>
      </c>
      <c r="J29" s="86">
        <f ca="1">_xll.DBRW($C$2,$B$8,$D$3,J$16,$C$8,$E$8,$B29)</f>
        <v>148.43333333333331</v>
      </c>
      <c r="K29" s="86">
        <f ca="1">_xll.DBRW($C$2,$B$8,$D$3,K$16,$C$8,$E$8,$B29)</f>
        <v>155.85499999999999</v>
      </c>
      <c r="L29" s="86">
        <f ca="1">_xll.DBRW($C$2,$B$8,$D$3,L$16,$C$8,$E$8,$B29)</f>
        <v>155.85499999999999</v>
      </c>
      <c r="M29" s="86">
        <f ca="1">_xll.DBRW($C$2,$B$8,$D$3,M$16,$C$8,$E$8,$B29)</f>
        <v>155.85499999999999</v>
      </c>
      <c r="N29" s="86">
        <f ca="1">_xll.DBRW($C$2,$B$8,$D$3,N$16,$C$8,$E$8,$B29)</f>
        <v>155.85499999999999</v>
      </c>
      <c r="O29" s="86">
        <f ca="1">_xll.DBRW($C$2,$B$8,$D$3,O$16,$C$8,$E$8,$B29)</f>
        <v>155.85499999999999</v>
      </c>
      <c r="P29" s="86">
        <f ca="1">_xll.DBRW($C$2,$B$8,$D$3,P$16,$C$8,$E$8,$B29)</f>
        <v>155.85499999999999</v>
      </c>
    </row>
    <row r="30" spans="2:16" s="12" customFormat="1" ht="15" customHeight="1" x14ac:dyDescent="0.2">
      <c r="B30" s="97"/>
      <c r="C30" s="25"/>
      <c r="D30" s="90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</row>
    <row r="31" spans="2:16" s="7" customFormat="1" ht="15" customHeight="1" x14ac:dyDescent="0.2">
      <c r="B31" s="98" t="s">
        <v>44</v>
      </c>
      <c r="C31" s="28"/>
      <c r="D31" s="92">
        <f ca="1">_xll.DBRW($C$2,$B$8,$D$3,D$16,$C$8,$E$8,$B31)</f>
        <v>156812.23000000004</v>
      </c>
      <c r="E31" s="88">
        <f ca="1">_xll.DBRW($C$2,$B$8,$D$3,E$16,$C$8,$E$8,$B31)</f>
        <v>12933.933333333331</v>
      </c>
      <c r="F31" s="88">
        <f ca="1">_xll.DBRW($C$2,$B$8,$D$3,F$16,$C$8,$E$8,$B31)</f>
        <v>12933.933333333331</v>
      </c>
      <c r="G31" s="88">
        <f ca="1">_xll.DBRW($C$2,$B$8,$D$3,G$16,$C$8,$E$8,$B31)</f>
        <v>12933.933333333331</v>
      </c>
      <c r="H31" s="88">
        <f ca="1">_xll.DBRW($C$2,$B$8,$D$3,H$16,$C$8,$E$8,$B31)</f>
        <v>12933.933333333331</v>
      </c>
      <c r="I31" s="88">
        <f ca="1">_xll.DBRW($C$2,$B$8,$D$3,I$16,$C$8,$E$8,$B31)</f>
        <v>12933.933333333331</v>
      </c>
      <c r="J31" s="88">
        <f ca="1">_xll.DBRW($C$2,$B$8,$D$3,J$16,$C$8,$E$8,$B31)</f>
        <v>12933.933333333331</v>
      </c>
      <c r="K31" s="88">
        <f ca="1">_xll.DBRW($C$2,$B$8,$D$3,K$16,$C$8,$E$8,$B31)</f>
        <v>13568.13</v>
      </c>
      <c r="L31" s="88">
        <f ca="1">_xll.DBRW($C$2,$B$8,$D$3,L$16,$C$8,$E$8,$B31)</f>
        <v>13568.13</v>
      </c>
      <c r="M31" s="88">
        <f ca="1">_xll.DBRW($C$2,$B$8,$D$3,M$16,$C$8,$E$8,$B31)</f>
        <v>13568.13</v>
      </c>
      <c r="N31" s="88">
        <f ca="1">_xll.DBRW($C$2,$B$8,$D$3,N$16,$C$8,$E$8,$B31)</f>
        <v>13567.029999999999</v>
      </c>
      <c r="O31" s="88">
        <f ca="1">_xll.DBRW($C$2,$B$8,$D$3,O$16,$C$8,$E$8,$B31)</f>
        <v>12468.605</v>
      </c>
      <c r="P31" s="88">
        <f ca="1">_xll.DBRW($C$2,$B$8,$D$3,P$16,$C$8,$E$8,$B31)</f>
        <v>12468.605</v>
      </c>
    </row>
  </sheetData>
  <mergeCells count="17">
    <mergeCell ref="C13:O14"/>
    <mergeCell ref="B13:B14"/>
    <mergeCell ref="E10:F10"/>
    <mergeCell ref="E11:F11"/>
    <mergeCell ref="C10:D10"/>
    <mergeCell ref="C11:D11"/>
    <mergeCell ref="I10:J10"/>
    <mergeCell ref="I11:J11"/>
    <mergeCell ref="K10:L10"/>
    <mergeCell ref="K11:L11"/>
    <mergeCell ref="O10:P10"/>
    <mergeCell ref="O11:P11"/>
    <mergeCell ref="E7:F7"/>
    <mergeCell ref="C8:D8"/>
    <mergeCell ref="E8:F8"/>
    <mergeCell ref="J7:M7"/>
    <mergeCell ref="C7:D7"/>
  </mergeCells>
  <phoneticPr fontId="3" type="noConversion"/>
  <conditionalFormatting sqref="H11">
    <cfRule type="expression" dxfId="3" priority="6" stopIfTrue="1">
      <formula>$K$1="Check"</formula>
    </cfRule>
  </conditionalFormatting>
  <conditionalFormatting sqref="M11:N11">
    <cfRule type="expression" dxfId="2" priority="7" stopIfTrue="1">
      <formula>$M$1="Check"</formula>
    </cfRule>
  </conditionalFormatting>
  <conditionalFormatting sqref="M1">
    <cfRule type="containsText" dxfId="1" priority="5" operator="containsText" text="Check">
      <formula>NOT(ISERROR(SEARCH("Check",M1)))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G11:H11 K1 K8 M8 B11 M1 N11:O11"/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Details!E19:P19</xm:f>
              <xm:sqref>C19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Details!E20:P20</xm:f>
              <xm:sqref>C20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Details!E21:P21</xm:f>
              <xm:sqref>C21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Details!E24:P24</xm:f>
              <xm:sqref>C24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Details!E23:P23</xm:f>
              <xm:sqref>C23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Details!E25:P25</xm:f>
              <xm:sqref>C25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Details!E27:P27</xm:f>
              <xm:sqref>C27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Details!E28:P28</xm:f>
              <xm:sqref>C28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Details!E29:P29</xm:f>
              <xm:sqref>C29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Details!E31:P31</xm:f>
              <xm:sqref>C31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Details!E17:P17</xm:f>
              <xm:sqref>C17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3"/>
  <sheetViews>
    <sheetView showGridLines="0" showRowColHeaders="0" topLeftCell="A2" workbookViewId="0">
      <selection activeCell="A2" sqref="A2"/>
    </sheetView>
  </sheetViews>
  <sheetFormatPr defaultRowHeight="12" x14ac:dyDescent="0.2"/>
  <cols>
    <col min="1" max="1" width="1.42578125" style="7" customWidth="1"/>
    <col min="2" max="2" width="18.7109375" style="7" bestFit="1" customWidth="1"/>
    <col min="3" max="5" width="10" style="7" customWidth="1"/>
    <col min="6" max="16384" width="9.140625" style="7"/>
  </cols>
  <sheetData>
    <row r="1" spans="1:14" hidden="1" x14ac:dyDescent="0.2">
      <c r="B1" s="7" t="s">
        <v>42</v>
      </c>
      <c r="C1" s="7" t="str">
        <f ca="1">_xll.VIEW("24retail:Benefit Assumptions","!",$B$5,"!")</f>
        <v>24retail:Benefit Assumptions</v>
      </c>
    </row>
    <row r="2" spans="1:14" s="3" customFormat="1" ht="21" customHeight="1" x14ac:dyDescent="0.25">
      <c r="A2" s="4"/>
      <c r="B2" s="78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4"/>
    </row>
    <row r="3" spans="1:14" ht="41.25" customHeight="1" x14ac:dyDescent="0.2"/>
    <row r="4" spans="1:14" ht="15" customHeight="1" x14ac:dyDescent="0.2">
      <c r="B4" s="134" t="s">
        <v>1</v>
      </c>
      <c r="C4" s="134"/>
    </row>
    <row r="5" spans="1:14" x14ac:dyDescent="0.2">
      <c r="B5" s="138" t="str">
        <f ca="1">_xll.SUBNM("24retail:Version","Current",_xll.DBR("24retail:Calendar","Current Version","String"),"Caption_Default")</f>
        <v>Budget</v>
      </c>
      <c r="C5" s="138"/>
    </row>
    <row r="6" spans="1:14" x14ac:dyDescent="0.2">
      <c r="B6" s="22"/>
      <c r="C6" s="22"/>
    </row>
    <row r="7" spans="1:14" hidden="1" x14ac:dyDescent="0.2">
      <c r="C7" s="45" t="s">
        <v>290</v>
      </c>
      <c r="D7" s="45" t="s">
        <v>291</v>
      </c>
      <c r="E7" s="45" t="s">
        <v>292</v>
      </c>
    </row>
    <row r="8" spans="1:14" ht="12.75" thickBot="1" x14ac:dyDescent="0.25">
      <c r="B8" s="155"/>
      <c r="C8" s="155" t="str">
        <f ca="1">_xll.DBRA("24retail:Year",C7,"Caption_Default")</f>
        <v>2014</v>
      </c>
      <c r="D8" s="155" t="str">
        <f ca="1">_xll.DBRA("24retail:Year",D7,"Caption_Default")</f>
        <v>2015</v>
      </c>
      <c r="E8" s="155" t="str">
        <f ca="1">_xll.DBRA("24retail:Year",E7,"Caption_Default")</f>
        <v>2016</v>
      </c>
    </row>
    <row r="9" spans="1:14" s="32" customFormat="1" ht="12.75" thickTop="1" x14ac:dyDescent="0.2">
      <c r="B9" s="107" t="s">
        <v>272</v>
      </c>
      <c r="C9" s="29">
        <f ca="1">_xll.DBRW($C$1,C$8,$B$5,$B9)</f>
        <v>1.46</v>
      </c>
      <c r="D9" s="29">
        <f ca="1">_xll.DBRW($C$1,D$8,$B$5,$B9)</f>
        <v>1.46</v>
      </c>
      <c r="E9" s="29">
        <f ca="1">_xll.DBRW($C$1,E$8,$B$5,$B9)</f>
        <v>1.46</v>
      </c>
      <c r="F9" s="7"/>
    </row>
    <row r="10" spans="1:14" s="32" customFormat="1" x14ac:dyDescent="0.2">
      <c r="B10" s="107" t="s">
        <v>273</v>
      </c>
      <c r="C10" s="29">
        <f ca="1">_xll.DBRW($C$1,C$8,$B$5,$B10)</f>
        <v>6.2</v>
      </c>
      <c r="D10" s="29">
        <f ca="1">_xll.DBRW($C$1,D$8,$B$5,$B10)</f>
        <v>10</v>
      </c>
      <c r="E10" s="29">
        <f ca="1">_xll.DBRW($C$1,E$8,$B$5,$B10)</f>
        <v>6.2</v>
      </c>
      <c r="F10" s="7"/>
    </row>
    <row r="11" spans="1:14" s="32" customFormat="1" x14ac:dyDescent="0.2">
      <c r="B11" s="107" t="s">
        <v>274</v>
      </c>
      <c r="C11" s="108">
        <f ca="1">_xll.DBRW($C$1,C$8,$B$5,$B11)</f>
        <v>106800</v>
      </c>
      <c r="D11" s="108">
        <f ca="1">_xll.DBRW($C$1,D$8,$B$5,$B11)</f>
        <v>106800</v>
      </c>
      <c r="E11" s="108">
        <f ca="1">_xll.DBRW($C$1,E$8,$B$5,$B11)</f>
        <v>106800</v>
      </c>
      <c r="F11" s="7"/>
    </row>
    <row r="12" spans="1:14" s="32" customFormat="1" x14ac:dyDescent="0.2">
      <c r="B12" s="107" t="s">
        <v>275</v>
      </c>
      <c r="C12" s="108">
        <f ca="1">_xll.DBRW($C$1,C$8,$B$5,$B12)</f>
        <v>250</v>
      </c>
      <c r="D12" s="108">
        <f ca="1">_xll.DBRW($C$1,D$8,$B$5,$B12)</f>
        <v>250</v>
      </c>
      <c r="E12" s="108">
        <f ca="1">_xll.DBRW($C$1,E$8,$B$5,$B12)</f>
        <v>250</v>
      </c>
      <c r="F12" s="7"/>
    </row>
    <row r="13" spans="1:14" s="32" customFormat="1" x14ac:dyDescent="0.2">
      <c r="B13" s="107" t="s">
        <v>276</v>
      </c>
      <c r="C13" s="29">
        <f ca="1">_xll.DBRW($C$1,C$8,$B$5,$B13)</f>
        <v>12</v>
      </c>
      <c r="D13" s="29">
        <f ca="1">_xll.DBRW($C$1,D$8,$B$5,$B13)</f>
        <v>10</v>
      </c>
      <c r="E13" s="29">
        <f ca="1">_xll.DBRW($C$1,E$8,$B$5,$B13)</f>
        <v>12</v>
      </c>
      <c r="F13" s="7"/>
    </row>
  </sheetData>
  <mergeCells count="2">
    <mergeCell ref="B5:C5"/>
    <mergeCell ref="B4:C4"/>
  </mergeCells>
  <phoneticPr fontId="3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LL32"/>
  <sheetViews>
    <sheetView showGridLines="0" showRowColHeaders="0" topLeftCell="B10" workbookViewId="0">
      <selection activeCell="B10" sqref="B10"/>
    </sheetView>
  </sheetViews>
  <sheetFormatPr defaultRowHeight="12" x14ac:dyDescent="0.2"/>
  <cols>
    <col min="1" max="1" width="2.7109375" style="7" hidden="1" customWidth="1"/>
    <col min="2" max="2" width="1.42578125" style="7" customWidth="1"/>
    <col min="3" max="3" width="30.7109375" style="7" bestFit="1" customWidth="1"/>
    <col min="4" max="6" width="12.42578125" style="7" customWidth="1"/>
    <col min="7" max="9" width="9.140625" style="7"/>
    <col min="10" max="10" width="4.42578125" style="7" customWidth="1"/>
    <col min="11" max="16384" width="9.140625" style="7"/>
  </cols>
  <sheetData>
    <row r="1" spans="1:14" s="32" customFormat="1" ht="11.25" hidden="1" x14ac:dyDescent="0.2">
      <c r="A1" s="32" t="s">
        <v>16</v>
      </c>
    </row>
    <row r="2" spans="1:14" s="32" customFormat="1" ht="15" hidden="1" customHeight="1" x14ac:dyDescent="0.2">
      <c r="A2" s="32">
        <f>0</f>
        <v>0</v>
      </c>
      <c r="C2" s="99"/>
      <c r="D2" s="86"/>
      <c r="E2" s="86"/>
      <c r="F2" s="86"/>
    </row>
    <row r="3" spans="1:14" s="32" customFormat="1" ht="15" hidden="1" customHeight="1" x14ac:dyDescent="0.2">
      <c r="A3" s="32">
        <f>1</f>
        <v>1</v>
      </c>
      <c r="C3" s="82"/>
      <c r="D3" s="86"/>
      <c r="E3" s="86"/>
      <c r="F3" s="86"/>
    </row>
    <row r="4" spans="1:14" s="32" customFormat="1" ht="15" hidden="1" customHeight="1" x14ac:dyDescent="0.2">
      <c r="A4" s="32">
        <f>2</f>
        <v>2</v>
      </c>
      <c r="C4" s="99"/>
      <c r="D4" s="86"/>
      <c r="E4" s="86"/>
      <c r="F4" s="86"/>
    </row>
    <row r="5" spans="1:14" s="32" customFormat="1" ht="15" hidden="1" customHeight="1" x14ac:dyDescent="0.2">
      <c r="A5" s="32">
        <f>3</f>
        <v>3</v>
      </c>
      <c r="C5" s="99"/>
      <c r="D5" s="86"/>
      <c r="E5" s="86"/>
      <c r="F5" s="86"/>
    </row>
    <row r="6" spans="1:14" s="32" customFormat="1" ht="15" hidden="1" customHeight="1" x14ac:dyDescent="0.2">
      <c r="A6" s="32" t="s">
        <v>278</v>
      </c>
      <c r="C6" s="99"/>
      <c r="D6" s="86"/>
      <c r="E6" s="86"/>
      <c r="F6" s="86"/>
    </row>
    <row r="7" spans="1:14" s="32" customFormat="1" ht="15" hidden="1" customHeight="1" x14ac:dyDescent="0.2">
      <c r="A7" s="32" t="s">
        <v>15</v>
      </c>
      <c r="C7" s="100"/>
      <c r="D7" s="86"/>
      <c r="E7" s="86"/>
      <c r="F7" s="86"/>
    </row>
    <row r="8" spans="1:14" hidden="1" x14ac:dyDescent="0.2">
      <c r="A8" s="7" t="s">
        <v>17</v>
      </c>
    </row>
    <row r="9" spans="1:14" hidden="1" x14ac:dyDescent="0.2">
      <c r="C9" s="7" t="str">
        <f ca="1">_xll.TM1RPTVIEW("24retail:Job Code Assumptions:2", 0, _xll.TM1RPTTITLE("24retail:JobCodeAsmpt",$D$13), _xll.TM1RPTTITLE("24retail:Version",$C$13),TM1RPTFMTRNG,TM1RPTFMTIDCOL)</f>
        <v>24retail:Job Code Assumptions:2</v>
      </c>
    </row>
    <row r="10" spans="1:14" s="3" customFormat="1" ht="53.25" customHeight="1" thickBot="1" x14ac:dyDescent="0.3">
      <c r="A10" s="5"/>
      <c r="B10" s="4"/>
      <c r="C10" s="78" t="s">
        <v>280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24.95" customHeight="1" x14ac:dyDescent="0.2"/>
    <row r="12" spans="1:14" ht="15" customHeight="1" x14ac:dyDescent="0.2">
      <c r="C12" s="21" t="s">
        <v>1</v>
      </c>
      <c r="D12" s="20" t="s">
        <v>279</v>
      </c>
      <c r="E12" s="153" t="s">
        <v>3</v>
      </c>
      <c r="F12" s="153"/>
    </row>
    <row r="13" spans="1:14" ht="15" customHeight="1" x14ac:dyDescent="0.2">
      <c r="C13" s="79" t="str">
        <f ca="1">_xll.SUBNM("24retail:Version","Current",_xll.DBR("24retail:Calendar","Current Version","String"),"Caption_Default")</f>
        <v>Budget</v>
      </c>
      <c r="D13" s="79" t="s">
        <v>6</v>
      </c>
      <c r="E13" s="138" t="str">
        <f ca="1">_xll.SUBNM("24retail:JobType","Default","Sales","Caption_Default")</f>
        <v>Sales</v>
      </c>
      <c r="F13" s="138"/>
    </row>
    <row r="14" spans="1:14" x14ac:dyDescent="0.2">
      <c r="C14" s="12"/>
      <c r="D14" s="12"/>
      <c r="E14" s="12"/>
      <c r="F14" s="12"/>
    </row>
    <row r="15" spans="1:14" ht="15" customHeight="1" x14ac:dyDescent="0.2">
      <c r="C15" s="104" t="s">
        <v>9</v>
      </c>
      <c r="D15" s="102">
        <f ca="1">_xll.DBRW("24retail:Job Type Assumption",$E$13,D$19,$C$13,$C15)</f>
        <v>5</v>
      </c>
      <c r="E15" s="102">
        <f ca="1">_xll.DBRW("24retail:Job Type Assumption",$E$13,E$19,$C$13,$C15)</f>
        <v>5</v>
      </c>
      <c r="F15" s="102">
        <f ca="1">_xll.DBRW("24retail:Job Type Assumption",$E$13,F$19,$C$13,$C15)</f>
        <v>5</v>
      </c>
      <c r="H15" s="103" t="s">
        <v>297</v>
      </c>
    </row>
    <row r="16" spans="1:14" ht="15" customHeight="1" x14ac:dyDescent="0.2">
      <c r="C16" s="104" t="s">
        <v>277</v>
      </c>
      <c r="D16" s="102">
        <f ca="1">_xll.DBRW("24retail:Job Type Assumption",$E$13,D$19,$C$13,$C16)</f>
        <v>3</v>
      </c>
      <c r="E16" s="102">
        <f ca="1">_xll.DBRW("24retail:Job Type Assumption",$E$13,E$19,$C$13,$C16)</f>
        <v>3</v>
      </c>
      <c r="F16" s="102">
        <f ca="1">_xll.DBRW("24retail:Job Type Assumption",$E$13,F$19,$C$13,$C16)</f>
        <v>3</v>
      </c>
      <c r="H16" s="103" t="s">
        <v>298</v>
      </c>
    </row>
    <row r="17" spans="1:1000" x14ac:dyDescent="0.2">
      <c r="C17" s="30"/>
      <c r="D17" s="29"/>
      <c r="E17" s="29"/>
      <c r="F17" s="29"/>
    </row>
    <row r="18" spans="1:1000" hidden="1" x14ac:dyDescent="0.2">
      <c r="D18" s="7" t="s">
        <v>290</v>
      </c>
      <c r="E18" s="7" t="s">
        <v>291</v>
      </c>
      <c r="F18" s="7" t="s">
        <v>292</v>
      </c>
    </row>
    <row r="19" spans="1:1000" ht="15" customHeight="1" thickBot="1" x14ac:dyDescent="0.25">
      <c r="C19" s="155"/>
      <c r="D19" s="155" t="str">
        <f ca="1">_xll.DBRA("24retail:Year",D18,"Caption_Default")</f>
        <v>2014</v>
      </c>
      <c r="E19" s="155" t="str">
        <f ca="1">_xll.DBRA("24retail:Year",E18,"Caption_Default")</f>
        <v>2015</v>
      </c>
      <c r="F19" s="155" t="str">
        <f ca="1">_xll.DBRA("24retail:Year",F18,"Caption_Default")</f>
        <v>2016</v>
      </c>
    </row>
    <row r="20" spans="1:1000" ht="15" customHeight="1" thickTop="1" x14ac:dyDescent="0.2">
      <c r="A20" s="32" t="str">
        <f ca="1">IF(_xll.TM1RPTELISCONSOLIDATED($C$20,$C20),IF(_xll.TM1RPTELLEV($C$20,$C20)&lt;=3,_xll.TM1RPTELLEV($C$20,$C20),"D"),"N")</f>
        <v>N</v>
      </c>
      <c r="B20" s="32"/>
      <c r="C20" s="101" t="str">
        <f ca="1">_xll.TM1RPTROW($C$9,"24retail:jobcode",$E$13)</f>
        <v>A001 Acct Exec</v>
      </c>
      <c r="D20" s="86">
        <f ca="1">_xll.DBRW($C$9,$C20,$D$13,D$19,$C$13)</f>
        <v>97929</v>
      </c>
      <c r="E20" s="86">
        <f ca="1">_xll.DBRW($C$9,$C20,$D$13,E$19,$C$13)</f>
        <v>100832.3956878755</v>
      </c>
      <c r="F20" s="86">
        <f ca="1">_xll.DBRW($C$9,$C20,$D$13,F$19,$C$13)</f>
        <v>101088.69180843981</v>
      </c>
    </row>
    <row r="21" spans="1:1000" customFormat="1" ht="15" customHeight="1" x14ac:dyDescent="0.25">
      <c r="A21" s="32" t="str">
        <f ca="1">IF(_xll.TM1RPTELISCONSOLIDATED($C$20,$C21),IF(_xll.TM1RPTELLEV($C$20,$C21)&lt;=3,_xll.TM1RPTELLEV($C$20,$C21),"D"),"N")</f>
        <v>N</v>
      </c>
      <c r="B21" s="32"/>
      <c r="C21" s="101" t="s">
        <v>281</v>
      </c>
      <c r="D21" s="86">
        <f ca="1">_xll.DBRW($C$9,$C21,$D$13,D$19,$C$13)</f>
        <v>92593</v>
      </c>
      <c r="E21" s="86">
        <f ca="1">_xll.DBRW($C$9,$C21,$D$13,E$19,$C$13)</f>
        <v>94817.096997094835</v>
      </c>
      <c r="F21" s="86">
        <f ca="1">_xll.DBRW($C$9,$C21,$D$13,F$19,$C$13)</f>
        <v>95774.840823371356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1000" customFormat="1" ht="15" customHeight="1" x14ac:dyDescent="0.25">
      <c r="A22" s="32" t="str">
        <f ca="1">IF(_xll.TM1RPTELISCONSOLIDATED($C$20,$C22),IF(_xll.TM1RPTELLEV($C$20,$C22)&lt;=3,_xll.TM1RPTELLEV($C$20,$C22),"D"),"N")</f>
        <v>N</v>
      </c>
      <c r="B22" s="32"/>
      <c r="C22" s="101" t="s">
        <v>282</v>
      </c>
      <c r="D22" s="86">
        <f ca="1">_xll.DBRW($C$9,$C22,$D$13,D$19,$C$13)</f>
        <v>106943</v>
      </c>
      <c r="E22" s="86">
        <f ca="1">_xll.DBRW($C$9,$C22,$D$13,E$19,$C$13)</f>
        <v>110309.8944507977</v>
      </c>
      <c r="F22" s="86">
        <f ca="1">_xll.DBRW($C$9,$C22,$D$13,F$19,$C$13)</f>
        <v>109561.9554215512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1000" customFormat="1" ht="15" customHeight="1" x14ac:dyDescent="0.25">
      <c r="A23" s="32" t="str">
        <f ca="1">IF(_xll.TM1RPTELISCONSOLIDATED($C$20,$C23),IF(_xll.TM1RPTELLEV($C$20,$C23)&lt;=3,_xll.TM1RPTELLEV($C$20,$C23),"D"),"N")</f>
        <v>N</v>
      </c>
      <c r="B23" s="32"/>
      <c r="C23" s="101" t="s">
        <v>283</v>
      </c>
      <c r="D23" s="86">
        <f ca="1">_xll.DBRW($C$9,$C23,$D$13,D$19,$C$13)</f>
        <v>102830</v>
      </c>
      <c r="E23" s="86">
        <f ca="1">_xll.DBRW($C$9,$C23,$D$13,E$19,$C$13)</f>
        <v>106306.1750585307</v>
      </c>
      <c r="F23" s="86">
        <f ca="1">_xll.DBRW($C$9,$C23,$D$13,F$19,$C$13)</f>
        <v>106149.53664380161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1000" customFormat="1" ht="15" customHeight="1" x14ac:dyDescent="0.25">
      <c r="A24" s="32" t="str">
        <f ca="1">IF(_xll.TM1RPTELISCONSOLIDATED($C$20,$C24),IF(_xll.TM1RPTELLEV($C$20,$C24)&lt;=3,_xll.TM1RPTELLEV($C$20,$C24),"D"),"N")</f>
        <v>N</v>
      </c>
      <c r="B24" s="32"/>
      <c r="C24" s="101" t="s">
        <v>284</v>
      </c>
      <c r="D24" s="86">
        <f ca="1">_xll.DBRW($C$9,$C24,$D$13,D$19,$C$13)</f>
        <v>101616</v>
      </c>
      <c r="E24" s="86">
        <f ca="1">_xll.DBRW($C$9,$C24,$D$13,E$19,$C$13)</f>
        <v>104608.98463479651</v>
      </c>
      <c r="F24" s="86">
        <f ca="1">_xll.DBRW($C$9,$C24,$D$13,F$19,$C$13)</f>
        <v>104061.2963458848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1000" customFormat="1" ht="15" customHeight="1" x14ac:dyDescent="0.25">
      <c r="A25" s="32" t="str">
        <f ca="1">IF(_xll.TM1RPTELISCONSOLIDATED($C$20,$C25),IF(_xll.TM1RPTELLEV($C$20,$C25)&lt;=3,_xll.TM1RPTELLEV($C$20,$C25),"D"),"N")</f>
        <v>N</v>
      </c>
      <c r="B25" s="32"/>
      <c r="C25" s="101" t="s">
        <v>285</v>
      </c>
      <c r="D25" s="86">
        <f ca="1">_xll.DBRW($C$9,$C25,$D$13,D$19,$C$13)</f>
        <v>104410</v>
      </c>
      <c r="E25" s="86">
        <f ca="1">_xll.DBRW($C$9,$C25,$D$13,E$19,$C$13)</f>
        <v>107217.9474758366</v>
      </c>
      <c r="F25" s="86">
        <f ca="1">_xll.DBRW($C$9,$C25,$D$13,F$19,$C$13)</f>
        <v>107132.7754213592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1000" customFormat="1" ht="15" customHeight="1" x14ac:dyDescent="0.25">
      <c r="A26" s="32" t="str">
        <f ca="1">IF(_xll.TM1RPTELISCONSOLIDATED($C$20,$C26),IF(_xll.TM1RPTELLEV($C$20,$C26)&lt;=3,_xll.TM1RPTELLEV($C$20,$C26),"D"),"N")</f>
        <v>N</v>
      </c>
      <c r="B26" s="32"/>
      <c r="C26" s="101" t="s">
        <v>286</v>
      </c>
      <c r="D26" s="86">
        <f ca="1">_xll.DBRW($C$9,$C26,$D$13,D$19,$C$13)</f>
        <v>96988</v>
      </c>
      <c r="E26" s="86">
        <f ca="1">_xll.DBRW($C$9,$C26,$D$13,E$19,$C$13)</f>
        <v>99807.27107524802</v>
      </c>
      <c r="F26" s="86">
        <f ca="1">_xll.DBRW($C$9,$C26,$D$13,F$19,$C$13)</f>
        <v>99573.079466978365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1000" customFormat="1" ht="15" customHeight="1" x14ac:dyDescent="0.25">
      <c r="A27" s="32" t="str">
        <f ca="1">IF(_xll.TM1RPTELISCONSOLIDATED($C$20,$C27),IF(_xll.TM1RPTELLEV($C$20,$C27)&lt;=3,_xll.TM1RPTELLEV($C$20,$C27),"D"),"N")</f>
        <v>N</v>
      </c>
      <c r="B27" s="32"/>
      <c r="C27" s="101" t="s">
        <v>281</v>
      </c>
      <c r="D27" s="86">
        <f ca="1">_xll.DBRW($C$9,$C27,$D$13,D$19,$C$13)</f>
        <v>92593</v>
      </c>
      <c r="E27" s="86">
        <f ca="1">_xll.DBRW($C$9,$C27,$D$13,E$19,$C$13)</f>
        <v>94817.096997094835</v>
      </c>
      <c r="F27" s="86">
        <f ca="1">_xll.DBRW($C$9,$C27,$D$13,F$19,$C$13)</f>
        <v>95774.840823371356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</row>
    <row r="28" spans="1:1000" customFormat="1" ht="15" customHeight="1" x14ac:dyDescent="0.25">
      <c r="A28" s="32" t="str">
        <f ca="1">IF(_xll.TM1RPTELISCONSOLIDATED($C$20,$C28),IF(_xll.TM1RPTELLEV($C$20,$C28)&lt;=3,_xll.TM1RPTELLEV($C$20,$C28),"D"),"N")</f>
        <v>N</v>
      </c>
      <c r="B28" s="32"/>
      <c r="C28" s="101" t="s">
        <v>282</v>
      </c>
      <c r="D28" s="86">
        <f ca="1">_xll.DBRW($C$9,$C28,$D$13,D$19,$C$13)</f>
        <v>106943</v>
      </c>
      <c r="E28" s="86">
        <f ca="1">_xll.DBRW($C$9,$C28,$D$13,E$19,$C$13)</f>
        <v>110309.8944507977</v>
      </c>
      <c r="F28" s="86">
        <f ca="1">_xll.DBRW($C$9,$C28,$D$13,F$19,$C$13)</f>
        <v>109561.9554215512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</row>
    <row r="29" spans="1:1000" customFormat="1" ht="15" customHeight="1" x14ac:dyDescent="0.25">
      <c r="A29" s="32" t="str">
        <f ca="1">IF(_xll.TM1RPTELISCONSOLIDATED($C$20,$C29),IF(_xll.TM1RPTELLEV($C$20,$C29)&lt;=3,_xll.TM1RPTELLEV($C$20,$C29),"D"),"N")</f>
        <v>N</v>
      </c>
      <c r="B29" s="32"/>
      <c r="C29" s="101" t="s">
        <v>283</v>
      </c>
      <c r="D29" s="86">
        <f ca="1">_xll.DBRW($C$9,$C29,$D$13,D$19,$C$13)</f>
        <v>102830</v>
      </c>
      <c r="E29" s="86">
        <f ca="1">_xll.DBRW($C$9,$C29,$D$13,E$19,$C$13)</f>
        <v>106306.1750585307</v>
      </c>
      <c r="F29" s="86">
        <f ca="1">_xll.DBRW($C$9,$C29,$D$13,F$19,$C$13)</f>
        <v>106149.53664380161</v>
      </c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</row>
    <row r="30" spans="1:1000" customFormat="1" ht="15" customHeight="1" x14ac:dyDescent="0.25">
      <c r="A30" s="32" t="str">
        <f ca="1">IF(_xll.TM1RPTELISCONSOLIDATED($C$20,$C30),IF(_xll.TM1RPTELLEV($C$20,$C30)&lt;=3,_xll.TM1RPTELLEV($C$20,$C30),"D"),"N")</f>
        <v>N</v>
      </c>
      <c r="B30" s="32"/>
      <c r="C30" s="101" t="s">
        <v>284</v>
      </c>
      <c r="D30" s="86">
        <f ca="1">_xll.DBRW($C$9,$C30,$D$13,D$19,$C$13)</f>
        <v>101616</v>
      </c>
      <c r="E30" s="86">
        <f ca="1">_xll.DBRW($C$9,$C30,$D$13,E$19,$C$13)</f>
        <v>104608.98463479651</v>
      </c>
      <c r="F30" s="86">
        <f ca="1">_xll.DBRW($C$9,$C30,$D$13,F$19,$C$13)</f>
        <v>104061.2963458848</v>
      </c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</row>
    <row r="31" spans="1:1000" customFormat="1" ht="15" customHeight="1" x14ac:dyDescent="0.25">
      <c r="A31" s="32" t="str">
        <f ca="1">IF(_xll.TM1RPTELISCONSOLIDATED($C$20,$C31),IF(_xll.TM1RPTELLEV($C$20,$C31)&lt;=3,_xll.TM1RPTELLEV($C$20,$C31),"D"),"N")</f>
        <v>N</v>
      </c>
      <c r="B31" s="32"/>
      <c r="C31" s="101" t="s">
        <v>285</v>
      </c>
      <c r="D31" s="86">
        <f ca="1">_xll.DBRW($C$9,$C31,$D$13,D$19,$C$13)</f>
        <v>104410</v>
      </c>
      <c r="E31" s="86">
        <f ca="1">_xll.DBRW($C$9,$C31,$D$13,E$19,$C$13)</f>
        <v>107217.9474758366</v>
      </c>
      <c r="F31" s="86">
        <f ca="1">_xll.DBRW($C$9,$C31,$D$13,F$19,$C$13)</f>
        <v>107132.7754213592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</row>
    <row r="32" spans="1:1000" customFormat="1" ht="15" customHeight="1" x14ac:dyDescent="0.25">
      <c r="A32" s="32" t="str">
        <f ca="1">IF(_xll.TM1RPTELISCONSOLIDATED($C$20,$C32),IF(_xll.TM1RPTELLEV($C$20,$C32)&lt;=3,_xll.TM1RPTELLEV($C$20,$C32),"D"),"N")</f>
        <v>N</v>
      </c>
      <c r="B32" s="32"/>
      <c r="C32" s="101" t="s">
        <v>286</v>
      </c>
      <c r="D32" s="86">
        <f ca="1">_xll.DBRW($C$9,$C32,$D$13,D$19,$C$13)</f>
        <v>96988</v>
      </c>
      <c r="E32" s="86">
        <f ca="1">_xll.DBRW($C$9,$C32,$D$13,E$19,$C$13)</f>
        <v>99807.27107524802</v>
      </c>
      <c r="F32" s="86">
        <f ca="1">_xll.DBRW($C$9,$C32,$D$13,F$19,$C$13)</f>
        <v>99573.079466978365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</row>
  </sheetData>
  <mergeCells count="2">
    <mergeCell ref="E12:F12"/>
    <mergeCell ref="E13:F13"/>
  </mergeCells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1" r:id="rId4" name="TIButton1">
          <controlPr defaultSize="0" print="0" autoLine="0" r:id="rId5">
            <anchor moveWithCells="1">
              <from>
                <xdr:col>10</xdr:col>
                <xdr:colOff>314325</xdr:colOff>
                <xdr:row>10</xdr:row>
                <xdr:rowOff>133350</xdr:rowOff>
              </from>
              <to>
                <xdr:col>11</xdr:col>
                <xdr:colOff>571500</xdr:colOff>
                <xdr:row>11</xdr:row>
                <xdr:rowOff>95250</xdr:rowOff>
              </to>
            </anchor>
          </controlPr>
        </control>
      </mc:Choice>
      <mc:Fallback>
        <control shapeId="10241" r:id="rId4" name="TI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26"/>
  <sheetViews>
    <sheetView showGridLines="0" showRowColHeaders="0" topLeftCell="A5" workbookViewId="0">
      <selection activeCell="A5" sqref="A5"/>
    </sheetView>
  </sheetViews>
  <sheetFormatPr defaultRowHeight="12" x14ac:dyDescent="0.2"/>
  <cols>
    <col min="1" max="1" width="1.42578125" style="3" customWidth="1"/>
    <col min="2" max="2" width="22.5703125" style="3" customWidth="1"/>
    <col min="3" max="3" width="7.7109375" style="3" customWidth="1"/>
    <col min="4" max="16" width="8.7109375" style="3" customWidth="1"/>
    <col min="17" max="16384" width="9.140625" style="3"/>
  </cols>
  <sheetData>
    <row r="1" spans="1:16" hidden="1" x14ac:dyDescent="0.2">
      <c r="B1" s="3" t="s">
        <v>42</v>
      </c>
      <c r="C1" s="3" t="str">
        <f ca="1">_xll.VIEW("24retail:Employee",$B$8,$D$3,$C$8,$E$8,"!")</f>
        <v>24retail:Employee</v>
      </c>
      <c r="J1" s="13" t="s">
        <v>5</v>
      </c>
      <c r="K1" s="8" t="str">
        <f ca="1">_xll.DBRW($C$1,$B$8,$D$3,$C$8,$E$8,"FTEValidation")</f>
        <v>OK</v>
      </c>
      <c r="L1" s="13" t="s">
        <v>253</v>
      </c>
      <c r="M1" s="8" t="str">
        <f ca="1">_xll.DBRW($C$1,$B$8,$D$3,$C$8,$E$8,"MeritValidation")</f>
        <v>OK</v>
      </c>
    </row>
    <row r="2" spans="1:16" hidden="1" x14ac:dyDescent="0.2">
      <c r="B2" s="3" t="s">
        <v>42</v>
      </c>
      <c r="C2" s="3" t="str">
        <f ca="1">_xll.VIEW("24retail:Compensation",$B$8,$D$3,"!",$C$8,$E$8,"!")</f>
        <v>24retail:Compensation</v>
      </c>
    </row>
    <row r="3" spans="1:16" hidden="1" x14ac:dyDescent="0.2">
      <c r="C3" s="14" t="s">
        <v>43</v>
      </c>
      <c r="D3" s="15" t="s">
        <v>289</v>
      </c>
    </row>
    <row r="4" spans="1:16" hidden="1" x14ac:dyDescent="0.2">
      <c r="C4" s="14"/>
    </row>
    <row r="5" spans="1:16" ht="21" customHeight="1" x14ac:dyDescent="0.25">
      <c r="A5" s="4"/>
      <c r="B5" s="78" t="s">
        <v>287</v>
      </c>
      <c r="C5" s="17"/>
      <c r="D5" s="17"/>
      <c r="E5" s="106"/>
      <c r="F5" s="17"/>
      <c r="G5" s="17"/>
      <c r="H5" s="106"/>
      <c r="I5" s="17"/>
      <c r="J5" s="17"/>
      <c r="K5" s="106"/>
      <c r="L5" s="17"/>
      <c r="M5" s="17"/>
      <c r="N5" s="106"/>
      <c r="O5" s="17"/>
      <c r="P5" s="17"/>
    </row>
    <row r="6" spans="1:16" ht="42.75" customHeight="1" x14ac:dyDescent="0.2">
      <c r="H6" s="4"/>
      <c r="I6" s="4"/>
      <c r="J6" s="4"/>
    </row>
    <row r="7" spans="1:16" s="6" customFormat="1" ht="15" customHeight="1" x14ac:dyDescent="0.25">
      <c r="B7" s="21" t="s">
        <v>33</v>
      </c>
      <c r="C7" s="150" t="s">
        <v>0</v>
      </c>
      <c r="D7" s="154"/>
      <c r="E7" s="134" t="s">
        <v>1</v>
      </c>
      <c r="F7" s="134"/>
      <c r="J7" s="139"/>
      <c r="K7" s="139"/>
      <c r="L7" s="139"/>
      <c r="M7" s="139"/>
      <c r="N7" s="9"/>
    </row>
    <row r="8" spans="1:16" s="6" customFormat="1" ht="15" customHeight="1" x14ac:dyDescent="0.25">
      <c r="B8" s="79" t="str">
        <f ca="1">_xll.SUBNM("24retail:organization","",Organization,"Caption_Default")</f>
        <v>Massachusetts</v>
      </c>
      <c r="C8" s="138" t="str">
        <f ca="1">_xll.SUBNM("24retail:Year","Default","Y2","Caption_Default")</f>
        <v>2015</v>
      </c>
      <c r="D8" s="138"/>
      <c r="E8" s="138" t="str">
        <f ca="1">_xll.SUBNM("24retail:Version","Current",_xll.DBR("24retail:Calendar","Current Version","String"),"Caption_Default")</f>
        <v>Budget</v>
      </c>
      <c r="F8" s="138"/>
      <c r="J8" s="10"/>
      <c r="K8" s="11"/>
      <c r="L8" s="10"/>
      <c r="M8" s="11"/>
      <c r="N8" s="9"/>
    </row>
    <row r="9" spans="1:16" s="7" customFormat="1" ht="6" customHeight="1" x14ac:dyDescent="0.2"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</row>
    <row r="10" spans="1:16" s="7" customFormat="1" ht="12.75" thickBot="1" x14ac:dyDescent="0.25">
      <c r="B10" s="155"/>
      <c r="C10" s="155"/>
      <c r="D10" s="155" t="s">
        <v>0</v>
      </c>
      <c r="E10" s="155" t="s">
        <v>21</v>
      </c>
      <c r="F10" s="155" t="s">
        <v>22</v>
      </c>
      <c r="G10" s="155" t="s">
        <v>23</v>
      </c>
      <c r="H10" s="155" t="s">
        <v>24</v>
      </c>
      <c r="I10" s="155" t="s">
        <v>25</v>
      </c>
      <c r="J10" s="155" t="s">
        <v>26</v>
      </c>
      <c r="K10" s="155" t="s">
        <v>27</v>
      </c>
      <c r="L10" s="155" t="s">
        <v>28</v>
      </c>
      <c r="M10" s="155" t="s">
        <v>29</v>
      </c>
      <c r="N10" s="155" t="s">
        <v>30</v>
      </c>
      <c r="O10" s="155" t="s">
        <v>31</v>
      </c>
      <c r="P10" s="155" t="s">
        <v>32</v>
      </c>
    </row>
    <row r="11" spans="1:16" s="32" customFormat="1" ht="15" customHeight="1" thickTop="1" x14ac:dyDescent="0.2">
      <c r="B11" s="83" t="s">
        <v>5</v>
      </c>
      <c r="C11" s="31"/>
      <c r="D11" s="85">
        <f ca="1">_xll.DBRW($C$2,$B$8,$D$3,D$10,$C$8,$E$8,$B11)</f>
        <v>4</v>
      </c>
      <c r="E11" s="85">
        <f ca="1">_xll.DBRW($C$2,$B$8,$D$3,E$10,$C$8,$E$8,$B11)</f>
        <v>5</v>
      </c>
      <c r="F11" s="85">
        <f ca="1">_xll.DBRW($C$2,$B$8,$D$3,F$10,$C$8,$E$8,$B11)</f>
        <v>5</v>
      </c>
      <c r="G11" s="85">
        <f ca="1">_xll.DBRW($C$2,$B$8,$D$3,G$10,$C$8,$E$8,$B11)</f>
        <v>5</v>
      </c>
      <c r="H11" s="85">
        <f ca="1">_xll.DBRW($C$2,$B$8,$D$3,H$10,$C$8,$E$8,$B11)</f>
        <v>5</v>
      </c>
      <c r="I11" s="85">
        <f ca="1">_xll.DBRW($C$2,$B$8,$D$3,I$10,$C$8,$E$8,$B11)</f>
        <v>5</v>
      </c>
      <c r="J11" s="85">
        <f ca="1">_xll.DBRW($C$2,$B$8,$D$3,J$10,$C$8,$E$8,$B11)</f>
        <v>4</v>
      </c>
      <c r="K11" s="85">
        <f ca="1">_xll.DBRW($C$2,$B$8,$D$3,K$10,$C$8,$E$8,$B11)</f>
        <v>4</v>
      </c>
      <c r="L11" s="85">
        <f ca="1">_xll.DBRW($C$2,$B$8,$D$3,L$10,$C$8,$E$8,$B11)</f>
        <v>4</v>
      </c>
      <c r="M11" s="85">
        <f ca="1">_xll.DBRW($C$2,$B$8,$D$3,M$10,$C$8,$E$8,$B11)</f>
        <v>4</v>
      </c>
      <c r="N11" s="85">
        <f ca="1">_xll.DBRW($C$2,$B$8,$D$3,N$10,$C$8,$E$8,$B11)</f>
        <v>4</v>
      </c>
      <c r="O11" s="85">
        <f ca="1">_xll.DBRW($C$2,$B$8,$D$3,O$10,$C$8,$E$8,$B11)</f>
        <v>4</v>
      </c>
      <c r="P11" s="85">
        <f ca="1">_xll.DBRW($C$2,$B$8,$D$3,P$10,$C$8,$E$8,$B11)</f>
        <v>4</v>
      </c>
    </row>
    <row r="12" spans="1:16" s="39" customFormat="1" ht="6" customHeight="1" x14ac:dyDescent="0.2">
      <c r="B12" s="25"/>
      <c r="C12" s="25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</row>
    <row r="13" spans="1:16" s="40" customFormat="1" ht="15" customHeight="1" x14ac:dyDescent="0.25">
      <c r="B13" s="84" t="s">
        <v>45</v>
      </c>
      <c r="C13" s="41"/>
      <c r="D13" s="92">
        <f ca="1">_xll.DBRW($C$2,$B$8,$D$3,D$10,$C$8,$E$8,$B13)</f>
        <v>489860.22476794262</v>
      </c>
      <c r="E13" s="92">
        <f ca="1">_xll.DBRW($C$2,$B$8,$D$3,E$10,$C$8,$E$8,$B13)</f>
        <v>45071.657545651491</v>
      </c>
      <c r="F13" s="92">
        <f ca="1">_xll.DBRW($C$2,$B$8,$D$3,F$10,$C$8,$E$8,$B13)</f>
        <v>45071.657545651491</v>
      </c>
      <c r="G13" s="92">
        <f ca="1">_xll.DBRW($C$2,$B$8,$D$3,G$10,$C$8,$E$8,$B13)</f>
        <v>45899.077125916061</v>
      </c>
      <c r="H13" s="92">
        <f ca="1">_xll.DBRW($C$2,$B$8,$D$3,H$10,$C$8,$E$8,$B13)</f>
        <v>46328.243792582725</v>
      </c>
      <c r="I13" s="92">
        <f ca="1">_xll.DBRW($C$2,$B$8,$D$3,I$10,$C$8,$E$8,$B13)</f>
        <v>46328.243792582725</v>
      </c>
      <c r="J13" s="92">
        <f ca="1">_xll.DBRW($C$2,$B$8,$D$3,J$10,$C$8,$E$8,$B13)</f>
        <v>36859.97785222259</v>
      </c>
      <c r="K13" s="92">
        <f ca="1">_xll.DBRW($C$2,$B$8,$D$3,K$10,$C$8,$E$8,$B13)</f>
        <v>37383.561185555925</v>
      </c>
      <c r="L13" s="92">
        <f ca="1">_xll.DBRW($C$2,$B$8,$D$3,L$10,$C$8,$E$8,$B13)</f>
        <v>37383.561185555925</v>
      </c>
      <c r="M13" s="92">
        <f ca="1">_xll.DBRW($C$2,$B$8,$D$3,M$10,$C$8,$E$8,$B13)</f>
        <v>37383.561185555925</v>
      </c>
      <c r="N13" s="92">
        <f ca="1">_xll.DBRW($C$2,$B$8,$D$3,N$10,$C$8,$E$8,$B13)</f>
        <v>37383.561185555925</v>
      </c>
      <c r="O13" s="92">
        <f ca="1">_xll.DBRW($C$2,$B$8,$D$3,O$10,$C$8,$E$8,$B13)</f>
        <v>37383.561185555925</v>
      </c>
      <c r="P13" s="92">
        <f ca="1">_xll.DBRW($C$2,$B$8,$D$3,P$10,$C$8,$E$8,$B13)</f>
        <v>37383.561185555925</v>
      </c>
    </row>
    <row r="14" spans="1:16" s="32" customFormat="1" ht="15" customHeight="1" x14ac:dyDescent="0.2">
      <c r="B14" s="82" t="s">
        <v>304</v>
      </c>
      <c r="C14" s="31"/>
      <c r="D14" s="86">
        <f ca="1">_xll.DBRW($C$2,$B$8,$D$3,D$10,$C$8,$E$8,$B14)</f>
        <v>475592.45123101224</v>
      </c>
      <c r="E14" s="86">
        <f ca="1">_xll.DBRW($C$2,$B$8,$D$3,E$10,$C$8,$E$8,$B14)</f>
        <v>43758.890821020868</v>
      </c>
      <c r="F14" s="86">
        <f ca="1">_xll.DBRW($C$2,$B$8,$D$3,F$10,$C$8,$E$8,$B14)</f>
        <v>43758.890821020868</v>
      </c>
      <c r="G14" s="86">
        <f ca="1">_xll.DBRW($C$2,$B$8,$D$3,G$10,$C$8,$E$8,$B14)</f>
        <v>44562.210801860252</v>
      </c>
      <c r="H14" s="86">
        <f ca="1">_xll.DBRW($C$2,$B$8,$D$3,H$10,$C$8,$E$8,$B14)</f>
        <v>44978.877468526916</v>
      </c>
      <c r="I14" s="86">
        <f ca="1">_xll.DBRW($C$2,$B$8,$D$3,I$10,$C$8,$E$8,$B14)</f>
        <v>44978.877468526916</v>
      </c>
      <c r="J14" s="86">
        <f ca="1">_xll.DBRW($C$2,$B$8,$D$3,J$10,$C$8,$E$8,$B14)</f>
        <v>35786.386264293775</v>
      </c>
      <c r="K14" s="86">
        <f ca="1">_xll.DBRW($C$2,$B$8,$D$3,K$10,$C$8,$E$8,$B14)</f>
        <v>36294.71959762711</v>
      </c>
      <c r="L14" s="86">
        <f ca="1">_xll.DBRW($C$2,$B$8,$D$3,L$10,$C$8,$E$8,$B14)</f>
        <v>36294.71959762711</v>
      </c>
      <c r="M14" s="86">
        <f ca="1">_xll.DBRW($C$2,$B$8,$D$3,M$10,$C$8,$E$8,$B14)</f>
        <v>36294.71959762711</v>
      </c>
      <c r="N14" s="86">
        <f ca="1">_xll.DBRW($C$2,$B$8,$D$3,N$10,$C$8,$E$8,$B14)</f>
        <v>36294.71959762711</v>
      </c>
      <c r="O14" s="86">
        <f ca="1">_xll.DBRW($C$2,$B$8,$D$3,O$10,$C$8,$E$8,$B14)</f>
        <v>36294.71959762711</v>
      </c>
      <c r="P14" s="86">
        <f ca="1">_xll.DBRW($C$2,$B$8,$D$3,P$10,$C$8,$E$8,$B14)</f>
        <v>36294.71959762711</v>
      </c>
    </row>
    <row r="15" spans="1:16" s="32" customFormat="1" ht="15" customHeight="1" x14ac:dyDescent="0.2">
      <c r="B15" s="82" t="s">
        <v>305</v>
      </c>
      <c r="C15" s="31"/>
      <c r="D15" s="86">
        <f ca="1">_xll.DBRW($C$2,$B$8,$D$3,D$10,$C$8,$E$8,$B15)</f>
        <v>14267.773536930366</v>
      </c>
      <c r="E15" s="86">
        <f ca="1">_xll.DBRW($C$2,$B$8,$D$3,E$10,$C$8,$E$8,$B15)</f>
        <v>1312.766724630626</v>
      </c>
      <c r="F15" s="86">
        <f ca="1">_xll.DBRW($C$2,$B$8,$D$3,F$10,$C$8,$E$8,$B15)</f>
        <v>1312.766724630626</v>
      </c>
      <c r="G15" s="86">
        <f ca="1">_xll.DBRW($C$2,$B$8,$D$3,G$10,$C$8,$E$8,$B15)</f>
        <v>1336.8663240558074</v>
      </c>
      <c r="H15" s="86">
        <f ca="1">_xll.DBRW($C$2,$B$8,$D$3,H$10,$C$8,$E$8,$B15)</f>
        <v>1349.3663240558074</v>
      </c>
      <c r="I15" s="86">
        <f ca="1">_xll.DBRW($C$2,$B$8,$D$3,I$10,$C$8,$E$8,$B15)</f>
        <v>1349.3663240558074</v>
      </c>
      <c r="J15" s="86">
        <f ca="1">_xll.DBRW($C$2,$B$8,$D$3,J$10,$C$8,$E$8,$B15)</f>
        <v>1073.5915879288132</v>
      </c>
      <c r="K15" s="86">
        <f ca="1">_xll.DBRW($C$2,$B$8,$D$3,K$10,$C$8,$E$8,$B15)</f>
        <v>1088.8415879288134</v>
      </c>
      <c r="L15" s="86">
        <f ca="1">_xll.DBRW($C$2,$B$8,$D$3,L$10,$C$8,$E$8,$B15)</f>
        <v>1088.8415879288134</v>
      </c>
      <c r="M15" s="86">
        <f ca="1">_xll.DBRW($C$2,$B$8,$D$3,M$10,$C$8,$E$8,$B15)</f>
        <v>1088.8415879288134</v>
      </c>
      <c r="N15" s="86">
        <f ca="1">_xll.DBRW($C$2,$B$8,$D$3,N$10,$C$8,$E$8,$B15)</f>
        <v>1088.8415879288134</v>
      </c>
      <c r="O15" s="86">
        <f ca="1">_xll.DBRW($C$2,$B$8,$D$3,O$10,$C$8,$E$8,$B15)</f>
        <v>1088.8415879288134</v>
      </c>
      <c r="P15" s="86">
        <f ca="1">_xll.DBRW($C$2,$B$8,$D$3,P$10,$C$8,$E$8,$B15)</f>
        <v>1088.8415879288134</v>
      </c>
    </row>
    <row r="16" spans="1:16" s="39" customFormat="1" ht="6" customHeight="1" x14ac:dyDescent="0.2">
      <c r="B16" s="25"/>
      <c r="C16" s="25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</row>
    <row r="17" spans="2:16" s="40" customFormat="1" ht="15" customHeight="1" x14ac:dyDescent="0.25">
      <c r="B17" s="84" t="s">
        <v>307</v>
      </c>
      <c r="C17" s="41"/>
      <c r="D17" s="92">
        <f ca="1">_xll.DBRW($C$2,$B$8,$D$3,D$10,$C$8,$E$8,$B17)</f>
        <v>60809.245123101224</v>
      </c>
      <c r="E17" s="92">
        <f ca="1">_xll.DBRW($C$2,$B$8,$D$3,E$10,$C$8,$E$8,$B17)</f>
        <v>5625.8890821020868</v>
      </c>
      <c r="F17" s="92">
        <f ca="1">_xll.DBRW($C$2,$B$8,$D$3,F$10,$C$8,$E$8,$B17)</f>
        <v>5625.8890821020868</v>
      </c>
      <c r="G17" s="92">
        <f ca="1">_xll.DBRW($C$2,$B$8,$D$3,G$10,$C$8,$E$8,$B17)</f>
        <v>5706.2210801860256</v>
      </c>
      <c r="H17" s="92">
        <f ca="1">_xll.DBRW($C$2,$B$8,$D$3,H$10,$C$8,$E$8,$B17)</f>
        <v>5747.8877468526916</v>
      </c>
      <c r="I17" s="92">
        <f ca="1">_xll.DBRW($C$2,$B$8,$D$3,I$10,$C$8,$E$8,$B17)</f>
        <v>5747.8877468526916</v>
      </c>
      <c r="J17" s="92">
        <f ca="1">_xll.DBRW($C$2,$B$8,$D$3,J$10,$C$8,$E$8,$B17)</f>
        <v>4578.6386264293778</v>
      </c>
      <c r="K17" s="92">
        <f ca="1">_xll.DBRW($C$2,$B$8,$D$3,K$10,$C$8,$E$8,$B17)</f>
        <v>4629.4719597627109</v>
      </c>
      <c r="L17" s="92">
        <f ca="1">_xll.DBRW($C$2,$B$8,$D$3,L$10,$C$8,$E$8,$B17)</f>
        <v>4629.4719597627109</v>
      </c>
      <c r="M17" s="92">
        <f ca="1">_xll.DBRW($C$2,$B$8,$D$3,M$10,$C$8,$E$8,$B17)</f>
        <v>4629.4719597627109</v>
      </c>
      <c r="N17" s="92">
        <f ca="1">_xll.DBRW($C$2,$B$8,$D$3,N$10,$C$8,$E$8,$B17)</f>
        <v>4629.4719597627109</v>
      </c>
      <c r="O17" s="92">
        <f ca="1">_xll.DBRW($C$2,$B$8,$D$3,O$10,$C$8,$E$8,$B17)</f>
        <v>4629.4719597627109</v>
      </c>
      <c r="P17" s="92">
        <f ca="1">_xll.DBRW($C$2,$B$8,$D$3,P$10,$C$8,$E$8,$B17)</f>
        <v>4629.4719597627109</v>
      </c>
    </row>
    <row r="18" spans="2:16" s="32" customFormat="1" ht="15" customHeight="1" x14ac:dyDescent="0.2">
      <c r="B18" s="82" t="s">
        <v>46</v>
      </c>
      <c r="C18" s="31"/>
      <c r="D18" s="86">
        <f ca="1">_xll.DBRW($C$2,$B$8,$D$3,D$10,$C$8,$E$8,$B18)</f>
        <v>13250</v>
      </c>
      <c r="E18" s="86">
        <f ca="1">_xll.DBRW($C$2,$B$8,$D$3,E$10,$C$8,$E$8,$B18)</f>
        <v>1250</v>
      </c>
      <c r="F18" s="86">
        <f ca="1">_xll.DBRW($C$2,$B$8,$D$3,F$10,$C$8,$E$8,$B18)</f>
        <v>1250</v>
      </c>
      <c r="G18" s="86">
        <f ca="1">_xll.DBRW($C$2,$B$8,$D$3,G$10,$C$8,$E$8,$B18)</f>
        <v>1250</v>
      </c>
      <c r="H18" s="86">
        <f ca="1">_xll.DBRW($C$2,$B$8,$D$3,H$10,$C$8,$E$8,$B18)</f>
        <v>1250</v>
      </c>
      <c r="I18" s="86">
        <f ca="1">_xll.DBRW($C$2,$B$8,$D$3,I$10,$C$8,$E$8,$B18)</f>
        <v>1250</v>
      </c>
      <c r="J18" s="86">
        <f ca="1">_xll.DBRW($C$2,$B$8,$D$3,J$10,$C$8,$E$8,$B18)</f>
        <v>1000</v>
      </c>
      <c r="K18" s="86">
        <f ca="1">_xll.DBRW($C$2,$B$8,$D$3,K$10,$C$8,$E$8,$B18)</f>
        <v>1000</v>
      </c>
      <c r="L18" s="86">
        <f ca="1">_xll.DBRW($C$2,$B$8,$D$3,L$10,$C$8,$E$8,$B18)</f>
        <v>1000</v>
      </c>
      <c r="M18" s="86">
        <f ca="1">_xll.DBRW($C$2,$B$8,$D$3,M$10,$C$8,$E$8,$B18)</f>
        <v>1000</v>
      </c>
      <c r="N18" s="86">
        <f ca="1">_xll.DBRW($C$2,$B$8,$D$3,N$10,$C$8,$E$8,$B18)</f>
        <v>1000</v>
      </c>
      <c r="O18" s="86">
        <f ca="1">_xll.DBRW($C$2,$B$8,$D$3,O$10,$C$8,$E$8,$B18)</f>
        <v>1000</v>
      </c>
      <c r="P18" s="86">
        <f ca="1">_xll.DBRW($C$2,$B$8,$D$3,P$10,$C$8,$E$8,$B18)</f>
        <v>1000</v>
      </c>
    </row>
    <row r="19" spans="2:16" s="32" customFormat="1" ht="15" customHeight="1" x14ac:dyDescent="0.2">
      <c r="B19" s="82" t="s">
        <v>47</v>
      </c>
      <c r="C19" s="31"/>
      <c r="D19" s="86">
        <f ca="1">_xll.DBRW($C$2,$B$8,$D$3,D$10,$C$8,$E$8,$B19)</f>
        <v>47559.245123101224</v>
      </c>
      <c r="E19" s="86">
        <f ca="1">_xll.DBRW($C$2,$B$8,$D$3,E$10,$C$8,$E$8,$B19)</f>
        <v>4375.8890821020868</v>
      </c>
      <c r="F19" s="86">
        <f ca="1">_xll.DBRW($C$2,$B$8,$D$3,F$10,$C$8,$E$8,$B19)</f>
        <v>4375.8890821020868</v>
      </c>
      <c r="G19" s="86">
        <f ca="1">_xll.DBRW($C$2,$B$8,$D$3,G$10,$C$8,$E$8,$B19)</f>
        <v>4456.2210801860256</v>
      </c>
      <c r="H19" s="86">
        <f ca="1">_xll.DBRW($C$2,$B$8,$D$3,H$10,$C$8,$E$8,$B19)</f>
        <v>4497.8877468526916</v>
      </c>
      <c r="I19" s="86">
        <f ca="1">_xll.DBRW($C$2,$B$8,$D$3,I$10,$C$8,$E$8,$B19)</f>
        <v>4497.8877468526916</v>
      </c>
      <c r="J19" s="86">
        <f ca="1">_xll.DBRW($C$2,$B$8,$D$3,J$10,$C$8,$E$8,$B19)</f>
        <v>3578.6386264293774</v>
      </c>
      <c r="K19" s="86">
        <f ca="1">_xll.DBRW($C$2,$B$8,$D$3,K$10,$C$8,$E$8,$B19)</f>
        <v>3629.4719597627109</v>
      </c>
      <c r="L19" s="86">
        <f ca="1">_xll.DBRW($C$2,$B$8,$D$3,L$10,$C$8,$E$8,$B19)</f>
        <v>3629.4719597627109</v>
      </c>
      <c r="M19" s="86">
        <f ca="1">_xll.DBRW($C$2,$B$8,$D$3,M$10,$C$8,$E$8,$B19)</f>
        <v>3629.4719597627109</v>
      </c>
      <c r="N19" s="86">
        <f ca="1">_xll.DBRW($C$2,$B$8,$D$3,N$10,$C$8,$E$8,$B19)</f>
        <v>3629.4719597627109</v>
      </c>
      <c r="O19" s="86">
        <f ca="1">_xll.DBRW($C$2,$B$8,$D$3,O$10,$C$8,$E$8,$B19)</f>
        <v>3629.4719597627109</v>
      </c>
      <c r="P19" s="86">
        <f ca="1">_xll.DBRW($C$2,$B$8,$D$3,P$10,$C$8,$E$8,$B19)</f>
        <v>3629.4719597627109</v>
      </c>
    </row>
    <row r="20" spans="2:16" s="39" customFormat="1" ht="6" customHeight="1" x14ac:dyDescent="0.2">
      <c r="B20" s="25"/>
      <c r="C20" s="25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</row>
    <row r="21" spans="2:16" s="40" customFormat="1" ht="15" customHeight="1" x14ac:dyDescent="0.25">
      <c r="B21" s="84" t="s">
        <v>306</v>
      </c>
      <c r="C21" s="41"/>
      <c r="D21" s="92">
        <f ca="1">_xll.DBRW($C$2,$B$8,$D$3,D$10,$C$8,$E$8,$B21)</f>
        <v>53723.272264767038</v>
      </c>
      <c r="E21" s="92">
        <f ca="1">_xll.DBRW($C$2,$B$8,$D$3,E$10,$C$8,$E$8,$B21)</f>
        <v>5146.0455605520528</v>
      </c>
      <c r="F21" s="92">
        <f ca="1">_xll.DBRW($C$2,$B$8,$D$3,F$10,$C$8,$E$8,$B21)</f>
        <v>5146.0455605520528</v>
      </c>
      <c r="G21" s="92">
        <f ca="1">_xll.DBRW($C$2,$B$8,$D$3,G$10,$C$8,$E$8,$B21)</f>
        <v>5240.5159902987652</v>
      </c>
      <c r="H21" s="92">
        <f ca="1">_xll.DBRW($C$2,$B$8,$D$3,H$10,$C$8,$E$8,$B21)</f>
        <v>5289.5159902987652</v>
      </c>
      <c r="I21" s="92">
        <f ca="1">_xll.DBRW($C$2,$B$8,$D$3,I$10,$C$8,$E$8,$B21)</f>
        <v>5289.5159902987652</v>
      </c>
      <c r="J21" s="92">
        <f ca="1">_xll.DBRW($C$2,$B$8,$D$3,J$10,$C$8,$E$8,$B21)</f>
        <v>4208.479024680948</v>
      </c>
      <c r="K21" s="92">
        <f ca="1">_xll.DBRW($C$2,$B$8,$D$3,K$10,$C$8,$E$8,$B21)</f>
        <v>4268.2590246809486</v>
      </c>
      <c r="L21" s="92">
        <f ca="1">_xll.DBRW($C$2,$B$8,$D$3,L$10,$C$8,$E$8,$B21)</f>
        <v>4268.2590246809486</v>
      </c>
      <c r="M21" s="92">
        <f ca="1">_xll.DBRW($C$2,$B$8,$D$3,M$10,$C$8,$E$8,$B21)</f>
        <v>4268.2590246809486</v>
      </c>
      <c r="N21" s="92">
        <f ca="1">_xll.DBRW($C$2,$B$8,$D$3,N$10,$C$8,$E$8,$B21)</f>
        <v>4267.1590246809483</v>
      </c>
      <c r="O21" s="92">
        <f ca="1">_xll.DBRW($C$2,$B$8,$D$3,O$10,$C$8,$E$8,$B21)</f>
        <v>3168.7340246809481</v>
      </c>
      <c r="P21" s="92">
        <f ca="1">_xll.DBRW($C$2,$B$8,$D$3,P$10,$C$8,$E$8,$B21)</f>
        <v>3162.4840246809481</v>
      </c>
    </row>
    <row r="22" spans="2:16" s="32" customFormat="1" ht="15" customHeight="1" x14ac:dyDescent="0.2">
      <c r="B22" s="82" t="s">
        <v>48</v>
      </c>
      <c r="C22" s="31"/>
      <c r="D22" s="86">
        <f ca="1">_xll.DBRW($C$2,$B$8,$D$3,D$10,$C$8,$E$8,$B22)</f>
        <v>46779.622476794262</v>
      </c>
      <c r="E22" s="86">
        <f ca="1">_xll.DBRW($C$2,$B$8,$D$3,E$10,$C$8,$E$8,$B22)</f>
        <v>4507.1657545651487</v>
      </c>
      <c r="F22" s="86">
        <f ca="1">_xll.DBRW($C$2,$B$8,$D$3,F$10,$C$8,$E$8,$B22)</f>
        <v>4507.1657545651487</v>
      </c>
      <c r="G22" s="86">
        <f ca="1">_xll.DBRW($C$2,$B$8,$D$3,G$10,$C$8,$E$8,$B22)</f>
        <v>4589.9077125916065</v>
      </c>
      <c r="H22" s="86">
        <f ca="1">_xll.DBRW($C$2,$B$8,$D$3,H$10,$C$8,$E$8,$B22)</f>
        <v>4632.8243792582725</v>
      </c>
      <c r="I22" s="86">
        <f ca="1">_xll.DBRW($C$2,$B$8,$D$3,I$10,$C$8,$E$8,$B22)</f>
        <v>4632.8243792582725</v>
      </c>
      <c r="J22" s="86">
        <f ca="1">_xll.DBRW($C$2,$B$8,$D$3,J$10,$C$8,$E$8,$B22)</f>
        <v>3685.9977852222587</v>
      </c>
      <c r="K22" s="86">
        <f ca="1">_xll.DBRW($C$2,$B$8,$D$3,K$10,$C$8,$E$8,$B22)</f>
        <v>3738.3561185555923</v>
      </c>
      <c r="L22" s="86">
        <f ca="1">_xll.DBRW($C$2,$B$8,$D$3,L$10,$C$8,$E$8,$B22)</f>
        <v>3738.3561185555923</v>
      </c>
      <c r="M22" s="86">
        <f ca="1">_xll.DBRW($C$2,$B$8,$D$3,M$10,$C$8,$E$8,$B22)</f>
        <v>3738.3561185555923</v>
      </c>
      <c r="N22" s="86">
        <f ca="1">_xll.DBRW($C$2,$B$8,$D$3,N$10,$C$8,$E$8,$B22)</f>
        <v>3737.2561185555924</v>
      </c>
      <c r="O22" s="86">
        <f ca="1">_xll.DBRW($C$2,$B$8,$D$3,O$10,$C$8,$E$8,$B22)</f>
        <v>2638.8311185555922</v>
      </c>
      <c r="P22" s="86">
        <f ca="1">_xll.DBRW($C$2,$B$8,$D$3,P$10,$C$8,$E$8,$B22)</f>
        <v>2632.5811185555922</v>
      </c>
    </row>
    <row r="23" spans="2:16" s="32" customFormat="1" ht="15" customHeight="1" x14ac:dyDescent="0.2">
      <c r="B23" s="82" t="s">
        <v>49</v>
      </c>
      <c r="C23" s="31"/>
      <c r="D23" s="86">
        <f ca="1">_xll.DBRW($C$2,$B$8,$D$3,D$10,$C$8,$E$8,$B23)</f>
        <v>6943.6497879727785</v>
      </c>
      <c r="E23" s="86">
        <f ca="1">_xll.DBRW($C$2,$B$8,$D$3,E$10,$C$8,$E$8,$B23)</f>
        <v>638.87980598690456</v>
      </c>
      <c r="F23" s="86">
        <f ca="1">_xll.DBRW($C$2,$B$8,$D$3,F$10,$C$8,$E$8,$B23)</f>
        <v>638.87980598690456</v>
      </c>
      <c r="G23" s="86">
        <f ca="1">_xll.DBRW($C$2,$B$8,$D$3,G$10,$C$8,$E$8,$B23)</f>
        <v>650.60827770715969</v>
      </c>
      <c r="H23" s="86">
        <f ca="1">_xll.DBRW($C$2,$B$8,$D$3,H$10,$C$8,$E$8,$B23)</f>
        <v>656.69161104049294</v>
      </c>
      <c r="I23" s="86">
        <f ca="1">_xll.DBRW($C$2,$B$8,$D$3,I$10,$C$8,$E$8,$B23)</f>
        <v>656.69161104049294</v>
      </c>
      <c r="J23" s="86">
        <f ca="1">_xll.DBRW($C$2,$B$8,$D$3,J$10,$C$8,$E$8,$B23)</f>
        <v>522.48123945868906</v>
      </c>
      <c r="K23" s="86">
        <f ca="1">_xll.DBRW($C$2,$B$8,$D$3,K$10,$C$8,$E$8,$B23)</f>
        <v>529.9029061253558</v>
      </c>
      <c r="L23" s="86">
        <f ca="1">_xll.DBRW($C$2,$B$8,$D$3,L$10,$C$8,$E$8,$B23)</f>
        <v>529.9029061253558</v>
      </c>
      <c r="M23" s="86">
        <f ca="1">_xll.DBRW($C$2,$B$8,$D$3,M$10,$C$8,$E$8,$B23)</f>
        <v>529.9029061253558</v>
      </c>
      <c r="N23" s="86">
        <f ca="1">_xll.DBRW($C$2,$B$8,$D$3,N$10,$C$8,$E$8,$B23)</f>
        <v>529.9029061253558</v>
      </c>
      <c r="O23" s="86">
        <f ca="1">_xll.DBRW($C$2,$B$8,$D$3,O$10,$C$8,$E$8,$B23)</f>
        <v>529.9029061253558</v>
      </c>
      <c r="P23" s="86">
        <f ca="1">_xll.DBRW($C$2,$B$8,$D$3,P$10,$C$8,$E$8,$B23)</f>
        <v>529.9029061253558</v>
      </c>
    </row>
    <row r="24" spans="2:16" s="39" customFormat="1" ht="6" customHeight="1" x14ac:dyDescent="0.2">
      <c r="B24" s="33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</row>
    <row r="25" spans="2:16" s="44" customFormat="1" ht="15" customHeight="1" x14ac:dyDescent="0.2">
      <c r="B25" s="84" t="s">
        <v>44</v>
      </c>
      <c r="C25" s="41"/>
      <c r="D25" s="92">
        <f ca="1">_xll.DBRW($C$2,$B$8,$D$3,D$10,$C$8,$E$8,$B25)</f>
        <v>604392.74215581093</v>
      </c>
      <c r="E25" s="92">
        <f ca="1">_xll.DBRW($C$2,$B$8,$D$3,E$10,$C$8,$E$8,$B25)</f>
        <v>55843.592188305629</v>
      </c>
      <c r="F25" s="92">
        <f ca="1">_xll.DBRW($C$2,$B$8,$D$3,F$10,$C$8,$E$8,$B25)</f>
        <v>55843.592188305629</v>
      </c>
      <c r="G25" s="92">
        <f ca="1">_xll.DBRW($C$2,$B$8,$D$3,G$10,$C$8,$E$8,$B25)</f>
        <v>56845.814196400839</v>
      </c>
      <c r="H25" s="92">
        <f ca="1">_xll.DBRW($C$2,$B$8,$D$3,H$10,$C$8,$E$8,$B25)</f>
        <v>57365.647529734175</v>
      </c>
      <c r="I25" s="92">
        <f ca="1">_xll.DBRW($C$2,$B$8,$D$3,I$10,$C$8,$E$8,$B25)</f>
        <v>57365.647529734175</v>
      </c>
      <c r="J25" s="92">
        <f ca="1">_xll.DBRW($C$2,$B$8,$D$3,J$10,$C$8,$E$8,$B25)</f>
        <v>45647.095503332908</v>
      </c>
      <c r="K25" s="92">
        <f ca="1">_xll.DBRW($C$2,$B$8,$D$3,K$10,$C$8,$E$8,$B25)</f>
        <v>46281.292169999579</v>
      </c>
      <c r="L25" s="92">
        <f ca="1">_xll.DBRW($C$2,$B$8,$D$3,L$10,$C$8,$E$8,$B25)</f>
        <v>46281.292169999579</v>
      </c>
      <c r="M25" s="92">
        <f ca="1">_xll.DBRW($C$2,$B$8,$D$3,M$10,$C$8,$E$8,$B25)</f>
        <v>46281.292169999579</v>
      </c>
      <c r="N25" s="92">
        <f ca="1">_xll.DBRW($C$2,$B$8,$D$3,N$10,$C$8,$E$8,$B25)</f>
        <v>46280.19216999958</v>
      </c>
      <c r="O25" s="92">
        <f ca="1">_xll.DBRW($C$2,$B$8,$D$3,O$10,$C$8,$E$8,$B25)</f>
        <v>45181.767169999584</v>
      </c>
      <c r="P25" s="92">
        <f ca="1">_xll.DBRW($C$2,$B$8,$D$3,P$10,$C$8,$E$8,$B25)</f>
        <v>45175.517169999584</v>
      </c>
    </row>
    <row r="26" spans="2:16" ht="8.25" customHeight="1" x14ac:dyDescent="0.2"/>
  </sheetData>
  <mergeCells count="5">
    <mergeCell ref="E7:F7"/>
    <mergeCell ref="C8:D8"/>
    <mergeCell ref="E8:F8"/>
    <mergeCell ref="J7:M7"/>
    <mergeCell ref="C7:D7"/>
  </mergeCells>
  <phoneticPr fontId="3" type="noConversion"/>
  <conditionalFormatting sqref="M1">
    <cfRule type="expression" dxfId="0" priority="1" stopIfTrue="1">
      <formula>NOT(ISERROR(SEARCH("Check",M1)))</formula>
    </cfRule>
  </conditionalFormatting>
  <dataValidations count="1">
    <dataValidation allowBlank="1" showInputMessage="1" showErrorMessage="1" error="The value you entered is not valid._x000a_A user has restricted values that can be entered into this cell." sqref="M1 M8 K8 K1"/>
  </dataValidations>
  <pageMargins left="0.7" right="0.7" top="0.75" bottom="0.75" header="0.3" footer="0.3"/>
  <headerFooter alignWithMargins="0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Report!E11:P11</xm:f>
              <xm:sqref>C11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Report!E13:P13</xm:f>
              <xm:sqref>C13</xm:sqref>
            </x14:sparkline>
            <x14:sparkline>
              <xm:f>Report!E14:P14</xm:f>
              <xm:sqref>C14</xm:sqref>
            </x14:sparkline>
            <x14:sparkline>
              <xm:f>Report!E15:P15</xm:f>
              <xm:sqref>C15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Report!E17:P17</xm:f>
              <xm:sqref>C17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Report!E18:P18</xm:f>
              <xm:sqref>C18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Report!E19:P19</xm:f>
              <xm:sqref>C19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Report!E21:P21</xm:f>
              <xm:sqref>C21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Report!E22:P22</xm:f>
              <xm:sqref>C22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Report!E23:P23</xm:f>
              <xm:sqref>C23</xm:sqref>
            </x14:sparkline>
          </x14:sparklines>
        </x14:sparklineGroup>
        <x14:sparklineGroup lineWeight="2.25" displayEmptyCellsAs="gap">
          <x14:colorSeries rgb="FF608DAD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Report!E25:P25</xm:f>
              <xm:sqref>C25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215"/>
  <sheetViews>
    <sheetView workbookViewId="0"/>
  </sheetViews>
  <sheetFormatPr defaultRowHeight="15" x14ac:dyDescent="0.25"/>
  <sheetData>
    <row r="1" spans="1:1" x14ac:dyDescent="0.25">
      <c r="A1" t="s">
        <v>299</v>
      </c>
    </row>
    <row r="2" spans="1:1" x14ac:dyDescent="0.25">
      <c r="A2" t="s">
        <v>300</v>
      </c>
    </row>
    <row r="3" spans="1:1" x14ac:dyDescent="0.25">
      <c r="A3" t="s">
        <v>301</v>
      </c>
    </row>
    <row r="4" spans="1:1" x14ac:dyDescent="0.25">
      <c r="A4" t="s">
        <v>302</v>
      </c>
    </row>
    <row r="5" spans="1:1" x14ac:dyDescent="0.25">
      <c r="A5" t="s">
        <v>303</v>
      </c>
    </row>
    <row r="6" spans="1:1" x14ac:dyDescent="0.25">
      <c r="A6" t="s">
        <v>54</v>
      </c>
    </row>
    <row r="7" spans="1:1" x14ac:dyDescent="0.25">
      <c r="A7" t="s">
        <v>55</v>
      </c>
    </row>
    <row r="8" spans="1:1" x14ac:dyDescent="0.25">
      <c r="A8" t="s">
        <v>56</v>
      </c>
    </row>
    <row r="9" spans="1:1" x14ac:dyDescent="0.25">
      <c r="A9" t="s">
        <v>57</v>
      </c>
    </row>
    <row r="10" spans="1:1" x14ac:dyDescent="0.25">
      <c r="A10" t="s">
        <v>58</v>
      </c>
    </row>
    <row r="11" spans="1:1" x14ac:dyDescent="0.25">
      <c r="A11" t="s">
        <v>59</v>
      </c>
    </row>
    <row r="12" spans="1:1" x14ac:dyDescent="0.25">
      <c r="A12" t="s">
        <v>60</v>
      </c>
    </row>
    <row r="13" spans="1:1" x14ac:dyDescent="0.25">
      <c r="A13" t="s">
        <v>32</v>
      </c>
    </row>
    <row r="14" spans="1:1" x14ac:dyDescent="0.25">
      <c r="A14" t="s">
        <v>257</v>
      </c>
    </row>
    <row r="15" spans="1:1" x14ac:dyDescent="0.25">
      <c r="A15" t="s">
        <v>258</v>
      </c>
    </row>
    <row r="16" spans="1:1" x14ac:dyDescent="0.25">
      <c r="A16" t="s">
        <v>259</v>
      </c>
    </row>
    <row r="17" spans="1:1" x14ac:dyDescent="0.25">
      <c r="A17" t="s">
        <v>260</v>
      </c>
    </row>
    <row r="18" spans="1:1" x14ac:dyDescent="0.25">
      <c r="A18" t="s">
        <v>261</v>
      </c>
    </row>
    <row r="19" spans="1:1" x14ac:dyDescent="0.25">
      <c r="A19" t="s">
        <v>254</v>
      </c>
    </row>
    <row r="20" spans="1:1" x14ac:dyDescent="0.25">
      <c r="A20" t="s">
        <v>61</v>
      </c>
    </row>
    <row r="21" spans="1:1" x14ac:dyDescent="0.25">
      <c r="A21" t="s">
        <v>62</v>
      </c>
    </row>
    <row r="22" spans="1:1" x14ac:dyDescent="0.25">
      <c r="A22" t="s">
        <v>84</v>
      </c>
    </row>
    <row r="23" spans="1:1" x14ac:dyDescent="0.25">
      <c r="A23" t="s">
        <v>85</v>
      </c>
    </row>
    <row r="24" spans="1:1" x14ac:dyDescent="0.25">
      <c r="A24" t="s">
        <v>50</v>
      </c>
    </row>
    <row r="25" spans="1:1" x14ac:dyDescent="0.25">
      <c r="A25" t="s">
        <v>63</v>
      </c>
    </row>
    <row r="26" spans="1:1" x14ac:dyDescent="0.25">
      <c r="A26" t="s">
        <v>64</v>
      </c>
    </row>
    <row r="27" spans="1:1" x14ac:dyDescent="0.25">
      <c r="A27" t="s">
        <v>65</v>
      </c>
    </row>
    <row r="28" spans="1:1" x14ac:dyDescent="0.25">
      <c r="A28" t="s">
        <v>66</v>
      </c>
    </row>
    <row r="29" spans="1:1" x14ac:dyDescent="0.25">
      <c r="A29" t="s">
        <v>67</v>
      </c>
    </row>
    <row r="30" spans="1:1" x14ac:dyDescent="0.25">
      <c r="A30" t="s">
        <v>68</v>
      </c>
    </row>
    <row r="31" spans="1:1" x14ac:dyDescent="0.25">
      <c r="A31" t="s">
        <v>69</v>
      </c>
    </row>
    <row r="32" spans="1:1" x14ac:dyDescent="0.25">
      <c r="A32" t="s">
        <v>70</v>
      </c>
    </row>
    <row r="33" spans="1:1" x14ac:dyDescent="0.25">
      <c r="A33" t="s">
        <v>71</v>
      </c>
    </row>
    <row r="34" spans="1:1" x14ac:dyDescent="0.25">
      <c r="A34" t="s">
        <v>72</v>
      </c>
    </row>
    <row r="35" spans="1:1" x14ac:dyDescent="0.25">
      <c r="A35" t="s">
        <v>73</v>
      </c>
    </row>
    <row r="36" spans="1:1" x14ac:dyDescent="0.25">
      <c r="A36" t="s">
        <v>74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77</v>
      </c>
    </row>
    <row r="40" spans="1:1" x14ac:dyDescent="0.25">
      <c r="A40" t="s">
        <v>78</v>
      </c>
    </row>
    <row r="41" spans="1:1" x14ac:dyDescent="0.25">
      <c r="A41" t="s">
        <v>79</v>
      </c>
    </row>
    <row r="42" spans="1:1" x14ac:dyDescent="0.25">
      <c r="A42" t="s">
        <v>80</v>
      </c>
    </row>
    <row r="43" spans="1:1" x14ac:dyDescent="0.25">
      <c r="A43" t="s">
        <v>81</v>
      </c>
    </row>
    <row r="44" spans="1:1" x14ac:dyDescent="0.25">
      <c r="A44" t="s">
        <v>82</v>
      </c>
    </row>
    <row r="45" spans="1:1" x14ac:dyDescent="0.25">
      <c r="A45" t="s">
        <v>83</v>
      </c>
    </row>
    <row r="46" spans="1:1" x14ac:dyDescent="0.25">
      <c r="A46" t="s">
        <v>84</v>
      </c>
    </row>
    <row r="47" spans="1:1" x14ac:dyDescent="0.25">
      <c r="A47" t="s">
        <v>85</v>
      </c>
    </row>
    <row r="48" spans="1:1" x14ac:dyDescent="0.25">
      <c r="A48" t="s">
        <v>51</v>
      </c>
    </row>
    <row r="49" spans="1:1" x14ac:dyDescent="0.25">
      <c r="A49" t="s">
        <v>86</v>
      </c>
    </row>
    <row r="50" spans="1:1" x14ac:dyDescent="0.25">
      <c r="A50" t="s">
        <v>87</v>
      </c>
    </row>
    <row r="51" spans="1:1" x14ac:dyDescent="0.25">
      <c r="A51" t="s">
        <v>88</v>
      </c>
    </row>
    <row r="52" spans="1:1" x14ac:dyDescent="0.25">
      <c r="A52" t="s">
        <v>89</v>
      </c>
    </row>
    <row r="53" spans="1:1" x14ac:dyDescent="0.25">
      <c r="A53" t="s">
        <v>90</v>
      </c>
    </row>
    <row r="54" spans="1:1" x14ac:dyDescent="0.25">
      <c r="A54" t="s">
        <v>91</v>
      </c>
    </row>
    <row r="55" spans="1:1" x14ac:dyDescent="0.25">
      <c r="A55" t="s">
        <v>92</v>
      </c>
    </row>
    <row r="56" spans="1:1" x14ac:dyDescent="0.25">
      <c r="A56" t="s">
        <v>93</v>
      </c>
    </row>
    <row r="57" spans="1:1" x14ac:dyDescent="0.25">
      <c r="A57" t="s">
        <v>94</v>
      </c>
    </row>
    <row r="58" spans="1:1" x14ac:dyDescent="0.25">
      <c r="A58" t="s">
        <v>95</v>
      </c>
    </row>
    <row r="59" spans="1:1" x14ac:dyDescent="0.25">
      <c r="A59" t="s">
        <v>96</v>
      </c>
    </row>
    <row r="60" spans="1:1" x14ac:dyDescent="0.25">
      <c r="A60" t="s">
        <v>97</v>
      </c>
    </row>
    <row r="61" spans="1:1" x14ac:dyDescent="0.25">
      <c r="A61" t="s">
        <v>98</v>
      </c>
    </row>
    <row r="62" spans="1:1" x14ac:dyDescent="0.25">
      <c r="A62" t="s">
        <v>99</v>
      </c>
    </row>
    <row r="63" spans="1:1" x14ac:dyDescent="0.25">
      <c r="A63" t="s">
        <v>100</v>
      </c>
    </row>
    <row r="64" spans="1:1" x14ac:dyDescent="0.25">
      <c r="A64" t="s">
        <v>101</v>
      </c>
    </row>
    <row r="65" spans="1:1" x14ac:dyDescent="0.25">
      <c r="A65" t="s">
        <v>102</v>
      </c>
    </row>
    <row r="66" spans="1:1" x14ac:dyDescent="0.25">
      <c r="A66" t="s">
        <v>103</v>
      </c>
    </row>
    <row r="67" spans="1:1" x14ac:dyDescent="0.25">
      <c r="A67" t="s">
        <v>52</v>
      </c>
    </row>
    <row r="68" spans="1:1" x14ac:dyDescent="0.25">
      <c r="A68" t="s">
        <v>104</v>
      </c>
    </row>
    <row r="69" spans="1:1" x14ac:dyDescent="0.25">
      <c r="A69" t="s">
        <v>105</v>
      </c>
    </row>
    <row r="70" spans="1:1" x14ac:dyDescent="0.25">
      <c r="A70" t="s">
        <v>106</v>
      </c>
    </row>
    <row r="71" spans="1:1" x14ac:dyDescent="0.25">
      <c r="A71" t="s">
        <v>107</v>
      </c>
    </row>
    <row r="72" spans="1:1" x14ac:dyDescent="0.25">
      <c r="A72" t="s">
        <v>108</v>
      </c>
    </row>
    <row r="73" spans="1:1" x14ac:dyDescent="0.25">
      <c r="A73" t="s">
        <v>109</v>
      </c>
    </row>
    <row r="74" spans="1:1" x14ac:dyDescent="0.25">
      <c r="A74" t="s">
        <v>110</v>
      </c>
    </row>
    <row r="75" spans="1:1" x14ac:dyDescent="0.25">
      <c r="A75" t="s">
        <v>111</v>
      </c>
    </row>
    <row r="76" spans="1:1" x14ac:dyDescent="0.25">
      <c r="A76" t="s">
        <v>112</v>
      </c>
    </row>
    <row r="77" spans="1:1" x14ac:dyDescent="0.25">
      <c r="A77" t="s">
        <v>113</v>
      </c>
    </row>
    <row r="78" spans="1:1" x14ac:dyDescent="0.25">
      <c r="A78" t="s">
        <v>114</v>
      </c>
    </row>
    <row r="79" spans="1:1" x14ac:dyDescent="0.25">
      <c r="A79" t="s">
        <v>115</v>
      </c>
    </row>
    <row r="80" spans="1:1" x14ac:dyDescent="0.25">
      <c r="A80" t="s">
        <v>53</v>
      </c>
    </row>
    <row r="81" spans="1:1" x14ac:dyDescent="0.25">
      <c r="A81" t="s">
        <v>116</v>
      </c>
    </row>
    <row r="82" spans="1:1" x14ac:dyDescent="0.25">
      <c r="A82" t="s">
        <v>117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120</v>
      </c>
    </row>
    <row r="86" spans="1:1" x14ac:dyDescent="0.25">
      <c r="A86" t="s">
        <v>121</v>
      </c>
    </row>
    <row r="87" spans="1:1" x14ac:dyDescent="0.25">
      <c r="A87" t="s">
        <v>122</v>
      </c>
    </row>
    <row r="88" spans="1:1" x14ac:dyDescent="0.25">
      <c r="A88" t="s">
        <v>123</v>
      </c>
    </row>
    <row r="89" spans="1:1" x14ac:dyDescent="0.25">
      <c r="A89" t="s">
        <v>124</v>
      </c>
    </row>
    <row r="90" spans="1:1" x14ac:dyDescent="0.25">
      <c r="A90" t="s">
        <v>125</v>
      </c>
    </row>
    <row r="91" spans="1:1" x14ac:dyDescent="0.25">
      <c r="A91" t="s">
        <v>126</v>
      </c>
    </row>
    <row r="92" spans="1:1" x14ac:dyDescent="0.25">
      <c r="A92" t="s">
        <v>127</v>
      </c>
    </row>
    <row r="93" spans="1:1" x14ac:dyDescent="0.25">
      <c r="A93" t="s">
        <v>128</v>
      </c>
    </row>
    <row r="94" spans="1:1" x14ac:dyDescent="0.25">
      <c r="A94" t="s">
        <v>129</v>
      </c>
    </row>
    <row r="95" spans="1:1" x14ac:dyDescent="0.25">
      <c r="A95" t="s">
        <v>130</v>
      </c>
    </row>
    <row r="96" spans="1:1" x14ac:dyDescent="0.25">
      <c r="A96" t="s">
        <v>131</v>
      </c>
    </row>
    <row r="97" spans="1:1" x14ac:dyDescent="0.25">
      <c r="A97" t="s">
        <v>132</v>
      </c>
    </row>
    <row r="98" spans="1:1" x14ac:dyDescent="0.25">
      <c r="A98" t="s">
        <v>54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55</v>
      </c>
    </row>
    <row r="112" spans="1:1" x14ac:dyDescent="0.25">
      <c r="A112" t="s">
        <v>145</v>
      </c>
    </row>
    <row r="113" spans="1:1" x14ac:dyDescent="0.25">
      <c r="A113" t="s">
        <v>146</v>
      </c>
    </row>
    <row r="114" spans="1:1" x14ac:dyDescent="0.25">
      <c r="A114" t="s">
        <v>147</v>
      </c>
    </row>
    <row r="115" spans="1:1" x14ac:dyDescent="0.25">
      <c r="A115" t="s">
        <v>148</v>
      </c>
    </row>
    <row r="116" spans="1:1" x14ac:dyDescent="0.25">
      <c r="A116" t="s">
        <v>149</v>
      </c>
    </row>
    <row r="117" spans="1:1" x14ac:dyDescent="0.25">
      <c r="A117" t="s">
        <v>150</v>
      </c>
    </row>
    <row r="118" spans="1:1" x14ac:dyDescent="0.25">
      <c r="A118" t="s">
        <v>151</v>
      </c>
    </row>
    <row r="119" spans="1:1" x14ac:dyDescent="0.25">
      <c r="A119" t="s">
        <v>152</v>
      </c>
    </row>
    <row r="120" spans="1:1" x14ac:dyDescent="0.25">
      <c r="A120" t="s">
        <v>153</v>
      </c>
    </row>
    <row r="121" spans="1:1" x14ac:dyDescent="0.25">
      <c r="A121" t="s">
        <v>154</v>
      </c>
    </row>
    <row r="122" spans="1:1" x14ac:dyDescent="0.25">
      <c r="A122" t="s">
        <v>155</v>
      </c>
    </row>
    <row r="123" spans="1:1" x14ac:dyDescent="0.25">
      <c r="A123" t="s">
        <v>156</v>
      </c>
    </row>
    <row r="124" spans="1:1" x14ac:dyDescent="0.25">
      <c r="A124" t="s">
        <v>157</v>
      </c>
    </row>
    <row r="125" spans="1:1" x14ac:dyDescent="0.25">
      <c r="A125" t="s">
        <v>56</v>
      </c>
    </row>
    <row r="126" spans="1:1" x14ac:dyDescent="0.25">
      <c r="A126" t="s">
        <v>158</v>
      </c>
    </row>
    <row r="127" spans="1:1" x14ac:dyDescent="0.25">
      <c r="A127" t="s">
        <v>159</v>
      </c>
    </row>
    <row r="128" spans="1:1" x14ac:dyDescent="0.25">
      <c r="A128" t="s">
        <v>160</v>
      </c>
    </row>
    <row r="129" spans="1:1" x14ac:dyDescent="0.25">
      <c r="A129" t="s">
        <v>161</v>
      </c>
    </row>
    <row r="130" spans="1:1" x14ac:dyDescent="0.25">
      <c r="A130" t="s">
        <v>162</v>
      </c>
    </row>
    <row r="131" spans="1:1" x14ac:dyDescent="0.25">
      <c r="A131" t="s">
        <v>163</v>
      </c>
    </row>
    <row r="132" spans="1:1" x14ac:dyDescent="0.25">
      <c r="A132" t="s">
        <v>164</v>
      </c>
    </row>
    <row r="133" spans="1:1" x14ac:dyDescent="0.25">
      <c r="A133" t="s">
        <v>165</v>
      </c>
    </row>
    <row r="134" spans="1:1" x14ac:dyDescent="0.25">
      <c r="A134" t="s">
        <v>166</v>
      </c>
    </row>
    <row r="135" spans="1:1" x14ac:dyDescent="0.25">
      <c r="A135" t="s">
        <v>167</v>
      </c>
    </row>
    <row r="136" spans="1:1" x14ac:dyDescent="0.25">
      <c r="A136" t="s">
        <v>168</v>
      </c>
    </row>
    <row r="137" spans="1:1" x14ac:dyDescent="0.25">
      <c r="A137" t="s">
        <v>169</v>
      </c>
    </row>
    <row r="138" spans="1:1" x14ac:dyDescent="0.25">
      <c r="A138" t="s">
        <v>170</v>
      </c>
    </row>
    <row r="139" spans="1:1" x14ac:dyDescent="0.25">
      <c r="A139" t="s">
        <v>171</v>
      </c>
    </row>
    <row r="140" spans="1:1" x14ac:dyDescent="0.25">
      <c r="A140" t="s">
        <v>172</v>
      </c>
    </row>
    <row r="141" spans="1:1" x14ac:dyDescent="0.25">
      <c r="A141" t="s">
        <v>173</v>
      </c>
    </row>
    <row r="142" spans="1:1" x14ac:dyDescent="0.25">
      <c r="A142" t="s">
        <v>174</v>
      </c>
    </row>
    <row r="143" spans="1:1" x14ac:dyDescent="0.25">
      <c r="A143" t="s">
        <v>57</v>
      </c>
    </row>
    <row r="144" spans="1:1" x14ac:dyDescent="0.25">
      <c r="A144" t="s">
        <v>175</v>
      </c>
    </row>
    <row r="145" spans="1:1" x14ac:dyDescent="0.25">
      <c r="A145" t="s">
        <v>176</v>
      </c>
    </row>
    <row r="146" spans="1:1" x14ac:dyDescent="0.25">
      <c r="A146" t="s">
        <v>177</v>
      </c>
    </row>
    <row r="147" spans="1:1" x14ac:dyDescent="0.25">
      <c r="A147" t="s">
        <v>178</v>
      </c>
    </row>
    <row r="148" spans="1:1" x14ac:dyDescent="0.25">
      <c r="A148" t="s">
        <v>179</v>
      </c>
    </row>
    <row r="149" spans="1:1" x14ac:dyDescent="0.25">
      <c r="A149" t="s">
        <v>180</v>
      </c>
    </row>
    <row r="150" spans="1:1" x14ac:dyDescent="0.25">
      <c r="A150" t="s">
        <v>181</v>
      </c>
    </row>
    <row r="151" spans="1:1" x14ac:dyDescent="0.25">
      <c r="A151" t="s">
        <v>182</v>
      </c>
    </row>
    <row r="152" spans="1:1" x14ac:dyDescent="0.25">
      <c r="A152" t="s">
        <v>183</v>
      </c>
    </row>
    <row r="153" spans="1:1" x14ac:dyDescent="0.25">
      <c r="A153" t="s">
        <v>184</v>
      </c>
    </row>
    <row r="154" spans="1:1" x14ac:dyDescent="0.25">
      <c r="A154" t="s">
        <v>185</v>
      </c>
    </row>
    <row r="155" spans="1:1" x14ac:dyDescent="0.25">
      <c r="A155" t="s">
        <v>186</v>
      </c>
    </row>
    <row r="156" spans="1:1" x14ac:dyDescent="0.25">
      <c r="A156" t="s">
        <v>187</v>
      </c>
    </row>
    <row r="157" spans="1:1" x14ac:dyDescent="0.25">
      <c r="A157" t="s">
        <v>188</v>
      </c>
    </row>
    <row r="158" spans="1:1" x14ac:dyDescent="0.25">
      <c r="A158" t="s">
        <v>189</v>
      </c>
    </row>
    <row r="159" spans="1:1" x14ac:dyDescent="0.25">
      <c r="A159" t="s">
        <v>190</v>
      </c>
    </row>
    <row r="160" spans="1:1" x14ac:dyDescent="0.25">
      <c r="A160" t="s">
        <v>191</v>
      </c>
    </row>
    <row r="161" spans="1:1" x14ac:dyDescent="0.25">
      <c r="A161" t="s">
        <v>192</v>
      </c>
    </row>
    <row r="162" spans="1:1" x14ac:dyDescent="0.25">
      <c r="A162" t="s">
        <v>193</v>
      </c>
    </row>
    <row r="163" spans="1:1" x14ac:dyDescent="0.25">
      <c r="A163" t="s">
        <v>194</v>
      </c>
    </row>
    <row r="164" spans="1:1" x14ac:dyDescent="0.25">
      <c r="A164" t="s">
        <v>195</v>
      </c>
    </row>
    <row r="165" spans="1:1" x14ac:dyDescent="0.25">
      <c r="A165" t="s">
        <v>58</v>
      </c>
    </row>
    <row r="166" spans="1:1" x14ac:dyDescent="0.25">
      <c r="A166" t="s">
        <v>196</v>
      </c>
    </row>
    <row r="167" spans="1:1" x14ac:dyDescent="0.25">
      <c r="A167" t="s">
        <v>197</v>
      </c>
    </row>
    <row r="168" spans="1:1" x14ac:dyDescent="0.25">
      <c r="A168" t="s">
        <v>198</v>
      </c>
    </row>
    <row r="169" spans="1:1" x14ac:dyDescent="0.25">
      <c r="A169" t="s">
        <v>199</v>
      </c>
    </row>
    <row r="170" spans="1:1" x14ac:dyDescent="0.25">
      <c r="A170" t="s">
        <v>200</v>
      </c>
    </row>
    <row r="171" spans="1:1" x14ac:dyDescent="0.25">
      <c r="A171" t="s">
        <v>201</v>
      </c>
    </row>
    <row r="172" spans="1:1" x14ac:dyDescent="0.25">
      <c r="A172" t="s">
        <v>202</v>
      </c>
    </row>
    <row r="173" spans="1:1" x14ac:dyDescent="0.25">
      <c r="A173" t="s">
        <v>203</v>
      </c>
    </row>
    <row r="174" spans="1:1" x14ac:dyDescent="0.25">
      <c r="A174" t="s">
        <v>204</v>
      </c>
    </row>
    <row r="175" spans="1:1" x14ac:dyDescent="0.25">
      <c r="A175" t="s">
        <v>205</v>
      </c>
    </row>
    <row r="176" spans="1:1" x14ac:dyDescent="0.25">
      <c r="A176" t="s">
        <v>206</v>
      </c>
    </row>
    <row r="177" spans="1:1" x14ac:dyDescent="0.25">
      <c r="A177" t="s">
        <v>207</v>
      </c>
    </row>
    <row r="178" spans="1:1" x14ac:dyDescent="0.25">
      <c r="A178" t="s">
        <v>208</v>
      </c>
    </row>
    <row r="179" spans="1:1" x14ac:dyDescent="0.25">
      <c r="A179" t="s">
        <v>209</v>
      </c>
    </row>
    <row r="180" spans="1:1" x14ac:dyDescent="0.25">
      <c r="A180" t="s">
        <v>210</v>
      </c>
    </row>
    <row r="181" spans="1:1" x14ac:dyDescent="0.25">
      <c r="A181" t="s">
        <v>211</v>
      </c>
    </row>
    <row r="182" spans="1:1" x14ac:dyDescent="0.25">
      <c r="A182" t="s">
        <v>212</v>
      </c>
    </row>
    <row r="183" spans="1:1" x14ac:dyDescent="0.25">
      <c r="A183" t="s">
        <v>213</v>
      </c>
    </row>
    <row r="184" spans="1:1" x14ac:dyDescent="0.25">
      <c r="A184" t="s">
        <v>59</v>
      </c>
    </row>
    <row r="185" spans="1:1" x14ac:dyDescent="0.25">
      <c r="A185" t="s">
        <v>214</v>
      </c>
    </row>
    <row r="186" spans="1:1" x14ac:dyDescent="0.25">
      <c r="A186" t="s">
        <v>215</v>
      </c>
    </row>
    <row r="187" spans="1:1" x14ac:dyDescent="0.25">
      <c r="A187" t="s">
        <v>216</v>
      </c>
    </row>
    <row r="188" spans="1:1" x14ac:dyDescent="0.25">
      <c r="A188" t="s">
        <v>217</v>
      </c>
    </row>
    <row r="189" spans="1:1" x14ac:dyDescent="0.25">
      <c r="A189" t="s">
        <v>218</v>
      </c>
    </row>
    <row r="190" spans="1:1" x14ac:dyDescent="0.25">
      <c r="A190" t="s">
        <v>219</v>
      </c>
    </row>
    <row r="191" spans="1:1" x14ac:dyDescent="0.25">
      <c r="A191" t="s">
        <v>220</v>
      </c>
    </row>
    <row r="192" spans="1:1" x14ac:dyDescent="0.25">
      <c r="A192" t="s">
        <v>221</v>
      </c>
    </row>
    <row r="193" spans="1:1" x14ac:dyDescent="0.25">
      <c r="A193" t="s">
        <v>222</v>
      </c>
    </row>
    <row r="194" spans="1:1" x14ac:dyDescent="0.25">
      <c r="A194" t="s">
        <v>223</v>
      </c>
    </row>
    <row r="195" spans="1:1" x14ac:dyDescent="0.25">
      <c r="A195" t="s">
        <v>224</v>
      </c>
    </row>
    <row r="196" spans="1:1" x14ac:dyDescent="0.25">
      <c r="A196" t="s">
        <v>225</v>
      </c>
    </row>
    <row r="197" spans="1:1" x14ac:dyDescent="0.25">
      <c r="A197" t="s">
        <v>60</v>
      </c>
    </row>
    <row r="198" spans="1:1" x14ac:dyDescent="0.25">
      <c r="A198" t="s">
        <v>226</v>
      </c>
    </row>
    <row r="199" spans="1:1" x14ac:dyDescent="0.25">
      <c r="A199" t="s">
        <v>227</v>
      </c>
    </row>
    <row r="200" spans="1:1" x14ac:dyDescent="0.25">
      <c r="A200" t="s">
        <v>228</v>
      </c>
    </row>
    <row r="201" spans="1:1" x14ac:dyDescent="0.25">
      <c r="A201" t="s">
        <v>229</v>
      </c>
    </row>
    <row r="202" spans="1:1" x14ac:dyDescent="0.25">
      <c r="A202" t="s">
        <v>230</v>
      </c>
    </row>
    <row r="203" spans="1:1" x14ac:dyDescent="0.25">
      <c r="A203" t="s">
        <v>231</v>
      </c>
    </row>
    <row r="204" spans="1:1" x14ac:dyDescent="0.25">
      <c r="A204" t="s">
        <v>232</v>
      </c>
    </row>
    <row r="205" spans="1:1" x14ac:dyDescent="0.25">
      <c r="A205" t="s">
        <v>233</v>
      </c>
    </row>
    <row r="206" spans="1:1" x14ac:dyDescent="0.25">
      <c r="A206" t="s">
        <v>234</v>
      </c>
    </row>
    <row r="207" spans="1:1" x14ac:dyDescent="0.25">
      <c r="A207" t="s">
        <v>235</v>
      </c>
    </row>
    <row r="208" spans="1:1" x14ac:dyDescent="0.25">
      <c r="A208" t="s">
        <v>236</v>
      </c>
    </row>
    <row r="209" spans="1:1" x14ac:dyDescent="0.25">
      <c r="A209" t="s">
        <v>237</v>
      </c>
    </row>
    <row r="210" spans="1:1" x14ac:dyDescent="0.25">
      <c r="A210" t="s">
        <v>238</v>
      </c>
    </row>
    <row r="211" spans="1:1" x14ac:dyDescent="0.25">
      <c r="A211" t="s">
        <v>239</v>
      </c>
    </row>
    <row r="212" spans="1:1" x14ac:dyDescent="0.25">
      <c r="A212" t="s">
        <v>240</v>
      </c>
    </row>
    <row r="213" spans="1:1" x14ac:dyDescent="0.25">
      <c r="A213" t="s">
        <v>241</v>
      </c>
    </row>
    <row r="214" spans="1:1" x14ac:dyDescent="0.25">
      <c r="A214" t="s">
        <v>242</v>
      </c>
    </row>
    <row r="215" spans="1:1" x14ac:dyDescent="0.25">
      <c r="A215" t="s">
        <v>243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5"/>
  <sheetViews>
    <sheetView workbookViewId="0"/>
  </sheetViews>
  <sheetFormatPr defaultRowHeight="15" x14ac:dyDescent="0.25"/>
  <sheetData>
    <row r="1" spans="1:4" x14ac:dyDescent="0.25">
      <c r="A1" s="1" t="s">
        <v>37</v>
      </c>
      <c r="B1" s="1" t="s">
        <v>38</v>
      </c>
      <c r="C1" s="1" t="s">
        <v>39</v>
      </c>
    </row>
    <row r="2" spans="1:4" x14ac:dyDescent="0.25">
      <c r="C2" t="s">
        <v>40</v>
      </c>
      <c r="D2">
        <v>1</v>
      </c>
    </row>
    <row r="3" spans="1:4" x14ac:dyDescent="0.25">
      <c r="A3" t="s">
        <v>35</v>
      </c>
      <c r="B3" t="s">
        <v>9</v>
      </c>
      <c r="C3" t="s">
        <v>41</v>
      </c>
      <c r="D3">
        <v>0</v>
      </c>
    </row>
    <row r="4" spans="1:4" x14ac:dyDescent="0.25">
      <c r="A4" t="s">
        <v>36</v>
      </c>
      <c r="B4" t="s">
        <v>10</v>
      </c>
    </row>
    <row r="5" spans="1:4" x14ac:dyDescent="0.25">
      <c r="B5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Employees</vt:lpstr>
      <vt:lpstr>Details</vt:lpstr>
      <vt:lpstr>BenefitAsmpts</vt:lpstr>
      <vt:lpstr>CompAsmpts</vt:lpstr>
      <vt:lpstr>Report</vt:lpstr>
      <vt:lpstr>{PL}PickLst</vt:lpstr>
      <vt:lpstr>Lookup</vt:lpstr>
      <vt:lpstr>Organization</vt:lpstr>
      <vt:lpstr>SortBy</vt:lpstr>
      <vt:lpstr>SortOrder</vt:lpstr>
      <vt:lpstr>Employees!TM1RPTDATARNG1</vt:lpstr>
      <vt:lpstr>CompAsmpts!TM1RPTDATARNG2</vt:lpstr>
      <vt:lpstr>CompAsmpts!TM1RPTFMTIDCOL</vt:lpstr>
      <vt:lpstr>Employees!TM1RPTFMTIDCOL</vt:lpstr>
      <vt:lpstr>CompAsmpts!TM1RPTFMTRNG</vt:lpstr>
      <vt:lpstr>Employees!TM1RPTFMTRNG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2011-12-02T14:18:36Z</dcterms:created>
  <dcterms:modified xsi:type="dcterms:W3CDTF">2016-10-16T23:19:21Z</dcterms:modified>
</cp:coreProperties>
</file>