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360" yWindow="375" windowWidth="15600" windowHeight="6375"/>
  </bookViews>
  <sheets>
    <sheet name="OpEx" sheetId="7" r:id="rId1"/>
    <sheet name="LineItemDetail" sheetId="8" r:id="rId2"/>
    <sheet name="PhasedCosts" sheetId="10" r:id="rId3"/>
    <sheet name="Lookup" sheetId="2" state="hidden" r:id="rId4"/>
    <sheet name="{PL}PickLst" sheetId="11" state="hidden" r:id="rId5"/>
    <sheet name="Report" sheetId="12" r:id="rId6"/>
  </sheets>
  <definedNames>
    <definedName name="OpExSubsets">Lookup!$A$2:$A$9</definedName>
    <definedName name="Organization">OpEx!$C$13</definedName>
    <definedName name="RowFilter">Lookup!$B$2:$B$3</definedName>
    <definedName name="SelectYesNo">Lookup!$D$2:$D$3</definedName>
    <definedName name="TM1PICKLIST">'{PL}PickLst'!$A$1:$A$10</definedName>
    <definedName name="TM1REBUILDOPTION">1</definedName>
    <definedName name="TM1RPTDATARNG1" localSheetId="1">LineItemDetail!$17:$26</definedName>
    <definedName name="TM1RPTDATARNG3" localSheetId="0">OpEx!$19:$25</definedName>
    <definedName name="TM1RPTFMTIDCOL" localSheetId="1">LineItemDetail!$A$1:$A$8</definedName>
    <definedName name="TM1RPTFMTIDCOL" localSheetId="0">OpEx!$A$1:$A$8</definedName>
    <definedName name="TM1RPTFMTRNG" localSheetId="1">LineItemDetail!$C$1:$R$8</definedName>
    <definedName name="TM1RPTFMTRNG" localSheetId="0">OpEx!$C$1:$P$8</definedName>
  </definedNames>
  <calcPr calcId="152511" calcMode="manual" concurrentCalc="0"/>
</workbook>
</file>

<file path=xl/calcChain.xml><?xml version="1.0" encoding="utf-8"?>
<calcChain xmlns="http://schemas.openxmlformats.org/spreadsheetml/2006/main">
  <c r="A26" i="8" l="1"/>
  <c r="A25" i="8"/>
  <c r="A24" i="8"/>
  <c r="A23" i="8"/>
  <c r="A22" i="8"/>
  <c r="A21" i="8"/>
  <c r="A20" i="8"/>
  <c r="A19" i="8"/>
  <c r="A18" i="8"/>
  <c r="C9" i="8"/>
  <c r="C13" i="7"/>
  <c r="C13" i="8"/>
  <c r="F13" i="8"/>
  <c r="I13" i="8"/>
  <c r="K13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F8" i="7"/>
  <c r="C9" i="7"/>
  <c r="D13" i="7"/>
  <c r="F13" i="7"/>
  <c r="H13" i="7"/>
  <c r="A25" i="7"/>
  <c r="A24" i="7"/>
  <c r="A23" i="7"/>
  <c r="A22" i="7"/>
  <c r="A21" i="7"/>
  <c r="A20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14" i="12"/>
  <c r="C13" i="12"/>
  <c r="C12" i="12"/>
  <c r="C11" i="12"/>
  <c r="C10" i="12"/>
  <c r="C9" i="12"/>
  <c r="C8" i="12"/>
  <c r="G5" i="12"/>
  <c r="F5" i="12"/>
  <c r="D5" i="12"/>
  <c r="C5" i="12"/>
  <c r="D1" i="12"/>
  <c r="C19" i="10"/>
  <c r="C18" i="10"/>
  <c r="C17" i="10"/>
  <c r="C16" i="10"/>
  <c r="C13" i="10"/>
  <c r="C12" i="10"/>
  <c r="C11" i="10"/>
  <c r="C10" i="10"/>
  <c r="H7" i="10"/>
  <c r="F7" i="10"/>
  <c r="C7" i="10"/>
  <c r="D3" i="10"/>
  <c r="D2" i="10"/>
  <c r="D1" i="10"/>
  <c r="M13" i="8"/>
  <c r="D17" i="8"/>
  <c r="C17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F8" i="12"/>
  <c r="C19" i="7"/>
  <c r="N15" i="7"/>
  <c r="L15" i="7"/>
  <c r="G8" i="7"/>
  <c r="A4" i="7"/>
  <c r="A3" i="7"/>
  <c r="A2" i="7"/>
  <c r="E14" i="12"/>
  <c r="D13" i="12"/>
  <c r="H11" i="12"/>
  <c r="G10" i="12"/>
  <c r="F9" i="12"/>
  <c r="D8" i="12"/>
  <c r="D14" i="12"/>
  <c r="H12" i="12"/>
  <c r="F10" i="12"/>
  <c r="E9" i="12"/>
  <c r="G12" i="12"/>
  <c r="F11" i="12"/>
  <c r="D9" i="12"/>
  <c r="H18" i="10"/>
  <c r="G17" i="10"/>
  <c r="L18" i="10"/>
  <c r="E17" i="10"/>
  <c r="F14" i="12"/>
  <c r="E13" i="12"/>
  <c r="H10" i="12"/>
  <c r="E8" i="12"/>
  <c r="F19" i="10"/>
  <c r="E18" i="10"/>
  <c r="I16" i="10"/>
  <c r="J11" i="10"/>
  <c r="A17" i="8"/>
  <c r="M17" i="8"/>
  <c r="G17" i="8"/>
  <c r="P19" i="7"/>
  <c r="J19" i="7"/>
  <c r="D19" i="7"/>
  <c r="K19" i="7"/>
  <c r="E19" i="7"/>
  <c r="O19" i="7"/>
  <c r="A19" i="7"/>
  <c r="L19" i="7"/>
  <c r="M19" i="7"/>
  <c r="G19" i="7"/>
  <c r="N19" i="7"/>
  <c r="H19" i="7"/>
  <c r="F19" i="7"/>
  <c r="I19" i="7"/>
  <c r="F17" i="8"/>
  <c r="L17" i="8"/>
  <c r="R17" i="8"/>
  <c r="E17" i="8"/>
  <c r="K17" i="8"/>
  <c r="Q17" i="8"/>
  <c r="J17" i="8"/>
  <c r="P17" i="8"/>
  <c r="I17" i="8"/>
  <c r="O17" i="8"/>
  <c r="H17" i="8"/>
  <c r="N17" i="8"/>
  <c r="H9" i="12"/>
  <c r="D11" i="12"/>
  <c r="E12" i="12"/>
  <c r="F13" i="12"/>
  <c r="G14" i="12"/>
  <c r="H8" i="12"/>
  <c r="D10" i="12"/>
  <c r="E11" i="12"/>
  <c r="F12" i="12"/>
  <c r="G13" i="12"/>
  <c r="H14" i="12"/>
  <c r="G9" i="12"/>
  <c r="D12" i="12"/>
  <c r="G8" i="12"/>
  <c r="E10" i="12"/>
  <c r="H13" i="12"/>
  <c r="G11" i="12"/>
  <c r="M16" i="10"/>
  <c r="N17" i="10"/>
  <c r="I18" i="10"/>
  <c r="J19" i="10"/>
  <c r="H16" i="10"/>
  <c r="N16" i="10"/>
  <c r="I17" i="10"/>
  <c r="D18" i="10"/>
  <c r="J18" i="10"/>
  <c r="E19" i="10"/>
  <c r="K19" i="10"/>
  <c r="J17" i="10"/>
  <c r="L19" i="10"/>
  <c r="F16" i="10"/>
  <c r="K17" i="10"/>
  <c r="G19" i="10"/>
  <c r="M19" i="10"/>
  <c r="D16" i="10"/>
  <c r="K16" i="10"/>
  <c r="F17" i="10"/>
  <c r="L17" i="10"/>
  <c r="G18" i="10"/>
  <c r="M18" i="10"/>
  <c r="H19" i="10"/>
  <c r="N19" i="10"/>
  <c r="D17" i="10"/>
  <c r="K18" i="10"/>
  <c r="J16" i="10"/>
  <c r="F18" i="10"/>
  <c r="E16" i="10"/>
  <c r="L16" i="10"/>
  <c r="M17" i="10"/>
  <c r="N18" i="10"/>
  <c r="I19" i="10"/>
  <c r="G16" i="10"/>
  <c r="H17" i="10"/>
  <c r="D19" i="10"/>
  <c r="J10" i="10"/>
  <c r="J12" i="10"/>
  <c r="H11" i="10"/>
  <c r="F10" i="10"/>
  <c r="H10" i="10"/>
  <c r="F12" i="10"/>
  <c r="H13" i="10"/>
  <c r="H12" i="10"/>
  <c r="F11" i="10"/>
  <c r="O15" i="7"/>
</calcChain>
</file>

<file path=xl/sharedStrings.xml><?xml version="1.0" encoding="utf-8"?>
<sst xmlns="http://schemas.openxmlformats.org/spreadsheetml/2006/main" count="150" uniqueCount="90">
  <si>
    <t>Year</t>
  </si>
  <si>
    <t>Version</t>
  </si>
  <si>
    <t>D</t>
  </si>
  <si>
    <t>N</t>
  </si>
  <si>
    <t>[Begin Format Range]</t>
  </si>
  <si>
    <t>[End Format Range]</t>
  </si>
  <si>
    <t>Organization</t>
  </si>
  <si>
    <t>Row Filter</t>
  </si>
  <si>
    <t>Suppress Zero</t>
  </si>
  <si>
    <t>Yes</t>
  </si>
  <si>
    <t>SelectYesNo</t>
  </si>
  <si>
    <t>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</si>
  <si>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</si>
  <si>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</si>
  <si>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</si>
  <si>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</si>
  <si>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</si>
  <si>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</si>
  <si>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</si>
  <si>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</si>
  <si>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</si>
  <si>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</si>
  <si>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</si>
  <si>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</si>
  <si>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Currency Calc</t>
  </si>
  <si>
    <t>6199 OFFICE EXPENSE</t>
  </si>
  <si>
    <t>6299 TRAVEL</t>
  </si>
  <si>
    <t>6399 OCCUPANCY</t>
  </si>
  <si>
    <t>6499 MARKETING</t>
  </si>
  <si>
    <t>6599 DEPRECIATION</t>
  </si>
  <si>
    <t>Depreciation</t>
  </si>
  <si>
    <t>Marketing</t>
  </si>
  <si>
    <t>Occupancy</t>
  </si>
  <si>
    <t>Office Expense</t>
  </si>
  <si>
    <t>OpEx All</t>
  </si>
  <si>
    <t>Payroll</t>
  </si>
  <si>
    <t>Travel</t>
  </si>
  <si>
    <t>OpEx</t>
  </si>
  <si>
    <t>OpExSubsets</t>
  </si>
  <si>
    <t>T</t>
  </si>
  <si>
    <t>S</t>
  </si>
  <si>
    <t>I</t>
  </si>
  <si>
    <t>C</t>
  </si>
  <si>
    <t>Account</t>
  </si>
  <si>
    <t>Item</t>
  </si>
  <si>
    <t>Description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</si>
  <si>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</si>
  <si>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</si>
  <si>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</si>
  <si>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</si>
  <si>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</si>
  <si>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</si>
  <si>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</si>
  <si>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</si>
  <si>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</si>
  <si>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Driver</t>
  </si>
  <si>
    <t>RowFilter</t>
  </si>
  <si>
    <t>CUBE:</t>
  </si>
  <si>
    <t>Spread Method</t>
  </si>
  <si>
    <t>Full Year Cost</t>
  </si>
  <si>
    <t>Flat</t>
  </si>
  <si>
    <t>445</t>
  </si>
  <si>
    <t>Christmas Peak</t>
  </si>
  <si>
    <t>Business Cycle</t>
  </si>
  <si>
    <t>Even on Qtr End</t>
  </si>
  <si>
    <t>Even on Qtr Start</t>
  </si>
  <si>
    <t>Even on Q1</t>
  </si>
  <si>
    <t>Even on Q2</t>
  </si>
  <si>
    <t>Even on Q3</t>
  </si>
  <si>
    <t>Even on Q4</t>
  </si>
  <si>
    <t>Account Total</t>
  </si>
  <si>
    <t>Total Operating Expense</t>
  </si>
  <si>
    <t>Q1</t>
  </si>
  <si>
    <t>Q2</t>
  </si>
  <si>
    <t>Q3</t>
  </si>
  <si>
    <t>Q4</t>
  </si>
  <si>
    <t>6300</t>
  </si>
  <si>
    <t>6310</t>
  </si>
  <si>
    <t>6320</t>
  </si>
  <si>
    <t>6399</t>
  </si>
  <si>
    <t>6099</t>
  </si>
  <si>
    <t>6199</t>
  </si>
  <si>
    <t>6299</t>
  </si>
  <si>
    <t>6499</t>
  </si>
  <si>
    <t>6599</t>
  </si>
  <si>
    <t>Target</t>
  </si>
  <si>
    <t>Rent</t>
  </si>
  <si>
    <t>Utilities</t>
  </si>
  <si>
    <t>Maintenance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</si>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</sst>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- &quot;@"/>
    <numFmt numFmtId="166" formatCode="&quot;+ &quot;@"/>
    <numFmt numFmtId="167" formatCode="_(* #,##0_);_(* \(#,##0\);_(* &quot; &quot;??_);_(@_)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63"/>
      <name val="Arial"/>
      <family val="2"/>
    </font>
    <font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indexed="9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8"/>
      <color theme="0" tint="-0.34998626667073579"/>
      <name val="Arial"/>
      <family val="2"/>
    </font>
    <font>
      <b/>
      <sz val="9"/>
      <color rgb="FF8BC43F"/>
      <name val="Arial"/>
      <family val="2"/>
    </font>
    <font>
      <b/>
      <sz val="9"/>
      <color rgb="FFF3AB40"/>
      <name val="Arial"/>
      <family val="2"/>
    </font>
    <font>
      <b/>
      <sz val="9"/>
      <color theme="0" tint="-0.499984740745262"/>
      <name val="Arial"/>
      <family val="2"/>
    </font>
    <font>
      <b/>
      <sz val="9"/>
      <color theme="1" tint="0.499984740745262"/>
      <name val="Arial"/>
      <family val="2"/>
    </font>
    <font>
      <b/>
      <sz val="9"/>
      <color theme="1"/>
      <name val="Arial"/>
      <family val="2"/>
    </font>
    <font>
      <b/>
      <sz val="9"/>
      <color rgb="FF0296D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ck">
        <color rgb="FF608DAD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quotePrefix="1" applyFont="1"/>
    <xf numFmtId="0" fontId="6" fillId="2" borderId="1" xfId="0" applyFont="1" applyFill="1" applyBorder="1"/>
    <xf numFmtId="0" fontId="8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 applyFill="1" applyAlignment="1">
      <alignment horizontal="center" vertical="top" wrapText="1"/>
    </xf>
    <xf numFmtId="0" fontId="12" fillId="0" borderId="0" xfId="0" applyFont="1"/>
    <xf numFmtId="0" fontId="10" fillId="0" borderId="0" xfId="0" applyFont="1" applyAlignment="1"/>
    <xf numFmtId="164" fontId="10" fillId="0" borderId="0" xfId="1" applyNumberFormat="1" applyFont="1"/>
    <xf numFmtId="0" fontId="6" fillId="0" borderId="0" xfId="0" applyFont="1" applyBorder="1"/>
    <xf numFmtId="0" fontId="6" fillId="0" borderId="0" xfId="0" quotePrefix="1" applyFont="1" applyFill="1" applyBorder="1"/>
    <xf numFmtId="0" fontId="13" fillId="4" borderId="0" xfId="0" applyFont="1" applyFill="1" applyBorder="1"/>
    <xf numFmtId="0" fontId="4" fillId="0" borderId="0" xfId="0" applyFont="1" applyFill="1"/>
    <xf numFmtId="0" fontId="7" fillId="0" borderId="0" xfId="0" applyFont="1" applyFill="1" applyBorder="1"/>
    <xf numFmtId="0" fontId="16" fillId="0" borderId="0" xfId="0" applyFont="1" applyFill="1" applyBorder="1"/>
    <xf numFmtId="0" fontId="7" fillId="0" borderId="0" xfId="0" applyFont="1" applyFill="1"/>
    <xf numFmtId="0" fontId="17" fillId="0" borderId="0" xfId="0" applyFont="1" applyFill="1" applyBorder="1"/>
    <xf numFmtId="164" fontId="18" fillId="0" borderId="0" xfId="1" applyNumberFormat="1" applyFont="1" applyFill="1" applyBorder="1"/>
    <xf numFmtId="0" fontId="18" fillId="0" borderId="0" xfId="0" applyFont="1" applyFill="1" applyBorder="1"/>
    <xf numFmtId="0" fontId="19" fillId="0" borderId="0" xfId="0" applyFont="1"/>
    <xf numFmtId="0" fontId="19" fillId="0" borderId="0" xfId="0" applyFont="1" applyAlignment="1">
      <alignment vertical="center"/>
    </xf>
    <xf numFmtId="0" fontId="18" fillId="0" borderId="5" xfId="0" applyFont="1" applyFill="1" applyBorder="1"/>
    <xf numFmtId="0" fontId="6" fillId="0" borderId="0" xfId="0" applyFont="1" applyAlignment="1">
      <alignment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9" fontId="22" fillId="0" borderId="0" xfId="2" applyFont="1" applyAlignment="1">
      <alignment horizontal="left" vertical="center"/>
    </xf>
    <xf numFmtId="164" fontId="23" fillId="0" borderId="0" xfId="1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49" fontId="24" fillId="0" borderId="0" xfId="0" applyNumberFormat="1" applyFont="1" applyFill="1" applyBorder="1" applyAlignment="1"/>
    <xf numFmtId="0" fontId="24" fillId="0" borderId="5" xfId="0" applyFont="1" applyFill="1" applyBorder="1"/>
    <xf numFmtId="0" fontId="25" fillId="0" borderId="0" xfId="0" applyFont="1"/>
    <xf numFmtId="0" fontId="26" fillId="0" borderId="0" xfId="0" applyFont="1"/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/>
    <xf numFmtId="0" fontId="13" fillId="0" borderId="0" xfId="0" applyFont="1" applyFill="1" applyBorder="1"/>
    <xf numFmtId="0" fontId="27" fillId="0" borderId="0" xfId="0" applyFont="1" applyBorder="1" applyAlignment="1">
      <alignment horizontal="center" vertical="center"/>
    </xf>
    <xf numFmtId="49" fontId="7" fillId="5" borderId="0" xfId="0" applyNumberFormat="1" applyFont="1" applyFill="1" applyBorder="1" applyAlignment="1">
      <alignment horizontal="right" vertical="center"/>
    </xf>
    <xf numFmtId="49" fontId="7" fillId="5" borderId="4" xfId="0" applyNumberFormat="1" applyFont="1" applyFill="1" applyBorder="1" applyAlignment="1">
      <alignment horizontal="left" vertical="center"/>
    </xf>
    <xf numFmtId="49" fontId="7" fillId="5" borderId="3" xfId="0" applyNumberFormat="1" applyFont="1" applyFill="1" applyBorder="1" applyAlignment="1">
      <alignment horizontal="left" vertical="center"/>
    </xf>
    <xf numFmtId="164" fontId="21" fillId="5" borderId="0" xfId="1" applyNumberFormat="1" applyFont="1" applyFill="1" applyAlignment="1">
      <alignment horizontal="left" vertical="center"/>
    </xf>
    <xf numFmtId="0" fontId="28" fillId="5" borderId="0" xfId="0" applyFont="1" applyFill="1" applyBorder="1"/>
    <xf numFmtId="166" fontId="28" fillId="5" borderId="0" xfId="0" applyNumberFormat="1" applyFont="1" applyFill="1" applyBorder="1" applyAlignment="1">
      <alignment horizontal="left" indent="1"/>
    </xf>
    <xf numFmtId="165" fontId="28" fillId="5" borderId="0" xfId="0" applyNumberFormat="1" applyFont="1" applyFill="1" applyBorder="1" applyAlignment="1"/>
    <xf numFmtId="164" fontId="4" fillId="0" borderId="0" xfId="1" applyNumberFormat="1" applyFont="1" applyFill="1" applyBorder="1"/>
    <xf numFmtId="0" fontId="4" fillId="0" borderId="0" xfId="0" applyFont="1" applyFill="1" applyBorder="1"/>
    <xf numFmtId="164" fontId="7" fillId="0" borderId="0" xfId="1" applyNumberFormat="1" applyFont="1" applyFill="1" applyBorder="1"/>
    <xf numFmtId="0" fontId="7" fillId="3" borderId="0" xfId="0" applyFont="1" applyFill="1"/>
    <xf numFmtId="164" fontId="7" fillId="3" borderId="0" xfId="1" applyNumberFormat="1" applyFont="1" applyFill="1" applyBorder="1"/>
    <xf numFmtId="164" fontId="7" fillId="0" borderId="5" xfId="1" applyNumberFormat="1" applyFont="1" applyFill="1" applyBorder="1"/>
    <xf numFmtId="0" fontId="29" fillId="0" borderId="0" xfId="0" applyFont="1"/>
    <xf numFmtId="164" fontId="4" fillId="0" borderId="5" xfId="1" applyNumberFormat="1" applyFont="1" applyFill="1" applyBorder="1"/>
    <xf numFmtId="0" fontId="28" fillId="0" borderId="0" xfId="0" applyFont="1" applyFill="1" applyBorder="1"/>
    <xf numFmtId="0" fontId="28" fillId="0" borderId="5" xfId="0" applyFont="1" applyFill="1" applyBorder="1"/>
    <xf numFmtId="0" fontId="28" fillId="4" borderId="0" xfId="0" applyFont="1" applyFill="1" applyBorder="1"/>
    <xf numFmtId="164" fontId="7" fillId="5" borderId="0" xfId="1" applyNumberFormat="1" applyFont="1" applyFill="1" applyBorder="1" applyAlignment="1">
      <alignment horizontal="right" vertical="center"/>
    </xf>
    <xf numFmtId="167" fontId="7" fillId="0" borderId="0" xfId="1" applyNumberFormat="1" applyFont="1" applyFill="1" applyBorder="1" applyAlignment="1">
      <alignment vertical="center"/>
    </xf>
    <xf numFmtId="167" fontId="7" fillId="0" borderId="0" xfId="1" applyNumberFormat="1" applyFont="1" applyFill="1" applyBorder="1"/>
    <xf numFmtId="0" fontId="7" fillId="0" borderId="0" xfId="1" applyNumberFormat="1" applyFont="1" applyFill="1" applyBorder="1" applyAlignment="1">
      <alignment horizontal="left" vertical="center"/>
    </xf>
    <xf numFmtId="0" fontId="4" fillId="0" borderId="0" xfId="1" applyNumberFormat="1" applyFont="1" applyFill="1" applyBorder="1" applyAlignment="1">
      <alignment horizontal="left" indent="1"/>
    </xf>
    <xf numFmtId="167" fontId="4" fillId="0" borderId="0" xfId="1" applyNumberFormat="1" applyFont="1" applyFill="1" applyBorder="1"/>
    <xf numFmtId="0" fontId="5" fillId="0" borderId="0" xfId="0" quotePrefix="1" applyFont="1" applyAlignment="1">
      <alignment vertical="center"/>
    </xf>
    <xf numFmtId="0" fontId="30" fillId="0" borderId="0" xfId="0" applyFont="1"/>
    <xf numFmtId="49" fontId="7" fillId="3" borderId="2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 indent="1"/>
    </xf>
    <xf numFmtId="164" fontId="27" fillId="0" borderId="0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 indent="1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3" borderId="6" xfId="0" applyNumberFormat="1" applyFont="1" applyFill="1" applyBorder="1" applyAlignment="1" applyProtection="1">
      <alignment horizontal="center" vertical="center"/>
    </xf>
    <xf numFmtId="0" fontId="7" fillId="0" borderId="6" xfId="0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C0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08DAD"/>
      <color rgb="FF0296DF"/>
      <color rgb="FF0071BC"/>
      <color rgb="FFB6A1CB"/>
      <color rgb="FFB6D3EB"/>
      <color rgb="FF8BC43F"/>
      <color rgb="FFF3AB40"/>
      <color rgb="FF66CBFD"/>
      <color rgb="FF515153"/>
      <color rgb="FFC127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307"/>
  <ax:ocxPr ax:name="_ExtentY" ax:value="767"/>
  <ax:ocxPr ax:name="_StockProps" ax:value="0"/>
  <ax:ocxPr ax:name="ServerName" ax:value="24retail"/>
  <ax:ocxPr ax:name="ProcessName" ax:value="load_jc_asmpt"/>
  <ax:ocxPr ax:name="Name" ax:value=""/>
  <ax:ocxPr ax:name="Type" ax:value=""/>
  <ax:ocxPr ax:name="Value" ax:value=""/>
  <ax:ocxPr ax:name="Prompt" ax:value=""/>
  <ax:ocxPr ax:name="BackColor" ax:value="1137392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5"/>
  <ax:ocxPr ax:name="PreRecalc" ax:value="2"/>
  <ax:ocxPr ax:name="WorkSheetRecalc" ax:value="2"/>
  <ax:ocxPr ax:name="ProcessRecalc" ax:value="1"/>
  <ax:ocxPr ax:name="DoReCalcOnly" ax:value="1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42890898228521E-2"/>
          <c:y val="2.5564980343122344E-2"/>
          <c:w val="0.90911184055957195"/>
          <c:h val="0.82969010847892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PhasedCosts!$C$16</c:f>
              <c:strCache>
                <c:ptCount val="1"/>
                <c:pt idx="0">
                  <c:v>6300 Rent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PhasedCosts!$D$16:$N$16</c:f>
              <c:numCache>
                <c:formatCode>_(* #,##0_);_(* \(#,##0\);_(* "-"??_);_(@_)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PhasedCosts!$C$17</c:f>
              <c:strCache>
                <c:ptCount val="1"/>
                <c:pt idx="0">
                  <c:v>6310 Utilities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PhasedCosts!$D$17:$N$17</c:f>
              <c:numCache>
                <c:formatCode>_(* #,##0_);_(* \(#,##0\);_(* "-"??_);_(@_)</c:formatCode>
                <c:ptCount val="11"/>
                <c:pt idx="0">
                  <c:v>15384.615384615377</c:v>
                </c:pt>
                <c:pt idx="1">
                  <c:v>12307.692307692309</c:v>
                </c:pt>
                <c:pt idx="2">
                  <c:v>9230.7692307692305</c:v>
                </c:pt>
                <c:pt idx="3">
                  <c:v>6153.8461538461534</c:v>
                </c:pt>
                <c:pt idx="4">
                  <c:v>6153.8461538461534</c:v>
                </c:pt>
                <c:pt idx="5">
                  <c:v>6153.8461538461534</c:v>
                </c:pt>
                <c:pt idx="6">
                  <c:v>6153.8461538461534</c:v>
                </c:pt>
                <c:pt idx="7">
                  <c:v>6153.8461538461534</c:v>
                </c:pt>
                <c:pt idx="8">
                  <c:v>6153.8461538461534</c:v>
                </c:pt>
                <c:pt idx="9">
                  <c:v>9230.7692307692305</c:v>
                </c:pt>
                <c:pt idx="10">
                  <c:v>15384.615384615377</c:v>
                </c:pt>
              </c:numCache>
            </c:numRef>
          </c:val>
        </c:ser>
        <c:ser>
          <c:idx val="2"/>
          <c:order val="2"/>
          <c:tx>
            <c:strRef>
              <c:f>PhasedCosts!$C$18</c:f>
              <c:strCache>
                <c:ptCount val="1"/>
                <c:pt idx="0">
                  <c:v>6320 Maintenance</c:v>
                </c:pt>
              </c:strCache>
            </c:strRef>
          </c:tx>
          <c:spPr>
            <a:solidFill>
              <a:srgbClr val="0296DF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PhasedCosts!$D$18:$N$18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27500</c:v>
                </c:pt>
                <c:pt idx="3">
                  <c:v>0</c:v>
                </c:pt>
                <c:pt idx="4">
                  <c:v>0</c:v>
                </c:pt>
                <c:pt idx="5">
                  <c:v>27500</c:v>
                </c:pt>
                <c:pt idx="6">
                  <c:v>0</c:v>
                </c:pt>
                <c:pt idx="7">
                  <c:v>0</c:v>
                </c:pt>
                <c:pt idx="8">
                  <c:v>27500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22520"/>
        <c:axId val="1062116248"/>
      </c:barChart>
      <c:catAx>
        <c:axId val="106212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2116248"/>
        <c:crosses val="autoZero"/>
        <c:auto val="1"/>
        <c:lblAlgn val="ctr"/>
        <c:lblOffset val="50"/>
        <c:noMultiLvlLbl val="0"/>
      </c:catAx>
      <c:valAx>
        <c:axId val="1062116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212252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4028127220131"/>
          <c:y val="0.11682269645949653"/>
          <c:w val="0.67041853272154206"/>
          <c:h val="0.69159036304021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Report!$C$9</c:f>
              <c:strCache>
                <c:ptCount val="1"/>
                <c:pt idx="0">
                  <c:v>6099 PAYROLL</c:v>
                </c:pt>
              </c:strCache>
            </c:strRef>
          </c:tx>
          <c:spPr>
            <a:solidFill>
              <a:srgbClr val="F3AB40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Report!$D$9:$G$9</c:f>
              <c:numCache>
                <c:formatCode>_(* #,##0_);_(* \(#,##0\);_(* " "??_);_(@_)</c:formatCode>
                <c:ptCount val="4"/>
                <c:pt idx="0">
                  <c:v>168832.99857301213</c:v>
                </c:pt>
                <c:pt idx="1">
                  <c:v>160678.39056280127</c:v>
                </c:pt>
                <c:pt idx="2">
                  <c:v>139143.87650999875</c:v>
                </c:pt>
                <c:pt idx="3">
                  <c:v>136937.47650999876</c:v>
                </c:pt>
              </c:numCache>
            </c:numRef>
          </c:val>
        </c:ser>
        <c:ser>
          <c:idx val="1"/>
          <c:order val="1"/>
          <c:tx>
            <c:strRef>
              <c:f>Report!$C$10</c:f>
              <c:strCache>
                <c:ptCount val="1"/>
                <c:pt idx="0">
                  <c:v>6199 OFFICE EXPENSE</c:v>
                </c:pt>
              </c:strCache>
            </c:strRef>
          </c:tx>
          <c:spPr>
            <a:solidFill>
              <a:srgbClr val="B6A1CB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Report!$D$10:$G$10</c:f>
              <c:numCache>
                <c:formatCode>_(* #,##0_);_(* \(#,##0\);_(* " "??_);_(@_)</c:formatCode>
                <c:ptCount val="4"/>
                <c:pt idx="0">
                  <c:v>16693.939999999999</c:v>
                </c:pt>
                <c:pt idx="1">
                  <c:v>16766.939999999999</c:v>
                </c:pt>
                <c:pt idx="2">
                  <c:v>16766.939999999999</c:v>
                </c:pt>
                <c:pt idx="3">
                  <c:v>16766.939999999999</c:v>
                </c:pt>
              </c:numCache>
            </c:numRef>
          </c:val>
        </c:ser>
        <c:ser>
          <c:idx val="2"/>
          <c:order val="2"/>
          <c:tx>
            <c:strRef>
              <c:f>Report!$C$11</c:f>
              <c:strCache>
                <c:ptCount val="1"/>
                <c:pt idx="0">
                  <c:v>6299 TRAVEL</c:v>
                </c:pt>
              </c:strCache>
            </c:strRef>
          </c:tx>
          <c:spPr>
            <a:solidFill>
              <a:srgbClr val="B6D3EB"/>
            </a:soli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Report!$D$11:$G$11</c:f>
              <c:numCache>
                <c:formatCode>_(* #,##0_);_(* \(#,##0\);_(* " "??_);_(@_)</c:formatCode>
                <c:ptCount val="4"/>
                <c:pt idx="0">
                  <c:v>11307</c:v>
                </c:pt>
                <c:pt idx="1">
                  <c:v>11307</c:v>
                </c:pt>
                <c:pt idx="2">
                  <c:v>11307</c:v>
                </c:pt>
                <c:pt idx="3">
                  <c:v>11307</c:v>
                </c:pt>
              </c:numCache>
            </c:numRef>
          </c:val>
        </c:ser>
        <c:ser>
          <c:idx val="3"/>
          <c:order val="3"/>
          <c:tx>
            <c:strRef>
              <c:f>Report!$C$12</c:f>
              <c:strCache>
                <c:ptCount val="1"/>
                <c:pt idx="0">
                  <c:v>6399 OCCUPANCY</c:v>
                </c:pt>
              </c:strCache>
            </c:strRef>
          </c:tx>
          <c:spPr>
            <a:solidFill>
              <a:srgbClr val="8BC43F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Report!$D$12:$G$12</c:f>
              <c:numCache>
                <c:formatCode>_(* #,##0_);_(* \(#,##0\);_(* " "??_);_(@_)</c:formatCode>
                <c:ptCount val="4"/>
                <c:pt idx="0">
                  <c:v>154423.07692307694</c:v>
                </c:pt>
                <c:pt idx="1">
                  <c:v>45961.538461538461</c:v>
                </c:pt>
                <c:pt idx="2">
                  <c:v>45961.538461538461</c:v>
                </c:pt>
                <c:pt idx="3">
                  <c:v>73653.846153846142</c:v>
                </c:pt>
              </c:numCache>
            </c:numRef>
          </c:val>
        </c:ser>
        <c:ser>
          <c:idx val="4"/>
          <c:order val="4"/>
          <c:tx>
            <c:strRef>
              <c:f>Report!$C$13</c:f>
              <c:strCache>
                <c:ptCount val="1"/>
                <c:pt idx="0">
                  <c:v>6499 MARKETING</c:v>
                </c:pt>
              </c:strCache>
            </c:strRef>
          </c:tx>
          <c:spPr>
            <a:solidFill>
              <a:srgbClr val="0071BC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Report!$D$13:$G$13</c:f>
              <c:numCache>
                <c:formatCode>_(* #,##0_);_(* \(#,##0\);_(* " "??_);_(@_)</c:formatCode>
                <c:ptCount val="4"/>
                <c:pt idx="0">
                  <c:v>37569.801746686142</c:v>
                </c:pt>
                <c:pt idx="1">
                  <c:v>35548.068807420859</c:v>
                </c:pt>
                <c:pt idx="2">
                  <c:v>34219.10073785374</c:v>
                </c:pt>
                <c:pt idx="3">
                  <c:v>34277.828708039262</c:v>
                </c:pt>
              </c:numCache>
            </c:numRef>
          </c:val>
        </c:ser>
        <c:ser>
          <c:idx val="5"/>
          <c:order val="5"/>
          <c:tx>
            <c:strRef>
              <c:f>Report!$C$14</c:f>
              <c:strCache>
                <c:ptCount val="1"/>
                <c:pt idx="0">
                  <c:v>6599 DEPRECIATION</c:v>
                </c:pt>
              </c:strCache>
            </c:strRef>
          </c:tx>
          <c:spPr>
            <a:solidFill>
              <a:srgbClr val="66CBFD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Report!$D$14:$G$14</c:f>
              <c:numCache>
                <c:formatCode>_(* #,##0_);_(* \(#,##0\);_(* " "??_);_(@_)</c:formatCode>
                <c:ptCount val="4"/>
                <c:pt idx="0">
                  <c:v>250</c:v>
                </c:pt>
                <c:pt idx="1">
                  <c:v>10750</c:v>
                </c:pt>
                <c:pt idx="2">
                  <c:v>38250</c:v>
                </c:pt>
                <c:pt idx="3">
                  <c:v>38250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115856"/>
        <c:axId val="1062123304"/>
      </c:barChart>
      <c:catAx>
        <c:axId val="106211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106212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2123304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_(* #,##0_);_(* \(#,##0\);_(* &quot; &quot;??_);_(@_)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1062115856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74762488022330553"/>
          <c:y val="0.12436673357006846"/>
          <c:w val="0.24797983585385155"/>
          <c:h val="0.75424724409448818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38099</xdr:colOff>
      <xdr:row>0</xdr:row>
      <xdr:rowOff>0</xdr:rowOff>
    </xdr:from>
    <xdr:to>
      <xdr:col>15</xdr:col>
      <xdr:colOff>466724</xdr:colOff>
      <xdr:row>10</xdr:row>
      <xdr:rowOff>409575</xdr:rowOff>
    </xdr:to>
    <xdr:sp macro="" textlink="">
      <xdr:nvSpPr>
        <xdr:cNvPr id="3" name="Rectangle 2"/>
        <xdr:cNvSpPr/>
      </xdr:nvSpPr>
      <xdr:spPr>
        <a:xfrm>
          <a:off x="7105649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19049</xdr:colOff>
      <xdr:row>0</xdr:row>
      <xdr:rowOff>0</xdr:rowOff>
    </xdr:from>
    <xdr:to>
      <xdr:col>12</xdr:col>
      <xdr:colOff>44449</xdr:colOff>
      <xdr:row>10</xdr:row>
      <xdr:rowOff>409575</xdr:rowOff>
    </xdr:to>
    <xdr:sp macro="" textlink="">
      <xdr:nvSpPr>
        <xdr:cNvPr id="4" name="Rectangle 3"/>
        <xdr:cNvSpPr/>
      </xdr:nvSpPr>
      <xdr:spPr>
        <a:xfrm>
          <a:off x="114299" y="0"/>
          <a:ext cx="699770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Operating</a:t>
          </a:r>
          <a:r>
            <a:rPr lang="en-US" sz="24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Expense</a:t>
          </a:r>
          <a:endParaRPr lang="en-US" sz="24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10</xdr:row>
          <xdr:rowOff>304799</xdr:rowOff>
        </xdr:from>
        <xdr:to>
          <xdr:col>17</xdr:col>
          <xdr:colOff>419100</xdr:colOff>
          <xdr:row>11</xdr:row>
          <xdr:rowOff>104774</xdr:rowOff>
        </xdr:to>
        <xdr:sp macro="" textlink="">
          <xdr:nvSpPr>
            <xdr:cNvPr id="12289" name="TIButton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13</xdr:col>
      <xdr:colOff>219074</xdr:colOff>
      <xdr:row>9</xdr:row>
      <xdr:rowOff>38100</xdr:rowOff>
    </xdr:from>
    <xdr:to>
      <xdr:col>18</xdr:col>
      <xdr:colOff>28574</xdr:colOff>
      <xdr:row>10</xdr:row>
      <xdr:rowOff>247650</xdr:rowOff>
    </xdr:to>
    <xdr:sp macro="" textlink="">
      <xdr:nvSpPr>
        <xdr:cNvPr id="2" name="Rectangle 1"/>
        <xdr:cNvSpPr/>
      </xdr:nvSpPr>
      <xdr:spPr>
        <a:xfrm>
          <a:off x="6886574" y="3810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66674</xdr:colOff>
      <xdr:row>9</xdr:row>
      <xdr:rowOff>38100</xdr:rowOff>
    </xdr:from>
    <xdr:to>
      <xdr:col>13</xdr:col>
      <xdr:colOff>225424</xdr:colOff>
      <xdr:row>10</xdr:row>
      <xdr:rowOff>247650</xdr:rowOff>
    </xdr:to>
    <xdr:sp macro="" textlink="">
      <xdr:nvSpPr>
        <xdr:cNvPr id="4" name="Rectangle 3"/>
        <xdr:cNvSpPr/>
      </xdr:nvSpPr>
      <xdr:spPr>
        <a:xfrm>
          <a:off x="66674" y="38100"/>
          <a:ext cx="682625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 Items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13</xdr:row>
      <xdr:rowOff>114300</xdr:rowOff>
    </xdr:from>
    <xdr:to>
      <xdr:col>14</xdr:col>
      <xdr:colOff>9525</xdr:colOff>
      <xdr:row>29</xdr:row>
      <xdr:rowOff>47625</xdr:rowOff>
    </xdr:to>
    <xdr:graphicFrame macro="">
      <xdr:nvGraphicFramePr>
        <xdr:cNvPr id="112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333375</xdr:colOff>
      <xdr:row>3</xdr:row>
      <xdr:rowOff>38100</xdr:rowOff>
    </xdr:from>
    <xdr:to>
      <xdr:col>14</xdr:col>
      <xdr:colOff>0</xdr:colOff>
      <xdr:row>4</xdr:row>
      <xdr:rowOff>409575</xdr:rowOff>
    </xdr:to>
    <xdr:sp macro="" textlink="">
      <xdr:nvSpPr>
        <xdr:cNvPr id="2" name="Rectangle 1"/>
        <xdr:cNvSpPr/>
      </xdr:nvSpPr>
      <xdr:spPr>
        <a:xfrm>
          <a:off x="5400675" y="3810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3</xdr:row>
      <xdr:rowOff>38100</xdr:rowOff>
    </xdr:from>
    <xdr:to>
      <xdr:col>10</xdr:col>
      <xdr:colOff>339725</xdr:colOff>
      <xdr:row>4</xdr:row>
      <xdr:rowOff>409575</xdr:rowOff>
    </xdr:to>
    <xdr:sp macro="" textlink="">
      <xdr:nvSpPr>
        <xdr:cNvPr id="4" name="Rectangle 3"/>
        <xdr:cNvSpPr/>
      </xdr:nvSpPr>
      <xdr:spPr>
        <a:xfrm>
          <a:off x="95250" y="38100"/>
          <a:ext cx="53117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Phased Costs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15</xdr:row>
      <xdr:rowOff>19050</xdr:rowOff>
    </xdr:from>
    <xdr:to>
      <xdr:col>8</xdr:col>
      <xdr:colOff>114300</xdr:colOff>
      <xdr:row>27</xdr:row>
      <xdr:rowOff>95250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504825</xdr:colOff>
      <xdr:row>0</xdr:row>
      <xdr:rowOff>0</xdr:rowOff>
    </xdr:from>
    <xdr:to>
      <xdr:col>8</xdr:col>
      <xdr:colOff>19050</xdr:colOff>
      <xdr:row>2</xdr:row>
      <xdr:rowOff>447675</xdr:rowOff>
    </xdr:to>
    <xdr:sp macro="" textlink="">
      <xdr:nvSpPr>
        <xdr:cNvPr id="2" name="Rectangle 1"/>
        <xdr:cNvSpPr/>
      </xdr:nvSpPr>
      <xdr:spPr>
        <a:xfrm>
          <a:off x="3886200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5</xdr:col>
      <xdr:colOff>511175</xdr:colOff>
      <xdr:row>2</xdr:row>
      <xdr:rowOff>447675</xdr:rowOff>
    </xdr:to>
    <xdr:sp macro="" textlink="">
      <xdr:nvSpPr>
        <xdr:cNvPr id="4" name="Rectangle 3"/>
        <xdr:cNvSpPr/>
      </xdr:nvSpPr>
      <xdr:spPr>
        <a:xfrm>
          <a:off x="95250" y="0"/>
          <a:ext cx="379730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Operating Expense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U49"/>
  <sheetViews>
    <sheetView showGridLines="0" showRowColHeaders="0" tabSelected="1" topLeftCell="B10" workbookViewId="0">
      <selection activeCell="B10" sqref="B10"/>
    </sheetView>
  </sheetViews>
  <sheetFormatPr defaultRowHeight="12" x14ac:dyDescent="0.2"/>
  <cols>
    <col min="1" max="1" width="2.7109375" style="5" hidden="1" customWidth="1"/>
    <col min="2" max="2" width="1.42578125" style="5" customWidth="1"/>
    <col min="3" max="3" width="27" style="5" bestFit="1" customWidth="1"/>
    <col min="4" max="4" width="10.7109375" style="5" customWidth="1"/>
    <col min="5" max="6" width="7.85546875" style="5" customWidth="1"/>
    <col min="7" max="7" width="8.85546875" style="5" customWidth="1"/>
    <col min="8" max="9" width="7.85546875" style="5" customWidth="1"/>
    <col min="10" max="10" width="8.85546875" style="5" customWidth="1"/>
    <col min="11" max="11" width="8.7109375" style="5" customWidth="1"/>
    <col min="12" max="12" width="9" style="5" customWidth="1"/>
    <col min="13" max="13" width="8.42578125" style="5" customWidth="1"/>
    <col min="14" max="14" width="9" style="5" bestFit="1" customWidth="1"/>
    <col min="15" max="16" width="8.28515625" style="5" customWidth="1"/>
    <col min="17" max="16384" width="9.140625" style="5"/>
  </cols>
  <sheetData>
    <row r="1" spans="1:16" s="21" customFormat="1" hidden="1" x14ac:dyDescent="0.2">
      <c r="A1" s="21" t="s">
        <v>4</v>
      </c>
      <c r="C1" s="22"/>
      <c r="D1" s="60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24" customFormat="1" hidden="1" x14ac:dyDescent="0.2">
      <c r="A2" s="24">
        <f>0</f>
        <v>0</v>
      </c>
      <c r="C2" s="55"/>
      <c r="D2" s="6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s="24" customFormat="1" hidden="1" x14ac:dyDescent="0.2">
      <c r="A3" s="24">
        <f>1</f>
        <v>1</v>
      </c>
      <c r="C3" s="55"/>
      <c r="D3" s="62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s="24" customFormat="1" hidden="1" x14ac:dyDescent="0.2">
      <c r="A4" s="24">
        <f>2</f>
        <v>2</v>
      </c>
      <c r="C4" s="55"/>
      <c r="D4" s="62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s="21" customFormat="1" hidden="1" x14ac:dyDescent="0.2">
      <c r="A5" s="21">
        <v>-1</v>
      </c>
      <c r="C5" s="55"/>
      <c r="D5" s="6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16" s="21" customFormat="1" hidden="1" x14ac:dyDescent="0.2">
      <c r="A6" s="21" t="s">
        <v>2</v>
      </c>
      <c r="C6" s="55"/>
      <c r="D6" s="62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s="21" customFormat="1" hidden="1" x14ac:dyDescent="0.2">
      <c r="A7" s="21" t="s">
        <v>3</v>
      </c>
      <c r="C7" s="55"/>
      <c r="D7" s="62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6" s="21" customFormat="1" ht="16.5" hidden="1" customHeight="1" x14ac:dyDescent="0.2">
      <c r="A8" s="21" t="s">
        <v>5</v>
      </c>
      <c r="C8" s="55"/>
      <c r="D8" s="62"/>
      <c r="E8" s="59"/>
      <c r="F8" s="59">
        <f>VLOOKUP($J$13,Lookup!$D$2:$E$3,2,0)</f>
        <v>0</v>
      </c>
      <c r="G8" s="59" t="str">
        <f>IF(C16&lt;&gt;"","{TM1FILTERBYPATTERN( {TM1SUBSETALL( [Account] )}, """&amp;$C$16&amp;""")}","")</f>
        <v/>
      </c>
      <c r="H8" s="59"/>
      <c r="I8" s="59"/>
      <c r="J8" s="59"/>
      <c r="K8" s="59"/>
      <c r="L8" s="59"/>
      <c r="M8" s="59"/>
      <c r="N8" s="59"/>
      <c r="O8" s="59"/>
      <c r="P8" s="59"/>
    </row>
    <row r="9" spans="1:16" s="21" customFormat="1" hidden="1" x14ac:dyDescent="0.2">
      <c r="C9" s="22" t="str">
        <f ca="1">_xll.TM1RPTVIEW("24retail:Income Statement:3", $F$8, _xll.TM1RPTTITLE("24retail:Currency Calc",$D$13), _xll.TM1RPTTITLE("24retail:organization",$C$13), _xll.TM1RPTTITLE("24retail:Year",$F$13), _xll.TM1RPTTITLE("24retail:Version",$H$13),TM1RPTFMTRNG,TM1RPTFMTIDCOL)</f>
        <v>24retail:Income Statement:3</v>
      </c>
      <c r="D9" s="23"/>
      <c r="E9" s="23"/>
      <c r="F9" s="22"/>
      <c r="G9" s="23"/>
      <c r="H9" s="23"/>
      <c r="I9" s="22"/>
      <c r="J9" s="23"/>
      <c r="K9" s="23"/>
      <c r="L9" s="22"/>
      <c r="M9" s="23"/>
      <c r="N9" s="23"/>
      <c r="O9" s="22"/>
      <c r="P9" s="23"/>
    </row>
    <row r="10" spans="1:16" ht="24" customHeight="1" x14ac:dyDescent="0.25">
      <c r="A10" s="11"/>
      <c r="B10" s="8"/>
      <c r="C10" s="47"/>
      <c r="D10" s="48"/>
      <c r="E10" s="48"/>
      <c r="F10" s="49"/>
      <c r="G10" s="48"/>
      <c r="H10" s="48"/>
      <c r="I10" s="49"/>
      <c r="J10" s="49"/>
      <c r="K10" s="48"/>
      <c r="L10" s="49"/>
      <c r="M10" s="48"/>
      <c r="N10" s="48"/>
      <c r="O10" s="49"/>
      <c r="P10" s="48"/>
    </row>
    <row r="11" spans="1:16" ht="37.5" customHeight="1" x14ac:dyDescent="0.2"/>
    <row r="12" spans="1:16" s="9" customFormat="1" ht="15" customHeight="1" x14ac:dyDescent="0.25">
      <c r="C12" s="32" t="s">
        <v>6</v>
      </c>
      <c r="D12" s="77" t="s">
        <v>89</v>
      </c>
      <c r="E12" s="77"/>
      <c r="F12" s="77" t="s">
        <v>0</v>
      </c>
      <c r="G12" s="77"/>
      <c r="H12" s="77" t="s">
        <v>1</v>
      </c>
      <c r="I12" s="77"/>
      <c r="J12" s="79" t="s">
        <v>8</v>
      </c>
      <c r="K12" s="80"/>
    </row>
    <row r="13" spans="1:16" s="38" customFormat="1" ht="15" customHeight="1" x14ac:dyDescent="0.25">
      <c r="C13" s="50" t="str">
        <f ca="1">_xll.SUBNM("24retail:organization","Workflow","101","Caption_Default")</f>
        <v>Massachusetts</v>
      </c>
      <c r="D13" s="78" t="str">
        <f ca="1">_xll.SUBNM("24retail:Currency Calc","","Local")</f>
        <v>Local</v>
      </c>
      <c r="E13" s="78"/>
      <c r="F13" s="78" t="str">
        <f ca="1">_xll.SUBNM("24retail:Year","","Y2","Caption_Default")</f>
        <v>2015</v>
      </c>
      <c r="G13" s="78"/>
      <c r="H13" s="78" t="str">
        <f ca="1">_xll.SUBNM("24retail:Version","Current",_xll.DBR("24retail:Calendar","Current Version","String"),"Caption_Default")</f>
        <v>Budget</v>
      </c>
      <c r="I13" s="78"/>
      <c r="J13" s="78" t="s">
        <v>11</v>
      </c>
      <c r="K13" s="78"/>
    </row>
    <row r="14" spans="1:16" s="3" customFormat="1" ht="6.75" customHeight="1" x14ac:dyDescent="0.25">
      <c r="C14" s="2"/>
      <c r="D14" s="2"/>
      <c r="E14" s="2"/>
      <c r="F14" s="2"/>
      <c r="G14" s="2"/>
    </row>
    <row r="15" spans="1:16" s="4" customFormat="1" ht="15" customHeight="1" x14ac:dyDescent="0.25">
      <c r="C15" s="41"/>
      <c r="H15" s="51" t="s">
        <v>85</v>
      </c>
      <c r="I15" s="52" t="s">
        <v>71</v>
      </c>
      <c r="J15" s="53"/>
      <c r="K15" s="53"/>
      <c r="L15" s="54" t="str">
        <f ca="1">_xll.DBRW("24retail:Income Statement",$D$13,$C$13,$F$13,D$18,$I$15,$H$15)</f>
        <v/>
      </c>
      <c r="M15" s="34">
        <v>0.05</v>
      </c>
      <c r="N15" s="35">
        <f ca="1">_xll.DBRW("24retail:Income Statement",$D$13,$C$13,$F$13,D$18,$I$15,$H$13)</f>
        <v>1266930.3021558109</v>
      </c>
      <c r="O15" s="34" t="e">
        <f ca="1">(N15-L15)/L15</f>
        <v>#VALUE!</v>
      </c>
    </row>
    <row r="16" spans="1:16" s="36" customFormat="1" ht="6" customHeight="1" x14ac:dyDescent="0.25">
      <c r="C16" s="37"/>
    </row>
    <row r="17" spans="1:255" ht="7.5" customHeight="1" x14ac:dyDescent="0.2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255" ht="12.75" thickBot="1" x14ac:dyDescent="0.25">
      <c r="C18" s="88"/>
      <c r="D18" s="89" t="s">
        <v>0</v>
      </c>
      <c r="E18" s="88" t="s">
        <v>12</v>
      </c>
      <c r="F18" s="88" t="s">
        <v>13</v>
      </c>
      <c r="G18" s="88" t="s">
        <v>14</v>
      </c>
      <c r="H18" s="88" t="s">
        <v>15</v>
      </c>
      <c r="I18" s="88" t="s">
        <v>16</v>
      </c>
      <c r="J18" s="88" t="s">
        <v>17</v>
      </c>
      <c r="K18" s="88" t="s">
        <v>18</v>
      </c>
      <c r="L18" s="88" t="s">
        <v>19</v>
      </c>
      <c r="M18" s="88" t="s">
        <v>20</v>
      </c>
      <c r="N18" s="88" t="s">
        <v>21</v>
      </c>
      <c r="O18" s="88" t="s">
        <v>22</v>
      </c>
      <c r="P18" s="88" t="s">
        <v>23</v>
      </c>
    </row>
    <row r="19" spans="1:255" ht="15" customHeight="1" thickTop="1" x14ac:dyDescent="0.2">
      <c r="A19" s="24">
        <f ca="1">_xll.DBR($C$9,$D$13,$C$13,$F$13,"RowFormat",$C19,$H$13)</f>
        <v>1</v>
      </c>
      <c r="B19" s="24"/>
      <c r="C19" s="56" t="str">
        <f ca="1">_xll.TM1RPTROW($C$9,"24retail:Account","OpEx",,"Caption_Default",1)</f>
        <v>6099 PAYROLL</v>
      </c>
      <c r="D19" s="62">
        <f ca="1">_xll.DBRW($C$9,$D$13,$C$13,$F$13,D$18,$C19,$H$13)</f>
        <v>605592.74215581082</v>
      </c>
      <c r="E19" s="58">
        <f ca="1">_xll.DBRW($C$9,$D$13,$C$13,$F$13,E$18,$C19,$H$13)</f>
        <v>55943.592188305629</v>
      </c>
      <c r="F19" s="58">
        <f ca="1">_xll.DBRW($C$9,$D$13,$C$13,$F$13,F$18,$C19,$H$13)</f>
        <v>55943.592188305629</v>
      </c>
      <c r="G19" s="58">
        <f ca="1">_xll.DBRW($C$9,$D$13,$C$13,$F$13,G$18,$C19,$H$13)</f>
        <v>56945.814196400854</v>
      </c>
      <c r="H19" s="58">
        <f ca="1">_xll.DBRW($C$9,$D$13,$C$13,$F$13,H$18,$C19,$H$13)</f>
        <v>57465.647529734182</v>
      </c>
      <c r="I19" s="58">
        <f ca="1">_xll.DBRW($C$9,$D$13,$C$13,$F$13,I$18,$C19,$H$13)</f>
        <v>57465.647529734182</v>
      </c>
      <c r="J19" s="58">
        <f ca="1">_xll.DBRW($C$9,$D$13,$C$13,$F$13,J$18,$C19,$H$13)</f>
        <v>45747.095503332916</v>
      </c>
      <c r="K19" s="58">
        <f ca="1">_xll.DBRW($C$9,$D$13,$C$13,$F$13,K$18,$C19,$H$13)</f>
        <v>46381.292169999586</v>
      </c>
      <c r="L19" s="58">
        <f ca="1">_xll.DBRW($C$9,$D$13,$C$13,$F$13,L$18,$C19,$H$13)</f>
        <v>46381.292169999586</v>
      </c>
      <c r="M19" s="58">
        <f ca="1">_xll.DBRW($C$9,$D$13,$C$13,$F$13,M$18,$C19,$H$13)</f>
        <v>46381.292169999586</v>
      </c>
      <c r="N19" s="58">
        <f ca="1">_xll.DBRW($C$9,$D$13,$C$13,$F$13,N$18,$C19,$H$13)</f>
        <v>46380.192169999587</v>
      </c>
      <c r="O19" s="58">
        <f ca="1">_xll.DBRW($C$9,$D$13,$C$13,$F$13,O$18,$C19,$H$13)</f>
        <v>45281.767169999584</v>
      </c>
      <c r="P19" s="58">
        <f ca="1">_xll.DBRW($C$9,$D$13,$C$13,$F$13,P$18,$C19,$H$13)</f>
        <v>45275.517169999584</v>
      </c>
    </row>
    <row r="20" spans="1:255" customFormat="1" ht="15" customHeight="1" x14ac:dyDescent="0.25">
      <c r="A20" s="24">
        <f ca="1">_xll.DBR($C$9,$D$13,$C$13,$F$13,"RowFormat",$C20,$H$13)</f>
        <v>1</v>
      </c>
      <c r="B20" s="24"/>
      <c r="C20" s="56" t="s">
        <v>25</v>
      </c>
      <c r="D20" s="62">
        <f ca="1">_xll.DBRW($C$9,$D$13,$C$13,$F$13,D$18,$C20,$H$13)</f>
        <v>66994.75999999998</v>
      </c>
      <c r="E20" s="58">
        <f ca="1">_xll.DBRW($C$9,$D$13,$C$13,$F$13,E$18,$C20,$H$13)</f>
        <v>5515.98</v>
      </c>
      <c r="F20" s="58">
        <f ca="1">_xll.DBRW($C$9,$D$13,$C$13,$F$13,F$18,$C20,$H$13)</f>
        <v>5588.98</v>
      </c>
      <c r="G20" s="58">
        <f ca="1">_xll.DBRW($C$9,$D$13,$C$13,$F$13,G$18,$C20,$H$13)</f>
        <v>5588.98</v>
      </c>
      <c r="H20" s="58">
        <f ca="1">_xll.DBRW($C$9,$D$13,$C$13,$F$13,H$18,$C20,$H$13)</f>
        <v>5588.98</v>
      </c>
      <c r="I20" s="58">
        <f ca="1">_xll.DBRW($C$9,$D$13,$C$13,$F$13,I$18,$C20,$H$13)</f>
        <v>5588.98</v>
      </c>
      <c r="J20" s="58">
        <f ca="1">_xll.DBRW($C$9,$D$13,$C$13,$F$13,J$18,$C20,$H$13)</f>
        <v>5588.98</v>
      </c>
      <c r="K20" s="58">
        <f ca="1">_xll.DBRW($C$9,$D$13,$C$13,$F$13,K$18,$C20,$H$13)</f>
        <v>5588.98</v>
      </c>
      <c r="L20" s="58">
        <f ca="1">_xll.DBRW($C$9,$D$13,$C$13,$F$13,L$18,$C20,$H$13)</f>
        <v>5588.98</v>
      </c>
      <c r="M20" s="58">
        <f ca="1">_xll.DBRW($C$9,$D$13,$C$13,$F$13,M$18,$C20,$H$13)</f>
        <v>5588.98</v>
      </c>
      <c r="N20" s="58">
        <f ca="1">_xll.DBRW($C$9,$D$13,$C$13,$F$13,N$18,$C20,$H$13)</f>
        <v>5588.98</v>
      </c>
      <c r="O20" s="58">
        <f ca="1">_xll.DBRW($C$9,$D$13,$C$13,$F$13,O$18,$C20,$H$13)</f>
        <v>5588.98</v>
      </c>
      <c r="P20" s="58">
        <f ca="1">_xll.DBRW($C$9,$D$13,$C$13,$F$13,P$18,$C20,$H$13)</f>
        <v>5588.98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</row>
    <row r="21" spans="1:255" customFormat="1" ht="15" customHeight="1" x14ac:dyDescent="0.25">
      <c r="A21" s="24">
        <f ca="1">_xll.DBR($C$9,$D$13,$C$13,$F$13,"RowFormat",$C21,$H$13)</f>
        <v>1</v>
      </c>
      <c r="B21" s="24"/>
      <c r="C21" s="56" t="s">
        <v>26</v>
      </c>
      <c r="D21" s="62">
        <f ca="1">_xll.DBRW($C$9,$D$13,$C$13,$F$13,D$18,$C21,$H$13)</f>
        <v>45228</v>
      </c>
      <c r="E21" s="58">
        <f ca="1">_xll.DBRW($C$9,$D$13,$C$13,$F$13,E$18,$C21,$H$13)</f>
        <v>3769</v>
      </c>
      <c r="F21" s="58">
        <f ca="1">_xll.DBRW($C$9,$D$13,$C$13,$F$13,F$18,$C21,$H$13)</f>
        <v>3769</v>
      </c>
      <c r="G21" s="58">
        <f ca="1">_xll.DBRW($C$9,$D$13,$C$13,$F$13,G$18,$C21,$H$13)</f>
        <v>3769</v>
      </c>
      <c r="H21" s="58">
        <f ca="1">_xll.DBRW($C$9,$D$13,$C$13,$F$13,H$18,$C21,$H$13)</f>
        <v>3769</v>
      </c>
      <c r="I21" s="58">
        <f ca="1">_xll.DBRW($C$9,$D$13,$C$13,$F$13,I$18,$C21,$H$13)</f>
        <v>3769</v>
      </c>
      <c r="J21" s="58">
        <f ca="1">_xll.DBRW($C$9,$D$13,$C$13,$F$13,J$18,$C21,$H$13)</f>
        <v>3769</v>
      </c>
      <c r="K21" s="58">
        <f ca="1">_xll.DBRW($C$9,$D$13,$C$13,$F$13,K$18,$C21,$H$13)</f>
        <v>3769</v>
      </c>
      <c r="L21" s="58">
        <f ca="1">_xll.DBRW($C$9,$D$13,$C$13,$F$13,L$18,$C21,$H$13)</f>
        <v>3769</v>
      </c>
      <c r="M21" s="58">
        <f ca="1">_xll.DBRW($C$9,$D$13,$C$13,$F$13,M$18,$C21,$H$13)</f>
        <v>3769</v>
      </c>
      <c r="N21" s="58">
        <f ca="1">_xll.DBRW($C$9,$D$13,$C$13,$F$13,N$18,$C21,$H$13)</f>
        <v>3769</v>
      </c>
      <c r="O21" s="58">
        <f ca="1">_xll.DBRW($C$9,$D$13,$C$13,$F$13,O$18,$C21,$H$13)</f>
        <v>3769</v>
      </c>
      <c r="P21" s="58">
        <f ca="1">_xll.DBRW($C$9,$D$13,$C$13,$F$13,P$18,$C21,$H$13)</f>
        <v>3769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</row>
    <row r="22" spans="1:255" customFormat="1" ht="15" customHeight="1" x14ac:dyDescent="0.25">
      <c r="A22" s="24">
        <f ca="1">_xll.DBR($C$9,$D$13,$C$13,$F$13,"RowFormat",$C22,$H$13)</f>
        <v>1</v>
      </c>
      <c r="B22" s="24"/>
      <c r="C22" s="56" t="s">
        <v>27</v>
      </c>
      <c r="D22" s="62">
        <f ca="1">_xll.DBRW($C$9,$D$13,$C$13,$F$13,D$18,$C22,$H$13)</f>
        <v>320000</v>
      </c>
      <c r="E22" s="58">
        <f ca="1">_xll.DBRW($C$9,$D$13,$C$13,$F$13,E$18,$C22,$H$13)</f>
        <v>45384.615384615376</v>
      </c>
      <c r="F22" s="58">
        <f ca="1">_xll.DBRW($C$9,$D$13,$C$13,$F$13,F$18,$C22,$H$13)</f>
        <v>42307.692307692312</v>
      </c>
      <c r="G22" s="58">
        <f ca="1">_xll.DBRW($C$9,$D$13,$C$13,$F$13,G$18,$C22,$H$13)</f>
        <v>66730.769230769234</v>
      </c>
      <c r="H22" s="58">
        <f ca="1">_xll.DBRW($C$9,$D$13,$C$13,$F$13,H$18,$C22,$H$13)</f>
        <v>6153.8461538461534</v>
      </c>
      <c r="I22" s="58">
        <f ca="1">_xll.DBRW($C$9,$D$13,$C$13,$F$13,I$18,$C22,$H$13)</f>
        <v>6153.8461538461534</v>
      </c>
      <c r="J22" s="58">
        <f ca="1">_xll.DBRW($C$9,$D$13,$C$13,$F$13,J$18,$C22,$H$13)</f>
        <v>33653.846153846156</v>
      </c>
      <c r="K22" s="58">
        <f ca="1">_xll.DBRW($C$9,$D$13,$C$13,$F$13,K$18,$C22,$H$13)</f>
        <v>6153.8461538461534</v>
      </c>
      <c r="L22" s="58">
        <f ca="1">_xll.DBRW($C$9,$D$13,$C$13,$F$13,L$18,$C22,$H$13)</f>
        <v>6153.8461538461534</v>
      </c>
      <c r="M22" s="58">
        <f ca="1">_xll.DBRW($C$9,$D$13,$C$13,$F$13,M$18,$C22,$H$13)</f>
        <v>33653.846153846156</v>
      </c>
      <c r="N22" s="58">
        <f ca="1">_xll.DBRW($C$9,$D$13,$C$13,$F$13,N$18,$C22,$H$13)</f>
        <v>9230.7692307692305</v>
      </c>
      <c r="O22" s="58">
        <f ca="1">_xll.DBRW($C$9,$D$13,$C$13,$F$13,O$18,$C22,$H$13)</f>
        <v>15384.615384615377</v>
      </c>
      <c r="P22" s="58">
        <f ca="1">_xll.DBRW($C$9,$D$13,$C$13,$F$13,P$18,$C22,$H$13)</f>
        <v>49038.461538461532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</row>
    <row r="23" spans="1:255" customFormat="1" ht="15" customHeight="1" x14ac:dyDescent="0.25">
      <c r="A23" s="24">
        <f ca="1">_xll.DBR($C$9,$D$13,$C$13,$F$13,"RowFormat",$C23,$H$13)</f>
        <v>1</v>
      </c>
      <c r="B23" s="24"/>
      <c r="C23" s="56" t="s">
        <v>28</v>
      </c>
      <c r="D23" s="62">
        <f ca="1">_xll.DBRW($C$9,$D$13,$C$13,$F$13,D$18,$C23,$H$13)</f>
        <v>141614.80000000002</v>
      </c>
      <c r="E23" s="58">
        <f ca="1">_xll.DBRW($C$9,$D$13,$C$13,$F$13,E$18,$C23,$H$13)</f>
        <v>15011.056072106261</v>
      </c>
      <c r="F23" s="58">
        <f ca="1">_xll.DBRW($C$9,$D$13,$C$13,$F$13,F$18,$C23,$H$13)</f>
        <v>11237.056072106261</v>
      </c>
      <c r="G23" s="58">
        <f ca="1">_xll.DBRW($C$9,$D$13,$C$13,$F$13,G$18,$C23,$H$13)</f>
        <v>11321.68960247362</v>
      </c>
      <c r="H23" s="58">
        <f ca="1">_xll.DBRW($C$9,$D$13,$C$13,$F$13,H$18,$C23,$H$13)</f>
        <v>12841.68960247362</v>
      </c>
      <c r="I23" s="58">
        <f ca="1">_xll.DBRW($C$9,$D$13,$C$13,$F$13,I$18,$C23,$H$13)</f>
        <v>11345.68960247362</v>
      </c>
      <c r="J23" s="58">
        <f ca="1">_xll.DBRW($C$9,$D$13,$C$13,$F$13,J$18,$C23,$H$13)</f>
        <v>11360.68960247362</v>
      </c>
      <c r="K23" s="58">
        <f ca="1">_xll.DBRW($C$9,$D$13,$C$13,$F$13,K$18,$C23,$H$13)</f>
        <v>11406.366912617914</v>
      </c>
      <c r="L23" s="58">
        <f ca="1">_xll.DBRW($C$9,$D$13,$C$13,$F$13,L$18,$C23,$H$13)</f>
        <v>11406.366912617914</v>
      </c>
      <c r="M23" s="58">
        <f ca="1">_xll.DBRW($C$9,$D$13,$C$13,$F$13,M$18,$C23,$H$13)</f>
        <v>11406.366912617914</v>
      </c>
      <c r="N23" s="58">
        <f ca="1">_xll.DBRW($C$9,$D$13,$C$13,$F$13,N$18,$C23,$H$13)</f>
        <v>11425.942902679753</v>
      </c>
      <c r="O23" s="58">
        <f ca="1">_xll.DBRW($C$9,$D$13,$C$13,$F$13,O$18,$C23,$H$13)</f>
        <v>11425.942902679753</v>
      </c>
      <c r="P23" s="58">
        <f ca="1">_xll.DBRW($C$9,$D$13,$C$13,$F$13,P$18,$C23,$H$13)</f>
        <v>11425.942902679753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</row>
    <row r="24" spans="1:255" customFormat="1" ht="15" customHeight="1" x14ac:dyDescent="0.25">
      <c r="A24" s="24">
        <f ca="1">_xll.DBR($C$9,$D$13,$C$13,$F$13,"RowFormat",$C24,$H$13)</f>
        <v>1</v>
      </c>
      <c r="B24" s="24"/>
      <c r="C24" s="56" t="s">
        <v>29</v>
      </c>
      <c r="D24" s="62">
        <f ca="1">_xll.DBRW($C$9,$D$13,$C$13,$F$13,D$18,$C24,$H$13)</f>
        <v>87500</v>
      </c>
      <c r="E24" s="58">
        <f ca="1">_xll.DBRW($C$9,$D$13,$C$13,$F$13,E$18,$C24,$H$13)</f>
        <v>0</v>
      </c>
      <c r="F24" s="58">
        <f ca="1">_xll.DBRW($C$9,$D$13,$C$13,$F$13,F$18,$C24,$H$13)</f>
        <v>0</v>
      </c>
      <c r="G24" s="58">
        <f ca="1">_xll.DBRW($C$9,$D$13,$C$13,$F$13,G$18,$C24,$H$13)</f>
        <v>250</v>
      </c>
      <c r="H24" s="58">
        <f ca="1">_xll.DBRW($C$9,$D$13,$C$13,$F$13,H$18,$C24,$H$13)</f>
        <v>250</v>
      </c>
      <c r="I24" s="58">
        <f ca="1">_xll.DBRW($C$9,$D$13,$C$13,$F$13,I$18,$C24,$H$13)</f>
        <v>250</v>
      </c>
      <c r="J24" s="58">
        <f ca="1">_xll.DBRW($C$9,$D$13,$C$13,$F$13,J$18,$C24,$H$13)</f>
        <v>10250</v>
      </c>
      <c r="K24" s="58">
        <f ca="1">_xll.DBRW($C$9,$D$13,$C$13,$F$13,K$18,$C24,$H$13)</f>
        <v>12750</v>
      </c>
      <c r="L24" s="58">
        <f ca="1">_xll.DBRW($C$9,$D$13,$C$13,$F$13,L$18,$C24,$H$13)</f>
        <v>12750</v>
      </c>
      <c r="M24" s="58">
        <f ca="1">_xll.DBRW($C$9,$D$13,$C$13,$F$13,M$18,$C24,$H$13)</f>
        <v>12750</v>
      </c>
      <c r="N24" s="58">
        <f ca="1">_xll.DBRW($C$9,$D$13,$C$13,$F$13,N$18,$C24,$H$13)</f>
        <v>12750</v>
      </c>
      <c r="O24" s="58">
        <f ca="1">_xll.DBRW($C$9,$D$13,$C$13,$F$13,O$18,$C24,$H$13)</f>
        <v>12750</v>
      </c>
      <c r="P24" s="58">
        <f ca="1">_xll.DBRW($C$9,$D$13,$C$13,$F$13,P$18,$C24,$H$13)</f>
        <v>12750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</row>
    <row r="25" spans="1:255" customFormat="1" ht="15" customHeight="1" x14ac:dyDescent="0.25">
      <c r="A25" s="24">
        <f ca="1">_xll.DBR($C$9,$D$13,$C$13,$F$13,"RowFormat",$C25,$H$13)</f>
        <v>2</v>
      </c>
      <c r="B25" s="24"/>
      <c r="C25" s="57" t="s">
        <v>71</v>
      </c>
      <c r="D25" s="62">
        <f ca="1">_xll.DBRW($C$9,$D$13,$C$13,$F$13,D$18,$C25,$H$13)</f>
        <v>1266930.3021558109</v>
      </c>
      <c r="E25" s="60">
        <f ca="1">_xll.DBRW($C$9,$D$13,$C$13,$F$13,E$18,$C25,$H$13)</f>
        <v>125624.24364502728</v>
      </c>
      <c r="F25" s="60">
        <f ca="1">_xll.DBRW($C$9,$D$13,$C$13,$F$13,F$18,$C25,$H$13)</f>
        <v>118846.32056810422</v>
      </c>
      <c r="G25" s="60">
        <f ca="1">_xll.DBRW($C$9,$D$13,$C$13,$F$13,G$18,$C25,$H$13)</f>
        <v>144606.25302964367</v>
      </c>
      <c r="H25" s="60">
        <f ca="1">_xll.DBRW($C$9,$D$13,$C$13,$F$13,H$18,$C25,$H$13)</f>
        <v>86069.163286053954</v>
      </c>
      <c r="I25" s="60">
        <f ca="1">_xll.DBRW($C$9,$D$13,$C$13,$F$13,I$18,$C25,$H$13)</f>
        <v>84573.163286053954</v>
      </c>
      <c r="J25" s="60">
        <f ca="1">_xll.DBRW($C$9,$D$13,$C$13,$F$13,J$18,$C25,$H$13)</f>
        <v>110369.61125965268</v>
      </c>
      <c r="K25" s="60">
        <f ca="1">_xll.DBRW($C$9,$D$13,$C$13,$F$13,K$18,$C25,$H$13)</f>
        <v>86049.485236463661</v>
      </c>
      <c r="L25" s="60">
        <f ca="1">_xll.DBRW($C$9,$D$13,$C$13,$F$13,L$18,$C25,$H$13)</f>
        <v>86049.485236463661</v>
      </c>
      <c r="M25" s="60">
        <f ca="1">_xll.DBRW($C$9,$D$13,$C$13,$F$13,M$18,$C25,$H$13)</f>
        <v>113549.48523646366</v>
      </c>
      <c r="N25" s="60">
        <f ca="1">_xll.DBRW($C$9,$D$13,$C$13,$F$13,N$18,$C25,$H$13)</f>
        <v>89144.884303448576</v>
      </c>
      <c r="O25" s="60">
        <f ca="1">_xll.DBRW($C$9,$D$13,$C$13,$F$13,O$18,$C25,$H$13)</f>
        <v>94200.305457294715</v>
      </c>
      <c r="P25" s="60">
        <f ca="1">_xll.DBRW($C$9,$D$13,$C$13,$F$13,P$18,$C25,$H$13)</f>
        <v>127847.90161114087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</row>
    <row r="26" spans="1:255" ht="15" customHeight="1" x14ac:dyDescent="0.2"/>
    <row r="27" spans="1:255" ht="15" customHeight="1" x14ac:dyDescent="0.2"/>
    <row r="28" spans="1:255" ht="15" customHeight="1" x14ac:dyDescent="0.2"/>
    <row r="29" spans="1:255" ht="15" customHeight="1" x14ac:dyDescent="0.2"/>
    <row r="30" spans="1:255" ht="15" customHeight="1" x14ac:dyDescent="0.2"/>
    <row r="31" spans="1:255" ht="15" customHeight="1" x14ac:dyDescent="0.2"/>
    <row r="32" spans="1:255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</sheetData>
  <mergeCells count="8">
    <mergeCell ref="D12:E12"/>
    <mergeCell ref="D13:E13"/>
    <mergeCell ref="J12:K12"/>
    <mergeCell ref="J13:K13"/>
    <mergeCell ref="H12:I12"/>
    <mergeCell ref="H13:I13"/>
    <mergeCell ref="F12:G12"/>
    <mergeCell ref="F13:G13"/>
  </mergeCells>
  <phoneticPr fontId="3" type="noConversion"/>
  <conditionalFormatting sqref="L15">
    <cfRule type="expression" dxfId="1" priority="1">
      <formula>$O$15&lt;$M$15</formula>
    </cfRule>
    <cfRule type="expression" dxfId="0" priority="2">
      <formula>$O$15&gt;$M$15</formula>
    </cfRule>
  </conditionalFormatting>
  <dataValidations count="1">
    <dataValidation type="list" allowBlank="1" showInputMessage="1" showErrorMessage="1" sqref="J13:K13">
      <formula1>SelectYesNo</formula1>
    </dataValidation>
  </dataValidations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U61"/>
  <sheetViews>
    <sheetView showGridLines="0" showRowColHeaders="0" topLeftCell="B10" workbookViewId="0">
      <selection activeCell="B10" sqref="B10"/>
    </sheetView>
  </sheetViews>
  <sheetFormatPr defaultRowHeight="8.25" customHeight="1" x14ac:dyDescent="0.2"/>
  <cols>
    <col min="1" max="1" width="2.28515625" style="5" hidden="1" customWidth="1"/>
    <col min="2" max="2" width="1.42578125" style="5" customWidth="1"/>
    <col min="3" max="3" width="7.28515625" style="5" customWidth="1"/>
    <col min="4" max="4" width="8.7109375" style="5" customWidth="1"/>
    <col min="5" max="5" width="23.28515625" style="5" customWidth="1"/>
    <col min="6" max="6" width="8.42578125" style="5" customWidth="1"/>
    <col min="7" max="7" width="8" style="5" customWidth="1"/>
    <col min="8" max="9" width="7" style="5" customWidth="1"/>
    <col min="10" max="10" width="7.85546875" style="5" customWidth="1"/>
    <col min="11" max="18" width="7" style="5" customWidth="1"/>
    <col min="19" max="16384" width="9.140625" style="5"/>
  </cols>
  <sheetData>
    <row r="1" spans="1:18" ht="0.75" hidden="1" customHeight="1" x14ac:dyDescent="0.2">
      <c r="A1" s="27" t="s">
        <v>4</v>
      </c>
      <c r="B1" s="27"/>
      <c r="C1" s="25"/>
      <c r="D1" s="25"/>
      <c r="E1" s="25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0.75" hidden="1" customHeight="1" x14ac:dyDescent="0.2">
      <c r="A2" s="27" t="s">
        <v>39</v>
      </c>
      <c r="B2" s="27"/>
      <c r="C2" s="25"/>
      <c r="D2" s="25"/>
      <c r="E2" s="66"/>
      <c r="F2" s="60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18" ht="0.75" hidden="1" customHeight="1" x14ac:dyDescent="0.2">
      <c r="A3" s="27" t="s">
        <v>40</v>
      </c>
      <c r="B3" s="27"/>
      <c r="C3" s="25"/>
      <c r="D3" s="25"/>
      <c r="E3" s="66"/>
      <c r="F3" s="60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ht="0.75" hidden="1" customHeight="1" x14ac:dyDescent="0.2">
      <c r="A4" s="27" t="s">
        <v>41</v>
      </c>
      <c r="B4" s="27"/>
      <c r="C4" s="42"/>
      <c r="D4" s="42"/>
      <c r="E4" s="66"/>
      <c r="F4" s="60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0.75" hidden="1" customHeight="1" x14ac:dyDescent="0.2">
      <c r="A5" s="30" t="s">
        <v>42</v>
      </c>
      <c r="B5" s="30"/>
      <c r="C5" s="44"/>
      <c r="D5" s="44"/>
      <c r="E5" s="67"/>
      <c r="F5" s="63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ht="0.75" hidden="1" customHeight="1" x14ac:dyDescent="0.2">
      <c r="A6" s="27" t="s">
        <v>2</v>
      </c>
      <c r="B6" s="27"/>
      <c r="C6" s="42"/>
      <c r="D6" s="42"/>
      <c r="E6" s="66"/>
      <c r="F6" s="60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</row>
    <row r="7" spans="1:18" ht="0.75" hidden="1" customHeight="1" x14ac:dyDescent="0.2">
      <c r="A7" s="27" t="s">
        <v>3</v>
      </c>
      <c r="B7" s="27"/>
      <c r="C7" s="25"/>
      <c r="D7" s="25"/>
      <c r="E7" s="66"/>
      <c r="F7" s="60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8" ht="0.75" hidden="1" customHeight="1" x14ac:dyDescent="0.25">
      <c r="A8" s="5" t="s">
        <v>5</v>
      </c>
      <c r="C8" s="20"/>
      <c r="D8" s="20"/>
      <c r="E8" s="68"/>
      <c r="F8" s="64"/>
    </row>
    <row r="9" spans="1:18" ht="15" hidden="1" customHeight="1" x14ac:dyDescent="0.25">
      <c r="C9" s="20" t="str">
        <f ca="1">_xll.TM1RPTVIEW("24retail:Line Item Detail:1", 0, _xll.TM1RPTTITLE("24retail:organization",$C$13), _xll.TM1RPTTITLE("24retail:Account",$F$13), _xll.TM1RPTTITLE("24retail:Year",$I$13), _xll.TM1RPTTITLE("24retail:Version",$K$13),TM1RPTFMTRNG,TM1RPTFMTIDCOL)</f>
        <v>24retail:Line Item Detail:1</v>
      </c>
      <c r="D9" s="20"/>
      <c r="E9" s="20"/>
    </row>
    <row r="10" spans="1:18" ht="39.75" customHeight="1" thickBot="1" x14ac:dyDescent="0.3">
      <c r="A10" s="7"/>
      <c r="B10" s="8"/>
      <c r="C10" s="47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37.5" customHeight="1" x14ac:dyDescent="0.2">
      <c r="I11" s="18"/>
      <c r="J11" s="18"/>
      <c r="K11" s="18"/>
      <c r="L11" s="18"/>
    </row>
    <row r="12" spans="1:18" s="9" customFormat="1" ht="15" customHeight="1" x14ac:dyDescent="0.25">
      <c r="C12" s="80" t="s">
        <v>6</v>
      </c>
      <c r="D12" s="80"/>
      <c r="E12" s="80"/>
      <c r="F12" s="77" t="s">
        <v>43</v>
      </c>
      <c r="G12" s="77"/>
      <c r="H12" s="77"/>
      <c r="I12" s="77" t="s">
        <v>0</v>
      </c>
      <c r="J12" s="77"/>
      <c r="K12" s="77" t="s">
        <v>1</v>
      </c>
      <c r="L12" s="77"/>
      <c r="M12" s="80" t="s">
        <v>7</v>
      </c>
      <c r="N12" s="80"/>
    </row>
    <row r="13" spans="1:18" s="9" customFormat="1" ht="15" customHeight="1" x14ac:dyDescent="0.25">
      <c r="C13" s="78" t="str">
        <f ca="1">_xll.SUBNM("24retail:organization","Workflow",Organization,"Caption_Default")</f>
        <v>Massachusetts</v>
      </c>
      <c r="D13" s="78"/>
      <c r="E13" s="78"/>
      <c r="F13" s="78" t="str">
        <f ca="1">_xll.SUBNM("24retail:Account","Line Item Detail Accounts","6400","Caption_Default")</f>
        <v>6400 Sales Promotion</v>
      </c>
      <c r="G13" s="78"/>
      <c r="H13" s="78"/>
      <c r="I13" s="78" t="str">
        <f ca="1">_xll.SUBNM("24retail:Year","Default","Y2","Caption_Default")</f>
        <v>2015</v>
      </c>
      <c r="J13" s="78"/>
      <c r="K13" s="78" t="str">
        <f ca="1">_xll.SUBNM("24retail:Version","Current",_xll.DBR("24retail:Calendar","Current Version","String"),"Caption_Default")</f>
        <v>Budget</v>
      </c>
      <c r="L13" s="78"/>
      <c r="M13" s="78" t="str">
        <f ca="1">_xll.SUBNM("24retail:LineItem_Picklist","Default","Item")</f>
        <v>Item</v>
      </c>
      <c r="N13" s="78"/>
    </row>
    <row r="15" spans="1:18" ht="31.5" customHeight="1" thickBot="1" x14ac:dyDescent="0.25">
      <c r="C15" s="88"/>
      <c r="D15" s="88"/>
      <c r="E15" s="88" t="s">
        <v>45</v>
      </c>
      <c r="F15" s="88" t="s">
        <v>0</v>
      </c>
      <c r="G15" s="88" t="s">
        <v>12</v>
      </c>
      <c r="H15" s="88" t="s">
        <v>13</v>
      </c>
      <c r="I15" s="88" t="s">
        <v>14</v>
      </c>
      <c r="J15" s="88" t="s">
        <v>15</v>
      </c>
      <c r="K15" s="88" t="s">
        <v>16</v>
      </c>
      <c r="L15" s="88" t="s">
        <v>17</v>
      </c>
      <c r="M15" s="88" t="s">
        <v>18</v>
      </c>
      <c r="N15" s="88" t="s">
        <v>19</v>
      </c>
      <c r="O15" s="88" t="s">
        <v>20</v>
      </c>
      <c r="P15" s="88" t="s">
        <v>21</v>
      </c>
      <c r="Q15" s="88" t="s">
        <v>22</v>
      </c>
      <c r="R15" s="88" t="s">
        <v>23</v>
      </c>
    </row>
    <row r="16" spans="1:18" s="29" customFormat="1" ht="15" customHeight="1" thickTop="1" x14ac:dyDescent="0.25">
      <c r="C16" s="81" t="s">
        <v>70</v>
      </c>
      <c r="D16" s="81"/>
      <c r="E16" s="81"/>
      <c r="F16" s="69">
        <f ca="1">_xll.DBRW("24retail:Line Item Detail",$C$13,$F$13,"Total",$I$13,$K$13,"Total",F$15)</f>
        <v>111402</v>
      </c>
      <c r="G16" s="69">
        <f ca="1">_xll.DBRW("24retail:Line Item Detail",$C$13,$F$13,"Total",$I$13,$K$13,"Total",G$15)</f>
        <v>12618</v>
      </c>
      <c r="H16" s="69">
        <f ca="1">_xll.DBRW("24retail:Line Item Detail",$C$13,$F$13,"Total",$I$13,$K$13,"Total",H$15)</f>
        <v>8844</v>
      </c>
      <c r="I16" s="69">
        <f ca="1">_xll.DBRW("24retail:Line Item Detail",$C$13,$F$13,"Total",$I$13,$K$13,"Total",I$15)</f>
        <v>8844</v>
      </c>
      <c r="J16" s="69">
        <f ca="1">_xll.DBRW("24retail:Line Item Detail",$C$13,$F$13,"Total",$I$13,$K$13,"Total",J$15)</f>
        <v>10344</v>
      </c>
      <c r="K16" s="69">
        <f ca="1">_xll.DBRW("24retail:Line Item Detail",$C$13,$F$13,"Total",$I$13,$K$13,"Total",K$15)</f>
        <v>8844</v>
      </c>
      <c r="L16" s="69">
        <f ca="1">_xll.DBRW("24retail:Line Item Detail",$C$13,$F$13,"Total",$I$13,$K$13,"Total",L$15)</f>
        <v>8844</v>
      </c>
      <c r="M16" s="69">
        <f ca="1">_xll.DBRW("24retail:Line Item Detail",$C$13,$F$13,"Total",$I$13,$K$13,"Total",M$15)</f>
        <v>8844</v>
      </c>
      <c r="N16" s="69">
        <f ca="1">_xll.DBRW("24retail:Line Item Detail",$C$13,$F$13,"Total",$I$13,$K$13,"Total",N$15)</f>
        <v>8844</v>
      </c>
      <c r="O16" s="69">
        <f ca="1">_xll.DBRW("24retail:Line Item Detail",$C$13,$F$13,"Total",$I$13,$K$13,"Total",O$15)</f>
        <v>8844</v>
      </c>
      <c r="P16" s="69">
        <f ca="1">_xll.DBRW("24retail:Line Item Detail",$C$13,$F$13,"Total",$I$13,$K$13,"Total",P$15)</f>
        <v>8844</v>
      </c>
      <c r="Q16" s="69">
        <f ca="1">_xll.DBRW("24retail:Line Item Detail",$C$13,$F$13,"Total",$I$13,$K$13,"Total",Q$15)</f>
        <v>8844</v>
      </c>
      <c r="R16" s="69">
        <f ca="1">_xll.DBRW("24retail:Line Item Detail",$C$13,$F$13,"Total",$I$13,$K$13,"Total",R$15)</f>
        <v>8844</v>
      </c>
    </row>
    <row r="17" spans="1:255" s="28" customFormat="1" ht="15" customHeight="1" x14ac:dyDescent="0.2">
      <c r="A17" s="27" t="str">
        <f ca="1">IF(_xll.TM1RPTELISCONSOLIDATED($C$17,$C17),IF($D17="Total","T","S"),IF($D17="Item","I",IF($D17="Driver","D","C")))</f>
        <v>I</v>
      </c>
      <c r="B17" s="27"/>
      <c r="C17" s="43" t="str">
        <f ca="1">_xll.TM1RPTROW($C$9,"24retail:LineItemList","Default")</f>
        <v>1</v>
      </c>
      <c r="D17" s="43" t="str">
        <f ca="1">_xll.TM1RPTROW($C$9,"24retail:LineItemDetail",$M$13)</f>
        <v>Item</v>
      </c>
      <c r="E17" s="66" t="str">
        <f ca="1">_xll.DBRW($C$9,$C$13,$F$13,$C17,$I$13,$K$13,$D17,E$15)</f>
        <v>Event team expenses</v>
      </c>
      <c r="F17" s="60">
        <f ca="1">_xll.DBRW($C$9,$C$13,$F$13,$C17,$I$13,$K$13,$D17,F$15)</f>
        <v>15662</v>
      </c>
      <c r="G17" s="58">
        <f ca="1">_xll.DBRW($C$9,$C$13,$F$13,$C17,$I$13,$K$13,$D17,G$15)</f>
        <v>2000</v>
      </c>
      <c r="H17" s="58">
        <f ca="1">_xll.DBRW($C$9,$C$13,$F$13,$C17,$I$13,$K$13,$D17,H$15)</f>
        <v>1242</v>
      </c>
      <c r="I17" s="58">
        <f ca="1">_xll.DBRW($C$9,$C$13,$F$13,$C17,$I$13,$K$13,$D17,I$15)</f>
        <v>1242</v>
      </c>
      <c r="J17" s="58">
        <f ca="1">_xll.DBRW($C$9,$C$13,$F$13,$C17,$I$13,$K$13,$D17,J$15)</f>
        <v>1242</v>
      </c>
      <c r="K17" s="58">
        <f ca="1">_xll.DBRW($C$9,$C$13,$F$13,$C17,$I$13,$K$13,$D17,K$15)</f>
        <v>1242</v>
      </c>
      <c r="L17" s="58">
        <f ca="1">_xll.DBRW($C$9,$C$13,$F$13,$C17,$I$13,$K$13,$D17,L$15)</f>
        <v>1242</v>
      </c>
      <c r="M17" s="58">
        <f ca="1">_xll.DBRW($C$9,$C$13,$F$13,$C17,$I$13,$K$13,$D17,M$15)</f>
        <v>1242</v>
      </c>
      <c r="N17" s="58">
        <f ca="1">_xll.DBRW($C$9,$C$13,$F$13,$C17,$I$13,$K$13,$D17,N$15)</f>
        <v>1242</v>
      </c>
      <c r="O17" s="58">
        <f ca="1">_xll.DBRW($C$9,$C$13,$F$13,$C17,$I$13,$K$13,$D17,O$15)</f>
        <v>1242</v>
      </c>
      <c r="P17" s="58">
        <f ca="1">_xll.DBRW($C$9,$C$13,$F$13,$C17,$I$13,$K$13,$D17,P$15)</f>
        <v>1242</v>
      </c>
      <c r="Q17" s="58">
        <f ca="1">_xll.DBRW($C$9,$C$13,$F$13,$C17,$I$13,$K$13,$D17,Q$15)</f>
        <v>1242</v>
      </c>
      <c r="R17" s="58">
        <f ca="1">_xll.DBRW($C$9,$C$13,$F$13,$C17,$I$13,$K$13,$D17,R$15)</f>
        <v>1242</v>
      </c>
    </row>
    <row r="18" spans="1:255" customFormat="1" ht="15" customHeight="1" x14ac:dyDescent="0.25">
      <c r="A18" s="27" t="str">
        <f ca="1">IF(_xll.TM1RPTELISCONSOLIDATED($C$17,$C18),IF($D18="Total","T","S"),IF($D18="Item","I",IF($D18="Driver","D","C")))</f>
        <v>I</v>
      </c>
      <c r="B18" s="27"/>
      <c r="C18" s="43" t="s">
        <v>46</v>
      </c>
      <c r="D18" s="43" t="s">
        <v>44</v>
      </c>
      <c r="E18" s="66" t="str">
        <f ca="1">_xll.DBRW($C$9,$C$13,$F$13,$C18,$I$13,$K$13,$D18,E$15)</f>
        <v>New Stand Graphics</v>
      </c>
      <c r="F18" s="60">
        <f ca="1">_xll.DBRW($C$9,$C$13,$F$13,$C18,$I$13,$K$13,$D18,F$15)</f>
        <v>14532</v>
      </c>
      <c r="G18" s="58">
        <f ca="1">_xll.DBRW($C$9,$C$13,$F$13,$C18,$I$13,$K$13,$D18,G$15)</f>
        <v>1211</v>
      </c>
      <c r="H18" s="58">
        <f ca="1">_xll.DBRW($C$9,$C$13,$F$13,$C18,$I$13,$K$13,$D18,H$15)</f>
        <v>1211</v>
      </c>
      <c r="I18" s="58">
        <f ca="1">_xll.DBRW($C$9,$C$13,$F$13,$C18,$I$13,$K$13,$D18,I$15)</f>
        <v>1211</v>
      </c>
      <c r="J18" s="58">
        <f ca="1">_xll.DBRW($C$9,$C$13,$F$13,$C18,$I$13,$K$13,$D18,J$15)</f>
        <v>1211</v>
      </c>
      <c r="K18" s="58">
        <f ca="1">_xll.DBRW($C$9,$C$13,$F$13,$C18,$I$13,$K$13,$D18,K$15)</f>
        <v>1211</v>
      </c>
      <c r="L18" s="58">
        <f ca="1">_xll.DBRW($C$9,$C$13,$F$13,$C18,$I$13,$K$13,$D18,L$15)</f>
        <v>1211</v>
      </c>
      <c r="M18" s="58">
        <f ca="1">_xll.DBRW($C$9,$C$13,$F$13,$C18,$I$13,$K$13,$D18,M$15)</f>
        <v>1211</v>
      </c>
      <c r="N18" s="58">
        <f ca="1">_xll.DBRW($C$9,$C$13,$F$13,$C18,$I$13,$K$13,$D18,N$15)</f>
        <v>1211</v>
      </c>
      <c r="O18" s="58">
        <f ca="1">_xll.DBRW($C$9,$C$13,$F$13,$C18,$I$13,$K$13,$D18,O$15)</f>
        <v>1211</v>
      </c>
      <c r="P18" s="58">
        <f ca="1">_xll.DBRW($C$9,$C$13,$F$13,$C18,$I$13,$K$13,$D18,P$15)</f>
        <v>1211</v>
      </c>
      <c r="Q18" s="58">
        <f ca="1">_xll.DBRW($C$9,$C$13,$F$13,$C18,$I$13,$K$13,$D18,Q$15)</f>
        <v>1211</v>
      </c>
      <c r="R18" s="58">
        <f ca="1">_xll.DBRW($C$9,$C$13,$F$13,$C18,$I$13,$K$13,$D18,R$15)</f>
        <v>1211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</row>
    <row r="19" spans="1:255" customFormat="1" ht="15" customHeight="1" x14ac:dyDescent="0.25">
      <c r="A19" s="27" t="str">
        <f ca="1">IF(_xll.TM1RPTELISCONSOLIDATED($C$17,$C19),IF($D19="Total","T","S"),IF($D19="Item","I",IF($D19="Driver","D","C")))</f>
        <v>I</v>
      </c>
      <c r="B19" s="27"/>
      <c r="C19" s="43" t="s">
        <v>47</v>
      </c>
      <c r="D19" s="43" t="s">
        <v>44</v>
      </c>
      <c r="E19" s="66" t="str">
        <f ca="1">_xll.DBRW($C$9,$C$13,$F$13,$C19,$I$13,$K$13,$D19,E$15)</f>
        <v>Courier expenses</v>
      </c>
      <c r="F19" s="60">
        <f ca="1">_xll.DBRW($C$9,$C$13,$F$13,$C19,$I$13,$K$13,$D19,F$15)</f>
        <v>1596</v>
      </c>
      <c r="G19" s="58">
        <f ca="1">_xll.DBRW($C$9,$C$13,$F$13,$C19,$I$13,$K$13,$D19,G$15)</f>
        <v>133</v>
      </c>
      <c r="H19" s="58">
        <f ca="1">_xll.DBRW($C$9,$C$13,$F$13,$C19,$I$13,$K$13,$D19,H$15)</f>
        <v>133</v>
      </c>
      <c r="I19" s="58">
        <f ca="1">_xll.DBRW($C$9,$C$13,$F$13,$C19,$I$13,$K$13,$D19,I$15)</f>
        <v>133</v>
      </c>
      <c r="J19" s="58">
        <f ca="1">_xll.DBRW($C$9,$C$13,$F$13,$C19,$I$13,$K$13,$D19,J$15)</f>
        <v>133</v>
      </c>
      <c r="K19" s="58">
        <f ca="1">_xll.DBRW($C$9,$C$13,$F$13,$C19,$I$13,$K$13,$D19,K$15)</f>
        <v>133</v>
      </c>
      <c r="L19" s="58">
        <f ca="1">_xll.DBRW($C$9,$C$13,$F$13,$C19,$I$13,$K$13,$D19,L$15)</f>
        <v>133</v>
      </c>
      <c r="M19" s="58">
        <f ca="1">_xll.DBRW($C$9,$C$13,$F$13,$C19,$I$13,$K$13,$D19,M$15)</f>
        <v>133</v>
      </c>
      <c r="N19" s="58">
        <f ca="1">_xll.DBRW($C$9,$C$13,$F$13,$C19,$I$13,$K$13,$D19,N$15)</f>
        <v>133</v>
      </c>
      <c r="O19" s="58">
        <f ca="1">_xll.DBRW($C$9,$C$13,$F$13,$C19,$I$13,$K$13,$D19,O$15)</f>
        <v>133</v>
      </c>
      <c r="P19" s="58">
        <f ca="1">_xll.DBRW($C$9,$C$13,$F$13,$C19,$I$13,$K$13,$D19,P$15)</f>
        <v>133</v>
      </c>
      <c r="Q19" s="58">
        <f ca="1">_xll.DBRW($C$9,$C$13,$F$13,$C19,$I$13,$K$13,$D19,Q$15)</f>
        <v>133</v>
      </c>
      <c r="R19" s="58">
        <f ca="1">_xll.DBRW($C$9,$C$13,$F$13,$C19,$I$13,$K$13,$D19,R$15)</f>
        <v>133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</row>
    <row r="20" spans="1:255" customFormat="1" ht="15" customHeight="1" x14ac:dyDescent="0.25">
      <c r="A20" s="27" t="str">
        <f ca="1">IF(_xll.TM1RPTELISCONSOLIDATED($C$17,$C20),IF($D20="Total","T","S"),IF($D20="Item","I",IF($D20="Driver","D","C")))</f>
        <v>I</v>
      </c>
      <c r="B20" s="27"/>
      <c r="C20" s="43" t="s">
        <v>48</v>
      </c>
      <c r="D20" s="43" t="s">
        <v>44</v>
      </c>
      <c r="E20" s="66" t="str">
        <f ca="1">_xll.DBRW($C$9,$C$13,$F$13,$C20,$I$13,$K$13,$D20,E$15)</f>
        <v>Mailing Costs</v>
      </c>
      <c r="F20" s="60">
        <f ca="1">_xll.DBRW($C$9,$C$13,$F$13,$C20,$I$13,$K$13,$D20,F$15)</f>
        <v>30744</v>
      </c>
      <c r="G20" s="58">
        <f ca="1">_xll.DBRW($C$9,$C$13,$F$13,$C20,$I$13,$K$13,$D20,G$15)</f>
        <v>2562</v>
      </c>
      <c r="H20" s="58">
        <f ca="1">_xll.DBRW($C$9,$C$13,$F$13,$C20,$I$13,$K$13,$D20,H$15)</f>
        <v>2562</v>
      </c>
      <c r="I20" s="58">
        <f ca="1">_xll.DBRW($C$9,$C$13,$F$13,$C20,$I$13,$K$13,$D20,I$15)</f>
        <v>2562</v>
      </c>
      <c r="J20" s="58">
        <f ca="1">_xll.DBRW($C$9,$C$13,$F$13,$C20,$I$13,$K$13,$D20,J$15)</f>
        <v>2562</v>
      </c>
      <c r="K20" s="58">
        <f ca="1">_xll.DBRW($C$9,$C$13,$F$13,$C20,$I$13,$K$13,$D20,K$15)</f>
        <v>2562</v>
      </c>
      <c r="L20" s="58">
        <f ca="1">_xll.DBRW($C$9,$C$13,$F$13,$C20,$I$13,$K$13,$D20,L$15)</f>
        <v>2562</v>
      </c>
      <c r="M20" s="58">
        <f ca="1">_xll.DBRW($C$9,$C$13,$F$13,$C20,$I$13,$K$13,$D20,M$15)</f>
        <v>2562</v>
      </c>
      <c r="N20" s="58">
        <f ca="1">_xll.DBRW($C$9,$C$13,$F$13,$C20,$I$13,$K$13,$D20,N$15)</f>
        <v>2562</v>
      </c>
      <c r="O20" s="58">
        <f ca="1">_xll.DBRW($C$9,$C$13,$F$13,$C20,$I$13,$K$13,$D20,O$15)</f>
        <v>2562</v>
      </c>
      <c r="P20" s="58">
        <f ca="1">_xll.DBRW($C$9,$C$13,$F$13,$C20,$I$13,$K$13,$D20,P$15)</f>
        <v>2562</v>
      </c>
      <c r="Q20" s="58">
        <f ca="1">_xll.DBRW($C$9,$C$13,$F$13,$C20,$I$13,$K$13,$D20,Q$15)</f>
        <v>2562</v>
      </c>
      <c r="R20" s="58">
        <f ca="1">_xll.DBRW($C$9,$C$13,$F$13,$C20,$I$13,$K$13,$D20,R$15)</f>
        <v>2562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</row>
    <row r="21" spans="1:255" customFormat="1" ht="15" customHeight="1" x14ac:dyDescent="0.25">
      <c r="A21" s="27" t="str">
        <f ca="1">IF(_xll.TM1RPTELISCONSOLIDATED($C$17,$C21),IF($D21="Total","T","S"),IF($D21="Item","I",IF($D21="Driver","D","C")))</f>
        <v>I</v>
      </c>
      <c r="B21" s="27"/>
      <c r="C21" s="43" t="s">
        <v>49</v>
      </c>
      <c r="D21" s="43" t="s">
        <v>44</v>
      </c>
      <c r="E21" s="66" t="str">
        <f ca="1">_xll.DBRW($C$9,$C$13,$F$13,$C21,$I$13,$K$13,$D21,E$15)</f>
        <v>Non Capital Equip Purchase</v>
      </c>
      <c r="F21" s="60">
        <f ca="1">_xll.DBRW($C$9,$C$13,$F$13,$C21,$I$13,$K$13,$D21,F$15)</f>
        <v>14544</v>
      </c>
      <c r="G21" s="58">
        <f ca="1">_xll.DBRW($C$9,$C$13,$F$13,$C21,$I$13,$K$13,$D21,G$15)</f>
        <v>1212</v>
      </c>
      <c r="H21" s="58">
        <f ca="1">_xll.DBRW($C$9,$C$13,$F$13,$C21,$I$13,$K$13,$D21,H$15)</f>
        <v>1212</v>
      </c>
      <c r="I21" s="58">
        <f ca="1">_xll.DBRW($C$9,$C$13,$F$13,$C21,$I$13,$K$13,$D21,I$15)</f>
        <v>1212</v>
      </c>
      <c r="J21" s="58">
        <f ca="1">_xll.DBRW($C$9,$C$13,$F$13,$C21,$I$13,$K$13,$D21,J$15)</f>
        <v>1212</v>
      </c>
      <c r="K21" s="58">
        <f ca="1">_xll.DBRW($C$9,$C$13,$F$13,$C21,$I$13,$K$13,$D21,K$15)</f>
        <v>1212</v>
      </c>
      <c r="L21" s="58">
        <f ca="1">_xll.DBRW($C$9,$C$13,$F$13,$C21,$I$13,$K$13,$D21,L$15)</f>
        <v>1212</v>
      </c>
      <c r="M21" s="58">
        <f ca="1">_xll.DBRW($C$9,$C$13,$F$13,$C21,$I$13,$K$13,$D21,M$15)</f>
        <v>1212</v>
      </c>
      <c r="N21" s="58">
        <f ca="1">_xll.DBRW($C$9,$C$13,$F$13,$C21,$I$13,$K$13,$D21,N$15)</f>
        <v>1212</v>
      </c>
      <c r="O21" s="58">
        <f ca="1">_xll.DBRW($C$9,$C$13,$F$13,$C21,$I$13,$K$13,$D21,O$15)</f>
        <v>1212</v>
      </c>
      <c r="P21" s="58">
        <f ca="1">_xll.DBRW($C$9,$C$13,$F$13,$C21,$I$13,$K$13,$D21,P$15)</f>
        <v>1212</v>
      </c>
      <c r="Q21" s="58">
        <f ca="1">_xll.DBRW($C$9,$C$13,$F$13,$C21,$I$13,$K$13,$D21,Q$15)</f>
        <v>1212</v>
      </c>
      <c r="R21" s="58">
        <f ca="1">_xll.DBRW($C$9,$C$13,$F$13,$C21,$I$13,$K$13,$D21,R$15)</f>
        <v>1212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</row>
    <row r="22" spans="1:255" customFormat="1" ht="15" customHeight="1" x14ac:dyDescent="0.25">
      <c r="A22" s="27" t="str">
        <f ca="1">IF(_xll.TM1RPTELISCONSOLIDATED($C$17,$C22),IF($D22="Total","T","S"),IF($D22="Item","I",IF($D22="Driver","D","C")))</f>
        <v>I</v>
      </c>
      <c r="B22" s="27"/>
      <c r="C22" s="43" t="s">
        <v>50</v>
      </c>
      <c r="D22" s="43" t="s">
        <v>44</v>
      </c>
      <c r="E22" s="66" t="str">
        <f ca="1">_xll.DBRW($C$9,$C$13,$F$13,$C22,$I$13,$K$13,$D22,E$15)</f>
        <v>In Ad Coupon</v>
      </c>
      <c r="F22" s="60">
        <f ca="1">_xll.DBRW($C$9,$C$13,$F$13,$C22,$I$13,$K$13,$D22,F$15)</f>
        <v>3000</v>
      </c>
      <c r="G22" s="58">
        <f ca="1">_xll.DBRW($C$9,$C$13,$F$13,$C22,$I$13,$K$13,$D22,G$15)</f>
        <v>1500</v>
      </c>
      <c r="H22" s="58">
        <f ca="1">_xll.DBRW($C$9,$C$13,$F$13,$C22,$I$13,$K$13,$D22,H$15)</f>
        <v>0</v>
      </c>
      <c r="I22" s="58">
        <f ca="1">_xll.DBRW($C$9,$C$13,$F$13,$C22,$I$13,$K$13,$D22,I$15)</f>
        <v>0</v>
      </c>
      <c r="J22" s="58">
        <f ca="1">_xll.DBRW($C$9,$C$13,$F$13,$C22,$I$13,$K$13,$D22,J$15)</f>
        <v>1500</v>
      </c>
      <c r="K22" s="58">
        <f ca="1">_xll.DBRW($C$9,$C$13,$F$13,$C22,$I$13,$K$13,$D22,K$15)</f>
        <v>0</v>
      </c>
      <c r="L22" s="58">
        <f ca="1">_xll.DBRW($C$9,$C$13,$F$13,$C22,$I$13,$K$13,$D22,L$15)</f>
        <v>0</v>
      </c>
      <c r="M22" s="58">
        <f ca="1">_xll.DBRW($C$9,$C$13,$F$13,$C22,$I$13,$K$13,$D22,M$15)</f>
        <v>0</v>
      </c>
      <c r="N22" s="58">
        <f ca="1">_xll.DBRW($C$9,$C$13,$F$13,$C22,$I$13,$K$13,$D22,N$15)</f>
        <v>0</v>
      </c>
      <c r="O22" s="58">
        <f ca="1">_xll.DBRW($C$9,$C$13,$F$13,$C22,$I$13,$K$13,$D22,O$15)</f>
        <v>0</v>
      </c>
      <c r="P22" s="58">
        <f ca="1">_xll.DBRW($C$9,$C$13,$F$13,$C22,$I$13,$K$13,$D22,P$15)</f>
        <v>0</v>
      </c>
      <c r="Q22" s="58">
        <f ca="1">_xll.DBRW($C$9,$C$13,$F$13,$C22,$I$13,$K$13,$D22,Q$15)</f>
        <v>0</v>
      </c>
      <c r="R22" s="58">
        <f ca="1">_xll.DBRW($C$9,$C$13,$F$13,$C22,$I$13,$K$13,$D22,R$15)</f>
        <v>0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</row>
    <row r="23" spans="1:255" customFormat="1" ht="15" customHeight="1" x14ac:dyDescent="0.25">
      <c r="A23" s="27" t="str">
        <f ca="1">IF(_xll.TM1RPTELISCONSOLIDATED($C$17,$C23),IF($D23="Total","T","S"),IF($D23="Item","I",IF($D23="Driver","D","C")))</f>
        <v>I</v>
      </c>
      <c r="B23" s="27"/>
      <c r="C23" s="43" t="s">
        <v>51</v>
      </c>
      <c r="D23" s="43" t="s">
        <v>44</v>
      </c>
      <c r="E23" s="66" t="str">
        <f ca="1">_xll.DBRW($C$9,$C$13,$F$13,$C23,$I$13,$K$13,$D23,E$15)</f>
        <v/>
      </c>
      <c r="F23" s="60" t="str">
        <f ca="1">_xll.DBRW($C$9,$C$13,$F$13,$C23,$I$13,$K$13,$D23,F$15)</f>
        <v/>
      </c>
      <c r="G23" s="58" t="str">
        <f ca="1">_xll.DBRW($C$9,$C$13,$F$13,$C23,$I$13,$K$13,$D23,G$15)</f>
        <v/>
      </c>
      <c r="H23" s="58" t="str">
        <f ca="1">_xll.DBRW($C$9,$C$13,$F$13,$C23,$I$13,$K$13,$D23,H$15)</f>
        <v/>
      </c>
      <c r="I23" s="58" t="str">
        <f ca="1">_xll.DBRW($C$9,$C$13,$F$13,$C23,$I$13,$K$13,$D23,I$15)</f>
        <v/>
      </c>
      <c r="J23" s="58" t="str">
        <f ca="1">_xll.DBRW($C$9,$C$13,$F$13,$C23,$I$13,$K$13,$D23,J$15)</f>
        <v/>
      </c>
      <c r="K23" s="58" t="str">
        <f ca="1">_xll.DBRW($C$9,$C$13,$F$13,$C23,$I$13,$K$13,$D23,K$15)</f>
        <v/>
      </c>
      <c r="L23" s="58" t="str">
        <f ca="1">_xll.DBRW($C$9,$C$13,$F$13,$C23,$I$13,$K$13,$D23,L$15)</f>
        <v/>
      </c>
      <c r="M23" s="58" t="str">
        <f ca="1">_xll.DBRW($C$9,$C$13,$F$13,$C23,$I$13,$K$13,$D23,M$15)</f>
        <v/>
      </c>
      <c r="N23" s="58" t="str">
        <f ca="1">_xll.DBRW($C$9,$C$13,$F$13,$C23,$I$13,$K$13,$D23,N$15)</f>
        <v/>
      </c>
      <c r="O23" s="58" t="str">
        <f ca="1">_xll.DBRW($C$9,$C$13,$F$13,$C23,$I$13,$K$13,$D23,O$15)</f>
        <v/>
      </c>
      <c r="P23" s="58" t="str">
        <f ca="1">_xll.DBRW($C$9,$C$13,$F$13,$C23,$I$13,$K$13,$D23,P$15)</f>
        <v/>
      </c>
      <c r="Q23" s="58" t="str">
        <f ca="1">_xll.DBRW($C$9,$C$13,$F$13,$C23,$I$13,$K$13,$D23,Q$15)</f>
        <v/>
      </c>
      <c r="R23" s="58" t="str">
        <f ca="1">_xll.DBRW($C$9,$C$13,$F$13,$C23,$I$13,$K$13,$D23,R$15)</f>
        <v/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</row>
    <row r="24" spans="1:255" customFormat="1" ht="15" customHeight="1" x14ac:dyDescent="0.25">
      <c r="A24" s="27" t="str">
        <f ca="1">IF(_xll.TM1RPTELISCONSOLIDATED($C$17,$C24),IF($D24="Total","T","S"),IF($D24="Item","I",IF($D24="Driver","D","C")))</f>
        <v>I</v>
      </c>
      <c r="B24" s="27"/>
      <c r="C24" s="43" t="s">
        <v>52</v>
      </c>
      <c r="D24" s="43" t="s">
        <v>44</v>
      </c>
      <c r="E24" s="66" t="str">
        <f ca="1">_xll.DBRW($C$9,$C$13,$F$13,$C24,$I$13,$K$13,$D24,E$15)</f>
        <v/>
      </c>
      <c r="F24" s="60" t="str">
        <f ca="1">_xll.DBRW($C$9,$C$13,$F$13,$C24,$I$13,$K$13,$D24,F$15)</f>
        <v/>
      </c>
      <c r="G24" s="58" t="str">
        <f ca="1">_xll.DBRW($C$9,$C$13,$F$13,$C24,$I$13,$K$13,$D24,G$15)</f>
        <v/>
      </c>
      <c r="H24" s="58" t="str">
        <f ca="1">_xll.DBRW($C$9,$C$13,$F$13,$C24,$I$13,$K$13,$D24,H$15)</f>
        <v/>
      </c>
      <c r="I24" s="58" t="str">
        <f ca="1">_xll.DBRW($C$9,$C$13,$F$13,$C24,$I$13,$K$13,$D24,I$15)</f>
        <v/>
      </c>
      <c r="J24" s="58" t="str">
        <f ca="1">_xll.DBRW($C$9,$C$13,$F$13,$C24,$I$13,$K$13,$D24,J$15)</f>
        <v/>
      </c>
      <c r="K24" s="58" t="str">
        <f ca="1">_xll.DBRW($C$9,$C$13,$F$13,$C24,$I$13,$K$13,$D24,K$15)</f>
        <v/>
      </c>
      <c r="L24" s="58" t="str">
        <f ca="1">_xll.DBRW($C$9,$C$13,$F$13,$C24,$I$13,$K$13,$D24,L$15)</f>
        <v/>
      </c>
      <c r="M24" s="58" t="str">
        <f ca="1">_xll.DBRW($C$9,$C$13,$F$13,$C24,$I$13,$K$13,$D24,M$15)</f>
        <v/>
      </c>
      <c r="N24" s="58" t="str">
        <f ca="1">_xll.DBRW($C$9,$C$13,$F$13,$C24,$I$13,$K$13,$D24,N$15)</f>
        <v/>
      </c>
      <c r="O24" s="58" t="str">
        <f ca="1">_xll.DBRW($C$9,$C$13,$F$13,$C24,$I$13,$K$13,$D24,O$15)</f>
        <v/>
      </c>
      <c r="P24" s="58" t="str">
        <f ca="1">_xll.DBRW($C$9,$C$13,$F$13,$C24,$I$13,$K$13,$D24,P$15)</f>
        <v/>
      </c>
      <c r="Q24" s="58" t="str">
        <f ca="1">_xll.DBRW($C$9,$C$13,$F$13,$C24,$I$13,$K$13,$D24,Q$15)</f>
        <v/>
      </c>
      <c r="R24" s="58" t="str">
        <f ca="1">_xll.DBRW($C$9,$C$13,$F$13,$C24,$I$13,$K$13,$D24,R$15)</f>
        <v/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</row>
    <row r="25" spans="1:255" customFormat="1" ht="15" customHeight="1" x14ac:dyDescent="0.25">
      <c r="A25" s="27" t="str">
        <f ca="1">IF(_xll.TM1RPTELISCONSOLIDATED($C$17,$C25),IF($D25="Total","T","S"),IF($D25="Item","I",IF($D25="Driver","D","C")))</f>
        <v>I</v>
      </c>
      <c r="B25" s="27"/>
      <c r="C25" s="43" t="s">
        <v>53</v>
      </c>
      <c r="D25" s="43" t="s">
        <v>44</v>
      </c>
      <c r="E25" s="66" t="str">
        <f ca="1">_xll.DBRW($C$9,$C$13,$F$13,$C25,$I$13,$K$13,$D25,E$15)</f>
        <v/>
      </c>
      <c r="F25" s="60" t="str">
        <f ca="1">_xll.DBRW($C$9,$C$13,$F$13,$C25,$I$13,$K$13,$D25,F$15)</f>
        <v/>
      </c>
      <c r="G25" s="58" t="str">
        <f ca="1">_xll.DBRW($C$9,$C$13,$F$13,$C25,$I$13,$K$13,$D25,G$15)</f>
        <v/>
      </c>
      <c r="H25" s="58" t="str">
        <f ca="1">_xll.DBRW($C$9,$C$13,$F$13,$C25,$I$13,$K$13,$D25,H$15)</f>
        <v/>
      </c>
      <c r="I25" s="58" t="str">
        <f ca="1">_xll.DBRW($C$9,$C$13,$F$13,$C25,$I$13,$K$13,$D25,I$15)</f>
        <v/>
      </c>
      <c r="J25" s="58" t="str">
        <f ca="1">_xll.DBRW($C$9,$C$13,$F$13,$C25,$I$13,$K$13,$D25,J$15)</f>
        <v/>
      </c>
      <c r="K25" s="58" t="str">
        <f ca="1">_xll.DBRW($C$9,$C$13,$F$13,$C25,$I$13,$K$13,$D25,K$15)</f>
        <v/>
      </c>
      <c r="L25" s="58" t="str">
        <f ca="1">_xll.DBRW($C$9,$C$13,$F$13,$C25,$I$13,$K$13,$D25,L$15)</f>
        <v/>
      </c>
      <c r="M25" s="58" t="str">
        <f ca="1">_xll.DBRW($C$9,$C$13,$F$13,$C25,$I$13,$K$13,$D25,M$15)</f>
        <v/>
      </c>
      <c r="N25" s="58" t="str">
        <f ca="1">_xll.DBRW($C$9,$C$13,$F$13,$C25,$I$13,$K$13,$D25,N$15)</f>
        <v/>
      </c>
      <c r="O25" s="58" t="str">
        <f ca="1">_xll.DBRW($C$9,$C$13,$F$13,$C25,$I$13,$K$13,$D25,O$15)</f>
        <v/>
      </c>
      <c r="P25" s="58" t="str">
        <f ca="1">_xll.DBRW($C$9,$C$13,$F$13,$C25,$I$13,$K$13,$D25,P$15)</f>
        <v/>
      </c>
      <c r="Q25" s="58" t="str">
        <f ca="1">_xll.DBRW($C$9,$C$13,$F$13,$C25,$I$13,$K$13,$D25,Q$15)</f>
        <v/>
      </c>
      <c r="R25" s="58" t="str">
        <f ca="1">_xll.DBRW($C$9,$C$13,$F$13,$C25,$I$13,$K$13,$D25,R$15)</f>
        <v/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</row>
    <row r="26" spans="1:255" customFormat="1" ht="15" customHeight="1" x14ac:dyDescent="0.25">
      <c r="A26" s="27" t="str">
        <f ca="1">IF(_xll.TM1RPTELISCONSOLIDATED($C$17,$C26),IF($D26="Total","T","S"),IF($D26="Item","I",IF($D26="Driver","D","C")))</f>
        <v>I</v>
      </c>
      <c r="B26" s="27"/>
      <c r="C26" s="43" t="s">
        <v>54</v>
      </c>
      <c r="D26" s="43" t="s">
        <v>44</v>
      </c>
      <c r="E26" s="66" t="str">
        <f ca="1">_xll.DBRW($C$9,$C$13,$F$13,$C26,$I$13,$K$13,$D26,E$15)</f>
        <v/>
      </c>
      <c r="F26" s="60" t="str">
        <f ca="1">_xll.DBRW($C$9,$C$13,$F$13,$C26,$I$13,$K$13,$D26,F$15)</f>
        <v/>
      </c>
      <c r="G26" s="58" t="str">
        <f ca="1">_xll.DBRW($C$9,$C$13,$F$13,$C26,$I$13,$K$13,$D26,G$15)</f>
        <v/>
      </c>
      <c r="H26" s="58" t="str">
        <f ca="1">_xll.DBRW($C$9,$C$13,$F$13,$C26,$I$13,$K$13,$D26,H$15)</f>
        <v/>
      </c>
      <c r="I26" s="58" t="str">
        <f ca="1">_xll.DBRW($C$9,$C$13,$F$13,$C26,$I$13,$K$13,$D26,I$15)</f>
        <v/>
      </c>
      <c r="J26" s="58" t="str">
        <f ca="1">_xll.DBRW($C$9,$C$13,$F$13,$C26,$I$13,$K$13,$D26,J$15)</f>
        <v/>
      </c>
      <c r="K26" s="58" t="str">
        <f ca="1">_xll.DBRW($C$9,$C$13,$F$13,$C26,$I$13,$K$13,$D26,K$15)</f>
        <v/>
      </c>
      <c r="L26" s="58" t="str">
        <f ca="1">_xll.DBRW($C$9,$C$13,$F$13,$C26,$I$13,$K$13,$D26,L$15)</f>
        <v/>
      </c>
      <c r="M26" s="58" t="str">
        <f ca="1">_xll.DBRW($C$9,$C$13,$F$13,$C26,$I$13,$K$13,$D26,M$15)</f>
        <v/>
      </c>
      <c r="N26" s="58" t="str">
        <f ca="1">_xll.DBRW($C$9,$C$13,$F$13,$C26,$I$13,$K$13,$D26,N$15)</f>
        <v/>
      </c>
      <c r="O26" s="58" t="str">
        <f ca="1">_xll.DBRW($C$9,$C$13,$F$13,$C26,$I$13,$K$13,$D26,O$15)</f>
        <v/>
      </c>
      <c r="P26" s="58" t="str">
        <f ca="1">_xll.DBRW($C$9,$C$13,$F$13,$C26,$I$13,$K$13,$D26,P$15)</f>
        <v/>
      </c>
      <c r="Q26" s="58" t="str">
        <f ca="1">_xll.DBRW($C$9,$C$13,$F$13,$C26,$I$13,$K$13,$D26,Q$15)</f>
        <v/>
      </c>
      <c r="R26" s="58" t="str">
        <f ca="1">_xll.DBRW($C$9,$C$13,$F$13,$C26,$I$13,$K$13,$D26,R$15)</f>
        <v/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</row>
    <row r="27" spans="1:255" ht="15" customHeight="1" x14ac:dyDescent="0.2"/>
    <row r="28" spans="1:255" ht="15" customHeight="1" x14ac:dyDescent="0.2"/>
    <row r="29" spans="1:255" ht="15" customHeight="1" x14ac:dyDescent="0.2"/>
    <row r="30" spans="1:255" ht="15" customHeight="1" x14ac:dyDescent="0.2"/>
    <row r="31" spans="1:255" ht="15" customHeight="1" x14ac:dyDescent="0.2"/>
    <row r="32" spans="1:255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</sheetData>
  <mergeCells count="11">
    <mergeCell ref="K13:L13"/>
    <mergeCell ref="C16:E16"/>
    <mergeCell ref="M12:N12"/>
    <mergeCell ref="C12:E12"/>
    <mergeCell ref="C13:E13"/>
    <mergeCell ref="M13:N13"/>
    <mergeCell ref="F12:H12"/>
    <mergeCell ref="F13:H13"/>
    <mergeCell ref="I12:J12"/>
    <mergeCell ref="K12:L12"/>
    <mergeCell ref="I13:J13"/>
  </mergeCells>
  <phoneticPr fontId="3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89" r:id="rId3" name="TIButton1">
          <controlPr defaultSize="0" print="0" autoLine="0" autoPict="0" r:id="rId4">
            <anchor moveWithCells="1">
              <from>
                <xdr:col>15</xdr:col>
                <xdr:colOff>161925</xdr:colOff>
                <xdr:row>10</xdr:row>
                <xdr:rowOff>304800</xdr:rowOff>
              </from>
              <to>
                <xdr:col>17</xdr:col>
                <xdr:colOff>419100</xdr:colOff>
                <xdr:row>11</xdr:row>
                <xdr:rowOff>104775</xdr:rowOff>
              </to>
            </anchor>
          </controlPr>
        </control>
      </mc:Choice>
      <mc:Fallback>
        <control shapeId="12289" r:id="rId3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1"/>
  <sheetViews>
    <sheetView showGridLines="0" showRowColHeaders="0" topLeftCell="A4" workbookViewId="0">
      <selection activeCell="A4" sqref="A4"/>
    </sheetView>
  </sheetViews>
  <sheetFormatPr defaultRowHeight="11.25" customHeight="1" x14ac:dyDescent="0.2"/>
  <cols>
    <col min="1" max="1" width="1.42578125" style="5" customWidth="1"/>
    <col min="2" max="2" width="1.42578125" style="5" hidden="1" customWidth="1"/>
    <col min="3" max="3" width="9.5703125" style="5" customWidth="1"/>
    <col min="4" max="14" width="9.28515625" style="5" customWidth="1"/>
    <col min="15" max="16384" width="9.140625" style="5"/>
  </cols>
  <sheetData>
    <row r="1" spans="1:14" ht="21.75" hidden="1" customHeight="1" x14ac:dyDescent="0.25">
      <c r="C1" s="20" t="s">
        <v>57</v>
      </c>
      <c r="D1" s="20" t="str">
        <f ca="1">_xll.VIEW("24retail:Phased Costs",$C$7,"!",$F$7,$H$7,"!")</f>
        <v>24retail:Phased Costs</v>
      </c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5" hidden="1" customHeight="1" x14ac:dyDescent="0.25">
      <c r="C2" s="20" t="s">
        <v>57</v>
      </c>
      <c r="D2" s="20" t="str">
        <f ca="1">_xll.VIEW("24retail:Income Statement",$D$3,$C$7,$F$7,"!","!",$H$7)</f>
        <v>24retail:Income Statement</v>
      </c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6.5" hidden="1" customHeight="1" x14ac:dyDescent="0.25">
      <c r="C3" s="20" t="s">
        <v>24</v>
      </c>
      <c r="D3" s="20" t="str">
        <f ca="1">_xll.SUBNM("24retail:Currency Calc","Default","Local")</f>
        <v>Local</v>
      </c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27" customHeight="1" x14ac:dyDescent="0.25">
      <c r="A4" s="11"/>
      <c r="B4" s="11"/>
      <c r="C4" s="47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4" ht="36.75" customHeight="1" x14ac:dyDescent="0.2"/>
    <row r="6" spans="1:14" s="9" customFormat="1" ht="15" customHeight="1" x14ac:dyDescent="0.25">
      <c r="C6" s="80" t="s">
        <v>6</v>
      </c>
      <c r="D6" s="80"/>
      <c r="E6" s="80"/>
      <c r="F6" s="79" t="s">
        <v>0</v>
      </c>
      <c r="G6" s="86"/>
      <c r="H6" s="80" t="s">
        <v>1</v>
      </c>
      <c r="I6" s="80"/>
    </row>
    <row r="7" spans="1:14" s="38" customFormat="1" ht="15" customHeight="1" x14ac:dyDescent="0.25">
      <c r="C7" s="78" t="str">
        <f ca="1">_xll.SUBNM("24retail:organization","Workflow",Organization,"Caption_Default")</f>
        <v>Massachusetts</v>
      </c>
      <c r="D7" s="78"/>
      <c r="E7" s="78"/>
      <c r="F7" s="78" t="str">
        <f ca="1">_xll.SUBNM("24retail:Year","Default","Y2","Caption_Default")</f>
        <v>2015</v>
      </c>
      <c r="G7" s="78"/>
      <c r="H7" s="78" t="str">
        <f ca="1">_xll.SUBNM("24retail:Version","Current",_xll.DBR("24retail:Calendar","Current Version","String"),"Caption_Default")</f>
        <v>Budget</v>
      </c>
      <c r="I7" s="78"/>
    </row>
    <row r="8" spans="1:14" s="9" customFormat="1" ht="11.25" customHeight="1" x14ac:dyDescent="0.25"/>
    <row r="9" spans="1:14" s="9" customFormat="1" ht="11.25" customHeight="1" thickBot="1" x14ac:dyDescent="0.3">
      <c r="C9" s="88"/>
      <c r="D9" s="88"/>
      <c r="E9" s="88"/>
      <c r="F9" s="90" t="s">
        <v>58</v>
      </c>
      <c r="G9" s="90"/>
      <c r="H9" s="90" t="s">
        <v>59</v>
      </c>
      <c r="I9" s="90"/>
      <c r="J9" s="88" t="s">
        <v>45</v>
      </c>
      <c r="K9" s="88"/>
      <c r="L9" s="88"/>
      <c r="M9" s="88"/>
      <c r="N9" s="88"/>
    </row>
    <row r="10" spans="1:14" s="38" customFormat="1" ht="15" customHeight="1" thickTop="1" x14ac:dyDescent="0.25">
      <c r="B10" s="39" t="s">
        <v>76</v>
      </c>
      <c r="C10" s="87" t="str">
        <f ca="1">_xll.DBRA("24retail:Account",B10,"caption_default")</f>
        <v>6300 Rent</v>
      </c>
      <c r="D10" s="87"/>
      <c r="E10" s="87"/>
      <c r="F10" s="83" t="str">
        <f ca="1">_xll.DBRW($D$1,$C$7,$B10,$F$7,$H$7,F$9)</f>
        <v>Even on Q1</v>
      </c>
      <c r="G10" s="83"/>
      <c r="H10" s="83">
        <f ca="1">_xll.DBRW($D$1,$C$7,$C10,$F$7,$H$7,H$9)</f>
        <v>90000</v>
      </c>
      <c r="I10" s="83"/>
      <c r="J10" s="85" t="str">
        <f ca="1">_xll.DBRW($D$1,$C$7,$C10,$F$7,$H$7,J$9)</f>
        <v>Description 1</v>
      </c>
      <c r="K10" s="85"/>
      <c r="L10" s="85"/>
      <c r="M10" s="85"/>
      <c r="N10" s="85"/>
    </row>
    <row r="11" spans="1:14" s="38" customFormat="1" ht="15" customHeight="1" x14ac:dyDescent="0.25">
      <c r="B11" s="39" t="s">
        <v>77</v>
      </c>
      <c r="C11" s="82" t="str">
        <f ca="1">_xll.DBRA("24retail:Account",B11,"caption_default")</f>
        <v>6310 Utilities</v>
      </c>
      <c r="D11" s="82"/>
      <c r="E11" s="82"/>
      <c r="F11" s="83" t="str">
        <f ca="1">_xll.DBRW($D$1,$C$7,$C11,$F$7,$H$7,F$9)</f>
        <v>Christmas Peak</v>
      </c>
      <c r="G11" s="83"/>
      <c r="H11" s="83">
        <f ca="1">_xll.DBRW($D$1,$C$7,$C11,$F$7,$H$7,H$9)</f>
        <v>120000</v>
      </c>
      <c r="I11" s="83"/>
      <c r="J11" s="85" t="str">
        <f ca="1">_xll.DBRW($D$1,$C$7,$C11,$F$7,$H$7,J$9)</f>
        <v>Description 2</v>
      </c>
      <c r="K11" s="85"/>
      <c r="L11" s="85"/>
      <c r="M11" s="85"/>
      <c r="N11" s="85"/>
    </row>
    <row r="12" spans="1:14" s="38" customFormat="1" ht="15" customHeight="1" x14ac:dyDescent="0.25">
      <c r="B12" s="39" t="s">
        <v>78</v>
      </c>
      <c r="C12" s="82" t="str">
        <f ca="1">_xll.DBRA("24retail:Account",B12,"caption_default")</f>
        <v>6320 Maintenance</v>
      </c>
      <c r="D12" s="82"/>
      <c r="E12" s="82"/>
      <c r="F12" s="83" t="str">
        <f ca="1">_xll.DBRW($D$1,$C$7,$C12,$F$7,$H$7,F$9)</f>
        <v>Even on Qtr End</v>
      </c>
      <c r="G12" s="83"/>
      <c r="H12" s="83">
        <f ca="1">_xll.DBRW($D$1,$C$7,$C12,$F$7,$H$7,H$9)</f>
        <v>110000</v>
      </c>
      <c r="I12" s="83"/>
      <c r="J12" s="85" t="str">
        <f ca="1">_xll.DBRW($D$1,$C$7,$C12,$F$7,$H$7,J$9)</f>
        <v>Description 3</v>
      </c>
      <c r="K12" s="85"/>
      <c r="L12" s="85"/>
      <c r="M12" s="85"/>
      <c r="N12" s="85"/>
    </row>
    <row r="13" spans="1:14" s="40" customFormat="1" ht="15" customHeight="1" x14ac:dyDescent="0.25">
      <c r="A13" s="9"/>
      <c r="B13" s="75" t="s">
        <v>79</v>
      </c>
      <c r="C13" s="82" t="str">
        <f ca="1">_xll.DBRA("24retail:Account",B13,"caption_default")</f>
        <v>6399 OCCUPANCY</v>
      </c>
      <c r="D13" s="82"/>
      <c r="E13" s="82"/>
      <c r="F13" s="83"/>
      <c r="G13" s="83"/>
      <c r="H13" s="83">
        <f ca="1">_xll.DBRW($D$1,$C$7,$C13,$F$7,$H$7,H$9)</f>
        <v>320000</v>
      </c>
      <c r="I13" s="84"/>
      <c r="J13" s="85"/>
      <c r="K13" s="85"/>
      <c r="L13" s="85"/>
      <c r="M13" s="85"/>
      <c r="N13" s="85"/>
    </row>
    <row r="15" spans="1:14" s="15" customFormat="1" ht="11.25" customHeight="1" x14ac:dyDescent="0.2">
      <c r="A15" s="12"/>
      <c r="B15" s="13"/>
      <c r="C15" s="13"/>
      <c r="D15" s="14" t="s">
        <v>12</v>
      </c>
      <c r="E15" s="14" t="s">
        <v>13</v>
      </c>
      <c r="F15" s="14" t="s">
        <v>14</v>
      </c>
      <c r="G15" s="14" t="s">
        <v>15</v>
      </c>
      <c r="H15" s="14" t="s">
        <v>16</v>
      </c>
      <c r="I15" s="14" t="s">
        <v>17</v>
      </c>
      <c r="J15" s="14" t="s">
        <v>18</v>
      </c>
      <c r="K15" s="14" t="s">
        <v>19</v>
      </c>
      <c r="L15" s="14" t="s">
        <v>20</v>
      </c>
      <c r="M15" s="14" t="s">
        <v>21</v>
      </c>
      <c r="N15" s="14" t="s">
        <v>22</v>
      </c>
    </row>
    <row r="16" spans="1:14" s="15" customFormat="1" ht="11.25" customHeight="1" x14ac:dyDescent="0.2">
      <c r="A16" s="12"/>
      <c r="B16" s="13" t="s">
        <v>76</v>
      </c>
      <c r="C16" s="16" t="str">
        <f ca="1">_xll.DBRA("24retail:Account",B16,"caption_default")</f>
        <v>6300 Rent</v>
      </c>
      <c r="D16" s="17">
        <f ca="1">_xll.DBRW($D$2,$D$3,$C$7,$F$7,D$15,$B16,$H$7)</f>
        <v>30000</v>
      </c>
      <c r="E16" s="17">
        <f ca="1">_xll.DBRW($D$2,$D$3,$C$7,$F$7,E$15,$B16,$H$7)</f>
        <v>30000</v>
      </c>
      <c r="F16" s="17">
        <f ca="1">_xll.DBRW($D$2,$D$3,$C$7,$F$7,F$15,$B16,$H$7)</f>
        <v>30000</v>
      </c>
      <c r="G16" s="17">
        <f ca="1">_xll.DBRW($D$2,$D$3,$C$7,$F$7,G$15,$B16,$H$7)</f>
        <v>0</v>
      </c>
      <c r="H16" s="17">
        <f ca="1">_xll.DBRW($D$2,$D$3,$C$7,$F$7,H$15,$B16,$H$7)</f>
        <v>0</v>
      </c>
      <c r="I16" s="17">
        <f ca="1">_xll.DBRW($D$2,$D$3,$C$7,$F$7,I$15,$B16,$H$7)</f>
        <v>0</v>
      </c>
      <c r="J16" s="17">
        <f ca="1">_xll.DBRW($D$2,$D$3,$C$7,$F$7,J$15,$B16,$H$7)</f>
        <v>0</v>
      </c>
      <c r="K16" s="17">
        <f ca="1">_xll.DBRW($D$2,$D$3,$C$7,$F$7,K$15,$B16,$H$7)</f>
        <v>0</v>
      </c>
      <c r="L16" s="17">
        <f ca="1">_xll.DBRW($D$2,$D$3,$C$7,$F$7,L$15,$B16,$H$7)</f>
        <v>0</v>
      </c>
      <c r="M16" s="17">
        <f ca="1">_xll.DBRW($D$2,$D$3,$C$7,$F$7,M$15,$B16,$H$7)</f>
        <v>0</v>
      </c>
      <c r="N16" s="17">
        <f ca="1">_xll.DBRW($D$2,$D$3,$C$7,$F$7,N$15,$B16,$H$7)</f>
        <v>0</v>
      </c>
    </row>
    <row r="17" spans="1:14" s="15" customFormat="1" ht="11.25" customHeight="1" x14ac:dyDescent="0.2">
      <c r="A17" s="12"/>
      <c r="B17" s="13" t="s">
        <v>77</v>
      </c>
      <c r="C17" s="16" t="str">
        <f ca="1">_xll.DBRA("24retail:Account",B17,"caption_default")</f>
        <v>6310 Utilities</v>
      </c>
      <c r="D17" s="17">
        <f ca="1">_xll.DBRW($D$2,$D$3,$C$7,$F$7,D$15,$B17,$H$7)</f>
        <v>15384.615384615377</v>
      </c>
      <c r="E17" s="17">
        <f ca="1">_xll.DBRW($D$2,$D$3,$C$7,$F$7,E$15,$B17,$H$7)</f>
        <v>12307.692307692309</v>
      </c>
      <c r="F17" s="17">
        <f ca="1">_xll.DBRW($D$2,$D$3,$C$7,$F$7,F$15,$B17,$H$7)</f>
        <v>9230.7692307692305</v>
      </c>
      <c r="G17" s="17">
        <f ca="1">_xll.DBRW($D$2,$D$3,$C$7,$F$7,G$15,$B17,$H$7)</f>
        <v>6153.8461538461534</v>
      </c>
      <c r="H17" s="17">
        <f ca="1">_xll.DBRW($D$2,$D$3,$C$7,$F$7,H$15,$B17,$H$7)</f>
        <v>6153.8461538461534</v>
      </c>
      <c r="I17" s="17">
        <f ca="1">_xll.DBRW($D$2,$D$3,$C$7,$F$7,I$15,$B17,$H$7)</f>
        <v>6153.8461538461534</v>
      </c>
      <c r="J17" s="17">
        <f ca="1">_xll.DBRW($D$2,$D$3,$C$7,$F$7,J$15,$B17,$H$7)</f>
        <v>6153.8461538461534</v>
      </c>
      <c r="K17" s="17">
        <f ca="1">_xll.DBRW($D$2,$D$3,$C$7,$F$7,K$15,$B17,$H$7)</f>
        <v>6153.8461538461534</v>
      </c>
      <c r="L17" s="17">
        <f ca="1">_xll.DBRW($D$2,$D$3,$C$7,$F$7,L$15,$B17,$H$7)</f>
        <v>6153.8461538461534</v>
      </c>
      <c r="M17" s="17">
        <f ca="1">_xll.DBRW($D$2,$D$3,$C$7,$F$7,M$15,$B17,$H$7)</f>
        <v>9230.7692307692305</v>
      </c>
      <c r="N17" s="17">
        <f ca="1">_xll.DBRW($D$2,$D$3,$C$7,$F$7,N$15,$B17,$H$7)</f>
        <v>15384.615384615377</v>
      </c>
    </row>
    <row r="18" spans="1:14" s="15" customFormat="1" ht="11.25" customHeight="1" x14ac:dyDescent="0.2">
      <c r="A18" s="12"/>
      <c r="B18" s="13" t="s">
        <v>78</v>
      </c>
      <c r="C18" s="16" t="str">
        <f ca="1">_xll.DBRA("24retail:Account",B18,"caption_default")</f>
        <v>6320 Maintenance</v>
      </c>
      <c r="D18" s="17">
        <f ca="1">_xll.DBRW($D$2,$D$3,$C$7,$F$7,D$15,$B18,$H$7)</f>
        <v>0</v>
      </c>
      <c r="E18" s="17">
        <f ca="1">_xll.DBRW($D$2,$D$3,$C$7,$F$7,E$15,$B18,$H$7)</f>
        <v>0</v>
      </c>
      <c r="F18" s="17">
        <f ca="1">_xll.DBRW($D$2,$D$3,$C$7,$F$7,F$15,$B18,$H$7)</f>
        <v>27500</v>
      </c>
      <c r="G18" s="17">
        <f ca="1">_xll.DBRW($D$2,$D$3,$C$7,$F$7,G$15,$B18,$H$7)</f>
        <v>0</v>
      </c>
      <c r="H18" s="17">
        <f ca="1">_xll.DBRW($D$2,$D$3,$C$7,$F$7,H$15,$B18,$H$7)</f>
        <v>0</v>
      </c>
      <c r="I18" s="17">
        <f ca="1">_xll.DBRW($D$2,$D$3,$C$7,$F$7,I$15,$B18,$H$7)</f>
        <v>27500</v>
      </c>
      <c r="J18" s="17">
        <f ca="1">_xll.DBRW($D$2,$D$3,$C$7,$F$7,J$15,$B18,$H$7)</f>
        <v>0</v>
      </c>
      <c r="K18" s="17">
        <f ca="1">_xll.DBRW($D$2,$D$3,$C$7,$F$7,K$15,$B18,$H$7)</f>
        <v>0</v>
      </c>
      <c r="L18" s="17">
        <f ca="1">_xll.DBRW($D$2,$D$3,$C$7,$F$7,L$15,$B18,$H$7)</f>
        <v>27500</v>
      </c>
      <c r="M18" s="17">
        <f ca="1">_xll.DBRW($D$2,$D$3,$C$7,$F$7,M$15,$B18,$H$7)</f>
        <v>0</v>
      </c>
      <c r="N18" s="17">
        <f ca="1">_xll.DBRW($D$2,$D$3,$C$7,$F$7,N$15,$B18,$H$7)</f>
        <v>0</v>
      </c>
    </row>
    <row r="19" spans="1:14" ht="11.25" customHeight="1" x14ac:dyDescent="0.2">
      <c r="A19" s="12"/>
      <c r="B19" s="13" t="s">
        <v>79</v>
      </c>
      <c r="C19" s="13" t="str">
        <f ca="1">_xll.DBRA("24retail:Account",B19,"caption_default")</f>
        <v>6399 OCCUPANCY</v>
      </c>
      <c r="D19" s="13">
        <f ca="1">_xll.DBRW($D$2,$D$3,$C$7,$F$7,D$15,$B19,$H$7)</f>
        <v>45384.615384615376</v>
      </c>
      <c r="E19" s="13">
        <f ca="1">_xll.DBRW($D$2,$D$3,$C$7,$F$7,E$15,$B19,$H$7)</f>
        <v>42307.692307692312</v>
      </c>
      <c r="F19" s="13">
        <f ca="1">_xll.DBRW($D$2,$D$3,$C$7,$F$7,F$15,$B19,$H$7)</f>
        <v>66730.769230769234</v>
      </c>
      <c r="G19" s="13">
        <f ca="1">_xll.DBRW($D$2,$D$3,$C$7,$F$7,G$15,$B19,$H$7)</f>
        <v>6153.8461538461534</v>
      </c>
      <c r="H19" s="13">
        <f ca="1">_xll.DBRW($D$2,$D$3,$C$7,$F$7,H$15,$B19,$H$7)</f>
        <v>6153.8461538461534</v>
      </c>
      <c r="I19" s="13">
        <f ca="1">_xll.DBRW($D$2,$D$3,$C$7,$F$7,I$15,$B19,$H$7)</f>
        <v>33653.846153846156</v>
      </c>
      <c r="J19" s="13">
        <f ca="1">_xll.DBRW($D$2,$D$3,$C$7,$F$7,J$15,$B19,$H$7)</f>
        <v>6153.8461538461534</v>
      </c>
      <c r="K19" s="13">
        <f ca="1">_xll.DBRW($D$2,$D$3,$C$7,$F$7,K$15,$B19,$H$7)</f>
        <v>6153.8461538461534</v>
      </c>
      <c r="L19" s="13">
        <f ca="1">_xll.DBRW($D$2,$D$3,$C$7,$F$7,L$15,$B19,$H$7)</f>
        <v>33653.846153846156</v>
      </c>
      <c r="M19" s="13">
        <f ca="1">_xll.DBRW($D$2,$D$3,$C$7,$F$7,M$15,$B19,$H$7)</f>
        <v>9230.7692307692305</v>
      </c>
      <c r="N19" s="13">
        <f ca="1">_xll.DBRW($D$2,$D$3,$C$7,$F$7,N$15,$B19,$H$7)</f>
        <v>15384.615384615377</v>
      </c>
    </row>
    <row r="30" spans="1:14" s="28" customFormat="1" ht="11.25" customHeight="1" x14ac:dyDescent="0.2"/>
    <row r="31" spans="1:14" ht="11.25" customHeight="1" x14ac:dyDescent="0.2">
      <c r="G31" s="45" t="s">
        <v>86</v>
      </c>
      <c r="H31" s="46" t="s">
        <v>87</v>
      </c>
      <c r="I31" s="76" t="s">
        <v>88</v>
      </c>
    </row>
  </sheetData>
  <mergeCells count="24">
    <mergeCell ref="H6:I6"/>
    <mergeCell ref="C7:E7"/>
    <mergeCell ref="F7:G7"/>
    <mergeCell ref="H7:I7"/>
    <mergeCell ref="F11:G11"/>
    <mergeCell ref="H11:I11"/>
    <mergeCell ref="C11:E11"/>
    <mergeCell ref="C6:E6"/>
    <mergeCell ref="F6:G6"/>
    <mergeCell ref="C10:E10"/>
    <mergeCell ref="F10:G10"/>
    <mergeCell ref="F9:G9"/>
    <mergeCell ref="J13:N13"/>
    <mergeCell ref="H10:I10"/>
    <mergeCell ref="J10:N10"/>
    <mergeCell ref="J12:N12"/>
    <mergeCell ref="H9:I9"/>
    <mergeCell ref="J11:N11"/>
    <mergeCell ref="C12:E12"/>
    <mergeCell ref="F12:G12"/>
    <mergeCell ref="H12:I12"/>
    <mergeCell ref="C13:E13"/>
    <mergeCell ref="F13:G13"/>
    <mergeCell ref="H13:I1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9"/>
  <sheetViews>
    <sheetView workbookViewId="0"/>
  </sheetViews>
  <sheetFormatPr defaultRowHeight="15" x14ac:dyDescent="0.25"/>
  <cols>
    <col min="1" max="1" width="17" customWidth="1"/>
  </cols>
  <sheetData>
    <row r="1" spans="1:5" x14ac:dyDescent="0.25">
      <c r="A1" s="1" t="s">
        <v>38</v>
      </c>
      <c r="B1" s="1" t="s">
        <v>56</v>
      </c>
      <c r="D1" s="1" t="s">
        <v>10</v>
      </c>
    </row>
    <row r="2" spans="1:5" x14ac:dyDescent="0.25">
      <c r="A2" t="s">
        <v>37</v>
      </c>
      <c r="B2" t="s">
        <v>44</v>
      </c>
      <c r="D2" t="s">
        <v>9</v>
      </c>
      <c r="E2">
        <v>1</v>
      </c>
    </row>
    <row r="3" spans="1:5" x14ac:dyDescent="0.25">
      <c r="A3" t="s">
        <v>34</v>
      </c>
      <c r="B3" t="s">
        <v>55</v>
      </c>
      <c r="D3" t="s">
        <v>11</v>
      </c>
      <c r="E3">
        <v>0</v>
      </c>
    </row>
    <row r="4" spans="1:5" x14ac:dyDescent="0.25">
      <c r="A4" t="s">
        <v>35</v>
      </c>
    </row>
    <row r="5" spans="1:5" x14ac:dyDescent="0.25">
      <c r="A5" t="s">
        <v>33</v>
      </c>
    </row>
    <row r="6" spans="1:5" x14ac:dyDescent="0.25">
      <c r="A6" t="s">
        <v>36</v>
      </c>
    </row>
    <row r="7" spans="1:5" x14ac:dyDescent="0.25">
      <c r="A7" t="s">
        <v>32</v>
      </c>
    </row>
    <row r="8" spans="1:5" x14ac:dyDescent="0.25">
      <c r="A8" t="s">
        <v>31</v>
      </c>
    </row>
    <row r="9" spans="1:5" x14ac:dyDescent="0.25">
      <c r="A9" t="s">
        <v>30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0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  <row r="9" spans="1:1" x14ac:dyDescent="0.25">
      <c r="A9" t="s">
        <v>68</v>
      </c>
    </row>
    <row r="10" spans="1:1" x14ac:dyDescent="0.25">
      <c r="A10" t="s">
        <v>69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4"/>
  <sheetViews>
    <sheetView showGridLines="0" showRowColHeaders="0" topLeftCell="A2" workbookViewId="0">
      <selection activeCell="A2" sqref="A2"/>
    </sheetView>
  </sheetViews>
  <sheetFormatPr defaultRowHeight="12" x14ac:dyDescent="0.2"/>
  <cols>
    <col min="1" max="1" width="1.42578125" style="5" customWidth="1"/>
    <col min="2" max="2" width="1.42578125" style="5" hidden="1" customWidth="1"/>
    <col min="3" max="3" width="23" style="5" bestFit="1" customWidth="1"/>
    <col min="4" max="8" width="13.140625" style="5" customWidth="1"/>
    <col min="9" max="16384" width="9.140625" style="5"/>
  </cols>
  <sheetData>
    <row r="1" spans="1:13" ht="15.75" hidden="1" x14ac:dyDescent="0.25">
      <c r="C1" s="20" t="s">
        <v>57</v>
      </c>
      <c r="D1" s="20" t="str">
        <f ca="1">_xll.VIEW("24retail:Income Statement",$D$5,$C$5,$F$5,"!","!",$G$5)</f>
        <v>24retail:Income Statement</v>
      </c>
      <c r="E1" s="20"/>
      <c r="F1" s="20"/>
      <c r="G1" s="20"/>
      <c r="H1" s="20"/>
      <c r="I1" s="20"/>
      <c r="J1" s="20"/>
      <c r="K1" s="20"/>
      <c r="L1" s="20"/>
      <c r="M1" s="20"/>
    </row>
    <row r="2" spans="1:13" ht="21" customHeight="1" x14ac:dyDescent="0.25">
      <c r="A2" s="8"/>
      <c r="B2" s="8"/>
      <c r="C2" s="47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39.75" customHeight="1" x14ac:dyDescent="0.2"/>
    <row r="4" spans="1:13" ht="15" customHeight="1" x14ac:dyDescent="0.2">
      <c r="C4" s="32" t="s">
        <v>6</v>
      </c>
      <c r="D4" s="77" t="s">
        <v>24</v>
      </c>
      <c r="E4" s="77"/>
      <c r="F4" s="33" t="s">
        <v>0</v>
      </c>
      <c r="G4" s="80" t="s">
        <v>1</v>
      </c>
      <c r="H4" s="80"/>
    </row>
    <row r="5" spans="1:13" ht="15" customHeight="1" x14ac:dyDescent="0.2">
      <c r="C5" s="50" t="str">
        <f ca="1">_xll.SUBNM("24retail:organization","Workflow",Organization,"Caption_Default")</f>
        <v>Massachusetts</v>
      </c>
      <c r="D5" s="78" t="str">
        <f ca="1">_xll.SUBNM("24retail:Currency Calc","","Local")</f>
        <v>Local</v>
      </c>
      <c r="E5" s="78"/>
      <c r="F5" s="50" t="str">
        <f ca="1">_xll.SUBNM("24retail:Year","","Y2","Caption_Default")</f>
        <v>2015</v>
      </c>
      <c r="G5" s="78" t="str">
        <f ca="1">_xll.SUBNM("24retail:Version","Current",_xll.DBR("24retail:Calendar","Current Version","String"),"Caption_Default")</f>
        <v>Budget</v>
      </c>
      <c r="H5" s="78"/>
    </row>
    <row r="6" spans="1:13" ht="6.75" customHeight="1" x14ac:dyDescent="0.2"/>
    <row r="7" spans="1:13" ht="12.75" thickBot="1" x14ac:dyDescent="0.25">
      <c r="C7" s="88"/>
      <c r="D7" s="88" t="s">
        <v>72</v>
      </c>
      <c r="E7" s="88" t="s">
        <v>73</v>
      </c>
      <c r="F7" s="88" t="s">
        <v>74</v>
      </c>
      <c r="G7" s="88" t="s">
        <v>75</v>
      </c>
      <c r="H7" s="88" t="s">
        <v>0</v>
      </c>
    </row>
    <row r="8" spans="1:13" s="31" customFormat="1" ht="15" customHeight="1" thickTop="1" x14ac:dyDescent="0.25">
      <c r="B8" s="31" t="s">
        <v>71</v>
      </c>
      <c r="C8" s="72" t="str">
        <f ca="1">_xll.DBRA("24retail:Account",B8,"caption_default")</f>
        <v>Total Operating Expense</v>
      </c>
      <c r="D8" s="70">
        <f ca="1">_xll.DBRW($D$1,$D$5,$C$5,$F$5,D$7,$B8,$G$5)</f>
        <v>389076.81724277517</v>
      </c>
      <c r="E8" s="70">
        <f ca="1">_xll.DBRW($D$1,$D$5,$C$5,$F$5,E$7,$B8,$G$5)</f>
        <v>281011.93783176062</v>
      </c>
      <c r="F8" s="70">
        <f ca="1">_xll.DBRW($D$1,$D$5,$C$5,$F$5,F$7,$B8,$G$5)</f>
        <v>285648.45570939098</v>
      </c>
      <c r="G8" s="70">
        <f ca="1">_xll.DBRW($D$1,$D$5,$C$5,$F$5,G$7,$B8,$G$5)</f>
        <v>311193.09137188416</v>
      </c>
      <c r="H8" s="70">
        <f ca="1">_xll.DBRW($D$1,$D$5,$C$5,$F$5,H$7,$B8,$G$5)</f>
        <v>1266930.3021558109</v>
      </c>
    </row>
    <row r="9" spans="1:13" ht="15" customHeight="1" x14ac:dyDescent="0.2">
      <c r="B9" s="6" t="s">
        <v>80</v>
      </c>
      <c r="C9" s="73" t="str">
        <f ca="1">_xll.DBRA("24retail:Account",B9,"caption_default")</f>
        <v>6099 PAYROLL</v>
      </c>
      <c r="D9" s="74">
        <f ca="1">_xll.DBRW($D$1,$D$5,$C$5,$F$5,D$7,$B9,$G$5)</f>
        <v>168832.99857301213</v>
      </c>
      <c r="E9" s="74">
        <f ca="1">_xll.DBRW($D$1,$D$5,$C$5,$F$5,E$7,$B9,$G$5)</f>
        <v>160678.39056280127</v>
      </c>
      <c r="F9" s="74">
        <f ca="1">_xll.DBRW($D$1,$D$5,$C$5,$F$5,F$7,$B9,$G$5)</f>
        <v>139143.87650999875</v>
      </c>
      <c r="G9" s="74">
        <f ca="1">_xll.DBRW($D$1,$D$5,$C$5,$F$5,G$7,$B9,$G$5)</f>
        <v>136937.47650999876</v>
      </c>
      <c r="H9" s="71">
        <f ca="1">_xll.DBRW($D$1,$D$5,$C$5,$F$5,H$7,$B9,$G$5)</f>
        <v>605592.74215581082</v>
      </c>
    </row>
    <row r="10" spans="1:13" ht="15" customHeight="1" x14ac:dyDescent="0.2">
      <c r="B10" s="6" t="s">
        <v>81</v>
      </c>
      <c r="C10" s="73" t="str">
        <f ca="1">_xll.DBRA("24retail:Account",B10,"caption_default")</f>
        <v>6199 OFFICE EXPENSE</v>
      </c>
      <c r="D10" s="74">
        <f ca="1">_xll.DBRW($D$1,$D$5,$C$5,$F$5,D$7,$B10,$G$5)</f>
        <v>16693.939999999999</v>
      </c>
      <c r="E10" s="74">
        <f ca="1">_xll.DBRW($D$1,$D$5,$C$5,$F$5,E$7,$B10,$G$5)</f>
        <v>16766.939999999999</v>
      </c>
      <c r="F10" s="74">
        <f ca="1">_xll.DBRW($D$1,$D$5,$C$5,$F$5,F$7,$B10,$G$5)</f>
        <v>16766.939999999999</v>
      </c>
      <c r="G10" s="74">
        <f ca="1">_xll.DBRW($D$1,$D$5,$C$5,$F$5,G$7,$B10,$G$5)</f>
        <v>16766.939999999999</v>
      </c>
      <c r="H10" s="71">
        <f ca="1">_xll.DBRW($D$1,$D$5,$C$5,$F$5,H$7,$B10,$G$5)</f>
        <v>66994.75999999998</v>
      </c>
    </row>
    <row r="11" spans="1:13" ht="15" customHeight="1" x14ac:dyDescent="0.2">
      <c r="B11" s="6" t="s">
        <v>82</v>
      </c>
      <c r="C11" s="73" t="str">
        <f ca="1">_xll.DBRA("24retail:Account",B11,"caption_default")</f>
        <v>6299 TRAVEL</v>
      </c>
      <c r="D11" s="74">
        <f ca="1">_xll.DBRW($D$1,$D$5,$C$5,$F$5,D$7,$B11,$G$5)</f>
        <v>11307</v>
      </c>
      <c r="E11" s="74">
        <f ca="1">_xll.DBRW($D$1,$D$5,$C$5,$F$5,E$7,$B11,$G$5)</f>
        <v>11307</v>
      </c>
      <c r="F11" s="74">
        <f ca="1">_xll.DBRW($D$1,$D$5,$C$5,$F$5,F$7,$B11,$G$5)</f>
        <v>11307</v>
      </c>
      <c r="G11" s="74">
        <f ca="1">_xll.DBRW($D$1,$D$5,$C$5,$F$5,G$7,$B11,$G$5)</f>
        <v>11307</v>
      </c>
      <c r="H11" s="71">
        <f ca="1">_xll.DBRW($D$1,$D$5,$C$5,$F$5,H$7,$B11,$G$5)</f>
        <v>45228</v>
      </c>
    </row>
    <row r="12" spans="1:13" ht="15" customHeight="1" x14ac:dyDescent="0.2">
      <c r="B12" s="19" t="s">
        <v>79</v>
      </c>
      <c r="C12" s="73" t="str">
        <f ca="1">_xll.DBRA("24retail:Account",B12,"caption_default")</f>
        <v>6399 OCCUPANCY</v>
      </c>
      <c r="D12" s="74">
        <f ca="1">_xll.DBRW($D$1,$D$5,$C$5,$F$5,D$7,$B12,$G$5)</f>
        <v>154423.07692307694</v>
      </c>
      <c r="E12" s="74">
        <f ca="1">_xll.DBRW($D$1,$D$5,$C$5,$F$5,E$7,$B12,$G$5)</f>
        <v>45961.538461538461</v>
      </c>
      <c r="F12" s="74">
        <f ca="1">_xll.DBRW($D$1,$D$5,$C$5,$F$5,F$7,$B12,$G$5)</f>
        <v>45961.538461538461</v>
      </c>
      <c r="G12" s="74">
        <f ca="1">_xll.DBRW($D$1,$D$5,$C$5,$F$5,G$7,$B12,$G$5)</f>
        <v>73653.846153846142</v>
      </c>
      <c r="H12" s="71">
        <f ca="1">_xll.DBRW($D$1,$D$5,$C$5,$F$5,H$7,$B12,$G$5)</f>
        <v>320000</v>
      </c>
    </row>
    <row r="13" spans="1:13" ht="15" customHeight="1" x14ac:dyDescent="0.2">
      <c r="B13" s="19" t="s">
        <v>83</v>
      </c>
      <c r="C13" s="73" t="str">
        <f ca="1">_xll.DBRA("24retail:Account",B13,"caption_default")</f>
        <v>6499 MARKETING</v>
      </c>
      <c r="D13" s="74">
        <f ca="1">_xll.DBRW($D$1,$D$5,$C$5,$F$5,D$7,$B13,$G$5)</f>
        <v>37569.801746686142</v>
      </c>
      <c r="E13" s="74">
        <f ca="1">_xll.DBRW($D$1,$D$5,$C$5,$F$5,E$7,$B13,$G$5)</f>
        <v>35548.068807420859</v>
      </c>
      <c r="F13" s="74">
        <f ca="1">_xll.DBRW($D$1,$D$5,$C$5,$F$5,F$7,$B13,$G$5)</f>
        <v>34219.10073785374</v>
      </c>
      <c r="G13" s="74">
        <f ca="1">_xll.DBRW($D$1,$D$5,$C$5,$F$5,G$7,$B13,$G$5)</f>
        <v>34277.828708039262</v>
      </c>
      <c r="H13" s="71">
        <f ca="1">_xll.DBRW($D$1,$D$5,$C$5,$F$5,H$7,$B13,$G$5)</f>
        <v>141614.80000000002</v>
      </c>
    </row>
    <row r="14" spans="1:13" ht="15" customHeight="1" x14ac:dyDescent="0.2">
      <c r="B14" s="19" t="s">
        <v>84</v>
      </c>
      <c r="C14" s="73" t="str">
        <f ca="1">_xll.DBRA("24retail:Account",B14,"caption_default")</f>
        <v>6599 DEPRECIATION</v>
      </c>
      <c r="D14" s="74">
        <f ca="1">_xll.DBRW($D$1,$D$5,$C$5,$F$5,D$7,$B14,$G$5)</f>
        <v>250</v>
      </c>
      <c r="E14" s="74">
        <f ca="1">_xll.DBRW($D$1,$D$5,$C$5,$F$5,E$7,$B14,$G$5)</f>
        <v>10750</v>
      </c>
      <c r="F14" s="74">
        <f ca="1">_xll.DBRW($D$1,$D$5,$C$5,$F$5,F$7,$B14,$G$5)</f>
        <v>38250</v>
      </c>
      <c r="G14" s="74">
        <f ca="1">_xll.DBRW($D$1,$D$5,$C$5,$F$5,G$7,$B14,$G$5)</f>
        <v>38250</v>
      </c>
      <c r="H14" s="71">
        <f ca="1">_xll.DBRW($D$1,$D$5,$C$5,$F$5,H$7,$B14,$G$5)</f>
        <v>87500</v>
      </c>
    </row>
  </sheetData>
  <mergeCells count="4">
    <mergeCell ref="D4:E4"/>
    <mergeCell ref="G4:H4"/>
    <mergeCell ref="D5:E5"/>
    <mergeCell ref="G5:H5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OpEx</vt:lpstr>
      <vt:lpstr>LineItemDetail</vt:lpstr>
      <vt:lpstr>PhasedCosts</vt:lpstr>
      <vt:lpstr>Lookup</vt:lpstr>
      <vt:lpstr>{PL}PickLst</vt:lpstr>
      <vt:lpstr>Report</vt:lpstr>
      <vt:lpstr>OpExSubsets</vt:lpstr>
      <vt:lpstr>Organization</vt:lpstr>
      <vt:lpstr>RowFilter</vt:lpstr>
      <vt:lpstr>SelectYesNo</vt:lpstr>
      <vt:lpstr>TM1PICKLIST</vt:lpstr>
      <vt:lpstr>LineItemDetail!TM1RPTDATARNG1</vt:lpstr>
      <vt:lpstr>OpEx!TM1RPTDATARNG3</vt:lpstr>
      <vt:lpstr>LineItemDetail!TM1RPTFMTIDCOL</vt:lpstr>
      <vt:lpstr>OpEx!TM1RPTFMTIDCOL</vt:lpstr>
      <vt:lpstr>LineItemDetail!TM1RPTFMTRNG</vt:lpstr>
      <vt:lpstr>OpEx!TM1RPTFMTRNG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2011-12-01T18:47:49Z</dcterms:created>
  <dcterms:modified xsi:type="dcterms:W3CDTF">2016-10-16T23:59:10Z</dcterms:modified>
</cp:coreProperties>
</file>